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sedlackova\Desktop\"/>
    </mc:Choice>
  </mc:AlternateContent>
  <xr:revisionPtr revIDLastSave="0" documentId="13_ncr:1_{C24D1608-39E1-46AF-A828-91EDBFB4E9F7}" xr6:coauthVersionLast="47" xr6:coauthVersionMax="47" xr10:uidLastSave="{00000000-0000-0000-0000-000000000000}"/>
  <workbookProtection workbookAlgorithmName="SHA-512" workbookHashValue="T8WN0dKUmxHpZU9xD/1JXaf3CiFIjv41yw8twBNhBQGGYsGhZSMWVV1hKdiHa4wjfZkVDWIuBQmq6+rTKlsjuw==" workbookSaltValue="MyUomqZwDoYHB7/eLExyXQ==" workbookSpinCount="100000" lockStructure="1"/>
  <bookViews>
    <workbookView xWindow="6945" yWindow="495" windowWidth="17880" windowHeight="14925" firstSheet="37" activeTab="37" xr2:uid="{00000000-000D-0000-FFFF-FFFF00000000}"/>
  </bookViews>
  <sheets>
    <sheet name="Rekapitulace stavby" sheetId="1" r:id="rId1"/>
    <sheet name="SO 00 - Příprava území" sheetId="2" r:id="rId2"/>
    <sheet name="SO 01.1 - ČOV - HTÚ, KTÚ,..." sheetId="3" r:id="rId3"/>
    <sheet name="SO 01.2 - ČOV - Stavební ..." sheetId="4" r:id="rId4"/>
    <sheet name="SO 01.3 - ČOV - Trubní ro..." sheetId="5" r:id="rId5"/>
    <sheet name="SO 01.4 - ČOV - Zkapacitn..." sheetId="6" r:id="rId6"/>
    <sheet name="DPS 01.1 - Čerpací jímka ..." sheetId="7" r:id="rId7"/>
    <sheet name="DPS 01.2 - Biologické čiš..." sheetId="8" r:id="rId8"/>
    <sheet name="DPS 01.3 - Dmychárna" sheetId="9" r:id="rId9"/>
    <sheet name="DPS 01.4 - Kalové hospodá..." sheetId="10" r:id="rId10"/>
    <sheet name="DPS 01.5 - Měrný objekt" sheetId="11" r:id="rId11"/>
    <sheet name="DPS 01.6 - Zhotovení tech..." sheetId="12" r:id="rId12"/>
    <sheet name="DPS 01.6.01 - Demontáže a..." sheetId="13" r:id="rId13"/>
    <sheet name="DPS 01.6.02 - Potrubí a a..." sheetId="14" r:id="rId14"/>
    <sheet name="DPS 01.6.1 - Technologick..." sheetId="15" r:id="rId15"/>
    <sheet name="DPS 01.7 - Ostatní" sheetId="16" r:id="rId16"/>
    <sheet name="ČOV technologie" sheetId="41" r:id="rId17"/>
    <sheet name="SO 02 - ČSOV 1 Malšovice ..." sheetId="17" r:id="rId18"/>
    <sheet name="01 - PS 02 ČSOV 1" sheetId="18" r:id="rId19"/>
    <sheet name="SO 03 - ČSOV 2 Malšovice ..." sheetId="19" r:id="rId20"/>
    <sheet name="01 - PS 03 ČSOV 2" sheetId="20" r:id="rId21"/>
    <sheet name="SO 04.1 - Přípojky" sheetId="21" r:id="rId22"/>
    <sheet name="SO 04A - Kanalizace - gra..." sheetId="22" r:id="rId23"/>
    <sheet name="SO 04A1 - Kanalizace - gr..." sheetId="23" r:id="rId24"/>
    <sheet name="SO 04A2 - Kanalizace - gr..." sheetId="24" r:id="rId25"/>
    <sheet name="SO 04A3 - Kanalizace - gr..." sheetId="25" r:id="rId26"/>
    <sheet name="SO 04A3-1 - Kanalizace - ..." sheetId="26" r:id="rId27"/>
    <sheet name="SO 04A4 - Kanalizace - gr..." sheetId="27" r:id="rId28"/>
    <sheet name="SO 04A5 - Kanalizace - gr..." sheetId="28" r:id="rId29"/>
    <sheet name="SO 04A6 - Kanalizace - gr..." sheetId="29" r:id="rId30"/>
    <sheet name="SO 04B - Kanalizace - gra..." sheetId="30" r:id="rId31"/>
    <sheet name="SO 04V - Oprava stávající..." sheetId="31" r:id="rId32"/>
    <sheet name="SO 04B1 - Kanalizace - gr..." sheetId="32" r:id="rId33"/>
    <sheet name="SO 04B2 - Kanalizace - gr..." sheetId="33" r:id="rId34"/>
    <sheet name="SO 05V1 - Kanalizace - vý..." sheetId="34" r:id="rId35"/>
    <sheet name="SO 05V2 - Kanalizace - vý..." sheetId="35" r:id="rId36"/>
    <sheet name="SO 06 - Přípojka NN pro Č..." sheetId="36" r:id="rId37"/>
    <sheet name="ČSOV_1" sheetId="42" r:id="rId38"/>
    <sheet name="SO 07 - Přípojka NN pro Č..." sheetId="37" r:id="rId39"/>
    <sheet name="ČSOV_2" sheetId="43" r:id="rId40"/>
    <sheet name="VRN - Vedlejší a ostatní ..." sheetId="38" r:id="rId41"/>
    <sheet name="Seznam figur" sheetId="39" r:id="rId42"/>
    <sheet name="Pokyny pro vyplnění" sheetId="40" r:id="rId43"/>
  </sheets>
  <definedNames>
    <definedName name="__BPK1">#REF!</definedName>
    <definedName name="__BPK2">#REF!</definedName>
    <definedName name="__BPK3">#REF!</definedName>
    <definedName name="_BPK1" localSheetId="16">#REF!</definedName>
    <definedName name="_BPK2" localSheetId="16">#REF!</definedName>
    <definedName name="_BPK3" localSheetId="16">#REF!</definedName>
    <definedName name="_xlnm._FilterDatabase" localSheetId="18" hidden="1">'01 - PS 02 ČSOV 1'!$C$86:$K$94</definedName>
    <definedName name="_xlnm._FilterDatabase" localSheetId="20" hidden="1">'01 - PS 03 ČSOV 2'!$C$86:$K$94</definedName>
    <definedName name="_xlnm._FilterDatabase" localSheetId="6" hidden="1">'DPS 01.1 - Čerpací jímka ...'!$C$85:$K$93</definedName>
    <definedName name="_xlnm._FilterDatabase" localSheetId="7" hidden="1">'DPS 01.2 - Biologické čiš...'!$C$85:$K$93</definedName>
    <definedName name="_xlnm._FilterDatabase" localSheetId="8" hidden="1">'DPS 01.3 - Dmychárna'!$C$85:$K$93</definedName>
    <definedName name="_xlnm._FilterDatabase" localSheetId="9" hidden="1">'DPS 01.4 - Kalové hospodá...'!$C$85:$K$93</definedName>
    <definedName name="_xlnm._FilterDatabase" localSheetId="10" hidden="1">'DPS 01.5 - Měrný objekt'!$C$85:$K$93</definedName>
    <definedName name="_xlnm._FilterDatabase" localSheetId="11" hidden="1">'DPS 01.6 - Zhotovení tech...'!$C$85:$K$93</definedName>
    <definedName name="_xlnm._FilterDatabase" localSheetId="12" hidden="1">'DPS 01.6.01 - Demontáže a...'!$C$85:$K$93</definedName>
    <definedName name="_xlnm._FilterDatabase" localSheetId="13" hidden="1">'DPS 01.6.02 - Potrubí a a...'!$C$85:$K$93</definedName>
    <definedName name="_xlnm._FilterDatabase" localSheetId="14" hidden="1">'DPS 01.6.1 - Technologick...'!$C$85:$K$123</definedName>
    <definedName name="_xlnm._FilterDatabase" localSheetId="15" hidden="1">'DPS 01.7 - Ostatní'!$C$86:$K$97</definedName>
    <definedName name="_xlnm._FilterDatabase" localSheetId="1" hidden="1">'SO 00 - Příprava území'!$C$80:$K$105</definedName>
    <definedName name="_xlnm._FilterDatabase" localSheetId="2" hidden="1">'SO 01.1 - ČOV - HTÚ, KTÚ,...'!$C$94:$K$213</definedName>
    <definedName name="_xlnm._FilterDatabase" localSheetId="3" hidden="1">'SO 01.2 - ČOV - Stavební ...'!$C$96:$K$264</definedName>
    <definedName name="_xlnm._FilterDatabase" localSheetId="4" hidden="1">'SO 01.3 - ČOV - Trubní ro...'!$C$93:$K$233</definedName>
    <definedName name="_xlnm._FilterDatabase" localSheetId="5" hidden="1">'SO 01.4 - ČOV - Zkapacitn...'!$C$85:$K$94</definedName>
    <definedName name="_xlnm._FilterDatabase" localSheetId="17" hidden="1">'SO 02 - ČSOV 1 Malšovice ...'!$C$86:$K$275</definedName>
    <definedName name="_xlnm._FilterDatabase" localSheetId="19" hidden="1">'SO 03 - ČSOV 2 Malšovice ...'!$C$85:$K$286</definedName>
    <definedName name="_xlnm._FilterDatabase" localSheetId="21" hidden="1">'SO 04.1 - Přípojky'!$C$86:$K$428</definedName>
    <definedName name="_xlnm._FilterDatabase" localSheetId="22" hidden="1">'SO 04A - Kanalizace - gra...'!$C$87:$K$345</definedName>
    <definedName name="_xlnm._FilterDatabase" localSheetId="23" hidden="1">'SO 04A1 - Kanalizace - gr...'!$C$87:$K$382</definedName>
    <definedName name="_xlnm._FilterDatabase" localSheetId="24" hidden="1">'SO 04A2 - Kanalizace - gr...'!$C$87:$K$373</definedName>
    <definedName name="_xlnm._FilterDatabase" localSheetId="25" hidden="1">'SO 04A3 - Kanalizace - gr...'!$C$87:$K$381</definedName>
    <definedName name="_xlnm._FilterDatabase" localSheetId="26" hidden="1">'SO 04A3-1 - Kanalizace - ...'!$C$87:$K$356</definedName>
    <definedName name="_xlnm._FilterDatabase" localSheetId="27" hidden="1">'SO 04A4 - Kanalizace - gr...'!$C$87:$K$384</definedName>
    <definedName name="_xlnm._FilterDatabase" localSheetId="28" hidden="1">'SO 04A5 - Kanalizace - gr...'!$C$87:$K$403</definedName>
    <definedName name="_xlnm._FilterDatabase" localSheetId="29" hidden="1">'SO 04A6 - Kanalizace - gr...'!$C$87:$K$369</definedName>
    <definedName name="_xlnm._FilterDatabase" localSheetId="30" hidden="1">'SO 04B - Kanalizace - gra...'!$C$87:$K$409</definedName>
    <definedName name="_xlnm._FilterDatabase" localSheetId="32" hidden="1">'SO 04B1 - Kanalizace - gr...'!$C$87:$K$365</definedName>
    <definedName name="_xlnm._FilterDatabase" localSheetId="33" hidden="1">'SO 04B2 - Kanalizace - gr...'!$C$87:$K$362</definedName>
    <definedName name="_xlnm._FilterDatabase" localSheetId="31" hidden="1">'SO 04V - Oprava stávající...'!$C$84:$K$208</definedName>
    <definedName name="_xlnm._FilterDatabase" localSheetId="34" hidden="1">'SO 05V1 - Kanalizace - vý...'!$C$86:$K$325</definedName>
    <definedName name="_xlnm._FilterDatabase" localSheetId="35" hidden="1">'SO 05V2 - Kanalizace - vý...'!$C$86:$K$347</definedName>
    <definedName name="_xlnm._FilterDatabase" localSheetId="36" hidden="1">'SO 06 - Přípojka NN pro Č...'!$C$79:$K$87</definedName>
    <definedName name="_xlnm._FilterDatabase" localSheetId="38" hidden="1">'SO 07 - Přípojka NN pro Č...'!$C$79:$K$87</definedName>
    <definedName name="_xlnm._FilterDatabase" localSheetId="40" hidden="1">'VRN - Vedlejší a ostatní ...'!$C$80:$K$99</definedName>
    <definedName name="_SO04">#REF!</definedName>
    <definedName name="cisloobjektu">#REF!</definedName>
    <definedName name="cislostavby">#REF!</definedName>
    <definedName name="Datum">#REF!</definedName>
    <definedName name="Dil">#REF!</definedName>
    <definedName name="Dodavka">#REF!</definedName>
    <definedName name="Dodavka0">#REF!</definedName>
    <definedName name="ědq">#REF!</definedName>
    <definedName name="HSV">#REF!</definedName>
    <definedName name="HSV0">#REF!</definedName>
    <definedName name="HZS">#REF!</definedName>
    <definedName name="HZS0">#REF!</definedName>
    <definedName name="JKSO">#REF!</definedName>
    <definedName name="MJ">#REF!</definedName>
    <definedName name="Mont">#REF!</definedName>
    <definedName name="Montaz0">#REF!</definedName>
    <definedName name="NazevDilu">#REF!</definedName>
    <definedName name="nazevobjektu">#REF!</definedName>
    <definedName name="nazevstavby">#REF!</definedName>
    <definedName name="_xlnm.Print_Titles" localSheetId="18">'01 - PS 02 ČSOV 1'!$86:$86</definedName>
    <definedName name="_xlnm.Print_Titles" localSheetId="20">'01 - PS 03 ČSOV 2'!$86:$86</definedName>
    <definedName name="_xlnm.Print_Titles" localSheetId="6">'DPS 01.1 - Čerpací jímka ...'!$85:$85</definedName>
    <definedName name="_xlnm.Print_Titles" localSheetId="7">'DPS 01.2 - Biologické čiš...'!$85:$85</definedName>
    <definedName name="_xlnm.Print_Titles" localSheetId="8">'DPS 01.3 - Dmychárna'!$85:$85</definedName>
    <definedName name="_xlnm.Print_Titles" localSheetId="9">'DPS 01.4 - Kalové hospodá...'!$85:$85</definedName>
    <definedName name="_xlnm.Print_Titles" localSheetId="10">'DPS 01.5 - Měrný objekt'!$85:$85</definedName>
    <definedName name="_xlnm.Print_Titles" localSheetId="11">'DPS 01.6 - Zhotovení tech...'!$85:$85</definedName>
    <definedName name="_xlnm.Print_Titles" localSheetId="12">'DPS 01.6.01 - Demontáže a...'!$85:$85</definedName>
    <definedName name="_xlnm.Print_Titles" localSheetId="13">'DPS 01.6.02 - Potrubí a a...'!$85:$85</definedName>
    <definedName name="_xlnm.Print_Titles" localSheetId="14">'DPS 01.6.1 - Technologick...'!$85:$85</definedName>
    <definedName name="_xlnm.Print_Titles" localSheetId="15">'DPS 01.7 - Ostatní'!$86:$86</definedName>
    <definedName name="_xlnm.Print_Titles" localSheetId="0">'Rekapitulace stavby'!$52:$52</definedName>
    <definedName name="_xlnm.Print_Titles" localSheetId="41">'Seznam figur'!$9:$9</definedName>
    <definedName name="_xlnm.Print_Titles" localSheetId="1">'SO 00 - Příprava území'!$80:$80</definedName>
    <definedName name="_xlnm.Print_Titles" localSheetId="2">'SO 01.1 - ČOV - HTÚ, KTÚ,...'!$94:$94</definedName>
    <definedName name="_xlnm.Print_Titles" localSheetId="3">'SO 01.2 - ČOV - Stavební ...'!$96:$96</definedName>
    <definedName name="_xlnm.Print_Titles" localSheetId="4">'SO 01.3 - ČOV - Trubní ro...'!$93:$93</definedName>
    <definedName name="_xlnm.Print_Titles" localSheetId="5">'SO 01.4 - ČOV - Zkapacitn...'!$85:$85</definedName>
    <definedName name="_xlnm.Print_Titles" localSheetId="17">'SO 02 - ČSOV 1 Malšovice ...'!$86:$86</definedName>
    <definedName name="_xlnm.Print_Titles" localSheetId="19">'SO 03 - ČSOV 2 Malšovice ...'!$85:$85</definedName>
    <definedName name="_xlnm.Print_Titles" localSheetId="21">'SO 04.1 - Přípojky'!$86:$86</definedName>
    <definedName name="_xlnm.Print_Titles" localSheetId="22">'SO 04A - Kanalizace - gra...'!$87:$87</definedName>
    <definedName name="_xlnm.Print_Titles" localSheetId="23">'SO 04A1 - Kanalizace - gr...'!$87:$87</definedName>
    <definedName name="_xlnm.Print_Titles" localSheetId="24">'SO 04A2 - Kanalizace - gr...'!$87:$87</definedName>
    <definedName name="_xlnm.Print_Titles" localSheetId="25">'SO 04A3 - Kanalizace - gr...'!$87:$87</definedName>
    <definedName name="_xlnm.Print_Titles" localSheetId="26">'SO 04A3-1 - Kanalizace - ...'!$87:$87</definedName>
    <definedName name="_xlnm.Print_Titles" localSheetId="27">'SO 04A4 - Kanalizace - gr...'!$87:$87</definedName>
    <definedName name="_xlnm.Print_Titles" localSheetId="28">'SO 04A5 - Kanalizace - gr...'!$87:$87</definedName>
    <definedName name="_xlnm.Print_Titles" localSheetId="29">'SO 04A6 - Kanalizace - gr...'!$87:$87</definedName>
    <definedName name="_xlnm.Print_Titles" localSheetId="30">'SO 04B - Kanalizace - gra...'!$87:$87</definedName>
    <definedName name="_xlnm.Print_Titles" localSheetId="32">'SO 04B1 - Kanalizace - gr...'!$87:$87</definedName>
    <definedName name="_xlnm.Print_Titles" localSheetId="33">'SO 04B2 - Kanalizace - gr...'!$87:$87</definedName>
    <definedName name="_xlnm.Print_Titles" localSheetId="31">'SO 04V - Oprava stávající...'!$84:$84</definedName>
    <definedName name="_xlnm.Print_Titles" localSheetId="34">'SO 05V1 - Kanalizace - vý...'!$86:$86</definedName>
    <definedName name="_xlnm.Print_Titles" localSheetId="35">'SO 05V2 - Kanalizace - vý...'!$86:$86</definedName>
    <definedName name="_xlnm.Print_Titles" localSheetId="36">'SO 06 - Přípojka NN pro Č...'!$79:$79</definedName>
    <definedName name="_xlnm.Print_Titles" localSheetId="38">'SO 07 - Přípojka NN pro Č...'!$79:$79</definedName>
    <definedName name="_xlnm.Print_Titles" localSheetId="40">'VRN - Vedlejší a ostatní ...'!$80:$80</definedName>
    <definedName name="Objednatel">#REF!</definedName>
    <definedName name="_xlnm.Print_Area" localSheetId="18">'01 - PS 02 ČSOV 1'!$C$4:$J$41,'01 - PS 02 ČSOV 1'!$C$47:$J$66,'01 - PS 02 ČSOV 1'!$C$72:$K$94</definedName>
    <definedName name="_xlnm.Print_Area" localSheetId="20">'01 - PS 03 ČSOV 2'!$C$4:$J$41,'01 - PS 03 ČSOV 2'!$C$47:$J$66,'01 - PS 03 ČSOV 2'!$C$72:$K$94</definedName>
    <definedName name="_xlnm.Print_Area" localSheetId="16">'ČOV technologie'!$A$1:$I$216</definedName>
    <definedName name="_xlnm.Print_Area" localSheetId="6">'DPS 01.1 - Čerpací jímka ...'!$C$4:$J$41,'DPS 01.1 - Čerpací jímka ...'!$C$47:$J$65,'DPS 01.1 - Čerpací jímka ...'!$C$71:$K$93</definedName>
    <definedName name="_xlnm.Print_Area" localSheetId="7">'DPS 01.2 - Biologické čiš...'!$C$4:$J$41,'DPS 01.2 - Biologické čiš...'!$C$47:$J$65,'DPS 01.2 - Biologické čiš...'!$C$71:$K$93</definedName>
    <definedName name="_xlnm.Print_Area" localSheetId="8">'DPS 01.3 - Dmychárna'!$C$4:$J$41,'DPS 01.3 - Dmychárna'!$C$47:$J$65,'DPS 01.3 - Dmychárna'!$C$71:$K$93</definedName>
    <definedName name="_xlnm.Print_Area" localSheetId="9">'DPS 01.4 - Kalové hospodá...'!$C$4:$J$41,'DPS 01.4 - Kalové hospodá...'!$C$47:$J$65,'DPS 01.4 - Kalové hospodá...'!$C$71:$K$93</definedName>
    <definedName name="_xlnm.Print_Area" localSheetId="10">'DPS 01.5 - Měrný objekt'!$C$4:$J$41,'DPS 01.5 - Měrný objekt'!$C$47:$J$65,'DPS 01.5 - Měrný objekt'!$C$71:$K$93</definedName>
    <definedName name="_xlnm.Print_Area" localSheetId="11">'DPS 01.6 - Zhotovení tech...'!$C$4:$J$41,'DPS 01.6 - Zhotovení tech...'!$C$47:$J$65,'DPS 01.6 - Zhotovení tech...'!$C$71:$K$93</definedName>
    <definedName name="_xlnm.Print_Area" localSheetId="12">'DPS 01.6.01 - Demontáže a...'!$C$4:$J$41,'DPS 01.6.01 - Demontáže a...'!$C$47:$J$65,'DPS 01.6.01 - Demontáže a...'!$C$71:$K$93</definedName>
    <definedName name="_xlnm.Print_Area" localSheetId="13">'DPS 01.6.02 - Potrubí a a...'!$C$4:$J$41,'DPS 01.6.02 - Potrubí a a...'!$C$47:$J$65,'DPS 01.6.02 - Potrubí a a...'!$C$71:$K$93</definedName>
    <definedName name="_xlnm.Print_Area" localSheetId="14">'DPS 01.6.1 - Technologick...'!$C$4:$J$41,'DPS 01.6.1 - Technologick...'!$C$47:$J$65,'DPS 01.6.1 - Technologick...'!$C$71:$K$123</definedName>
    <definedName name="_xlnm.Print_Area" localSheetId="15">'DPS 01.7 - Ostatní'!$C$4:$J$41,'DPS 01.7 - Ostatní'!$C$47:$J$66,'DPS 01.7 - Ostatní'!$C$72:$K$97</definedName>
    <definedName name="_xlnm.Print_Area" localSheetId="4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stavby'!$C$42:$AQ$96</definedName>
    <definedName name="_xlnm.Print_Area" localSheetId="41">'Seznam figur'!$C$4:$G$1887</definedName>
    <definedName name="_xlnm.Print_Area" localSheetId="1">'SO 00 - Příprava území'!$C$4:$J$39,'SO 00 - Příprava území'!$C$45:$J$62,'SO 00 - Příprava území'!$C$68:$K$105</definedName>
    <definedName name="_xlnm.Print_Area" localSheetId="2">'SO 01.1 - ČOV - HTÚ, KTÚ,...'!$C$4:$J$41,'SO 01.1 - ČOV - HTÚ, KTÚ,...'!$C$47:$J$74,'SO 01.1 - ČOV - HTÚ, KTÚ,...'!$C$80:$K$213</definedName>
    <definedName name="_xlnm.Print_Area" localSheetId="3">'SO 01.2 - ČOV - Stavební ...'!$C$4:$J$41,'SO 01.2 - ČOV - Stavební ...'!$C$47:$J$76,'SO 01.2 - ČOV - Stavební ...'!$C$82:$K$264</definedName>
    <definedName name="_xlnm.Print_Area" localSheetId="4">'SO 01.3 - ČOV - Trubní ro...'!$C$4:$J$41,'SO 01.3 - ČOV - Trubní ro...'!$C$47:$J$73,'SO 01.3 - ČOV - Trubní ro...'!$C$79:$K$233</definedName>
    <definedName name="_xlnm.Print_Area" localSheetId="5">'SO 01.4 - ČOV - Zkapacitn...'!$C$4:$J$41,'SO 01.4 - ČOV - Zkapacitn...'!$C$47:$J$65,'SO 01.4 - ČOV - Zkapacitn...'!$C$71:$K$94</definedName>
    <definedName name="_xlnm.Print_Area" localSheetId="17">'SO 02 - ČSOV 1 Malšovice ...'!$C$4:$J$39,'SO 02 - ČSOV 1 Malšovice ...'!$C$45:$J$68,'SO 02 - ČSOV 1 Malšovice ...'!$C$74:$K$275</definedName>
    <definedName name="_xlnm.Print_Area" localSheetId="19">'SO 03 - ČSOV 2 Malšovice ...'!$C$4:$J$39,'SO 03 - ČSOV 2 Malšovice ...'!$C$45:$J$67,'SO 03 - ČSOV 2 Malšovice ...'!$C$73:$K$286</definedName>
    <definedName name="_xlnm.Print_Area" localSheetId="21">'SO 04.1 - Přípojky'!$C$4:$J$39,'SO 04.1 - Přípojky'!$C$45:$J$68,'SO 04.1 - Přípojky'!$C$74:$K$428</definedName>
    <definedName name="_xlnm.Print_Area" localSheetId="22">'SO 04A - Kanalizace - gra...'!$C$4:$J$39,'SO 04A - Kanalizace - gra...'!$C$45:$J$69,'SO 04A - Kanalizace - gra...'!$C$75:$K$345</definedName>
    <definedName name="_xlnm.Print_Area" localSheetId="23">'SO 04A1 - Kanalizace - gr...'!$C$4:$J$39,'SO 04A1 - Kanalizace - gr...'!$C$45:$J$69,'SO 04A1 - Kanalizace - gr...'!$C$75:$K$382</definedName>
    <definedName name="_xlnm.Print_Area" localSheetId="24">'SO 04A2 - Kanalizace - gr...'!$C$4:$J$39,'SO 04A2 - Kanalizace - gr...'!$C$45:$J$69,'SO 04A2 - Kanalizace - gr...'!$C$75:$K$373</definedName>
    <definedName name="_xlnm.Print_Area" localSheetId="25">'SO 04A3 - Kanalizace - gr...'!$C$4:$J$39,'SO 04A3 - Kanalizace - gr...'!$C$45:$J$69,'SO 04A3 - Kanalizace - gr...'!$C$75:$K$381</definedName>
    <definedName name="_xlnm.Print_Area" localSheetId="26">'SO 04A3-1 - Kanalizace - ...'!$C$4:$J$39,'SO 04A3-1 - Kanalizace - ...'!$C$45:$J$69,'SO 04A3-1 - Kanalizace - ...'!$C$75:$K$356</definedName>
    <definedName name="_xlnm.Print_Area" localSheetId="27">'SO 04A4 - Kanalizace - gr...'!$C$4:$J$39,'SO 04A4 - Kanalizace - gr...'!$C$45:$J$69,'SO 04A4 - Kanalizace - gr...'!$C$75:$K$384</definedName>
    <definedName name="_xlnm.Print_Area" localSheetId="28">'SO 04A5 - Kanalizace - gr...'!$C$4:$J$39,'SO 04A5 - Kanalizace - gr...'!$C$45:$J$69,'SO 04A5 - Kanalizace - gr...'!$C$75:$K$403</definedName>
    <definedName name="_xlnm.Print_Area" localSheetId="29">'SO 04A6 - Kanalizace - gr...'!$C$4:$J$39,'SO 04A6 - Kanalizace - gr...'!$C$45:$J$69,'SO 04A6 - Kanalizace - gr...'!$C$75:$K$369</definedName>
    <definedName name="_xlnm.Print_Area" localSheetId="30">'SO 04B - Kanalizace - gra...'!$C$4:$J$39,'SO 04B - Kanalizace - gra...'!$C$45:$J$69,'SO 04B - Kanalizace - gra...'!$C$75:$K$409</definedName>
    <definedName name="_xlnm.Print_Area" localSheetId="32">'SO 04B1 - Kanalizace - gr...'!$C$4:$J$39,'SO 04B1 - Kanalizace - gr...'!$C$45:$J$69,'SO 04B1 - Kanalizace - gr...'!$C$75:$K$365</definedName>
    <definedName name="_xlnm.Print_Area" localSheetId="33">'SO 04B2 - Kanalizace - gr...'!$C$4:$J$39,'SO 04B2 - Kanalizace - gr...'!$C$45:$J$69,'SO 04B2 - Kanalizace - gr...'!$C$75:$K$362</definedName>
    <definedName name="_xlnm.Print_Area" localSheetId="31">'SO 04V - Oprava stávající...'!$C$4:$J$39,'SO 04V - Oprava stávající...'!$C$45:$J$66,'SO 04V - Oprava stávající...'!$C$72:$K$208</definedName>
    <definedName name="_xlnm.Print_Area" localSheetId="34">'SO 05V1 - Kanalizace - vý...'!$C$4:$J$39,'SO 05V1 - Kanalizace - vý...'!$C$45:$J$68,'SO 05V1 - Kanalizace - vý...'!$C$74:$K$325</definedName>
    <definedName name="_xlnm.Print_Area" localSheetId="35">'SO 05V2 - Kanalizace - vý...'!$C$4:$J$39,'SO 05V2 - Kanalizace - vý...'!$C$45:$J$68,'SO 05V2 - Kanalizace - vý...'!$C$74:$K$347</definedName>
    <definedName name="_xlnm.Print_Area" localSheetId="36">'SO 06 - Přípojka NN pro Č...'!$C$4:$J$39,'SO 06 - Přípojka NN pro Č...'!$C$45:$J$61,'SO 06 - Přípojka NN pro Č...'!$C$67:$K$87</definedName>
    <definedName name="_xlnm.Print_Area" localSheetId="38">'SO 07 - Přípojka NN pro Č...'!$C$4:$J$39,'SO 07 - Přípojka NN pro Č...'!$C$45:$J$61,'SO 07 - Přípojka NN pro Č...'!$C$67:$K$87</definedName>
    <definedName name="_xlnm.Print_Area" localSheetId="40">'VRN - Vedlejší a ostatní ...'!$C$4:$J$39,'VRN - Vedlejší a ostatní ...'!$C$45:$J$62,'VRN - Vedlejší a ostatní ...'!$C$68:$K$99</definedName>
    <definedName name="PocetMJ">#REF!</definedName>
    <definedName name="Poznamka">#REF!</definedName>
    <definedName name="Projektant">#REF!</definedName>
    <definedName name="PSV">#REF!</definedName>
    <definedName name="PSV0">#REF!</definedName>
    <definedName name="SazbaDPH1">#REF!</definedName>
    <definedName name="SazbaDPH2">#REF!</definedName>
    <definedName name="SloupecCC">#REF!</definedName>
    <definedName name="SloupecCisloPol">#REF!</definedName>
    <definedName name="SloupecCH" localSheetId="16">#REF!</definedName>
    <definedName name="SloupecCH">#REF!</definedName>
    <definedName name="SloupecJC">#REF!</definedName>
    <definedName name="SloupecJH" localSheetId="16">#REF!</definedName>
    <definedName name="SloupecJH">#REF!</definedName>
    <definedName name="SloupecMJ">#REF!</definedName>
    <definedName name="SloupecMnozstvi">#REF!</definedName>
    <definedName name="SloupecNazPol">#REF!</definedName>
    <definedName name="SloupecPC">#REF!</definedName>
    <definedName name="Typ">#REF!</definedName>
    <definedName name="VRN">#REF!</definedName>
    <definedName name="VRNKc">#REF!</definedName>
    <definedName name="VRNnazev">#REF!</definedName>
    <definedName name="VRNproc">#REF!</definedName>
    <definedName name="VRNzakl">#REF!</definedName>
    <definedName name="Zakazka">#REF!</definedName>
    <definedName name="Zaklad22">#REF!</definedName>
    <definedName name="Zaklad5">#REF!</definedName>
    <definedName name="Zhotovit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0" i="42" l="1"/>
  <c r="H162" i="42"/>
  <c r="G160" i="42"/>
  <c r="G162" i="42"/>
  <c r="H154" i="42"/>
  <c r="G154" i="42"/>
  <c r="H117" i="42"/>
  <c r="G117" i="42"/>
  <c r="G8" i="42"/>
  <c r="H160" i="43"/>
  <c r="G160" i="43"/>
  <c r="G154" i="43"/>
  <c r="H129" i="43"/>
  <c r="G129" i="43"/>
  <c r="H117" i="43"/>
  <c r="G117" i="43"/>
  <c r="G8" i="43"/>
  <c r="H159" i="43"/>
  <c r="G159" i="43"/>
  <c r="H158" i="43"/>
  <c r="G158" i="43"/>
  <c r="H157" i="43"/>
  <c r="G157" i="43"/>
  <c r="H156" i="43"/>
  <c r="G156" i="43"/>
  <c r="H155" i="43"/>
  <c r="G155" i="43"/>
  <c r="H153" i="43"/>
  <c r="G153" i="43"/>
  <c r="H152" i="43"/>
  <c r="G152" i="43"/>
  <c r="H151" i="43"/>
  <c r="G151" i="43"/>
  <c r="H150" i="43"/>
  <c r="G150" i="43"/>
  <c r="H148" i="43"/>
  <c r="G148" i="43"/>
  <c r="H147" i="43"/>
  <c r="G147" i="43"/>
  <c r="H146" i="43"/>
  <c r="G146" i="43"/>
  <c r="H145" i="43"/>
  <c r="G145" i="43"/>
  <c r="H144" i="43"/>
  <c r="G144" i="43"/>
  <c r="H142" i="43"/>
  <c r="G142" i="43"/>
  <c r="H140" i="43"/>
  <c r="G140" i="43"/>
  <c r="H138" i="43"/>
  <c r="G138" i="43"/>
  <c r="H137" i="43"/>
  <c r="G137" i="43"/>
  <c r="H136" i="43"/>
  <c r="G136" i="43"/>
  <c r="H135" i="43"/>
  <c r="G135" i="43"/>
  <c r="H134" i="43"/>
  <c r="G134" i="43"/>
  <c r="H133" i="43"/>
  <c r="G133" i="43"/>
  <c r="H132" i="43"/>
  <c r="G132" i="43"/>
  <c r="H131" i="43"/>
  <c r="G131" i="43"/>
  <c r="H130" i="43"/>
  <c r="G130" i="43"/>
  <c r="H128" i="43"/>
  <c r="G128" i="43"/>
  <c r="H127" i="43"/>
  <c r="G127" i="43"/>
  <c r="H126" i="43"/>
  <c r="G126" i="43"/>
  <c r="H125" i="43"/>
  <c r="G125" i="43"/>
  <c r="H124" i="43"/>
  <c r="G124" i="43"/>
  <c r="H123" i="43"/>
  <c r="G123" i="43"/>
  <c r="H122" i="43"/>
  <c r="G122" i="43"/>
  <c r="H121" i="43"/>
  <c r="G121" i="43"/>
  <c r="H119" i="43"/>
  <c r="G119" i="43"/>
  <c r="H112" i="43"/>
  <c r="G112" i="43"/>
  <c r="H111" i="43"/>
  <c r="G111" i="43"/>
  <c r="H104" i="43"/>
  <c r="G104" i="43"/>
  <c r="H103" i="43"/>
  <c r="G103" i="43"/>
  <c r="H102" i="43"/>
  <c r="G102" i="43"/>
  <c r="H101" i="43"/>
  <c r="G101" i="43"/>
  <c r="H100" i="43"/>
  <c r="G100" i="43"/>
  <c r="H99" i="43"/>
  <c r="G99" i="43"/>
  <c r="H98" i="43"/>
  <c r="G98" i="43"/>
  <c r="H97" i="43"/>
  <c r="G97" i="43"/>
  <c r="H96" i="43"/>
  <c r="G96" i="43"/>
  <c r="H95" i="43"/>
  <c r="G95" i="43"/>
  <c r="H94" i="43"/>
  <c r="G94" i="43"/>
  <c r="H90" i="43"/>
  <c r="G90" i="43"/>
  <c r="H89" i="43"/>
  <c r="G89" i="43"/>
  <c r="H88" i="43"/>
  <c r="G88" i="43"/>
  <c r="H87" i="43"/>
  <c r="G87" i="43"/>
  <c r="H85" i="43"/>
  <c r="G85" i="43"/>
  <c r="H83" i="43"/>
  <c r="G83" i="43"/>
  <c r="H82" i="43"/>
  <c r="G82" i="43"/>
  <c r="H81" i="43"/>
  <c r="G81" i="43"/>
  <c r="H79" i="43"/>
  <c r="G79" i="43"/>
  <c r="H68" i="43"/>
  <c r="G68" i="43"/>
  <c r="H67" i="43"/>
  <c r="G67" i="43"/>
  <c r="H66" i="43"/>
  <c r="G66" i="43"/>
  <c r="H65" i="43"/>
  <c r="G65" i="43"/>
  <c r="H64" i="43"/>
  <c r="G64" i="43"/>
  <c r="H63" i="43"/>
  <c r="G63" i="43"/>
  <c r="H62" i="43"/>
  <c r="G62" i="43"/>
  <c r="H61" i="43"/>
  <c r="G61" i="43"/>
  <c r="H60" i="43"/>
  <c r="G60" i="43"/>
  <c r="H59" i="43"/>
  <c r="G59" i="43"/>
  <c r="H58" i="43"/>
  <c r="G58" i="43"/>
  <c r="H54" i="43"/>
  <c r="G54" i="43"/>
  <c r="H52" i="43"/>
  <c r="G52" i="43"/>
  <c r="H51" i="43"/>
  <c r="G51" i="43"/>
  <c r="H50" i="43"/>
  <c r="G50" i="43"/>
  <c r="H48" i="43"/>
  <c r="G48" i="43"/>
  <c r="H46" i="43"/>
  <c r="G46" i="43"/>
  <c r="H45" i="43"/>
  <c r="G45" i="43"/>
  <c r="H44" i="43"/>
  <c r="G44" i="43"/>
  <c r="H43" i="43"/>
  <c r="G43" i="43"/>
  <c r="H42" i="43"/>
  <c r="G42" i="43"/>
  <c r="H41" i="43"/>
  <c r="G41" i="43"/>
  <c r="H40" i="43"/>
  <c r="G40" i="43"/>
  <c r="H39" i="43"/>
  <c r="G39" i="43"/>
  <c r="H38" i="43"/>
  <c r="G38" i="43"/>
  <c r="H37" i="43"/>
  <c r="G37" i="43"/>
  <c r="H36" i="43"/>
  <c r="G36" i="43"/>
  <c r="H35" i="43"/>
  <c r="G35" i="43"/>
  <c r="H34" i="43"/>
  <c r="G34" i="43"/>
  <c r="H33" i="43"/>
  <c r="G33" i="43"/>
  <c r="H29" i="43"/>
  <c r="G29" i="43"/>
  <c r="H28" i="43"/>
  <c r="G28" i="43"/>
  <c r="H27" i="43"/>
  <c r="G27" i="43"/>
  <c r="H26" i="43"/>
  <c r="G26" i="43"/>
  <c r="H25" i="43"/>
  <c r="G25" i="43"/>
  <c r="H24" i="43"/>
  <c r="G24" i="43"/>
  <c r="H23" i="43"/>
  <c r="G23" i="43"/>
  <c r="H19" i="43"/>
  <c r="G19" i="43"/>
  <c r="H17" i="43"/>
  <c r="G17" i="43"/>
  <c r="H16" i="43"/>
  <c r="G16" i="43"/>
  <c r="H15" i="43"/>
  <c r="G15" i="43"/>
  <c r="H14" i="43"/>
  <c r="G14" i="43"/>
  <c r="H13" i="43"/>
  <c r="G13" i="43"/>
  <c r="H12" i="43"/>
  <c r="G12" i="43"/>
  <c r="H11" i="43"/>
  <c r="G11" i="43"/>
  <c r="H10" i="43"/>
  <c r="G10" i="43"/>
  <c r="H9" i="43"/>
  <c r="G9" i="43"/>
  <c r="H8" i="43"/>
  <c r="H159" i="42"/>
  <c r="G159" i="42"/>
  <c r="H158" i="42"/>
  <c r="G158" i="42"/>
  <c r="H157" i="42"/>
  <c r="G157" i="42"/>
  <c r="H156" i="42"/>
  <c r="G156" i="42"/>
  <c r="H155" i="42"/>
  <c r="G155" i="42"/>
  <c r="H153" i="42"/>
  <c r="G153" i="42"/>
  <c r="H152" i="42"/>
  <c r="G152" i="42"/>
  <c r="H151" i="42"/>
  <c r="G151" i="42"/>
  <c r="H150" i="42"/>
  <c r="G150" i="42"/>
  <c r="H148" i="42"/>
  <c r="G148" i="42"/>
  <c r="H147" i="42"/>
  <c r="G147" i="42"/>
  <c r="H146" i="42"/>
  <c r="G146" i="42"/>
  <c r="H145" i="42"/>
  <c r="G145" i="42"/>
  <c r="H144" i="42"/>
  <c r="G144" i="42"/>
  <c r="H142" i="42"/>
  <c r="G142" i="42"/>
  <c r="H140" i="42"/>
  <c r="G140" i="42"/>
  <c r="H138" i="42"/>
  <c r="G138" i="42"/>
  <c r="H137" i="42"/>
  <c r="G137" i="42"/>
  <c r="H136" i="42"/>
  <c r="G136" i="42"/>
  <c r="H135" i="42"/>
  <c r="G135" i="42"/>
  <c r="H134" i="42"/>
  <c r="G134" i="42"/>
  <c r="H133" i="42"/>
  <c r="G133" i="42"/>
  <c r="H132" i="42"/>
  <c r="G132" i="42"/>
  <c r="H131" i="42"/>
  <c r="G131" i="42"/>
  <c r="H130" i="42"/>
  <c r="G130" i="42"/>
  <c r="H128" i="42"/>
  <c r="G128" i="42"/>
  <c r="H127" i="42"/>
  <c r="G127" i="42"/>
  <c r="H126" i="42"/>
  <c r="G126" i="42"/>
  <c r="H125" i="42"/>
  <c r="G125" i="42"/>
  <c r="H124" i="42"/>
  <c r="G124" i="42"/>
  <c r="H123" i="42"/>
  <c r="G123" i="42"/>
  <c r="H122" i="42"/>
  <c r="G122" i="42"/>
  <c r="H121" i="42"/>
  <c r="G121" i="42"/>
  <c r="H119" i="42"/>
  <c r="G119" i="42"/>
  <c r="H112" i="42"/>
  <c r="G112" i="42"/>
  <c r="H111" i="42"/>
  <c r="G111" i="42"/>
  <c r="H104" i="42"/>
  <c r="G104" i="42"/>
  <c r="H103" i="42"/>
  <c r="G103" i="42"/>
  <c r="H102" i="42"/>
  <c r="G102" i="42"/>
  <c r="H101" i="42"/>
  <c r="G101" i="42"/>
  <c r="H100" i="42"/>
  <c r="G100" i="42"/>
  <c r="H99" i="42"/>
  <c r="G99" i="42"/>
  <c r="H98" i="42"/>
  <c r="G98" i="42"/>
  <c r="H97" i="42"/>
  <c r="G97" i="42"/>
  <c r="H96" i="42"/>
  <c r="G96" i="42"/>
  <c r="H95" i="42"/>
  <c r="G95" i="42"/>
  <c r="H94" i="42"/>
  <c r="G94" i="42"/>
  <c r="H90" i="42"/>
  <c r="G90" i="42"/>
  <c r="H89" i="42"/>
  <c r="G89" i="42"/>
  <c r="H88" i="42"/>
  <c r="G88" i="42"/>
  <c r="H87" i="42"/>
  <c r="G87" i="42"/>
  <c r="H85" i="42"/>
  <c r="G85" i="42"/>
  <c r="H83" i="42"/>
  <c r="G83" i="42"/>
  <c r="H82" i="42"/>
  <c r="G82" i="42"/>
  <c r="H81" i="42"/>
  <c r="G81" i="42"/>
  <c r="H79" i="42"/>
  <c r="G79" i="42"/>
  <c r="G91" i="42" s="1"/>
  <c r="H68" i="42"/>
  <c r="G68" i="42"/>
  <c r="H67" i="42"/>
  <c r="G67" i="42"/>
  <c r="H66" i="42"/>
  <c r="G66" i="42"/>
  <c r="H65" i="42"/>
  <c r="G65" i="42"/>
  <c r="H64" i="42"/>
  <c r="G64" i="42"/>
  <c r="H63" i="42"/>
  <c r="G63" i="42"/>
  <c r="H62" i="42"/>
  <c r="G62" i="42"/>
  <c r="H61" i="42"/>
  <c r="G61" i="42"/>
  <c r="H60" i="42"/>
  <c r="G60" i="42"/>
  <c r="H59" i="42"/>
  <c r="G59" i="42"/>
  <c r="H58" i="42"/>
  <c r="H69" i="42" s="1"/>
  <c r="G58" i="42"/>
  <c r="H54" i="42"/>
  <c r="G54" i="42"/>
  <c r="H52" i="42"/>
  <c r="G52" i="42"/>
  <c r="H51" i="42"/>
  <c r="G51" i="42"/>
  <c r="H50" i="42"/>
  <c r="G50" i="42"/>
  <c r="H48" i="42"/>
  <c r="G48" i="42"/>
  <c r="H46" i="42"/>
  <c r="G46" i="42"/>
  <c r="H45" i="42"/>
  <c r="G45" i="42"/>
  <c r="H44" i="42"/>
  <c r="G44" i="42"/>
  <c r="H43" i="42"/>
  <c r="G43" i="42"/>
  <c r="H42" i="42"/>
  <c r="G42" i="42"/>
  <c r="H41" i="42"/>
  <c r="G41" i="42"/>
  <c r="H40" i="42"/>
  <c r="G40" i="42"/>
  <c r="H39" i="42"/>
  <c r="G39" i="42"/>
  <c r="H38" i="42"/>
  <c r="G38" i="42"/>
  <c r="H37" i="42"/>
  <c r="G37" i="42"/>
  <c r="H36" i="42"/>
  <c r="G36" i="42"/>
  <c r="H35" i="42"/>
  <c r="G35" i="42"/>
  <c r="H34" i="42"/>
  <c r="G34" i="42"/>
  <c r="H33" i="42"/>
  <c r="G33" i="42"/>
  <c r="G55" i="42" s="1"/>
  <c r="H29" i="42"/>
  <c r="G29" i="42"/>
  <c r="H28" i="42"/>
  <c r="G28" i="42"/>
  <c r="H27" i="42"/>
  <c r="G27" i="42"/>
  <c r="H26" i="42"/>
  <c r="G26" i="42"/>
  <c r="H25" i="42"/>
  <c r="G25" i="42"/>
  <c r="H24" i="42"/>
  <c r="G24" i="42"/>
  <c r="H23" i="42"/>
  <c r="G23" i="42"/>
  <c r="H19" i="42"/>
  <c r="G19" i="42"/>
  <c r="H17" i="42"/>
  <c r="G17" i="42"/>
  <c r="H16" i="42"/>
  <c r="G16" i="42"/>
  <c r="H15" i="42"/>
  <c r="G15" i="42"/>
  <c r="H14" i="42"/>
  <c r="G14" i="42"/>
  <c r="H13" i="42"/>
  <c r="G13" i="42"/>
  <c r="H12" i="42"/>
  <c r="G12" i="42"/>
  <c r="H11" i="42"/>
  <c r="G11" i="42"/>
  <c r="H10" i="42"/>
  <c r="G10" i="42"/>
  <c r="H9" i="42"/>
  <c r="G9" i="42"/>
  <c r="H8" i="42"/>
  <c r="G30" i="42"/>
  <c r="H203" i="41"/>
  <c r="I203" i="41" s="1"/>
  <c r="G203" i="41"/>
  <c r="H202" i="41"/>
  <c r="G202" i="41"/>
  <c r="H201" i="41"/>
  <c r="H200" i="41"/>
  <c r="I200" i="41" s="1"/>
  <c r="G200" i="41"/>
  <c r="I199" i="41"/>
  <c r="H199" i="41"/>
  <c r="G199" i="41"/>
  <c r="H198" i="41"/>
  <c r="I198" i="41" s="1"/>
  <c r="G198" i="41"/>
  <c r="H197" i="41"/>
  <c r="G197" i="41"/>
  <c r="H196" i="41"/>
  <c r="G196" i="41"/>
  <c r="I196" i="41" s="1"/>
  <c r="H195" i="41"/>
  <c r="G195" i="41"/>
  <c r="I195" i="41" s="1"/>
  <c r="H194" i="41"/>
  <c r="I194" i="41" s="1"/>
  <c r="G194" i="41"/>
  <c r="I193" i="41"/>
  <c r="H193" i="41"/>
  <c r="G193" i="41"/>
  <c r="H192" i="41"/>
  <c r="I192" i="41" s="1"/>
  <c r="G192" i="41"/>
  <c r="H191" i="41"/>
  <c r="I191" i="41" s="1"/>
  <c r="G191" i="41"/>
  <c r="H190" i="41"/>
  <c r="I190" i="41" s="1"/>
  <c r="G190" i="41"/>
  <c r="H189" i="41"/>
  <c r="I189" i="41" s="1"/>
  <c r="G189" i="41"/>
  <c r="H188" i="41"/>
  <c r="I188" i="41" s="1"/>
  <c r="G188" i="41"/>
  <c r="H187" i="41"/>
  <c r="I187" i="41" s="1"/>
  <c r="G187" i="41"/>
  <c r="H186" i="41"/>
  <c r="G186" i="41"/>
  <c r="H185" i="41"/>
  <c r="I185" i="41" s="1"/>
  <c r="G185" i="41"/>
  <c r="I184" i="41"/>
  <c r="H184" i="41"/>
  <c r="G184" i="41"/>
  <c r="H183" i="41"/>
  <c r="G183" i="41"/>
  <c r="I183" i="41" s="1"/>
  <c r="H182" i="41"/>
  <c r="I182" i="41" s="1"/>
  <c r="G182" i="41"/>
  <c r="I181" i="41"/>
  <c r="H181" i="41"/>
  <c r="H180" i="41"/>
  <c r="G180" i="41"/>
  <c r="H177" i="41"/>
  <c r="I177" i="41" s="1"/>
  <c r="G177" i="41"/>
  <c r="G176" i="41"/>
  <c r="I176" i="41" s="1"/>
  <c r="H175" i="41"/>
  <c r="I175" i="41" s="1"/>
  <c r="G175" i="41"/>
  <c r="H174" i="41"/>
  <c r="G174" i="41"/>
  <c r="H173" i="41"/>
  <c r="I173" i="41" s="1"/>
  <c r="I172" i="41"/>
  <c r="H172" i="41"/>
  <c r="H171" i="41"/>
  <c r="I171" i="41" s="1"/>
  <c r="H170" i="41"/>
  <c r="I170" i="41" s="1"/>
  <c r="H169" i="41"/>
  <c r="I169" i="41" s="1"/>
  <c r="H168" i="41"/>
  <c r="I168" i="41" s="1"/>
  <c r="H167" i="41"/>
  <c r="I167" i="41" s="1"/>
  <c r="H166" i="41"/>
  <c r="I166" i="41" s="1"/>
  <c r="H165" i="41"/>
  <c r="I165" i="41" s="1"/>
  <c r="H164" i="41"/>
  <c r="I164" i="41" s="1"/>
  <c r="I163" i="41"/>
  <c r="H163" i="41"/>
  <c r="H162" i="41"/>
  <c r="I162" i="41" s="1"/>
  <c r="H161" i="41"/>
  <c r="H178" i="41" s="1"/>
  <c r="G161" i="41"/>
  <c r="E159" i="41"/>
  <c r="H158" i="41"/>
  <c r="G158" i="41"/>
  <c r="H157" i="41"/>
  <c r="G157" i="41"/>
  <c r="H156" i="41"/>
  <c r="G156" i="41"/>
  <c r="H155" i="41"/>
  <c r="I155" i="41" s="1"/>
  <c r="G155" i="41"/>
  <c r="H154" i="41"/>
  <c r="G154" i="41"/>
  <c r="H153" i="41"/>
  <c r="I153" i="41" s="1"/>
  <c r="G153" i="41"/>
  <c r="H152" i="41"/>
  <c r="I152" i="41" s="1"/>
  <c r="G152" i="41"/>
  <c r="H151" i="41"/>
  <c r="G151" i="41"/>
  <c r="H150" i="41"/>
  <c r="G150" i="41"/>
  <c r="G159" i="41" s="1"/>
  <c r="E148" i="41"/>
  <c r="H147" i="41"/>
  <c r="G147" i="41"/>
  <c r="I147" i="41" s="1"/>
  <c r="I146" i="41"/>
  <c r="H146" i="41"/>
  <c r="G146" i="41"/>
  <c r="H145" i="41"/>
  <c r="G145" i="41"/>
  <c r="I145" i="41" s="1"/>
  <c r="H144" i="41"/>
  <c r="I144" i="41" s="1"/>
  <c r="G144" i="41"/>
  <c r="H143" i="41"/>
  <c r="G143" i="41"/>
  <c r="H142" i="41"/>
  <c r="G142" i="41"/>
  <c r="I141" i="41"/>
  <c r="H141" i="41"/>
  <c r="G141" i="41"/>
  <c r="H140" i="41"/>
  <c r="I140" i="41" s="1"/>
  <c r="G140" i="41"/>
  <c r="H139" i="41"/>
  <c r="G139" i="41"/>
  <c r="H138" i="41"/>
  <c r="G138" i="41"/>
  <c r="H137" i="41"/>
  <c r="I137" i="41" s="1"/>
  <c r="G137" i="41"/>
  <c r="H136" i="41"/>
  <c r="I136" i="41" s="1"/>
  <c r="G136" i="41"/>
  <c r="H135" i="41"/>
  <c r="G135" i="41"/>
  <c r="E133" i="41"/>
  <c r="H132" i="41"/>
  <c r="I132" i="41" s="1"/>
  <c r="G131" i="41"/>
  <c r="I131" i="41" s="1"/>
  <c r="G130" i="41"/>
  <c r="I130" i="41" s="1"/>
  <c r="I129" i="41"/>
  <c r="G129" i="41"/>
  <c r="G128" i="41"/>
  <c r="I128" i="41" s="1"/>
  <c r="G127" i="41"/>
  <c r="I127" i="41" s="1"/>
  <c r="G126" i="41"/>
  <c r="I126" i="41" s="1"/>
  <c r="G125" i="41"/>
  <c r="I125" i="41" s="1"/>
  <c r="G124" i="41"/>
  <c r="I124" i="41" s="1"/>
  <c r="G123" i="41"/>
  <c r="I123" i="41" s="1"/>
  <c r="G122" i="41"/>
  <c r="I122" i="41" s="1"/>
  <c r="H121" i="41"/>
  <c r="H133" i="41" s="1"/>
  <c r="G121" i="41"/>
  <c r="E119" i="41"/>
  <c r="H118" i="41"/>
  <c r="G118" i="41"/>
  <c r="H117" i="41"/>
  <c r="I117" i="41" s="1"/>
  <c r="G117" i="41"/>
  <c r="H116" i="41"/>
  <c r="I116" i="41" s="1"/>
  <c r="G116" i="41"/>
  <c r="H115" i="41"/>
  <c r="G115" i="41"/>
  <c r="E113" i="41"/>
  <c r="H112" i="41"/>
  <c r="G112" i="41"/>
  <c r="H111" i="41"/>
  <c r="I111" i="41" s="1"/>
  <c r="G111" i="41"/>
  <c r="H110" i="41"/>
  <c r="I110" i="41" s="1"/>
  <c r="G110" i="41"/>
  <c r="H109" i="41"/>
  <c r="G109" i="41"/>
  <c r="H108" i="41"/>
  <c r="G108" i="41"/>
  <c r="H107" i="41"/>
  <c r="G107" i="41"/>
  <c r="H106" i="41"/>
  <c r="G106" i="41"/>
  <c r="H105" i="41"/>
  <c r="I105" i="41" s="1"/>
  <c r="G105" i="41"/>
  <c r="H104" i="41"/>
  <c r="I104" i="41" s="1"/>
  <c r="I103" i="41"/>
  <c r="H103" i="41"/>
  <c r="G103" i="41"/>
  <c r="H102" i="41"/>
  <c r="I102" i="41" s="1"/>
  <c r="H101" i="41"/>
  <c r="G101" i="41"/>
  <c r="H100" i="41"/>
  <c r="I100" i="41" s="1"/>
  <c r="H99" i="41"/>
  <c r="G99" i="41"/>
  <c r="I99" i="41" s="1"/>
  <c r="H98" i="41"/>
  <c r="I98" i="41" s="1"/>
  <c r="H97" i="41"/>
  <c r="G97" i="41"/>
  <c r="H96" i="41"/>
  <c r="I96" i="41" s="1"/>
  <c r="H95" i="41"/>
  <c r="G95" i="41"/>
  <c r="H94" i="41"/>
  <c r="I94" i="41" s="1"/>
  <c r="H93" i="41"/>
  <c r="G93" i="41"/>
  <c r="H92" i="41"/>
  <c r="I92" i="41" s="1"/>
  <c r="H91" i="41"/>
  <c r="G91" i="41"/>
  <c r="I90" i="41"/>
  <c r="H90" i="41"/>
  <c r="H89" i="41"/>
  <c r="I89" i="41" s="1"/>
  <c r="H88" i="41"/>
  <c r="I88" i="41" s="1"/>
  <c r="G88" i="41"/>
  <c r="H81" i="41"/>
  <c r="E81" i="41"/>
  <c r="G80" i="41"/>
  <c r="I80" i="41" s="1"/>
  <c r="G79" i="41"/>
  <c r="I79" i="41" s="1"/>
  <c r="I78" i="41"/>
  <c r="G78" i="41"/>
  <c r="G77" i="41"/>
  <c r="I77" i="41" s="1"/>
  <c r="G76" i="41"/>
  <c r="I76" i="41" s="1"/>
  <c r="G75" i="41"/>
  <c r="I75" i="41" s="1"/>
  <c r="G74" i="41"/>
  <c r="I74" i="41" s="1"/>
  <c r="G73" i="41"/>
  <c r="E69" i="41"/>
  <c r="I68" i="41"/>
  <c r="I69" i="41" s="1"/>
  <c r="H68" i="41"/>
  <c r="H69" i="41" s="1"/>
  <c r="G68" i="41"/>
  <c r="G69" i="41" s="1"/>
  <c r="E64" i="41"/>
  <c r="I63" i="41"/>
  <c r="H63" i="41"/>
  <c r="G63" i="41"/>
  <c r="I62" i="41"/>
  <c r="H62" i="41"/>
  <c r="G62" i="41"/>
  <c r="I61" i="41"/>
  <c r="H61" i="41"/>
  <c r="G61" i="41"/>
  <c r="I60" i="41"/>
  <c r="H60" i="41"/>
  <c r="G60" i="41"/>
  <c r="I59" i="41"/>
  <c r="H59" i="41"/>
  <c r="I58" i="41"/>
  <c r="H58" i="41"/>
  <c r="E54" i="41"/>
  <c r="I53" i="41"/>
  <c r="H53" i="41"/>
  <c r="G53" i="41"/>
  <c r="I52" i="41"/>
  <c r="H52" i="41"/>
  <c r="G52" i="41"/>
  <c r="I51" i="41"/>
  <c r="H51" i="41"/>
  <c r="G51" i="41"/>
  <c r="I50" i="41"/>
  <c r="H50" i="41"/>
  <c r="G50" i="41"/>
  <c r="G54" i="41" s="1"/>
  <c r="E46" i="41"/>
  <c r="I45" i="41"/>
  <c r="H45" i="41"/>
  <c r="G45" i="41"/>
  <c r="I44" i="41"/>
  <c r="I46" i="41" s="1"/>
  <c r="H44" i="41"/>
  <c r="H46" i="41" s="1"/>
  <c r="G44" i="41"/>
  <c r="G46" i="41" s="1"/>
  <c r="I39" i="41"/>
  <c r="H39" i="41"/>
  <c r="G39" i="41"/>
  <c r="I38" i="41"/>
  <c r="H38" i="41"/>
  <c r="G38" i="41"/>
  <c r="I37" i="41"/>
  <c r="H37" i="41"/>
  <c r="G37" i="41"/>
  <c r="I36" i="41"/>
  <c r="H36" i="41"/>
  <c r="G36" i="41"/>
  <c r="I35" i="41"/>
  <c r="H35" i="41"/>
  <c r="G35" i="41"/>
  <c r="I30" i="41"/>
  <c r="H30" i="41"/>
  <c r="G30" i="41"/>
  <c r="I29" i="41"/>
  <c r="H29" i="41"/>
  <c r="G29" i="41"/>
  <c r="I28" i="41"/>
  <c r="H28" i="41"/>
  <c r="H31" i="41" s="1"/>
  <c r="G28" i="41"/>
  <c r="I23" i="41"/>
  <c r="H23" i="41"/>
  <c r="G23" i="41"/>
  <c r="I22" i="41"/>
  <c r="H22" i="41"/>
  <c r="G22" i="41"/>
  <c r="I21" i="41"/>
  <c r="H21" i="41"/>
  <c r="G21" i="41"/>
  <c r="I20" i="41"/>
  <c r="H20" i="41"/>
  <c r="G20" i="41"/>
  <c r="I19" i="41"/>
  <c r="H19" i="41"/>
  <c r="G19" i="41"/>
  <c r="I18" i="41"/>
  <c r="H18" i="41"/>
  <c r="G18" i="41"/>
  <c r="I17" i="41"/>
  <c r="H17" i="41"/>
  <c r="G17" i="41"/>
  <c r="I16" i="41"/>
  <c r="H16" i="41"/>
  <c r="H24" i="41" s="1"/>
  <c r="G16" i="41"/>
  <c r="I11" i="41"/>
  <c r="H11" i="41"/>
  <c r="G11" i="41"/>
  <c r="I10" i="41"/>
  <c r="H10" i="41"/>
  <c r="G10" i="41"/>
  <c r="I9" i="41"/>
  <c r="H9" i="41"/>
  <c r="G9" i="41"/>
  <c r="I8" i="41"/>
  <c r="H8" i="41"/>
  <c r="G8" i="41"/>
  <c r="I7" i="41"/>
  <c r="H7" i="41"/>
  <c r="G7" i="41"/>
  <c r="I6" i="41"/>
  <c r="I12" i="41" s="1"/>
  <c r="H6" i="41"/>
  <c r="G6" i="41"/>
  <c r="D7" i="39"/>
  <c r="J37" i="38"/>
  <c r="J36" i="38"/>
  <c r="AY95" i="1" s="1"/>
  <c r="J35" i="38"/>
  <c r="AX95" i="1" s="1"/>
  <c r="BI99" i="38"/>
  <c r="BH99" i="38"/>
  <c r="BG99" i="38"/>
  <c r="BF99" i="38"/>
  <c r="T99" i="38"/>
  <c r="R99" i="38"/>
  <c r="P99" i="38"/>
  <c r="BI98" i="38"/>
  <c r="BH98" i="38"/>
  <c r="BG98" i="38"/>
  <c r="BF98" i="38"/>
  <c r="T98" i="38"/>
  <c r="R98" i="38"/>
  <c r="P98" i="38"/>
  <c r="BI97" i="38"/>
  <c r="BH97" i="38"/>
  <c r="BG97" i="38"/>
  <c r="BF97" i="38"/>
  <c r="T97" i="38"/>
  <c r="R97" i="38"/>
  <c r="P97" i="38"/>
  <c r="BI96" i="38"/>
  <c r="BH96" i="38"/>
  <c r="BG96" i="38"/>
  <c r="BF96" i="38"/>
  <c r="T96" i="38"/>
  <c r="R96" i="38"/>
  <c r="P96" i="38"/>
  <c r="BI95" i="38"/>
  <c r="BH95" i="38"/>
  <c r="BG95" i="38"/>
  <c r="BF95" i="38"/>
  <c r="T95" i="38"/>
  <c r="R95" i="38"/>
  <c r="P95" i="38"/>
  <c r="BI94" i="38"/>
  <c r="BH94" i="38"/>
  <c r="BG94" i="38"/>
  <c r="BF94" i="38"/>
  <c r="T94" i="38"/>
  <c r="R94" i="38"/>
  <c r="P94" i="38"/>
  <c r="BI93" i="38"/>
  <c r="BH93" i="38"/>
  <c r="BG93" i="38"/>
  <c r="BF93" i="38"/>
  <c r="T93" i="38"/>
  <c r="R93" i="38"/>
  <c r="P93" i="38"/>
  <c r="BI92" i="38"/>
  <c r="BH92" i="38"/>
  <c r="BG92" i="38"/>
  <c r="BF92" i="38"/>
  <c r="T92" i="38"/>
  <c r="R92" i="38"/>
  <c r="P92" i="38"/>
  <c r="BI91" i="38"/>
  <c r="BH91" i="38"/>
  <c r="BG91" i="38"/>
  <c r="BF91" i="38"/>
  <c r="T91" i="38"/>
  <c r="R91" i="38"/>
  <c r="P91" i="38"/>
  <c r="BI90" i="38"/>
  <c r="BH90" i="38"/>
  <c r="BG90" i="38"/>
  <c r="BF90" i="38"/>
  <c r="T90" i="38"/>
  <c r="R90" i="38"/>
  <c r="P90" i="38"/>
  <c r="BI89" i="38"/>
  <c r="BH89" i="38"/>
  <c r="BG89" i="38"/>
  <c r="BF89" i="38"/>
  <c r="T89" i="38"/>
  <c r="R89" i="38"/>
  <c r="P89" i="38"/>
  <c r="BI88" i="38"/>
  <c r="BH88" i="38"/>
  <c r="BG88" i="38"/>
  <c r="BF88" i="38"/>
  <c r="T88" i="38"/>
  <c r="R88" i="38"/>
  <c r="P88" i="38"/>
  <c r="BI87" i="38"/>
  <c r="BH87" i="38"/>
  <c r="BG87" i="38"/>
  <c r="BF87" i="38"/>
  <c r="T87" i="38"/>
  <c r="R87" i="38"/>
  <c r="R83" i="38" s="1"/>
  <c r="R82" i="38" s="1"/>
  <c r="R81" i="38" s="1"/>
  <c r="P87" i="38"/>
  <c r="BI86" i="38"/>
  <c r="BH86" i="38"/>
  <c r="BG86" i="38"/>
  <c r="BF86" i="38"/>
  <c r="T86" i="38"/>
  <c r="R86" i="38"/>
  <c r="P86" i="38"/>
  <c r="BI84" i="38"/>
  <c r="BH84" i="38"/>
  <c r="BG84" i="38"/>
  <c r="BF84" i="38"/>
  <c r="T84" i="38"/>
  <c r="R84" i="38"/>
  <c r="P84" i="38"/>
  <c r="J78" i="38"/>
  <c r="J77" i="38"/>
  <c r="F77" i="38"/>
  <c r="F75" i="38"/>
  <c r="E73" i="38"/>
  <c r="J55" i="38"/>
  <c r="J54" i="38"/>
  <c r="F54" i="38"/>
  <c r="F52" i="38"/>
  <c r="E50" i="38"/>
  <c r="J18" i="38"/>
  <c r="E18" i="38"/>
  <c r="F78" i="38" s="1"/>
  <c r="J17" i="38"/>
  <c r="J12" i="38"/>
  <c r="J52" i="38" s="1"/>
  <c r="E7" i="38"/>
  <c r="E71" i="38" s="1"/>
  <c r="J37" i="37"/>
  <c r="J36" i="37"/>
  <c r="AY94" i="1" s="1"/>
  <c r="J35" i="37"/>
  <c r="AX94" i="1" s="1"/>
  <c r="BI85" i="37"/>
  <c r="BH85" i="37"/>
  <c r="BG85" i="37"/>
  <c r="BF85" i="37"/>
  <c r="T85" i="37"/>
  <c r="R85" i="37"/>
  <c r="P85" i="37"/>
  <c r="BI82" i="37"/>
  <c r="BH82" i="37"/>
  <c r="BG82" i="37"/>
  <c r="BF82" i="37"/>
  <c r="T82" i="37"/>
  <c r="R82" i="37"/>
  <c r="P82" i="37"/>
  <c r="J77" i="37"/>
  <c r="J76" i="37"/>
  <c r="F76" i="37"/>
  <c r="F74" i="37"/>
  <c r="E72" i="37"/>
  <c r="J55" i="37"/>
  <c r="J54" i="37"/>
  <c r="F54" i="37"/>
  <c r="F52" i="37"/>
  <c r="E50" i="37"/>
  <c r="J18" i="37"/>
  <c r="E18" i="37"/>
  <c r="F77" i="37" s="1"/>
  <c r="J17" i="37"/>
  <c r="J12" i="37"/>
  <c r="J74" i="37" s="1"/>
  <c r="E7" i="37"/>
  <c r="E48" i="37" s="1"/>
  <c r="J37" i="36"/>
  <c r="J36" i="36"/>
  <c r="AY93" i="1" s="1"/>
  <c r="J35" i="36"/>
  <c r="AX93" i="1" s="1"/>
  <c r="BI85" i="36"/>
  <c r="BH85" i="36"/>
  <c r="BG85" i="36"/>
  <c r="BF85" i="36"/>
  <c r="T85" i="36"/>
  <c r="R85" i="36"/>
  <c r="P85" i="36"/>
  <c r="BI82" i="36"/>
  <c r="BH82" i="36"/>
  <c r="BG82" i="36"/>
  <c r="BF82" i="36"/>
  <c r="T82" i="36"/>
  <c r="R82" i="36"/>
  <c r="P82" i="36"/>
  <c r="J77" i="36"/>
  <c r="J76" i="36"/>
  <c r="F76" i="36"/>
  <c r="F74" i="36"/>
  <c r="E72" i="36"/>
  <c r="J55" i="36"/>
  <c r="J54" i="36"/>
  <c r="F54" i="36"/>
  <c r="F52" i="36"/>
  <c r="E50" i="36"/>
  <c r="J18" i="36"/>
  <c r="E18" i="36"/>
  <c r="F77" i="36"/>
  <c r="J17" i="36"/>
  <c r="J12" i="36"/>
  <c r="J74" i="36" s="1"/>
  <c r="E7" i="36"/>
  <c r="E70" i="36" s="1"/>
  <c r="J37" i="35"/>
  <c r="J36" i="35"/>
  <c r="AY92" i="1" s="1"/>
  <c r="J35" i="35"/>
  <c r="AX92" i="1" s="1"/>
  <c r="BI346" i="35"/>
  <c r="BH346" i="35"/>
  <c r="BG346" i="35"/>
  <c r="BF346" i="35"/>
  <c r="T346" i="35"/>
  <c r="T345" i="35"/>
  <c r="R346" i="35"/>
  <c r="R345" i="35" s="1"/>
  <c r="P346" i="35"/>
  <c r="P345" i="35"/>
  <c r="BI343" i="35"/>
  <c r="BH343" i="35"/>
  <c r="BG343" i="35"/>
  <c r="BF343" i="35"/>
  <c r="T343" i="35"/>
  <c r="R343" i="35"/>
  <c r="P343" i="35"/>
  <c r="BI339" i="35"/>
  <c r="BH339" i="35"/>
  <c r="BG339" i="35"/>
  <c r="BF339" i="35"/>
  <c r="T339" i="35"/>
  <c r="R339" i="35"/>
  <c r="P339" i="35"/>
  <c r="BI335" i="35"/>
  <c r="BH335" i="35"/>
  <c r="BG335" i="35"/>
  <c r="BF335" i="35"/>
  <c r="T335" i="35"/>
  <c r="R335" i="35"/>
  <c r="P335" i="35"/>
  <c r="BI332" i="35"/>
  <c r="BH332" i="35"/>
  <c r="BG332" i="35"/>
  <c r="BF332" i="35"/>
  <c r="T332" i="35"/>
  <c r="R332" i="35"/>
  <c r="P332" i="35"/>
  <c r="BI326" i="35"/>
  <c r="BH326" i="35"/>
  <c r="BG326" i="35"/>
  <c r="BF326" i="35"/>
  <c r="T326" i="35"/>
  <c r="R326" i="35"/>
  <c r="P326" i="35"/>
  <c r="BI323" i="35"/>
  <c r="BH323" i="35"/>
  <c r="BG323" i="35"/>
  <c r="BF323" i="35"/>
  <c r="T323" i="35"/>
  <c r="R323" i="35"/>
  <c r="P323" i="35"/>
  <c r="BI318" i="35"/>
  <c r="BH318" i="35"/>
  <c r="BG318" i="35"/>
  <c r="BF318" i="35"/>
  <c r="T318" i="35"/>
  <c r="R318" i="35"/>
  <c r="P318" i="35"/>
  <c r="BI315" i="35"/>
  <c r="BH315" i="35"/>
  <c r="BG315" i="35"/>
  <c r="BF315" i="35"/>
  <c r="T315" i="35"/>
  <c r="R315" i="35"/>
  <c r="P315" i="35"/>
  <c r="BI312" i="35"/>
  <c r="BH312" i="35"/>
  <c r="BG312" i="35"/>
  <c r="BF312" i="35"/>
  <c r="T312" i="35"/>
  <c r="R312" i="35"/>
  <c r="P312" i="35"/>
  <c r="BI309" i="35"/>
  <c r="BH309" i="35"/>
  <c r="BG309" i="35"/>
  <c r="BF309" i="35"/>
  <c r="T309" i="35"/>
  <c r="R309" i="35"/>
  <c r="P309" i="35"/>
  <c r="BI306" i="35"/>
  <c r="BH306" i="35"/>
  <c r="BG306" i="35"/>
  <c r="BF306" i="35"/>
  <c r="T306" i="35"/>
  <c r="R306" i="35"/>
  <c r="P306" i="35"/>
  <c r="BI305" i="35"/>
  <c r="BH305" i="35"/>
  <c r="BG305" i="35"/>
  <c r="BF305" i="35"/>
  <c r="T305" i="35"/>
  <c r="R305" i="35"/>
  <c r="P305" i="35"/>
  <c r="BI303" i="35"/>
  <c r="BH303" i="35"/>
  <c r="BG303" i="35"/>
  <c r="BF303" i="35"/>
  <c r="T303" i="35"/>
  <c r="R303" i="35"/>
  <c r="P303" i="35"/>
  <c r="BI300" i="35"/>
  <c r="BH300" i="35"/>
  <c r="BG300" i="35"/>
  <c r="BF300" i="35"/>
  <c r="T300" i="35"/>
  <c r="R300" i="35"/>
  <c r="P300" i="35"/>
  <c r="BI297" i="35"/>
  <c r="BH297" i="35"/>
  <c r="BG297" i="35"/>
  <c r="BF297" i="35"/>
  <c r="T297" i="35"/>
  <c r="R297" i="35"/>
  <c r="P297" i="35"/>
  <c r="BI296" i="35"/>
  <c r="BH296" i="35"/>
  <c r="BG296" i="35"/>
  <c r="BF296" i="35"/>
  <c r="T296" i="35"/>
  <c r="R296" i="35"/>
  <c r="P296" i="35"/>
  <c r="BI293" i="35"/>
  <c r="BH293" i="35"/>
  <c r="BG293" i="35"/>
  <c r="BF293" i="35"/>
  <c r="T293" i="35"/>
  <c r="R293" i="35"/>
  <c r="P293" i="35"/>
  <c r="BI290" i="35"/>
  <c r="BH290" i="35"/>
  <c r="BG290" i="35"/>
  <c r="BF290" i="35"/>
  <c r="T290" i="35"/>
  <c r="R290" i="35"/>
  <c r="P290" i="35"/>
  <c r="BI288" i="35"/>
  <c r="BH288" i="35"/>
  <c r="BG288" i="35"/>
  <c r="BF288" i="35"/>
  <c r="T288" i="35"/>
  <c r="R288" i="35"/>
  <c r="P288" i="35"/>
  <c r="BI285" i="35"/>
  <c r="BH285" i="35"/>
  <c r="BG285" i="35"/>
  <c r="BF285" i="35"/>
  <c r="T285" i="35"/>
  <c r="R285" i="35"/>
  <c r="P285" i="35"/>
  <c r="BI282" i="35"/>
  <c r="BH282" i="35"/>
  <c r="BG282" i="35"/>
  <c r="BF282" i="35"/>
  <c r="T282" i="35"/>
  <c r="R282" i="35"/>
  <c r="P282" i="35"/>
  <c r="BI277" i="35"/>
  <c r="BH277" i="35"/>
  <c r="BG277" i="35"/>
  <c r="BF277" i="35"/>
  <c r="T277" i="35"/>
  <c r="R277" i="35"/>
  <c r="P277" i="35"/>
  <c r="BI272" i="35"/>
  <c r="BH272" i="35"/>
  <c r="BG272" i="35"/>
  <c r="BF272" i="35"/>
  <c r="T272" i="35"/>
  <c r="R272" i="35"/>
  <c r="P272" i="35"/>
  <c r="BI270" i="35"/>
  <c r="BH270" i="35"/>
  <c r="BG270" i="35"/>
  <c r="BF270" i="35"/>
  <c r="T270" i="35"/>
  <c r="R270" i="35"/>
  <c r="P270" i="35"/>
  <c r="BI266" i="35"/>
  <c r="BH266" i="35"/>
  <c r="BG266" i="35"/>
  <c r="BF266" i="35"/>
  <c r="T266" i="35"/>
  <c r="R266" i="35"/>
  <c r="P266" i="35"/>
  <c r="BI263" i="35"/>
  <c r="BH263" i="35"/>
  <c r="BG263" i="35"/>
  <c r="BF263" i="35"/>
  <c r="T263" i="35"/>
  <c r="R263" i="35"/>
  <c r="P263" i="35"/>
  <c r="BI259" i="35"/>
  <c r="BH259" i="35"/>
  <c r="BG259" i="35"/>
  <c r="BF259" i="35"/>
  <c r="T259" i="35"/>
  <c r="R259" i="35"/>
  <c r="P259" i="35"/>
  <c r="BI256" i="35"/>
  <c r="BH256" i="35"/>
  <c r="BG256" i="35"/>
  <c r="BF256" i="35"/>
  <c r="T256" i="35"/>
  <c r="R256" i="35"/>
  <c r="P256" i="35"/>
  <c r="BI253" i="35"/>
  <c r="BH253" i="35"/>
  <c r="BG253" i="35"/>
  <c r="BF253" i="35"/>
  <c r="T253" i="35"/>
  <c r="R253" i="35"/>
  <c r="P253" i="35"/>
  <c r="BI250" i="35"/>
  <c r="BH250" i="35"/>
  <c r="BG250" i="35"/>
  <c r="BF250" i="35"/>
  <c r="T250" i="35"/>
  <c r="R250" i="35"/>
  <c r="P250" i="35"/>
  <c r="BI245" i="35"/>
  <c r="BH245" i="35"/>
  <c r="BG245" i="35"/>
  <c r="BF245" i="35"/>
  <c r="T245" i="35"/>
  <c r="R245" i="35"/>
  <c r="P245" i="35"/>
  <c r="BI241" i="35"/>
  <c r="BH241" i="35"/>
  <c r="BG241" i="35"/>
  <c r="BF241" i="35"/>
  <c r="T241" i="35"/>
  <c r="R241" i="35"/>
  <c r="P241" i="35"/>
  <c r="BI236" i="35"/>
  <c r="BH236" i="35"/>
  <c r="BG236" i="35"/>
  <c r="BF236" i="35"/>
  <c r="T236" i="35"/>
  <c r="T235" i="35" s="1"/>
  <c r="R236" i="35"/>
  <c r="R235" i="35" s="1"/>
  <c r="P236" i="35"/>
  <c r="P235" i="35" s="1"/>
  <c r="BI232" i="35"/>
  <c r="BH232" i="35"/>
  <c r="BG232" i="35"/>
  <c r="BF232" i="35"/>
  <c r="T232" i="35"/>
  <c r="T231" i="35" s="1"/>
  <c r="R232" i="35"/>
  <c r="R231" i="35" s="1"/>
  <c r="P232" i="35"/>
  <c r="P231" i="35" s="1"/>
  <c r="BI228" i="35"/>
  <c r="BH228" i="35"/>
  <c r="BG228" i="35"/>
  <c r="BF228" i="35"/>
  <c r="T228" i="35"/>
  <c r="R228" i="35"/>
  <c r="P228" i="35"/>
  <c r="BI226" i="35"/>
  <c r="BH226" i="35"/>
  <c r="BG226" i="35"/>
  <c r="BF226" i="35"/>
  <c r="T226" i="35"/>
  <c r="R226" i="35"/>
  <c r="P226" i="35"/>
  <c r="BI224" i="35"/>
  <c r="BH224" i="35"/>
  <c r="BG224" i="35"/>
  <c r="BF224" i="35"/>
  <c r="T224" i="35"/>
  <c r="R224" i="35"/>
  <c r="P224" i="35"/>
  <c r="BI222" i="35"/>
  <c r="BH222" i="35"/>
  <c r="BG222" i="35"/>
  <c r="BF222" i="35"/>
  <c r="T222" i="35"/>
  <c r="R222" i="35"/>
  <c r="P222" i="35"/>
  <c r="BI219" i="35"/>
  <c r="BH219" i="35"/>
  <c r="BG219" i="35"/>
  <c r="BF219" i="35"/>
  <c r="T219" i="35"/>
  <c r="R219" i="35"/>
  <c r="P219" i="35"/>
  <c r="BI214" i="35"/>
  <c r="BH214" i="35"/>
  <c r="BG214" i="35"/>
  <c r="BF214" i="35"/>
  <c r="T214" i="35"/>
  <c r="R214" i="35"/>
  <c r="P214" i="35"/>
  <c r="BI211" i="35"/>
  <c r="BH211" i="35"/>
  <c r="BG211" i="35"/>
  <c r="BF211" i="35"/>
  <c r="T211" i="35"/>
  <c r="R211" i="35"/>
  <c r="P211" i="35"/>
  <c r="BI207" i="35"/>
  <c r="BH207" i="35"/>
  <c r="BG207" i="35"/>
  <c r="BF207" i="35"/>
  <c r="T207" i="35"/>
  <c r="R207" i="35"/>
  <c r="P207" i="35"/>
  <c r="BI202" i="35"/>
  <c r="BH202" i="35"/>
  <c r="BG202" i="35"/>
  <c r="BF202" i="35"/>
  <c r="T202" i="35"/>
  <c r="R202" i="35"/>
  <c r="P202" i="35"/>
  <c r="BI198" i="35"/>
  <c r="BH198" i="35"/>
  <c r="BG198" i="35"/>
  <c r="BF198" i="35"/>
  <c r="T198" i="35"/>
  <c r="R198" i="35"/>
  <c r="P198" i="35"/>
  <c r="BI195" i="35"/>
  <c r="BH195" i="35"/>
  <c r="BG195" i="35"/>
  <c r="BF195" i="35"/>
  <c r="T195" i="35"/>
  <c r="R195" i="35"/>
  <c r="P195" i="35"/>
  <c r="BI190" i="35"/>
  <c r="BH190" i="35"/>
  <c r="BG190" i="35"/>
  <c r="BF190" i="35"/>
  <c r="T190" i="35"/>
  <c r="R190" i="35"/>
  <c r="P190" i="35"/>
  <c r="BI186" i="35"/>
  <c r="BH186" i="35"/>
  <c r="BG186" i="35"/>
  <c r="BF186" i="35"/>
  <c r="T186" i="35"/>
  <c r="R186" i="35"/>
  <c r="P186" i="35"/>
  <c r="BI181" i="35"/>
  <c r="BH181" i="35"/>
  <c r="BG181" i="35"/>
  <c r="BF181" i="35"/>
  <c r="T181" i="35"/>
  <c r="R181" i="35"/>
  <c r="P181" i="35"/>
  <c r="BI178" i="35"/>
  <c r="BH178" i="35"/>
  <c r="BG178" i="35"/>
  <c r="BF178" i="35"/>
  <c r="T178" i="35"/>
  <c r="R178" i="35"/>
  <c r="P178" i="35"/>
  <c r="BI173" i="35"/>
  <c r="BH173" i="35"/>
  <c r="BG173" i="35"/>
  <c r="BF173" i="35"/>
  <c r="T173" i="35"/>
  <c r="R173" i="35"/>
  <c r="P173" i="35"/>
  <c r="BI170" i="35"/>
  <c r="BH170" i="35"/>
  <c r="BG170" i="35"/>
  <c r="BF170" i="35"/>
  <c r="T170" i="35"/>
  <c r="R170" i="35"/>
  <c r="P170" i="35"/>
  <c r="BI168" i="35"/>
  <c r="BH168" i="35"/>
  <c r="BG168" i="35"/>
  <c r="BF168" i="35"/>
  <c r="T168" i="35"/>
  <c r="R168" i="35"/>
  <c r="P168" i="35"/>
  <c r="BI164" i="35"/>
  <c r="BH164" i="35"/>
  <c r="BG164" i="35"/>
  <c r="BF164" i="35"/>
  <c r="T164" i="35"/>
  <c r="R164" i="35"/>
  <c r="P164" i="35"/>
  <c r="BI161" i="35"/>
  <c r="BH161" i="35"/>
  <c r="BG161" i="35"/>
  <c r="BF161" i="35"/>
  <c r="T161" i="35"/>
  <c r="R161" i="35"/>
  <c r="P161" i="35"/>
  <c r="BI158" i="35"/>
  <c r="BH158" i="35"/>
  <c r="BG158" i="35"/>
  <c r="BF158" i="35"/>
  <c r="T158" i="35"/>
  <c r="R158" i="35"/>
  <c r="P158" i="35"/>
  <c r="BI147" i="35"/>
  <c r="BH147" i="35"/>
  <c r="BG147" i="35"/>
  <c r="BF147" i="35"/>
  <c r="T147" i="35"/>
  <c r="R147" i="35"/>
  <c r="P147" i="35"/>
  <c r="BI143" i="35"/>
  <c r="BH143" i="35"/>
  <c r="BG143" i="35"/>
  <c r="BF143" i="35"/>
  <c r="T143" i="35"/>
  <c r="R143" i="35"/>
  <c r="P143" i="35"/>
  <c r="BI140" i="35"/>
  <c r="BH140" i="35"/>
  <c r="BG140" i="35"/>
  <c r="BF140" i="35"/>
  <c r="T140" i="35"/>
  <c r="R140" i="35"/>
  <c r="P140" i="35"/>
  <c r="BI137" i="35"/>
  <c r="BH137" i="35"/>
  <c r="BG137" i="35"/>
  <c r="BF137" i="35"/>
  <c r="T137" i="35"/>
  <c r="R137" i="35"/>
  <c r="P137" i="35"/>
  <c r="BI132" i="35"/>
  <c r="BH132" i="35"/>
  <c r="BG132" i="35"/>
  <c r="BF132" i="35"/>
  <c r="T132" i="35"/>
  <c r="R132" i="35"/>
  <c r="P132" i="35"/>
  <c r="BI130" i="35"/>
  <c r="BH130" i="35"/>
  <c r="BG130" i="35"/>
  <c r="BF130" i="35"/>
  <c r="T130" i="35"/>
  <c r="R130" i="35"/>
  <c r="P130" i="35"/>
  <c r="BI127" i="35"/>
  <c r="BH127" i="35"/>
  <c r="BG127" i="35"/>
  <c r="BF127" i="35"/>
  <c r="T127" i="35"/>
  <c r="R127" i="35"/>
  <c r="P127" i="35"/>
  <c r="BI123" i="35"/>
  <c r="BH123" i="35"/>
  <c r="BG123" i="35"/>
  <c r="BF123" i="35"/>
  <c r="T123" i="35"/>
  <c r="R123" i="35"/>
  <c r="P123" i="35"/>
  <c r="BI120" i="35"/>
  <c r="BH120" i="35"/>
  <c r="BG120" i="35"/>
  <c r="BF120" i="35"/>
  <c r="T120" i="35"/>
  <c r="R120" i="35"/>
  <c r="P120" i="35"/>
  <c r="BI116" i="35"/>
  <c r="BH116" i="35"/>
  <c r="BG116" i="35"/>
  <c r="BF116" i="35"/>
  <c r="T116" i="35"/>
  <c r="R116" i="35"/>
  <c r="P116" i="35"/>
  <c r="BI113" i="35"/>
  <c r="BH113" i="35"/>
  <c r="BG113" i="35"/>
  <c r="BF113" i="35"/>
  <c r="T113" i="35"/>
  <c r="R113" i="35"/>
  <c r="P113" i="35"/>
  <c r="BI109" i="35"/>
  <c r="BH109" i="35"/>
  <c r="BG109" i="35"/>
  <c r="BF109" i="35"/>
  <c r="T109" i="35"/>
  <c r="R109" i="35"/>
  <c r="P109" i="35"/>
  <c r="BI104" i="35"/>
  <c r="BH104" i="35"/>
  <c r="BG104" i="35"/>
  <c r="BF104" i="35"/>
  <c r="T104" i="35"/>
  <c r="R104" i="35"/>
  <c r="P104" i="35"/>
  <c r="BI101" i="35"/>
  <c r="BH101" i="35"/>
  <c r="BG101" i="35"/>
  <c r="BF101" i="35"/>
  <c r="T101" i="35"/>
  <c r="R101" i="35"/>
  <c r="P101" i="35"/>
  <c r="BI96" i="35"/>
  <c r="BH96" i="35"/>
  <c r="BG96" i="35"/>
  <c r="BF96" i="35"/>
  <c r="T96" i="35"/>
  <c r="R96" i="35"/>
  <c r="P96" i="35"/>
  <c r="BI93" i="35"/>
  <c r="BH93" i="35"/>
  <c r="BG93" i="35"/>
  <c r="BF93" i="35"/>
  <c r="T93" i="35"/>
  <c r="R93" i="35"/>
  <c r="P93" i="35"/>
  <c r="BI90" i="35"/>
  <c r="BH90" i="35"/>
  <c r="BG90" i="35"/>
  <c r="BF90" i="35"/>
  <c r="T90" i="35"/>
  <c r="R90" i="35"/>
  <c r="P90" i="35"/>
  <c r="J84" i="35"/>
  <c r="J83" i="35"/>
  <c r="F83" i="35"/>
  <c r="F81" i="35"/>
  <c r="E79" i="35"/>
  <c r="J55" i="35"/>
  <c r="J54" i="35"/>
  <c r="F54" i="35"/>
  <c r="F52" i="35"/>
  <c r="E50" i="35"/>
  <c r="J18" i="35"/>
  <c r="E18" i="35"/>
  <c r="F55" i="35"/>
  <c r="J17" i="35"/>
  <c r="J12" i="35"/>
  <c r="J81" i="35" s="1"/>
  <c r="E7" i="35"/>
  <c r="E77" i="35" s="1"/>
  <c r="J37" i="34"/>
  <c r="J36" i="34"/>
  <c r="AY91" i="1" s="1"/>
  <c r="J35" i="34"/>
  <c r="AX91" i="1" s="1"/>
  <c r="BI324" i="34"/>
  <c r="BH324" i="34"/>
  <c r="BG324" i="34"/>
  <c r="BF324" i="34"/>
  <c r="T324" i="34"/>
  <c r="T323" i="34" s="1"/>
  <c r="R324" i="34"/>
  <c r="R323" i="34" s="1"/>
  <c r="P324" i="34"/>
  <c r="P323" i="34" s="1"/>
  <c r="BI321" i="34"/>
  <c r="BH321" i="34"/>
  <c r="BG321" i="34"/>
  <c r="BF321" i="34"/>
  <c r="T321" i="34"/>
  <c r="R321" i="34"/>
  <c r="P321" i="34"/>
  <c r="BI317" i="34"/>
  <c r="BH317" i="34"/>
  <c r="BG317" i="34"/>
  <c r="BF317" i="34"/>
  <c r="T317" i="34"/>
  <c r="R317" i="34"/>
  <c r="P317" i="34"/>
  <c r="BI314" i="34"/>
  <c r="BH314" i="34"/>
  <c r="BG314" i="34"/>
  <c r="BF314" i="34"/>
  <c r="T314" i="34"/>
  <c r="R314" i="34"/>
  <c r="P314" i="34"/>
  <c r="BI311" i="34"/>
  <c r="BH311" i="34"/>
  <c r="BG311" i="34"/>
  <c r="BF311" i="34"/>
  <c r="T311" i="34"/>
  <c r="R311" i="34"/>
  <c r="P311" i="34"/>
  <c r="BI306" i="34"/>
  <c r="BH306" i="34"/>
  <c r="BG306" i="34"/>
  <c r="BF306" i="34"/>
  <c r="T306" i="34"/>
  <c r="R306" i="34"/>
  <c r="P306" i="34"/>
  <c r="BI303" i="34"/>
  <c r="BH303" i="34"/>
  <c r="BG303" i="34"/>
  <c r="BF303" i="34"/>
  <c r="T303" i="34"/>
  <c r="R303" i="34"/>
  <c r="P303" i="34"/>
  <c r="BI298" i="34"/>
  <c r="BH298" i="34"/>
  <c r="BG298" i="34"/>
  <c r="BF298" i="34"/>
  <c r="T298" i="34"/>
  <c r="R298" i="34"/>
  <c r="P298" i="34"/>
  <c r="BI295" i="34"/>
  <c r="BH295" i="34"/>
  <c r="BG295" i="34"/>
  <c r="BF295" i="34"/>
  <c r="T295" i="34"/>
  <c r="R295" i="34"/>
  <c r="P295" i="34"/>
  <c r="BI292" i="34"/>
  <c r="BH292" i="34"/>
  <c r="BG292" i="34"/>
  <c r="BF292" i="34"/>
  <c r="T292" i="34"/>
  <c r="R292" i="34"/>
  <c r="P292" i="34"/>
  <c r="BI291" i="34"/>
  <c r="BH291" i="34"/>
  <c r="BG291" i="34"/>
  <c r="BF291" i="34"/>
  <c r="T291" i="34"/>
  <c r="R291" i="34"/>
  <c r="P291" i="34"/>
  <c r="BI289" i="34"/>
  <c r="BH289" i="34"/>
  <c r="BG289" i="34"/>
  <c r="BF289" i="34"/>
  <c r="T289" i="34"/>
  <c r="R289" i="34"/>
  <c r="P289" i="34"/>
  <c r="BI287" i="34"/>
  <c r="BH287" i="34"/>
  <c r="BG287" i="34"/>
  <c r="BF287" i="34"/>
  <c r="T287" i="34"/>
  <c r="R287" i="34"/>
  <c r="P287" i="34"/>
  <c r="BI284" i="34"/>
  <c r="BH284" i="34"/>
  <c r="BG284" i="34"/>
  <c r="BF284" i="34"/>
  <c r="T284" i="34"/>
  <c r="R284" i="34"/>
  <c r="P284" i="34"/>
  <c r="BI283" i="34"/>
  <c r="BH283" i="34"/>
  <c r="BG283" i="34"/>
  <c r="BF283" i="34"/>
  <c r="T283" i="34"/>
  <c r="R283" i="34"/>
  <c r="P283" i="34"/>
  <c r="BI282" i="34"/>
  <c r="BH282" i="34"/>
  <c r="BG282" i="34"/>
  <c r="BF282" i="34"/>
  <c r="T282" i="34"/>
  <c r="R282" i="34"/>
  <c r="P282" i="34"/>
  <c r="BI280" i="34"/>
  <c r="BH280" i="34"/>
  <c r="BG280" i="34"/>
  <c r="BF280" i="34"/>
  <c r="T280" i="34"/>
  <c r="R280" i="34"/>
  <c r="P280" i="34"/>
  <c r="BI279" i="34"/>
  <c r="BH279" i="34"/>
  <c r="BG279" i="34"/>
  <c r="BF279" i="34"/>
  <c r="T279" i="34"/>
  <c r="R279" i="34"/>
  <c r="P279" i="34"/>
  <c r="BI277" i="34"/>
  <c r="BH277" i="34"/>
  <c r="BG277" i="34"/>
  <c r="BF277" i="34"/>
  <c r="T277" i="34"/>
  <c r="R277" i="34"/>
  <c r="P277" i="34"/>
  <c r="BI274" i="34"/>
  <c r="BH274" i="34"/>
  <c r="BG274" i="34"/>
  <c r="BF274" i="34"/>
  <c r="T274" i="34"/>
  <c r="R274" i="34"/>
  <c r="P274" i="34"/>
  <c r="BI271" i="34"/>
  <c r="BH271" i="34"/>
  <c r="BG271" i="34"/>
  <c r="BF271" i="34"/>
  <c r="T271" i="34"/>
  <c r="R271" i="34"/>
  <c r="P271" i="34"/>
  <c r="BI270" i="34"/>
  <c r="BH270" i="34"/>
  <c r="BG270" i="34"/>
  <c r="BF270" i="34"/>
  <c r="T270" i="34"/>
  <c r="R270" i="34"/>
  <c r="P270" i="34"/>
  <c r="BI267" i="34"/>
  <c r="BH267" i="34"/>
  <c r="BG267" i="34"/>
  <c r="BF267" i="34"/>
  <c r="T267" i="34"/>
  <c r="R267" i="34"/>
  <c r="P267" i="34"/>
  <c r="BI264" i="34"/>
  <c r="BH264" i="34"/>
  <c r="BG264" i="34"/>
  <c r="BF264" i="34"/>
  <c r="T264" i="34"/>
  <c r="R264" i="34"/>
  <c r="P264" i="34"/>
  <c r="BI263" i="34"/>
  <c r="BH263" i="34"/>
  <c r="BG263" i="34"/>
  <c r="BF263" i="34"/>
  <c r="T263" i="34"/>
  <c r="R263" i="34"/>
  <c r="P263" i="34"/>
  <c r="BI261" i="34"/>
  <c r="BH261" i="34"/>
  <c r="BG261" i="34"/>
  <c r="BF261" i="34"/>
  <c r="T261" i="34"/>
  <c r="R261" i="34"/>
  <c r="P261" i="34"/>
  <c r="BI260" i="34"/>
  <c r="BH260" i="34"/>
  <c r="BG260" i="34"/>
  <c r="BF260" i="34"/>
  <c r="T260" i="34"/>
  <c r="R260" i="34"/>
  <c r="P260" i="34"/>
  <c r="BI259" i="34"/>
  <c r="BH259" i="34"/>
  <c r="BG259" i="34"/>
  <c r="BF259" i="34"/>
  <c r="T259" i="34"/>
  <c r="R259" i="34"/>
  <c r="P259" i="34"/>
  <c r="BI258" i="34"/>
  <c r="BH258" i="34"/>
  <c r="BG258" i="34"/>
  <c r="BF258" i="34"/>
  <c r="T258" i="34"/>
  <c r="R258" i="34"/>
  <c r="P258" i="34"/>
  <c r="BI256" i="34"/>
  <c r="BH256" i="34"/>
  <c r="BG256" i="34"/>
  <c r="BF256" i="34"/>
  <c r="T256" i="34"/>
  <c r="R256" i="34"/>
  <c r="P256" i="34"/>
  <c r="BI250" i="34"/>
  <c r="BH250" i="34"/>
  <c r="BG250" i="34"/>
  <c r="BF250" i="34"/>
  <c r="T250" i="34"/>
  <c r="R250" i="34"/>
  <c r="P250" i="34"/>
  <c r="BI246" i="34"/>
  <c r="BH246" i="34"/>
  <c r="BG246" i="34"/>
  <c r="BF246" i="34"/>
  <c r="T246" i="34"/>
  <c r="R246" i="34"/>
  <c r="P246" i="34"/>
  <c r="BI242" i="34"/>
  <c r="BH242" i="34"/>
  <c r="BG242" i="34"/>
  <c r="BF242" i="34"/>
  <c r="T242" i="34"/>
  <c r="R242" i="34"/>
  <c r="P242" i="34"/>
  <c r="BI238" i="34"/>
  <c r="BH238" i="34"/>
  <c r="BG238" i="34"/>
  <c r="BF238" i="34"/>
  <c r="T238" i="34"/>
  <c r="R238" i="34"/>
  <c r="P238" i="34"/>
  <c r="BI234" i="34"/>
  <c r="BH234" i="34"/>
  <c r="BG234" i="34"/>
  <c r="BF234" i="34"/>
  <c r="T234" i="34"/>
  <c r="R234" i="34"/>
  <c r="P234" i="34"/>
  <c r="BI231" i="34"/>
  <c r="BH231" i="34"/>
  <c r="BG231" i="34"/>
  <c r="BF231" i="34"/>
  <c r="T231" i="34"/>
  <c r="R231" i="34"/>
  <c r="P231" i="34"/>
  <c r="BI227" i="34"/>
  <c r="BH227" i="34"/>
  <c r="BG227" i="34"/>
  <c r="BF227" i="34"/>
  <c r="T227" i="34"/>
  <c r="R227" i="34"/>
  <c r="P227" i="34"/>
  <c r="BI222" i="34"/>
  <c r="BH222" i="34"/>
  <c r="BG222" i="34"/>
  <c r="BF222" i="34"/>
  <c r="T222" i="34"/>
  <c r="R222" i="34"/>
  <c r="P222" i="34"/>
  <c r="BI218" i="34"/>
  <c r="BH218" i="34"/>
  <c r="BG218" i="34"/>
  <c r="BF218" i="34"/>
  <c r="T218" i="34"/>
  <c r="R218" i="34"/>
  <c r="P218" i="34"/>
  <c r="BI214" i="34"/>
  <c r="BH214" i="34"/>
  <c r="BG214" i="34"/>
  <c r="BF214" i="34"/>
  <c r="T214" i="34"/>
  <c r="R214" i="34"/>
  <c r="P214" i="34"/>
  <c r="BI210" i="34"/>
  <c r="BH210" i="34"/>
  <c r="BG210" i="34"/>
  <c r="BF210" i="34"/>
  <c r="T210" i="34"/>
  <c r="T209" i="34" s="1"/>
  <c r="R210" i="34"/>
  <c r="R209" i="34"/>
  <c r="P210" i="34"/>
  <c r="P209" i="34" s="1"/>
  <c r="BI206" i="34"/>
  <c r="BH206" i="34"/>
  <c r="BG206" i="34"/>
  <c r="BF206" i="34"/>
  <c r="T206" i="34"/>
  <c r="R206" i="34"/>
  <c r="P206" i="34"/>
  <c r="BI204" i="34"/>
  <c r="BH204" i="34"/>
  <c r="BG204" i="34"/>
  <c r="BF204" i="34"/>
  <c r="T204" i="34"/>
  <c r="R204" i="34"/>
  <c r="P204" i="34"/>
  <c r="BI202" i="34"/>
  <c r="BH202" i="34"/>
  <c r="BG202" i="34"/>
  <c r="BF202" i="34"/>
  <c r="T202" i="34"/>
  <c r="R202" i="34"/>
  <c r="P202" i="34"/>
  <c r="BI200" i="34"/>
  <c r="BH200" i="34"/>
  <c r="BG200" i="34"/>
  <c r="BF200" i="34"/>
  <c r="T200" i="34"/>
  <c r="R200" i="34"/>
  <c r="P200" i="34"/>
  <c r="BI197" i="34"/>
  <c r="BH197" i="34"/>
  <c r="BG197" i="34"/>
  <c r="BF197" i="34"/>
  <c r="T197" i="34"/>
  <c r="R197" i="34"/>
  <c r="P197" i="34"/>
  <c r="BI192" i="34"/>
  <c r="BH192" i="34"/>
  <c r="BG192" i="34"/>
  <c r="BF192" i="34"/>
  <c r="T192" i="34"/>
  <c r="R192" i="34"/>
  <c r="P192" i="34"/>
  <c r="BI189" i="34"/>
  <c r="BH189" i="34"/>
  <c r="BG189" i="34"/>
  <c r="BF189" i="34"/>
  <c r="T189" i="34"/>
  <c r="R189" i="34"/>
  <c r="P189" i="34"/>
  <c r="BI185" i="34"/>
  <c r="BH185" i="34"/>
  <c r="BG185" i="34"/>
  <c r="BF185" i="34"/>
  <c r="T185" i="34"/>
  <c r="R185" i="34"/>
  <c r="P185" i="34"/>
  <c r="BI180" i="34"/>
  <c r="BH180" i="34"/>
  <c r="BG180" i="34"/>
  <c r="BF180" i="34"/>
  <c r="T180" i="34"/>
  <c r="R180" i="34"/>
  <c r="P180" i="34"/>
  <c r="BI176" i="34"/>
  <c r="BH176" i="34"/>
  <c r="BG176" i="34"/>
  <c r="BF176" i="34"/>
  <c r="T176" i="34"/>
  <c r="R176" i="34"/>
  <c r="P176" i="34"/>
  <c r="BI173" i="34"/>
  <c r="BH173" i="34"/>
  <c r="BG173" i="34"/>
  <c r="BF173" i="34"/>
  <c r="T173" i="34"/>
  <c r="R173" i="34"/>
  <c r="P173" i="34"/>
  <c r="BI168" i="34"/>
  <c r="BH168" i="34"/>
  <c r="BG168" i="34"/>
  <c r="BF168" i="34"/>
  <c r="T168" i="34"/>
  <c r="R168" i="34"/>
  <c r="P168" i="34"/>
  <c r="BI164" i="34"/>
  <c r="BH164" i="34"/>
  <c r="BG164" i="34"/>
  <c r="BF164" i="34"/>
  <c r="T164" i="34"/>
  <c r="R164" i="34"/>
  <c r="P164" i="34"/>
  <c r="BI159" i="34"/>
  <c r="BH159" i="34"/>
  <c r="BG159" i="34"/>
  <c r="BF159" i="34"/>
  <c r="T159" i="34"/>
  <c r="R159" i="34"/>
  <c r="P159" i="34"/>
  <c r="BI156" i="34"/>
  <c r="BH156" i="34"/>
  <c r="BG156" i="34"/>
  <c r="BF156" i="34"/>
  <c r="T156" i="34"/>
  <c r="R156" i="34"/>
  <c r="P156" i="34"/>
  <c r="BI151" i="34"/>
  <c r="BH151" i="34"/>
  <c r="BG151" i="34"/>
  <c r="BF151" i="34"/>
  <c r="T151" i="34"/>
  <c r="R151" i="34"/>
  <c r="P151" i="34"/>
  <c r="BI148" i="34"/>
  <c r="BH148" i="34"/>
  <c r="BG148" i="34"/>
  <c r="BF148" i="34"/>
  <c r="T148" i="34"/>
  <c r="R148" i="34"/>
  <c r="P148" i="34"/>
  <c r="BI146" i="34"/>
  <c r="BH146" i="34"/>
  <c r="BG146" i="34"/>
  <c r="BF146" i="34"/>
  <c r="T146" i="34"/>
  <c r="R146" i="34"/>
  <c r="P146" i="34"/>
  <c r="BI142" i="34"/>
  <c r="BH142" i="34"/>
  <c r="BG142" i="34"/>
  <c r="BF142" i="34"/>
  <c r="T142" i="34"/>
  <c r="R142" i="34"/>
  <c r="P142" i="34"/>
  <c r="BI139" i="34"/>
  <c r="BH139" i="34"/>
  <c r="BG139" i="34"/>
  <c r="BF139" i="34"/>
  <c r="T139" i="34"/>
  <c r="R139" i="34"/>
  <c r="P139" i="34"/>
  <c r="BI136" i="34"/>
  <c r="BH136" i="34"/>
  <c r="BG136" i="34"/>
  <c r="BF136" i="34"/>
  <c r="T136" i="34"/>
  <c r="R136" i="34"/>
  <c r="P136" i="34"/>
  <c r="BI124" i="34"/>
  <c r="BH124" i="34"/>
  <c r="BG124" i="34"/>
  <c r="BF124" i="34"/>
  <c r="T124" i="34"/>
  <c r="R124" i="34"/>
  <c r="P124" i="34"/>
  <c r="BI120" i="34"/>
  <c r="BH120" i="34"/>
  <c r="BG120" i="34"/>
  <c r="BF120" i="34"/>
  <c r="T120" i="34"/>
  <c r="R120" i="34"/>
  <c r="P120" i="34"/>
  <c r="BI117" i="34"/>
  <c r="BH117" i="34"/>
  <c r="BG117" i="34"/>
  <c r="BF117" i="34"/>
  <c r="T117" i="34"/>
  <c r="R117" i="34"/>
  <c r="P117" i="34"/>
  <c r="BI114" i="34"/>
  <c r="BH114" i="34"/>
  <c r="BG114" i="34"/>
  <c r="BF114" i="34"/>
  <c r="T114" i="34"/>
  <c r="R114" i="34"/>
  <c r="P114" i="34"/>
  <c r="BI112" i="34"/>
  <c r="BH112" i="34"/>
  <c r="BG112" i="34"/>
  <c r="BF112" i="34"/>
  <c r="T112" i="34"/>
  <c r="R112" i="34"/>
  <c r="P112" i="34"/>
  <c r="BI109" i="34"/>
  <c r="BH109" i="34"/>
  <c r="BG109" i="34"/>
  <c r="BF109" i="34"/>
  <c r="T109" i="34"/>
  <c r="R109" i="34"/>
  <c r="P109" i="34"/>
  <c r="BI106" i="34"/>
  <c r="BH106" i="34"/>
  <c r="BG106" i="34"/>
  <c r="BF106" i="34"/>
  <c r="T106" i="34"/>
  <c r="R106" i="34"/>
  <c r="P106" i="34"/>
  <c r="BI102" i="34"/>
  <c r="BH102" i="34"/>
  <c r="BG102" i="34"/>
  <c r="BF102" i="34"/>
  <c r="T102" i="34"/>
  <c r="R102" i="34"/>
  <c r="P102" i="34"/>
  <c r="BI99" i="34"/>
  <c r="BH99" i="34"/>
  <c r="BG99" i="34"/>
  <c r="BF99" i="34"/>
  <c r="T99" i="34"/>
  <c r="R99" i="34"/>
  <c r="P99" i="34"/>
  <c r="BI94" i="34"/>
  <c r="BH94" i="34"/>
  <c r="BG94" i="34"/>
  <c r="BF94" i="34"/>
  <c r="T94" i="34"/>
  <c r="R94" i="34"/>
  <c r="P94" i="34"/>
  <c r="BI90" i="34"/>
  <c r="BH90" i="34"/>
  <c r="BG90" i="34"/>
  <c r="BF90" i="34"/>
  <c r="T90" i="34"/>
  <c r="R90" i="34"/>
  <c r="P90" i="34"/>
  <c r="J84" i="34"/>
  <c r="J83" i="34"/>
  <c r="F83" i="34"/>
  <c r="F81" i="34"/>
  <c r="E79" i="34"/>
  <c r="J55" i="34"/>
  <c r="J54" i="34"/>
  <c r="F54" i="34"/>
  <c r="F52" i="34"/>
  <c r="E50" i="34"/>
  <c r="J18" i="34"/>
  <c r="E18" i="34"/>
  <c r="F84" i="34" s="1"/>
  <c r="J17" i="34"/>
  <c r="J12" i="34"/>
  <c r="J81" i="34" s="1"/>
  <c r="E7" i="34"/>
  <c r="E77" i="34"/>
  <c r="J37" i="33"/>
  <c r="J36" i="33"/>
  <c r="AY90" i="1" s="1"/>
  <c r="J35" i="33"/>
  <c r="AX90" i="1" s="1"/>
  <c r="BI361" i="33"/>
  <c r="BH361" i="33"/>
  <c r="BG361" i="33"/>
  <c r="BF361" i="33"/>
  <c r="T361" i="33"/>
  <c r="T360" i="33" s="1"/>
  <c r="R361" i="33"/>
  <c r="R360" i="33" s="1"/>
  <c r="P361" i="33"/>
  <c r="P360" i="33"/>
  <c r="BI358" i="33"/>
  <c r="BH358" i="33"/>
  <c r="BG358" i="33"/>
  <c r="BF358" i="33"/>
  <c r="T358" i="33"/>
  <c r="R358" i="33"/>
  <c r="P358" i="33"/>
  <c r="BI354" i="33"/>
  <c r="BH354" i="33"/>
  <c r="BG354" i="33"/>
  <c r="BF354" i="33"/>
  <c r="T354" i="33"/>
  <c r="R354" i="33"/>
  <c r="P354" i="33"/>
  <c r="BI351" i="33"/>
  <c r="BH351" i="33"/>
  <c r="BG351" i="33"/>
  <c r="BF351" i="33"/>
  <c r="T351" i="33"/>
  <c r="R351" i="33"/>
  <c r="P351" i="33"/>
  <c r="BI348" i="33"/>
  <c r="BH348" i="33"/>
  <c r="BG348" i="33"/>
  <c r="BF348" i="33"/>
  <c r="T348" i="33"/>
  <c r="R348" i="33"/>
  <c r="P348" i="33"/>
  <c r="BI343" i="33"/>
  <c r="BH343" i="33"/>
  <c r="BG343" i="33"/>
  <c r="BF343" i="33"/>
  <c r="T343" i="33"/>
  <c r="R343" i="33"/>
  <c r="P343" i="33"/>
  <c r="BI340" i="33"/>
  <c r="BH340" i="33"/>
  <c r="BG340" i="33"/>
  <c r="BF340" i="33"/>
  <c r="T340" i="33"/>
  <c r="R340" i="33"/>
  <c r="P340" i="33"/>
  <c r="BI335" i="33"/>
  <c r="BH335" i="33"/>
  <c r="BG335" i="33"/>
  <c r="BF335" i="33"/>
  <c r="T335" i="33"/>
  <c r="R335" i="33"/>
  <c r="P335" i="33"/>
  <c r="BI331" i="33"/>
  <c r="BH331" i="33"/>
  <c r="BG331" i="33"/>
  <c r="BF331" i="33"/>
  <c r="T331" i="33"/>
  <c r="R331" i="33"/>
  <c r="P331" i="33"/>
  <c r="BI328" i="33"/>
  <c r="BH328" i="33"/>
  <c r="BG328" i="33"/>
  <c r="BF328" i="33"/>
  <c r="T328" i="33"/>
  <c r="R328" i="33"/>
  <c r="P328" i="33"/>
  <c r="BI324" i="33"/>
  <c r="BH324" i="33"/>
  <c r="BG324" i="33"/>
  <c r="BF324" i="33"/>
  <c r="T324" i="33"/>
  <c r="R324" i="33"/>
  <c r="P324" i="33"/>
  <c r="BI323" i="33"/>
  <c r="BH323" i="33"/>
  <c r="BG323" i="33"/>
  <c r="BF323" i="33"/>
  <c r="T323" i="33"/>
  <c r="R323" i="33"/>
  <c r="P323" i="33"/>
  <c r="BI321" i="33"/>
  <c r="BH321" i="33"/>
  <c r="BG321" i="33"/>
  <c r="BF321" i="33"/>
  <c r="T321" i="33"/>
  <c r="R321" i="33"/>
  <c r="P321" i="33"/>
  <c r="BI318" i="33"/>
  <c r="BH318" i="33"/>
  <c r="BG318" i="33"/>
  <c r="BF318" i="33"/>
  <c r="T318" i="33"/>
  <c r="R318" i="33"/>
  <c r="P318" i="33"/>
  <c r="BI316" i="33"/>
  <c r="BH316" i="33"/>
  <c r="BG316" i="33"/>
  <c r="BF316" i="33"/>
  <c r="T316" i="33"/>
  <c r="R316" i="33"/>
  <c r="P316" i="33"/>
  <c r="BI313" i="33"/>
  <c r="BH313" i="33"/>
  <c r="BG313" i="33"/>
  <c r="BF313" i="33"/>
  <c r="T313" i="33"/>
  <c r="R313" i="33"/>
  <c r="P313" i="33"/>
  <c r="BI311" i="33"/>
  <c r="BH311" i="33"/>
  <c r="BG311" i="33"/>
  <c r="BF311" i="33"/>
  <c r="T311" i="33"/>
  <c r="R311" i="33"/>
  <c r="P311" i="33"/>
  <c r="BI308" i="33"/>
  <c r="BH308" i="33"/>
  <c r="BG308" i="33"/>
  <c r="BF308" i="33"/>
  <c r="T308" i="33"/>
  <c r="R308" i="33"/>
  <c r="P308" i="33"/>
  <c r="BI305" i="33"/>
  <c r="BH305" i="33"/>
  <c r="BG305" i="33"/>
  <c r="BF305" i="33"/>
  <c r="T305" i="33"/>
  <c r="R305" i="33"/>
  <c r="P305" i="33"/>
  <c r="BI302" i="33"/>
  <c r="BH302" i="33"/>
  <c r="BG302" i="33"/>
  <c r="BF302" i="33"/>
  <c r="T302" i="33"/>
  <c r="R302" i="33"/>
  <c r="P302" i="33"/>
  <c r="BI299" i="33"/>
  <c r="BH299" i="33"/>
  <c r="BG299" i="33"/>
  <c r="BF299" i="33"/>
  <c r="T299" i="33"/>
  <c r="R299" i="33"/>
  <c r="P299" i="33"/>
  <c r="BI295" i="33"/>
  <c r="BH295" i="33"/>
  <c r="BG295" i="33"/>
  <c r="BF295" i="33"/>
  <c r="T295" i="33"/>
  <c r="R295" i="33"/>
  <c r="P295" i="33"/>
  <c r="BI293" i="33"/>
  <c r="BH293" i="33"/>
  <c r="BG293" i="33"/>
  <c r="BF293" i="33"/>
  <c r="T293" i="33"/>
  <c r="R293" i="33"/>
  <c r="P293" i="33"/>
  <c r="BI289" i="33"/>
  <c r="BH289" i="33"/>
  <c r="BG289" i="33"/>
  <c r="BF289" i="33"/>
  <c r="T289" i="33"/>
  <c r="R289" i="33"/>
  <c r="P289" i="33"/>
  <c r="BI286" i="33"/>
  <c r="BH286" i="33"/>
  <c r="BG286" i="33"/>
  <c r="BF286" i="33"/>
  <c r="T286" i="33"/>
  <c r="R286" i="33"/>
  <c r="P286" i="33"/>
  <c r="BI282" i="33"/>
  <c r="BH282" i="33"/>
  <c r="BG282" i="33"/>
  <c r="BF282" i="33"/>
  <c r="T282" i="33"/>
  <c r="R282" i="33"/>
  <c r="P282" i="33"/>
  <c r="BI276" i="33"/>
  <c r="BH276" i="33"/>
  <c r="BG276" i="33"/>
  <c r="BF276" i="33"/>
  <c r="T276" i="33"/>
  <c r="R276" i="33"/>
  <c r="P276" i="33"/>
  <c r="BI273" i="33"/>
  <c r="BH273" i="33"/>
  <c r="BG273" i="33"/>
  <c r="BF273" i="33"/>
  <c r="T273" i="33"/>
  <c r="R273" i="33"/>
  <c r="P273" i="33"/>
  <c r="BI269" i="33"/>
  <c r="BH269" i="33"/>
  <c r="BG269" i="33"/>
  <c r="BF269" i="33"/>
  <c r="T269" i="33"/>
  <c r="R269" i="33"/>
  <c r="P269" i="33"/>
  <c r="BI265" i="33"/>
  <c r="BH265" i="33"/>
  <c r="BG265" i="33"/>
  <c r="BF265" i="33"/>
  <c r="T265" i="33"/>
  <c r="R265" i="33"/>
  <c r="P265" i="33"/>
  <c r="BI261" i="33"/>
  <c r="BH261" i="33"/>
  <c r="BG261" i="33"/>
  <c r="BF261" i="33"/>
  <c r="T261" i="33"/>
  <c r="R261" i="33"/>
  <c r="P261" i="33"/>
  <c r="BI258" i="33"/>
  <c r="BH258" i="33"/>
  <c r="BG258" i="33"/>
  <c r="BF258" i="33"/>
  <c r="T258" i="33"/>
  <c r="R258" i="33"/>
  <c r="P258" i="33"/>
  <c r="BI253" i="33"/>
  <c r="BH253" i="33"/>
  <c r="BG253" i="33"/>
  <c r="BF253" i="33"/>
  <c r="T253" i="33"/>
  <c r="R253" i="33"/>
  <c r="P253" i="33"/>
  <c r="BI248" i="33"/>
  <c r="BH248" i="33"/>
  <c r="BG248" i="33"/>
  <c r="BF248" i="33"/>
  <c r="T248" i="33"/>
  <c r="R248" i="33"/>
  <c r="P248" i="33"/>
  <c r="BI244" i="33"/>
  <c r="BH244" i="33"/>
  <c r="BG244" i="33"/>
  <c r="BF244" i="33"/>
  <c r="T244" i="33"/>
  <c r="R244" i="33"/>
  <c r="P244" i="33"/>
  <c r="BI241" i="33"/>
  <c r="BH241" i="33"/>
  <c r="BG241" i="33"/>
  <c r="BF241" i="33"/>
  <c r="T241" i="33"/>
  <c r="R241" i="33"/>
  <c r="P241" i="33"/>
  <c r="BI238" i="33"/>
  <c r="BH238" i="33"/>
  <c r="BG238" i="33"/>
  <c r="BF238" i="33"/>
  <c r="T238" i="33"/>
  <c r="R238" i="33"/>
  <c r="P238" i="33"/>
  <c r="BI235" i="33"/>
  <c r="BH235" i="33"/>
  <c r="BG235" i="33"/>
  <c r="BF235" i="33"/>
  <c r="T235" i="33"/>
  <c r="R235" i="33"/>
  <c r="P235" i="33"/>
  <c r="BI231" i="33"/>
  <c r="BH231" i="33"/>
  <c r="BG231" i="33"/>
  <c r="BF231" i="33"/>
  <c r="T231" i="33"/>
  <c r="R231" i="33"/>
  <c r="P231" i="33"/>
  <c r="BI227" i="33"/>
  <c r="BH227" i="33"/>
  <c r="BG227" i="33"/>
  <c r="BF227" i="33"/>
  <c r="T227" i="33"/>
  <c r="T226" i="33" s="1"/>
  <c r="R227" i="33"/>
  <c r="R226" i="33" s="1"/>
  <c r="P227" i="33"/>
  <c r="P226" i="33" s="1"/>
  <c r="BI223" i="33"/>
  <c r="BH223" i="33"/>
  <c r="BG223" i="33"/>
  <c r="BF223" i="33"/>
  <c r="T223" i="33"/>
  <c r="T222" i="33" s="1"/>
  <c r="R223" i="33"/>
  <c r="R222" i="33" s="1"/>
  <c r="P223" i="33"/>
  <c r="P222" i="33" s="1"/>
  <c r="BI218" i="33"/>
  <c r="BH218" i="33"/>
  <c r="BG218" i="33"/>
  <c r="BF218" i="33"/>
  <c r="T218" i="33"/>
  <c r="R218" i="33"/>
  <c r="P218" i="33"/>
  <c r="BI215" i="33"/>
  <c r="BH215" i="33"/>
  <c r="BG215" i="33"/>
  <c r="BF215" i="33"/>
  <c r="T215" i="33"/>
  <c r="R215" i="33"/>
  <c r="P215" i="33"/>
  <c r="BI212" i="33"/>
  <c r="BH212" i="33"/>
  <c r="BG212" i="33"/>
  <c r="BF212" i="33"/>
  <c r="T212" i="33"/>
  <c r="R212" i="33"/>
  <c r="P212" i="33"/>
  <c r="BI209" i="33"/>
  <c r="BH209" i="33"/>
  <c r="BG209" i="33"/>
  <c r="BF209" i="33"/>
  <c r="T209" i="33"/>
  <c r="R209" i="33"/>
  <c r="P209" i="33"/>
  <c r="BI206" i="33"/>
  <c r="BH206" i="33"/>
  <c r="BG206" i="33"/>
  <c r="BF206" i="33"/>
  <c r="T206" i="33"/>
  <c r="R206" i="33"/>
  <c r="P206" i="33"/>
  <c r="BI200" i="33"/>
  <c r="BH200" i="33"/>
  <c r="BG200" i="33"/>
  <c r="BF200" i="33"/>
  <c r="T200" i="33"/>
  <c r="R200" i="33"/>
  <c r="P200" i="33"/>
  <c r="BI197" i="33"/>
  <c r="BH197" i="33"/>
  <c r="BG197" i="33"/>
  <c r="BF197" i="33"/>
  <c r="T197" i="33"/>
  <c r="R197" i="33"/>
  <c r="P197" i="33"/>
  <c r="BI192" i="33"/>
  <c r="BH192" i="33"/>
  <c r="BG192" i="33"/>
  <c r="BF192" i="33"/>
  <c r="T192" i="33"/>
  <c r="R192" i="33"/>
  <c r="P192" i="33"/>
  <c r="BI187" i="33"/>
  <c r="BH187" i="33"/>
  <c r="BG187" i="33"/>
  <c r="BF187" i="33"/>
  <c r="T187" i="33"/>
  <c r="R187" i="33"/>
  <c r="P187" i="33"/>
  <c r="BI183" i="33"/>
  <c r="BH183" i="33"/>
  <c r="BG183" i="33"/>
  <c r="BF183" i="33"/>
  <c r="T183" i="33"/>
  <c r="R183" i="33"/>
  <c r="P183" i="33"/>
  <c r="BI180" i="33"/>
  <c r="BH180" i="33"/>
  <c r="BG180" i="33"/>
  <c r="BF180" i="33"/>
  <c r="T180" i="33"/>
  <c r="R180" i="33"/>
  <c r="P180" i="33"/>
  <c r="BI175" i="33"/>
  <c r="BH175" i="33"/>
  <c r="BG175" i="33"/>
  <c r="BF175" i="33"/>
  <c r="T175" i="33"/>
  <c r="R175" i="33"/>
  <c r="P175" i="33"/>
  <c r="BI171" i="33"/>
  <c r="BH171" i="33"/>
  <c r="BG171" i="33"/>
  <c r="BF171" i="33"/>
  <c r="T171" i="33"/>
  <c r="R171" i="33"/>
  <c r="P171" i="33"/>
  <c r="BI166" i="33"/>
  <c r="BH166" i="33"/>
  <c r="BG166" i="33"/>
  <c r="BF166" i="33"/>
  <c r="T166" i="33"/>
  <c r="R166" i="33"/>
  <c r="P166" i="33"/>
  <c r="BI163" i="33"/>
  <c r="BH163" i="33"/>
  <c r="BG163" i="33"/>
  <c r="BF163" i="33"/>
  <c r="T163" i="33"/>
  <c r="R163" i="33"/>
  <c r="P163" i="33"/>
  <c r="BI158" i="33"/>
  <c r="BH158" i="33"/>
  <c r="BG158" i="33"/>
  <c r="BF158" i="33"/>
  <c r="T158" i="33"/>
  <c r="R158" i="33"/>
  <c r="P158" i="33"/>
  <c r="BI155" i="33"/>
  <c r="BH155" i="33"/>
  <c r="BG155" i="33"/>
  <c r="BF155" i="33"/>
  <c r="T155" i="33"/>
  <c r="R155" i="33"/>
  <c r="P155" i="33"/>
  <c r="BI153" i="33"/>
  <c r="BH153" i="33"/>
  <c r="BG153" i="33"/>
  <c r="BF153" i="33"/>
  <c r="T153" i="33"/>
  <c r="R153" i="33"/>
  <c r="P153" i="33"/>
  <c r="BI148" i="33"/>
  <c r="BH148" i="33"/>
  <c r="BG148" i="33"/>
  <c r="BF148" i="33"/>
  <c r="T148" i="33"/>
  <c r="R148" i="33"/>
  <c r="P148" i="33"/>
  <c r="BI145" i="33"/>
  <c r="BH145" i="33"/>
  <c r="BG145" i="33"/>
  <c r="BF145" i="33"/>
  <c r="T145" i="33"/>
  <c r="R145" i="33"/>
  <c r="P145" i="33"/>
  <c r="BI142" i="33"/>
  <c r="BH142" i="33"/>
  <c r="BG142" i="33"/>
  <c r="BF142" i="33"/>
  <c r="T142" i="33"/>
  <c r="R142" i="33"/>
  <c r="P142" i="33"/>
  <c r="BI130" i="33"/>
  <c r="BH130" i="33"/>
  <c r="BG130" i="33"/>
  <c r="BF130" i="33"/>
  <c r="T130" i="33"/>
  <c r="R130" i="33"/>
  <c r="P130" i="33"/>
  <c r="BI126" i="33"/>
  <c r="BH126" i="33"/>
  <c r="BG126" i="33"/>
  <c r="BF126" i="33"/>
  <c r="T126" i="33"/>
  <c r="R126" i="33"/>
  <c r="P126" i="33"/>
  <c r="BI123" i="33"/>
  <c r="BH123" i="33"/>
  <c r="BG123" i="33"/>
  <c r="BF123" i="33"/>
  <c r="T123" i="33"/>
  <c r="R123" i="33"/>
  <c r="P123" i="33"/>
  <c r="BI118" i="33"/>
  <c r="BH118" i="33"/>
  <c r="BG118" i="33"/>
  <c r="BF118" i="33"/>
  <c r="T118" i="33"/>
  <c r="R118" i="33"/>
  <c r="P118" i="33"/>
  <c r="BI113" i="33"/>
  <c r="BH113" i="33"/>
  <c r="BG113" i="33"/>
  <c r="BF113" i="33"/>
  <c r="T113" i="33"/>
  <c r="R113" i="33"/>
  <c r="P113" i="33"/>
  <c r="BI111" i="33"/>
  <c r="BH111" i="33"/>
  <c r="BG111" i="33"/>
  <c r="BF111" i="33"/>
  <c r="T111" i="33"/>
  <c r="R111" i="33"/>
  <c r="P111" i="33"/>
  <c r="BI108" i="33"/>
  <c r="BH108" i="33"/>
  <c r="BG108" i="33"/>
  <c r="BF108" i="33"/>
  <c r="T108" i="33"/>
  <c r="R108" i="33"/>
  <c r="P108" i="33"/>
  <c r="BI105" i="33"/>
  <c r="BH105" i="33"/>
  <c r="BG105" i="33"/>
  <c r="BF105" i="33"/>
  <c r="T105" i="33"/>
  <c r="R105" i="33"/>
  <c r="P105" i="33"/>
  <c r="BI101" i="33"/>
  <c r="BH101" i="33"/>
  <c r="BG101" i="33"/>
  <c r="BF101" i="33"/>
  <c r="T101" i="33"/>
  <c r="R101" i="33"/>
  <c r="P101" i="33"/>
  <c r="BI97" i="33"/>
  <c r="BH97" i="33"/>
  <c r="BG97" i="33"/>
  <c r="BF97" i="33"/>
  <c r="T97" i="33"/>
  <c r="R97" i="33"/>
  <c r="P97" i="33"/>
  <c r="BI94" i="33"/>
  <c r="BH94" i="33"/>
  <c r="BG94" i="33"/>
  <c r="BF94" i="33"/>
  <c r="T94" i="33"/>
  <c r="R94" i="33"/>
  <c r="P94" i="33"/>
  <c r="BI91" i="33"/>
  <c r="BH91" i="33"/>
  <c r="BG91" i="33"/>
  <c r="BF91" i="33"/>
  <c r="T91" i="33"/>
  <c r="R91" i="33"/>
  <c r="P91" i="33"/>
  <c r="J85" i="33"/>
  <c r="J84" i="33"/>
  <c r="F84" i="33"/>
  <c r="F82" i="33"/>
  <c r="E80" i="33"/>
  <c r="J55" i="33"/>
  <c r="J54" i="33"/>
  <c r="F54" i="33"/>
  <c r="F52" i="33"/>
  <c r="E50" i="33"/>
  <c r="J18" i="33"/>
  <c r="E18" i="33"/>
  <c r="F55" i="33" s="1"/>
  <c r="J17" i="33"/>
  <c r="J12" i="33"/>
  <c r="J52" i="33" s="1"/>
  <c r="E7" i="33"/>
  <c r="E48" i="33" s="1"/>
  <c r="J37" i="32"/>
  <c r="J36" i="32"/>
  <c r="AY89" i="1" s="1"/>
  <c r="J35" i="32"/>
  <c r="AX89" i="1"/>
  <c r="BI364" i="32"/>
  <c r="BH364" i="32"/>
  <c r="BG364" i="32"/>
  <c r="BF364" i="32"/>
  <c r="T364" i="32"/>
  <c r="T363" i="32"/>
  <c r="R364" i="32"/>
  <c r="R363" i="32"/>
  <c r="P364" i="32"/>
  <c r="P363" i="32" s="1"/>
  <c r="BI361" i="32"/>
  <c r="BH361" i="32"/>
  <c r="BG361" i="32"/>
  <c r="BF361" i="32"/>
  <c r="T361" i="32"/>
  <c r="R361" i="32"/>
  <c r="P361" i="32"/>
  <c r="BI357" i="32"/>
  <c r="BH357" i="32"/>
  <c r="BG357" i="32"/>
  <c r="BF357" i="32"/>
  <c r="T357" i="32"/>
  <c r="R357" i="32"/>
  <c r="P357" i="32"/>
  <c r="BI354" i="32"/>
  <c r="BH354" i="32"/>
  <c r="BG354" i="32"/>
  <c r="BF354" i="32"/>
  <c r="T354" i="32"/>
  <c r="R354" i="32"/>
  <c r="P354" i="32"/>
  <c r="BI350" i="32"/>
  <c r="BH350" i="32"/>
  <c r="BG350" i="32"/>
  <c r="BF350" i="32"/>
  <c r="T350" i="32"/>
  <c r="R350" i="32"/>
  <c r="P350" i="32"/>
  <c r="BI347" i="32"/>
  <c r="BH347" i="32"/>
  <c r="BG347" i="32"/>
  <c r="BF347" i="32"/>
  <c r="T347" i="32"/>
  <c r="R347" i="32"/>
  <c r="P347" i="32"/>
  <c r="BI342" i="32"/>
  <c r="BH342" i="32"/>
  <c r="BG342" i="32"/>
  <c r="BF342" i="32"/>
  <c r="T342" i="32"/>
  <c r="R342" i="32"/>
  <c r="P342" i="32"/>
  <c r="BI338" i="32"/>
  <c r="BH338" i="32"/>
  <c r="BG338" i="32"/>
  <c r="BF338" i="32"/>
  <c r="T338" i="32"/>
  <c r="R338" i="32"/>
  <c r="P338" i="32"/>
  <c r="BI335" i="32"/>
  <c r="BH335" i="32"/>
  <c r="BG335" i="32"/>
  <c r="BF335" i="32"/>
  <c r="T335" i="32"/>
  <c r="R335" i="32"/>
  <c r="P335" i="32"/>
  <c r="BI331" i="32"/>
  <c r="BH331" i="32"/>
  <c r="BG331" i="32"/>
  <c r="BF331" i="32"/>
  <c r="T331" i="32"/>
  <c r="R331" i="32"/>
  <c r="P331" i="32"/>
  <c r="BI330" i="32"/>
  <c r="BH330" i="32"/>
  <c r="BG330" i="32"/>
  <c r="BF330" i="32"/>
  <c r="T330" i="32"/>
  <c r="R330" i="32"/>
  <c r="P330" i="32"/>
  <c r="BI328" i="32"/>
  <c r="BH328" i="32"/>
  <c r="BG328" i="32"/>
  <c r="BF328" i="32"/>
  <c r="T328" i="32"/>
  <c r="R328" i="32"/>
  <c r="P328" i="32"/>
  <c r="BI325" i="32"/>
  <c r="BH325" i="32"/>
  <c r="BG325" i="32"/>
  <c r="BF325" i="32"/>
  <c r="T325" i="32"/>
  <c r="R325" i="32"/>
  <c r="P325" i="32"/>
  <c r="BI323" i="32"/>
  <c r="BH323" i="32"/>
  <c r="BG323" i="32"/>
  <c r="BF323" i="32"/>
  <c r="T323" i="32"/>
  <c r="R323" i="32"/>
  <c r="P323" i="32"/>
  <c r="BI320" i="32"/>
  <c r="BH320" i="32"/>
  <c r="BG320" i="32"/>
  <c r="BF320" i="32"/>
  <c r="T320" i="32"/>
  <c r="R320" i="32"/>
  <c r="P320" i="32"/>
  <c r="BI317" i="32"/>
  <c r="BH317" i="32"/>
  <c r="BG317" i="32"/>
  <c r="BF317" i="32"/>
  <c r="T317" i="32"/>
  <c r="R317" i="32"/>
  <c r="P317" i="32"/>
  <c r="BI315" i="32"/>
  <c r="BH315" i="32"/>
  <c r="BG315" i="32"/>
  <c r="BF315" i="32"/>
  <c r="T315" i="32"/>
  <c r="R315" i="32"/>
  <c r="P315" i="32"/>
  <c r="BI312" i="32"/>
  <c r="BH312" i="32"/>
  <c r="BG312" i="32"/>
  <c r="BF312" i="32"/>
  <c r="T312" i="32"/>
  <c r="R312" i="32"/>
  <c r="P312" i="32"/>
  <c r="BI310" i="32"/>
  <c r="BH310" i="32"/>
  <c r="BG310" i="32"/>
  <c r="BF310" i="32"/>
  <c r="T310" i="32"/>
  <c r="R310" i="32"/>
  <c r="P310" i="32"/>
  <c r="BI307" i="32"/>
  <c r="BH307" i="32"/>
  <c r="BG307" i="32"/>
  <c r="BF307" i="32"/>
  <c r="T307" i="32"/>
  <c r="R307" i="32"/>
  <c r="P307" i="32"/>
  <c r="BI304" i="32"/>
  <c r="BH304" i="32"/>
  <c r="BG304" i="32"/>
  <c r="BF304" i="32"/>
  <c r="T304" i="32"/>
  <c r="R304" i="32"/>
  <c r="P304" i="32"/>
  <c r="BI301" i="32"/>
  <c r="BH301" i="32"/>
  <c r="BG301" i="32"/>
  <c r="BF301" i="32"/>
  <c r="T301" i="32"/>
  <c r="R301" i="32"/>
  <c r="P301" i="32"/>
  <c r="BI298" i="32"/>
  <c r="BH298" i="32"/>
  <c r="BG298" i="32"/>
  <c r="BF298" i="32"/>
  <c r="T298" i="32"/>
  <c r="R298" i="32"/>
  <c r="P298" i="32"/>
  <c r="BI295" i="32"/>
  <c r="BH295" i="32"/>
  <c r="BG295" i="32"/>
  <c r="BF295" i="32"/>
  <c r="T295" i="32"/>
  <c r="R295" i="32"/>
  <c r="P295" i="32"/>
  <c r="BI291" i="32"/>
  <c r="BH291" i="32"/>
  <c r="BG291" i="32"/>
  <c r="BF291" i="32"/>
  <c r="T291" i="32"/>
  <c r="R291" i="32"/>
  <c r="P291" i="32"/>
  <c r="BI289" i="32"/>
  <c r="BH289" i="32"/>
  <c r="BG289" i="32"/>
  <c r="BF289" i="32"/>
  <c r="T289" i="32"/>
  <c r="R289" i="32"/>
  <c r="P289" i="32"/>
  <c r="BI285" i="32"/>
  <c r="BH285" i="32"/>
  <c r="BG285" i="32"/>
  <c r="BF285" i="32"/>
  <c r="T285" i="32"/>
  <c r="R285" i="32"/>
  <c r="P285" i="32"/>
  <c r="BI282" i="32"/>
  <c r="BH282" i="32"/>
  <c r="BG282" i="32"/>
  <c r="BF282" i="32"/>
  <c r="T282" i="32"/>
  <c r="R282" i="32"/>
  <c r="P282" i="32"/>
  <c r="BI278" i="32"/>
  <c r="BH278" i="32"/>
  <c r="BG278" i="32"/>
  <c r="BF278" i="32"/>
  <c r="T278" i="32"/>
  <c r="R278" i="32"/>
  <c r="P278" i="32"/>
  <c r="BI274" i="32"/>
  <c r="BH274" i="32"/>
  <c r="BG274" i="32"/>
  <c r="BF274" i="32"/>
  <c r="T274" i="32"/>
  <c r="R274" i="32"/>
  <c r="P274" i="32"/>
  <c r="BI271" i="32"/>
  <c r="BH271" i="32"/>
  <c r="BG271" i="32"/>
  <c r="BF271" i="32"/>
  <c r="T271" i="32"/>
  <c r="R271" i="32"/>
  <c r="P271" i="32"/>
  <c r="BI269" i="32"/>
  <c r="BH269" i="32"/>
  <c r="BG269" i="32"/>
  <c r="BF269" i="32"/>
  <c r="T269" i="32"/>
  <c r="R269" i="32"/>
  <c r="P269" i="32"/>
  <c r="BI265" i="32"/>
  <c r="BH265" i="32"/>
  <c r="BG265" i="32"/>
  <c r="BF265" i="32"/>
  <c r="T265" i="32"/>
  <c r="R265" i="32"/>
  <c r="P265" i="32"/>
  <c r="BI261" i="32"/>
  <c r="BH261" i="32"/>
  <c r="BG261" i="32"/>
  <c r="BF261" i="32"/>
  <c r="T261" i="32"/>
  <c r="R261" i="32"/>
  <c r="P261" i="32"/>
  <c r="BI258" i="32"/>
  <c r="BH258" i="32"/>
  <c r="BG258" i="32"/>
  <c r="BF258" i="32"/>
  <c r="T258" i="32"/>
  <c r="R258" i="32"/>
  <c r="P258" i="32"/>
  <c r="BI253" i="32"/>
  <c r="BH253" i="32"/>
  <c r="BG253" i="32"/>
  <c r="BF253" i="32"/>
  <c r="T253" i="32"/>
  <c r="R253" i="32"/>
  <c r="P253" i="32"/>
  <c r="BI248" i="32"/>
  <c r="BH248" i="32"/>
  <c r="BG248" i="32"/>
  <c r="BF248" i="32"/>
  <c r="T248" i="32"/>
  <c r="R248" i="32"/>
  <c r="P248" i="32"/>
  <c r="BI244" i="32"/>
  <c r="BH244" i="32"/>
  <c r="BG244" i="32"/>
  <c r="BF244" i="32"/>
  <c r="T244" i="32"/>
  <c r="R244" i="32"/>
  <c r="P244" i="32"/>
  <c r="BI241" i="32"/>
  <c r="BH241" i="32"/>
  <c r="BG241" i="32"/>
  <c r="BF241" i="32"/>
  <c r="T241" i="32"/>
  <c r="R241" i="32"/>
  <c r="P241" i="32"/>
  <c r="BI239" i="32"/>
  <c r="BH239" i="32"/>
  <c r="BG239" i="32"/>
  <c r="BF239" i="32"/>
  <c r="T239" i="32"/>
  <c r="R239" i="32"/>
  <c r="P239" i="32"/>
  <c r="BI236" i="32"/>
  <c r="BH236" i="32"/>
  <c r="BG236" i="32"/>
  <c r="BF236" i="32"/>
  <c r="T236" i="32"/>
  <c r="R236" i="32"/>
  <c r="P236" i="32"/>
  <c r="BI233" i="32"/>
  <c r="BH233" i="32"/>
  <c r="BG233" i="32"/>
  <c r="BF233" i="32"/>
  <c r="T233" i="32"/>
  <c r="R233" i="32"/>
  <c r="P233" i="32"/>
  <c r="BI230" i="32"/>
  <c r="BH230" i="32"/>
  <c r="BG230" i="32"/>
  <c r="BF230" i="32"/>
  <c r="T230" i="32"/>
  <c r="R230" i="32"/>
  <c r="P230" i="32"/>
  <c r="BI227" i="32"/>
  <c r="BH227" i="32"/>
  <c r="BG227" i="32"/>
  <c r="BF227" i="32"/>
  <c r="T227" i="32"/>
  <c r="R227" i="32"/>
  <c r="P227" i="32"/>
  <c r="BI223" i="32"/>
  <c r="BH223" i="32"/>
  <c r="BG223" i="32"/>
  <c r="BF223" i="32"/>
  <c r="T223" i="32"/>
  <c r="R223" i="32"/>
  <c r="P223" i="32"/>
  <c r="BI219" i="32"/>
  <c r="BH219" i="32"/>
  <c r="BG219" i="32"/>
  <c r="BF219" i="32"/>
  <c r="T219" i="32"/>
  <c r="T218" i="32" s="1"/>
  <c r="R219" i="32"/>
  <c r="R218" i="32" s="1"/>
  <c r="P219" i="32"/>
  <c r="P218" i="32" s="1"/>
  <c r="BI215" i="32"/>
  <c r="BH215" i="32"/>
  <c r="BG215" i="32"/>
  <c r="BF215" i="32"/>
  <c r="T215" i="32"/>
  <c r="T214" i="32" s="1"/>
  <c r="R215" i="32"/>
  <c r="R214" i="32" s="1"/>
  <c r="P215" i="32"/>
  <c r="P214" i="32" s="1"/>
  <c r="BI210" i="32"/>
  <c r="BH210" i="32"/>
  <c r="BG210" i="32"/>
  <c r="BF210" i="32"/>
  <c r="T210" i="32"/>
  <c r="R210" i="32"/>
  <c r="P210" i="32"/>
  <c r="BI207" i="32"/>
  <c r="BH207" i="32"/>
  <c r="BG207" i="32"/>
  <c r="BF207" i="32"/>
  <c r="T207" i="32"/>
  <c r="R207" i="32"/>
  <c r="P207" i="32"/>
  <c r="BI204" i="32"/>
  <c r="BH204" i="32"/>
  <c r="BG204" i="32"/>
  <c r="BF204" i="32"/>
  <c r="T204" i="32"/>
  <c r="R204" i="32"/>
  <c r="P204" i="32"/>
  <c r="BI201" i="32"/>
  <c r="BH201" i="32"/>
  <c r="BG201" i="32"/>
  <c r="BF201" i="32"/>
  <c r="T201" i="32"/>
  <c r="R201" i="32"/>
  <c r="P201" i="32"/>
  <c r="BI198" i="32"/>
  <c r="BH198" i="32"/>
  <c r="BG198" i="32"/>
  <c r="BF198" i="32"/>
  <c r="T198" i="32"/>
  <c r="R198" i="32"/>
  <c r="P198" i="32"/>
  <c r="BI192" i="32"/>
  <c r="BH192" i="32"/>
  <c r="BG192" i="32"/>
  <c r="BF192" i="32"/>
  <c r="T192" i="32"/>
  <c r="R192" i="32"/>
  <c r="P192" i="32"/>
  <c r="BI189" i="32"/>
  <c r="BH189" i="32"/>
  <c r="BG189" i="32"/>
  <c r="BF189" i="32"/>
  <c r="T189" i="32"/>
  <c r="R189" i="32"/>
  <c r="P189" i="32"/>
  <c r="BI184" i="32"/>
  <c r="BH184" i="32"/>
  <c r="BG184" i="32"/>
  <c r="BF184" i="32"/>
  <c r="T184" i="32"/>
  <c r="R184" i="32"/>
  <c r="P184" i="32"/>
  <c r="BI179" i="32"/>
  <c r="BH179" i="32"/>
  <c r="BG179" i="32"/>
  <c r="BF179" i="32"/>
  <c r="T179" i="32"/>
  <c r="R179" i="32"/>
  <c r="P179" i="32"/>
  <c r="BI175" i="32"/>
  <c r="BH175" i="32"/>
  <c r="BG175" i="32"/>
  <c r="BF175" i="32"/>
  <c r="T175" i="32"/>
  <c r="R175" i="32"/>
  <c r="P175" i="32"/>
  <c r="BI172" i="32"/>
  <c r="BH172" i="32"/>
  <c r="BG172" i="32"/>
  <c r="BF172" i="32"/>
  <c r="T172" i="32"/>
  <c r="R172" i="32"/>
  <c r="P172" i="32"/>
  <c r="BI167" i="32"/>
  <c r="BH167" i="32"/>
  <c r="BG167" i="32"/>
  <c r="BF167" i="32"/>
  <c r="T167" i="32"/>
  <c r="R167" i="32"/>
  <c r="P167" i="32"/>
  <c r="BI163" i="32"/>
  <c r="BH163" i="32"/>
  <c r="BG163" i="32"/>
  <c r="BF163" i="32"/>
  <c r="T163" i="32"/>
  <c r="R163" i="32"/>
  <c r="P163" i="32"/>
  <c r="BI158" i="32"/>
  <c r="BH158" i="32"/>
  <c r="BG158" i="32"/>
  <c r="BF158" i="32"/>
  <c r="T158" i="32"/>
  <c r="R158" i="32"/>
  <c r="P158" i="32"/>
  <c r="BI155" i="32"/>
  <c r="BH155" i="32"/>
  <c r="BG155" i="32"/>
  <c r="BF155" i="32"/>
  <c r="T155" i="32"/>
  <c r="R155" i="32"/>
  <c r="P155" i="32"/>
  <c r="BI150" i="32"/>
  <c r="BH150" i="32"/>
  <c r="BG150" i="32"/>
  <c r="BF150" i="32"/>
  <c r="T150" i="32"/>
  <c r="R150" i="32"/>
  <c r="P150" i="32"/>
  <c r="BI147" i="32"/>
  <c r="BH147" i="32"/>
  <c r="BG147" i="32"/>
  <c r="BF147" i="32"/>
  <c r="T147" i="32"/>
  <c r="R147" i="32"/>
  <c r="P147" i="32"/>
  <c r="BI145" i="32"/>
  <c r="BH145" i="32"/>
  <c r="BG145" i="32"/>
  <c r="BF145" i="32"/>
  <c r="T145" i="32"/>
  <c r="R145" i="32"/>
  <c r="P145" i="32"/>
  <c r="BI140" i="32"/>
  <c r="BH140" i="32"/>
  <c r="BG140" i="32"/>
  <c r="BF140" i="32"/>
  <c r="T140" i="32"/>
  <c r="R140" i="32"/>
  <c r="P140" i="32"/>
  <c r="BI137" i="32"/>
  <c r="BH137" i="32"/>
  <c r="BG137" i="32"/>
  <c r="BF137" i="32"/>
  <c r="T137" i="32"/>
  <c r="R137" i="32"/>
  <c r="P137" i="32"/>
  <c r="BI134" i="32"/>
  <c r="BH134" i="32"/>
  <c r="BG134" i="32"/>
  <c r="BF134" i="32"/>
  <c r="T134" i="32"/>
  <c r="R134" i="32"/>
  <c r="P134" i="32"/>
  <c r="BI122" i="32"/>
  <c r="BH122" i="32"/>
  <c r="BG122" i="32"/>
  <c r="BF122" i="32"/>
  <c r="T122" i="32"/>
  <c r="R122" i="32"/>
  <c r="P122" i="32"/>
  <c r="BI118" i="32"/>
  <c r="BH118" i="32"/>
  <c r="BG118" i="32"/>
  <c r="BF118" i="32"/>
  <c r="T118" i="32"/>
  <c r="R118" i="32"/>
  <c r="P118" i="32"/>
  <c r="BI115" i="32"/>
  <c r="BH115" i="32"/>
  <c r="BG115" i="32"/>
  <c r="BF115" i="32"/>
  <c r="T115" i="32"/>
  <c r="R115" i="32"/>
  <c r="P115" i="32"/>
  <c r="BI110" i="32"/>
  <c r="BH110" i="32"/>
  <c r="BG110" i="32"/>
  <c r="BF110" i="32"/>
  <c r="T110" i="32"/>
  <c r="R110" i="32"/>
  <c r="P110" i="32"/>
  <c r="BI108" i="32"/>
  <c r="BH108" i="32"/>
  <c r="BG108" i="32"/>
  <c r="BF108" i="32"/>
  <c r="T108" i="32"/>
  <c r="R108" i="32"/>
  <c r="P108" i="32"/>
  <c r="BI105" i="32"/>
  <c r="BH105" i="32"/>
  <c r="BG105" i="32"/>
  <c r="BF105" i="32"/>
  <c r="T105" i="32"/>
  <c r="R105" i="32"/>
  <c r="P105" i="32"/>
  <c r="BI101" i="32"/>
  <c r="BH101" i="32"/>
  <c r="BG101" i="32"/>
  <c r="BF101" i="32"/>
  <c r="T101" i="32"/>
  <c r="R101" i="32"/>
  <c r="P101" i="32"/>
  <c r="BI98" i="32"/>
  <c r="BH98" i="32"/>
  <c r="BG98" i="32"/>
  <c r="BF98" i="32"/>
  <c r="T98" i="32"/>
  <c r="R98" i="32"/>
  <c r="P98" i="32"/>
  <c r="BI94" i="32"/>
  <c r="BH94" i="32"/>
  <c r="BG94" i="32"/>
  <c r="BF94" i="32"/>
  <c r="T94" i="32"/>
  <c r="R94" i="32"/>
  <c r="P94" i="32"/>
  <c r="BI91" i="32"/>
  <c r="BH91" i="32"/>
  <c r="BG91" i="32"/>
  <c r="BF91" i="32"/>
  <c r="T91" i="32"/>
  <c r="R91" i="32"/>
  <c r="P91" i="32"/>
  <c r="J85" i="32"/>
  <c r="J84" i="32"/>
  <c r="F84" i="32"/>
  <c r="F82" i="32"/>
  <c r="E80" i="32"/>
  <c r="J55" i="32"/>
  <c r="J54" i="32"/>
  <c r="F54" i="32"/>
  <c r="F52" i="32"/>
  <c r="E50" i="32"/>
  <c r="J18" i="32"/>
  <c r="E18" i="32"/>
  <c r="F55" i="32" s="1"/>
  <c r="J17" i="32"/>
  <c r="J12" i="32"/>
  <c r="J82" i="32" s="1"/>
  <c r="E7" i="32"/>
  <c r="E78" i="32" s="1"/>
  <c r="J37" i="31"/>
  <c r="J36" i="31"/>
  <c r="AY88" i="1" s="1"/>
  <c r="J35" i="31"/>
  <c r="AX88" i="1"/>
  <c r="BI205" i="31"/>
  <c r="BH205" i="31"/>
  <c r="BG205" i="31"/>
  <c r="BF205" i="31"/>
  <c r="T205" i="31"/>
  <c r="R205" i="31"/>
  <c r="P205" i="31"/>
  <c r="BI202" i="31"/>
  <c r="BH202" i="31"/>
  <c r="BG202" i="31"/>
  <c r="BF202" i="31"/>
  <c r="T202" i="31"/>
  <c r="R202" i="31"/>
  <c r="P202" i="31"/>
  <c r="BI196" i="31"/>
  <c r="BH196" i="31"/>
  <c r="BG196" i="31"/>
  <c r="BF196" i="31"/>
  <c r="T196" i="31"/>
  <c r="R196" i="31"/>
  <c r="P196" i="31"/>
  <c r="BI194" i="31"/>
  <c r="BH194" i="31"/>
  <c r="BG194" i="31"/>
  <c r="BF194" i="31"/>
  <c r="T194" i="31"/>
  <c r="R194" i="31"/>
  <c r="P194" i="31"/>
  <c r="BI191" i="31"/>
  <c r="BH191" i="31"/>
  <c r="BG191" i="31"/>
  <c r="BF191" i="31"/>
  <c r="T191" i="31"/>
  <c r="T190" i="31"/>
  <c r="R191" i="31"/>
  <c r="R190" i="31"/>
  <c r="P191" i="31"/>
  <c r="P190" i="31" s="1"/>
  <c r="BI188" i="31"/>
  <c r="BH188" i="31"/>
  <c r="BG188" i="31"/>
  <c r="BF188" i="31"/>
  <c r="T188" i="31"/>
  <c r="R188" i="31"/>
  <c r="P188" i="31"/>
  <c r="BI186" i="31"/>
  <c r="BH186" i="31"/>
  <c r="BG186" i="31"/>
  <c r="BF186" i="31"/>
  <c r="T186" i="31"/>
  <c r="R186" i="31"/>
  <c r="P186" i="31"/>
  <c r="BI184" i="31"/>
  <c r="BH184" i="31"/>
  <c r="BG184" i="31"/>
  <c r="BF184" i="31"/>
  <c r="T184" i="31"/>
  <c r="R184" i="31"/>
  <c r="P184" i="31"/>
  <c r="BI183" i="31"/>
  <c r="BH183" i="31"/>
  <c r="BG183" i="31"/>
  <c r="BF183" i="31"/>
  <c r="T183" i="31"/>
  <c r="R183" i="31"/>
  <c r="P183" i="31"/>
  <c r="BI182" i="31"/>
  <c r="BH182" i="31"/>
  <c r="BG182" i="31"/>
  <c r="BF182" i="31"/>
  <c r="T182" i="31"/>
  <c r="R182" i="31"/>
  <c r="P182" i="31"/>
  <c r="BI180" i="31"/>
  <c r="BH180" i="31"/>
  <c r="BG180" i="31"/>
  <c r="BF180" i="31"/>
  <c r="T180" i="31"/>
  <c r="R180" i="31"/>
  <c r="P180" i="31"/>
  <c r="BI179" i="31"/>
  <c r="BH179" i="31"/>
  <c r="BG179" i="31"/>
  <c r="BF179" i="31"/>
  <c r="T179" i="31"/>
  <c r="R179" i="31"/>
  <c r="P179" i="31"/>
  <c r="BI178" i="31"/>
  <c r="BH178" i="31"/>
  <c r="BG178" i="31"/>
  <c r="BF178" i="31"/>
  <c r="T178" i="31"/>
  <c r="R178" i="31"/>
  <c r="P178" i="31"/>
  <c r="BI176" i="31"/>
  <c r="BH176" i="31"/>
  <c r="BG176" i="31"/>
  <c r="BF176" i="31"/>
  <c r="T176" i="31"/>
  <c r="R176" i="31"/>
  <c r="P176" i="31"/>
  <c r="BI173" i="31"/>
  <c r="BH173" i="31"/>
  <c r="BG173" i="31"/>
  <c r="BF173" i="31"/>
  <c r="T173" i="31"/>
  <c r="R173" i="31"/>
  <c r="P173" i="31"/>
  <c r="BI172" i="31"/>
  <c r="BH172" i="31"/>
  <c r="BG172" i="31"/>
  <c r="BF172" i="31"/>
  <c r="T172" i="31"/>
  <c r="R172" i="31"/>
  <c r="P172" i="31"/>
  <c r="BI171" i="31"/>
  <c r="BH171" i="31"/>
  <c r="BG171" i="31"/>
  <c r="BF171" i="31"/>
  <c r="T171" i="31"/>
  <c r="R171" i="31"/>
  <c r="P171" i="31"/>
  <c r="BI169" i="31"/>
  <c r="BH169" i="31"/>
  <c r="BG169" i="31"/>
  <c r="BF169" i="31"/>
  <c r="T169" i="31"/>
  <c r="R169" i="31"/>
  <c r="P169" i="31"/>
  <c r="BI167" i="31"/>
  <c r="BH167" i="31"/>
  <c r="BG167" i="31"/>
  <c r="BF167" i="31"/>
  <c r="T167" i="31"/>
  <c r="R167" i="31"/>
  <c r="P167" i="31"/>
  <c r="BI164" i="31"/>
  <c r="BH164" i="31"/>
  <c r="BG164" i="31"/>
  <c r="BF164" i="31"/>
  <c r="T164" i="31"/>
  <c r="R164" i="31"/>
  <c r="P164" i="31"/>
  <c r="BI163" i="31"/>
  <c r="BH163" i="31"/>
  <c r="BG163" i="31"/>
  <c r="BF163" i="31"/>
  <c r="T163" i="31"/>
  <c r="R163" i="31"/>
  <c r="P163" i="31"/>
  <c r="BI162" i="31"/>
  <c r="BH162" i="31"/>
  <c r="BG162" i="31"/>
  <c r="BF162" i="31"/>
  <c r="T162" i="31"/>
  <c r="R162" i="31"/>
  <c r="P162" i="31"/>
  <c r="BI160" i="31"/>
  <c r="BH160" i="31"/>
  <c r="BG160" i="31"/>
  <c r="BF160" i="31"/>
  <c r="T160" i="31"/>
  <c r="R160" i="31"/>
  <c r="P160" i="31"/>
  <c r="BI158" i="31"/>
  <c r="BH158" i="31"/>
  <c r="BG158" i="31"/>
  <c r="BF158" i="31"/>
  <c r="T158" i="31"/>
  <c r="R158" i="31"/>
  <c r="P158" i="31"/>
  <c r="BI157" i="31"/>
  <c r="BH157" i="31"/>
  <c r="BG157" i="31"/>
  <c r="BF157" i="31"/>
  <c r="T157" i="31"/>
  <c r="R157" i="31"/>
  <c r="P157" i="31"/>
  <c r="BI154" i="31"/>
  <c r="BH154" i="31"/>
  <c r="BG154" i="31"/>
  <c r="BF154" i="31"/>
  <c r="T154" i="31"/>
  <c r="R154" i="31"/>
  <c r="P154" i="31"/>
  <c r="BI152" i="31"/>
  <c r="BH152" i="31"/>
  <c r="BG152" i="31"/>
  <c r="BF152" i="31"/>
  <c r="T152" i="31"/>
  <c r="R152" i="31"/>
  <c r="P152" i="31"/>
  <c r="BI149" i="31"/>
  <c r="BH149" i="31"/>
  <c r="BG149" i="31"/>
  <c r="BF149" i="31"/>
  <c r="T149" i="31"/>
  <c r="R149" i="31"/>
  <c r="P149" i="31"/>
  <c r="BI148" i="31"/>
  <c r="BH148" i="31"/>
  <c r="BG148" i="31"/>
  <c r="BF148" i="31"/>
  <c r="T148" i="31"/>
  <c r="R148" i="31"/>
  <c r="P148" i="31"/>
  <c r="BI145" i="31"/>
  <c r="BH145" i="31"/>
  <c r="BG145" i="31"/>
  <c r="BF145" i="31"/>
  <c r="T145" i="31"/>
  <c r="R145" i="31"/>
  <c r="P145" i="31"/>
  <c r="BI144" i="31"/>
  <c r="BH144" i="31"/>
  <c r="BG144" i="31"/>
  <c r="BF144" i="31"/>
  <c r="T144" i="31"/>
  <c r="R144" i="31"/>
  <c r="P144" i="31"/>
  <c r="BI143" i="31"/>
  <c r="BH143" i="31"/>
  <c r="BG143" i="31"/>
  <c r="BF143" i="31"/>
  <c r="T143" i="31"/>
  <c r="R143" i="31"/>
  <c r="P143" i="31"/>
  <c r="BI142" i="31"/>
  <c r="BH142" i="31"/>
  <c r="BG142" i="31"/>
  <c r="BF142" i="31"/>
  <c r="T142" i="31"/>
  <c r="R142" i="31"/>
  <c r="P142" i="31"/>
  <c r="BI141" i="31"/>
  <c r="BH141" i="31"/>
  <c r="BG141" i="31"/>
  <c r="BF141" i="31"/>
  <c r="T141" i="31"/>
  <c r="R141" i="31"/>
  <c r="P141" i="31"/>
  <c r="BI139" i="31"/>
  <c r="BH139" i="31"/>
  <c r="BG139" i="31"/>
  <c r="BF139" i="31"/>
  <c r="T139" i="31"/>
  <c r="R139" i="31"/>
  <c r="P139" i="31"/>
  <c r="BI137" i="31"/>
  <c r="BH137" i="31"/>
  <c r="BG137" i="31"/>
  <c r="BF137" i="31"/>
  <c r="T137" i="31"/>
  <c r="R137" i="31"/>
  <c r="P137" i="31"/>
  <c r="BI134" i="31"/>
  <c r="BH134" i="31"/>
  <c r="BG134" i="31"/>
  <c r="BF134" i="31"/>
  <c r="T134" i="31"/>
  <c r="R134" i="31"/>
  <c r="P134" i="31"/>
  <c r="BI132" i="31"/>
  <c r="BH132" i="31"/>
  <c r="BG132" i="31"/>
  <c r="BF132" i="31"/>
  <c r="T132" i="31"/>
  <c r="R132" i="31"/>
  <c r="P132" i="31"/>
  <c r="BI130" i="31"/>
  <c r="BH130" i="31"/>
  <c r="BG130" i="31"/>
  <c r="BF130" i="31"/>
  <c r="T130" i="31"/>
  <c r="R130" i="31"/>
  <c r="P130" i="31"/>
  <c r="BI128" i="31"/>
  <c r="BH128" i="31"/>
  <c r="BG128" i="31"/>
  <c r="BF128" i="31"/>
  <c r="T128" i="31"/>
  <c r="R128" i="31"/>
  <c r="P128" i="31"/>
  <c r="BI125" i="31"/>
  <c r="BH125" i="31"/>
  <c r="BG125" i="31"/>
  <c r="BF125" i="31"/>
  <c r="T125" i="31"/>
  <c r="R125" i="31"/>
  <c r="P125" i="31"/>
  <c r="BI122" i="31"/>
  <c r="BH122" i="31"/>
  <c r="BG122" i="31"/>
  <c r="BF122" i="31"/>
  <c r="T122" i="31"/>
  <c r="R122" i="31"/>
  <c r="P122" i="31"/>
  <c r="BI121" i="31"/>
  <c r="BH121" i="31"/>
  <c r="BG121" i="31"/>
  <c r="BF121" i="31"/>
  <c r="T121" i="31"/>
  <c r="R121" i="31"/>
  <c r="P121" i="31"/>
  <c r="BI119" i="31"/>
  <c r="BH119" i="31"/>
  <c r="BG119" i="31"/>
  <c r="BF119" i="31"/>
  <c r="T119" i="31"/>
  <c r="R119" i="31"/>
  <c r="P119" i="31"/>
  <c r="BI118" i="31"/>
  <c r="BH118" i="31"/>
  <c r="BG118" i="31"/>
  <c r="BF118" i="31"/>
  <c r="T118" i="31"/>
  <c r="R118" i="31"/>
  <c r="P118" i="31"/>
  <c r="BI117" i="31"/>
  <c r="BH117" i="31"/>
  <c r="BG117" i="31"/>
  <c r="BF117" i="31"/>
  <c r="T117" i="31"/>
  <c r="R117" i="31"/>
  <c r="P117" i="31"/>
  <c r="BI116" i="31"/>
  <c r="BH116" i="31"/>
  <c r="BG116" i="31"/>
  <c r="BF116" i="31"/>
  <c r="T116" i="31"/>
  <c r="R116" i="31"/>
  <c r="P116" i="31"/>
  <c r="BI112" i="31"/>
  <c r="BH112" i="31"/>
  <c r="BG112" i="31"/>
  <c r="BF112" i="31"/>
  <c r="T112" i="31"/>
  <c r="R112" i="31"/>
  <c r="P112" i="31"/>
  <c r="BI110" i="31"/>
  <c r="BH110" i="31"/>
  <c r="BG110" i="31"/>
  <c r="BF110" i="31"/>
  <c r="T110" i="31"/>
  <c r="R110" i="31"/>
  <c r="P110" i="31"/>
  <c r="BI104" i="31"/>
  <c r="BH104" i="31"/>
  <c r="BG104" i="31"/>
  <c r="BF104" i="31"/>
  <c r="T104" i="31"/>
  <c r="R104" i="31"/>
  <c r="P104" i="31"/>
  <c r="BI99" i="31"/>
  <c r="BH99" i="31"/>
  <c r="BG99" i="31"/>
  <c r="BF99" i="31"/>
  <c r="T99" i="31"/>
  <c r="R99" i="31"/>
  <c r="P99" i="31"/>
  <c r="BI95" i="31"/>
  <c r="BH95" i="31"/>
  <c r="BG95" i="31"/>
  <c r="BF95" i="31"/>
  <c r="T95" i="31"/>
  <c r="R95" i="31"/>
  <c r="P95" i="31"/>
  <c r="BI92" i="31"/>
  <c r="BH92" i="31"/>
  <c r="BG92" i="31"/>
  <c r="BF92" i="31"/>
  <c r="T92" i="31"/>
  <c r="R92" i="31"/>
  <c r="P92" i="31"/>
  <c r="BI88" i="31"/>
  <c r="BH88" i="31"/>
  <c r="BG88" i="31"/>
  <c r="BF88" i="31"/>
  <c r="T88" i="31"/>
  <c r="R88" i="31"/>
  <c r="P88" i="31"/>
  <c r="J82" i="31"/>
  <c r="J81" i="31"/>
  <c r="F81" i="31"/>
  <c r="F79" i="31"/>
  <c r="E77" i="31"/>
  <c r="J55" i="31"/>
  <c r="J54" i="31"/>
  <c r="F54" i="31"/>
  <c r="F52" i="31"/>
  <c r="E50" i="31"/>
  <c r="J18" i="31"/>
  <c r="E18" i="31"/>
  <c r="F82" i="31" s="1"/>
  <c r="J17" i="31"/>
  <c r="J12" i="31"/>
  <c r="J79" i="31" s="1"/>
  <c r="E7" i="31"/>
  <c r="E75" i="31" s="1"/>
  <c r="J37" i="30"/>
  <c r="J36" i="30"/>
  <c r="AY87" i="1"/>
  <c r="J35" i="30"/>
  <c r="AX87" i="1" s="1"/>
  <c r="BI408" i="30"/>
  <c r="BH408" i="30"/>
  <c r="BG408" i="30"/>
  <c r="BF408" i="30"/>
  <c r="T408" i="30"/>
  <c r="T407" i="30" s="1"/>
  <c r="R408" i="30"/>
  <c r="R407" i="30" s="1"/>
  <c r="P408" i="30"/>
  <c r="P407" i="30" s="1"/>
  <c r="BI405" i="30"/>
  <c r="BH405" i="30"/>
  <c r="BG405" i="30"/>
  <c r="BF405" i="30"/>
  <c r="T405" i="30"/>
  <c r="R405" i="30"/>
  <c r="P405" i="30"/>
  <c r="BI401" i="30"/>
  <c r="BH401" i="30"/>
  <c r="BG401" i="30"/>
  <c r="BF401" i="30"/>
  <c r="T401" i="30"/>
  <c r="R401" i="30"/>
  <c r="P401" i="30"/>
  <c r="BI397" i="30"/>
  <c r="BH397" i="30"/>
  <c r="BG397" i="30"/>
  <c r="BF397" i="30"/>
  <c r="T397" i="30"/>
  <c r="R397" i="30"/>
  <c r="P397" i="30"/>
  <c r="BI394" i="30"/>
  <c r="BH394" i="30"/>
  <c r="BG394" i="30"/>
  <c r="BF394" i="30"/>
  <c r="T394" i="30"/>
  <c r="R394" i="30"/>
  <c r="P394" i="30"/>
  <c r="BI388" i="30"/>
  <c r="BH388" i="30"/>
  <c r="BG388" i="30"/>
  <c r="BF388" i="30"/>
  <c r="T388" i="30"/>
  <c r="R388" i="30"/>
  <c r="P388" i="30"/>
  <c r="BI385" i="30"/>
  <c r="BH385" i="30"/>
  <c r="BG385" i="30"/>
  <c r="BF385" i="30"/>
  <c r="T385" i="30"/>
  <c r="R385" i="30"/>
  <c r="P385" i="30"/>
  <c r="BI380" i="30"/>
  <c r="BH380" i="30"/>
  <c r="BG380" i="30"/>
  <c r="BF380" i="30"/>
  <c r="T380" i="30"/>
  <c r="R380" i="30"/>
  <c r="P380" i="30"/>
  <c r="BI376" i="30"/>
  <c r="BH376" i="30"/>
  <c r="BG376" i="30"/>
  <c r="BF376" i="30"/>
  <c r="T376" i="30"/>
  <c r="R376" i="30"/>
  <c r="P376" i="30"/>
  <c r="BI373" i="30"/>
  <c r="BH373" i="30"/>
  <c r="BG373" i="30"/>
  <c r="BF373" i="30"/>
  <c r="T373" i="30"/>
  <c r="R373" i="30"/>
  <c r="P373" i="30"/>
  <c r="BI369" i="30"/>
  <c r="BH369" i="30"/>
  <c r="BG369" i="30"/>
  <c r="BF369" i="30"/>
  <c r="T369" i="30"/>
  <c r="R369" i="30"/>
  <c r="P369" i="30"/>
  <c r="BI368" i="30"/>
  <c r="BH368" i="30"/>
  <c r="BG368" i="30"/>
  <c r="BF368" i="30"/>
  <c r="T368" i="30"/>
  <c r="R368" i="30"/>
  <c r="P368" i="30"/>
  <c r="BI366" i="30"/>
  <c r="BH366" i="30"/>
  <c r="BG366" i="30"/>
  <c r="BF366" i="30"/>
  <c r="T366" i="30"/>
  <c r="R366" i="30"/>
  <c r="P366" i="30"/>
  <c r="BI365" i="30"/>
  <c r="BH365" i="30"/>
  <c r="BG365" i="30"/>
  <c r="BF365" i="30"/>
  <c r="T365" i="30"/>
  <c r="R365" i="30"/>
  <c r="P365" i="30"/>
  <c r="BI363" i="30"/>
  <c r="BH363" i="30"/>
  <c r="BG363" i="30"/>
  <c r="BF363" i="30"/>
  <c r="T363" i="30"/>
  <c r="R363" i="30"/>
  <c r="P363" i="30"/>
  <c r="BI360" i="30"/>
  <c r="BH360" i="30"/>
  <c r="BG360" i="30"/>
  <c r="BF360" i="30"/>
  <c r="T360" i="30"/>
  <c r="R360" i="30"/>
  <c r="P360" i="30"/>
  <c r="BI358" i="30"/>
  <c r="BH358" i="30"/>
  <c r="BG358" i="30"/>
  <c r="BF358" i="30"/>
  <c r="T358" i="30"/>
  <c r="R358" i="30"/>
  <c r="P358" i="30"/>
  <c r="BI355" i="30"/>
  <c r="BH355" i="30"/>
  <c r="BG355" i="30"/>
  <c r="BF355" i="30"/>
  <c r="T355" i="30"/>
  <c r="R355" i="30"/>
  <c r="P355" i="30"/>
  <c r="BI352" i="30"/>
  <c r="BH352" i="30"/>
  <c r="BG352" i="30"/>
  <c r="BF352" i="30"/>
  <c r="T352" i="30"/>
  <c r="R352" i="30"/>
  <c r="P352" i="30"/>
  <c r="BI350" i="30"/>
  <c r="BH350" i="30"/>
  <c r="BG350" i="30"/>
  <c r="BF350" i="30"/>
  <c r="T350" i="30"/>
  <c r="R350" i="30"/>
  <c r="P350" i="30"/>
  <c r="BI347" i="30"/>
  <c r="BH347" i="30"/>
  <c r="BG347" i="30"/>
  <c r="BF347" i="30"/>
  <c r="T347" i="30"/>
  <c r="R347" i="30"/>
  <c r="P347" i="30"/>
  <c r="BI345" i="30"/>
  <c r="BH345" i="30"/>
  <c r="BG345" i="30"/>
  <c r="BF345" i="30"/>
  <c r="T345" i="30"/>
  <c r="R345" i="30"/>
  <c r="P345" i="30"/>
  <c r="BI342" i="30"/>
  <c r="BH342" i="30"/>
  <c r="BG342" i="30"/>
  <c r="BF342" i="30"/>
  <c r="T342" i="30"/>
  <c r="R342" i="30"/>
  <c r="P342" i="30"/>
  <c r="BI339" i="30"/>
  <c r="BH339" i="30"/>
  <c r="BG339" i="30"/>
  <c r="BF339" i="30"/>
  <c r="T339" i="30"/>
  <c r="R339" i="30"/>
  <c r="P339" i="30"/>
  <c r="BI336" i="30"/>
  <c r="BH336" i="30"/>
  <c r="BG336" i="30"/>
  <c r="BF336" i="30"/>
  <c r="T336" i="30"/>
  <c r="R336" i="30"/>
  <c r="P336" i="30"/>
  <c r="BI333" i="30"/>
  <c r="BH333" i="30"/>
  <c r="BG333" i="30"/>
  <c r="BF333" i="30"/>
  <c r="T333" i="30"/>
  <c r="R333" i="30"/>
  <c r="P333" i="30"/>
  <c r="BI330" i="30"/>
  <c r="BH330" i="30"/>
  <c r="BG330" i="30"/>
  <c r="BF330" i="30"/>
  <c r="T330" i="30"/>
  <c r="R330" i="30"/>
  <c r="P330" i="30"/>
  <c r="BI326" i="30"/>
  <c r="BH326" i="30"/>
  <c r="BG326" i="30"/>
  <c r="BF326" i="30"/>
  <c r="T326" i="30"/>
  <c r="R326" i="30"/>
  <c r="P326" i="30"/>
  <c r="BI324" i="30"/>
  <c r="BH324" i="30"/>
  <c r="BG324" i="30"/>
  <c r="BF324" i="30"/>
  <c r="T324" i="30"/>
  <c r="R324" i="30"/>
  <c r="P324" i="30"/>
  <c r="BI320" i="30"/>
  <c r="BH320" i="30"/>
  <c r="BG320" i="30"/>
  <c r="BF320" i="30"/>
  <c r="T320" i="30"/>
  <c r="R320" i="30"/>
  <c r="P320" i="30"/>
  <c r="BI317" i="30"/>
  <c r="BH317" i="30"/>
  <c r="BG317" i="30"/>
  <c r="BF317" i="30"/>
  <c r="T317" i="30"/>
  <c r="R317" i="30"/>
  <c r="P317" i="30"/>
  <c r="BI313" i="30"/>
  <c r="BH313" i="30"/>
  <c r="BG313" i="30"/>
  <c r="BF313" i="30"/>
  <c r="T313" i="30"/>
  <c r="R313" i="30"/>
  <c r="P313" i="30"/>
  <c r="BI311" i="30"/>
  <c r="BH311" i="30"/>
  <c r="BG311" i="30"/>
  <c r="BF311" i="30"/>
  <c r="T311" i="30"/>
  <c r="R311" i="30"/>
  <c r="P311" i="30"/>
  <c r="BI309" i="30"/>
  <c r="BH309" i="30"/>
  <c r="BG309" i="30"/>
  <c r="BF309" i="30"/>
  <c r="T309" i="30"/>
  <c r="R309" i="30"/>
  <c r="P309" i="30"/>
  <c r="BI304" i="30"/>
  <c r="BH304" i="30"/>
  <c r="BG304" i="30"/>
  <c r="BF304" i="30"/>
  <c r="T304" i="30"/>
  <c r="R304" i="30"/>
  <c r="P304" i="30"/>
  <c r="BI301" i="30"/>
  <c r="BH301" i="30"/>
  <c r="BG301" i="30"/>
  <c r="BF301" i="30"/>
  <c r="T301" i="30"/>
  <c r="R301" i="30"/>
  <c r="P301" i="30"/>
  <c r="BI297" i="30"/>
  <c r="BH297" i="30"/>
  <c r="BG297" i="30"/>
  <c r="BF297" i="30"/>
  <c r="T297" i="30"/>
  <c r="R297" i="30"/>
  <c r="P297" i="30"/>
  <c r="BI293" i="30"/>
  <c r="BH293" i="30"/>
  <c r="BG293" i="30"/>
  <c r="BF293" i="30"/>
  <c r="T293" i="30"/>
  <c r="R293" i="30"/>
  <c r="P293" i="30"/>
  <c r="BI289" i="30"/>
  <c r="BH289" i="30"/>
  <c r="BG289" i="30"/>
  <c r="BF289" i="30"/>
  <c r="T289" i="30"/>
  <c r="R289" i="30"/>
  <c r="P289" i="30"/>
  <c r="BI286" i="30"/>
  <c r="BH286" i="30"/>
  <c r="BG286" i="30"/>
  <c r="BF286" i="30"/>
  <c r="T286" i="30"/>
  <c r="R286" i="30"/>
  <c r="P286" i="30"/>
  <c r="BI281" i="30"/>
  <c r="BH281" i="30"/>
  <c r="BG281" i="30"/>
  <c r="BF281" i="30"/>
  <c r="T281" i="30"/>
  <c r="R281" i="30"/>
  <c r="P281" i="30"/>
  <c r="BI276" i="30"/>
  <c r="BH276" i="30"/>
  <c r="BG276" i="30"/>
  <c r="BF276" i="30"/>
  <c r="T276" i="30"/>
  <c r="R276" i="30"/>
  <c r="P276" i="30"/>
  <c r="BI271" i="30"/>
  <c r="BH271" i="30"/>
  <c r="BG271" i="30"/>
  <c r="BF271" i="30"/>
  <c r="T271" i="30"/>
  <c r="R271" i="30"/>
  <c r="P271" i="30"/>
  <c r="BI267" i="30"/>
  <c r="BH267" i="30"/>
  <c r="BG267" i="30"/>
  <c r="BF267" i="30"/>
  <c r="T267" i="30"/>
  <c r="R267" i="30"/>
  <c r="P267" i="30"/>
  <c r="BI264" i="30"/>
  <c r="BH264" i="30"/>
  <c r="BG264" i="30"/>
  <c r="BF264" i="30"/>
  <c r="T264" i="30"/>
  <c r="R264" i="30"/>
  <c r="P264" i="30"/>
  <c r="BI262" i="30"/>
  <c r="BH262" i="30"/>
  <c r="BG262" i="30"/>
  <c r="BF262" i="30"/>
  <c r="T262" i="30"/>
  <c r="R262" i="30"/>
  <c r="P262" i="30"/>
  <c r="BI259" i="30"/>
  <c r="BH259" i="30"/>
  <c r="BG259" i="30"/>
  <c r="BF259" i="30"/>
  <c r="T259" i="30"/>
  <c r="R259" i="30"/>
  <c r="P259" i="30"/>
  <c r="BI256" i="30"/>
  <c r="BH256" i="30"/>
  <c r="BG256" i="30"/>
  <c r="BF256" i="30"/>
  <c r="T256" i="30"/>
  <c r="R256" i="30"/>
  <c r="P256" i="30"/>
  <c r="BI253" i="30"/>
  <c r="BH253" i="30"/>
  <c r="BG253" i="30"/>
  <c r="BF253" i="30"/>
  <c r="T253" i="30"/>
  <c r="R253" i="30"/>
  <c r="P253" i="30"/>
  <c r="BI250" i="30"/>
  <c r="BH250" i="30"/>
  <c r="BG250" i="30"/>
  <c r="BF250" i="30"/>
  <c r="T250" i="30"/>
  <c r="R250" i="30"/>
  <c r="P250" i="30"/>
  <c r="BI246" i="30"/>
  <c r="BH246" i="30"/>
  <c r="BG246" i="30"/>
  <c r="BF246" i="30"/>
  <c r="T246" i="30"/>
  <c r="R246" i="30"/>
  <c r="P246" i="30"/>
  <c r="BI242" i="30"/>
  <c r="BH242" i="30"/>
  <c r="BG242" i="30"/>
  <c r="BF242" i="30"/>
  <c r="T242" i="30"/>
  <c r="T241" i="30" s="1"/>
  <c r="R242" i="30"/>
  <c r="R241" i="30"/>
  <c r="P242" i="30"/>
  <c r="P241" i="30" s="1"/>
  <c r="BI238" i="30"/>
  <c r="BH238" i="30"/>
  <c r="BG238" i="30"/>
  <c r="BF238" i="30"/>
  <c r="T238" i="30"/>
  <c r="T237" i="30" s="1"/>
  <c r="R238" i="30"/>
  <c r="R237" i="30" s="1"/>
  <c r="P238" i="30"/>
  <c r="P237" i="30"/>
  <c r="BI233" i="30"/>
  <c r="BH233" i="30"/>
  <c r="BG233" i="30"/>
  <c r="BF233" i="30"/>
  <c r="T233" i="30"/>
  <c r="R233" i="30"/>
  <c r="P233" i="30"/>
  <c r="BI230" i="30"/>
  <c r="BH230" i="30"/>
  <c r="BG230" i="30"/>
  <c r="BF230" i="30"/>
  <c r="T230" i="30"/>
  <c r="R230" i="30"/>
  <c r="P230" i="30"/>
  <c r="BI227" i="30"/>
  <c r="BH227" i="30"/>
  <c r="BG227" i="30"/>
  <c r="BF227" i="30"/>
  <c r="T227" i="30"/>
  <c r="R227" i="30"/>
  <c r="P227" i="30"/>
  <c r="BI224" i="30"/>
  <c r="BH224" i="30"/>
  <c r="BG224" i="30"/>
  <c r="BF224" i="30"/>
  <c r="T224" i="30"/>
  <c r="R224" i="30"/>
  <c r="P224" i="30"/>
  <c r="BI221" i="30"/>
  <c r="BH221" i="30"/>
  <c r="BG221" i="30"/>
  <c r="BF221" i="30"/>
  <c r="T221" i="30"/>
  <c r="R221" i="30"/>
  <c r="P221" i="30"/>
  <c r="BI215" i="30"/>
  <c r="BH215" i="30"/>
  <c r="BG215" i="30"/>
  <c r="BF215" i="30"/>
  <c r="T215" i="30"/>
  <c r="R215" i="30"/>
  <c r="P215" i="30"/>
  <c r="BI212" i="30"/>
  <c r="BH212" i="30"/>
  <c r="BG212" i="30"/>
  <c r="BF212" i="30"/>
  <c r="T212" i="30"/>
  <c r="R212" i="30"/>
  <c r="P212" i="30"/>
  <c r="BI207" i="30"/>
  <c r="BH207" i="30"/>
  <c r="BG207" i="30"/>
  <c r="BF207" i="30"/>
  <c r="T207" i="30"/>
  <c r="R207" i="30"/>
  <c r="P207" i="30"/>
  <c r="BI202" i="30"/>
  <c r="BH202" i="30"/>
  <c r="BG202" i="30"/>
  <c r="BF202" i="30"/>
  <c r="T202" i="30"/>
  <c r="R202" i="30"/>
  <c r="P202" i="30"/>
  <c r="BI198" i="30"/>
  <c r="BH198" i="30"/>
  <c r="BG198" i="30"/>
  <c r="BF198" i="30"/>
  <c r="T198" i="30"/>
  <c r="R198" i="30"/>
  <c r="P198" i="30"/>
  <c r="BI195" i="30"/>
  <c r="BH195" i="30"/>
  <c r="BG195" i="30"/>
  <c r="BF195" i="30"/>
  <c r="T195" i="30"/>
  <c r="R195" i="30"/>
  <c r="P195" i="30"/>
  <c r="BI190" i="30"/>
  <c r="BH190" i="30"/>
  <c r="BG190" i="30"/>
  <c r="BF190" i="30"/>
  <c r="T190" i="30"/>
  <c r="R190" i="30"/>
  <c r="P190" i="30"/>
  <c r="BI186" i="30"/>
  <c r="BH186" i="30"/>
  <c r="BG186" i="30"/>
  <c r="BF186" i="30"/>
  <c r="T186" i="30"/>
  <c r="R186" i="30"/>
  <c r="P186" i="30"/>
  <c r="BI181" i="30"/>
  <c r="BH181" i="30"/>
  <c r="BG181" i="30"/>
  <c r="BF181" i="30"/>
  <c r="T181" i="30"/>
  <c r="R181" i="30"/>
  <c r="P181" i="30"/>
  <c r="BI178" i="30"/>
  <c r="BH178" i="30"/>
  <c r="BG178" i="30"/>
  <c r="BF178" i="30"/>
  <c r="T178" i="30"/>
  <c r="R178" i="30"/>
  <c r="P178" i="30"/>
  <c r="BI173" i="30"/>
  <c r="BH173" i="30"/>
  <c r="BG173" i="30"/>
  <c r="BF173" i="30"/>
  <c r="T173" i="30"/>
  <c r="R173" i="30"/>
  <c r="P173" i="30"/>
  <c r="BI170" i="30"/>
  <c r="BH170" i="30"/>
  <c r="BG170" i="30"/>
  <c r="BF170" i="30"/>
  <c r="T170" i="30"/>
  <c r="R170" i="30"/>
  <c r="P170" i="30"/>
  <c r="BI168" i="30"/>
  <c r="BH168" i="30"/>
  <c r="BG168" i="30"/>
  <c r="BF168" i="30"/>
  <c r="T168" i="30"/>
  <c r="R168" i="30"/>
  <c r="P168" i="30"/>
  <c r="BI163" i="30"/>
  <c r="BH163" i="30"/>
  <c r="BG163" i="30"/>
  <c r="BF163" i="30"/>
  <c r="T163" i="30"/>
  <c r="R163" i="30"/>
  <c r="P163" i="30"/>
  <c r="BI160" i="30"/>
  <c r="BH160" i="30"/>
  <c r="BG160" i="30"/>
  <c r="BF160" i="30"/>
  <c r="T160" i="30"/>
  <c r="R160" i="30"/>
  <c r="P160" i="30"/>
  <c r="BI157" i="30"/>
  <c r="BH157" i="30"/>
  <c r="BG157" i="30"/>
  <c r="BF157" i="30"/>
  <c r="T157" i="30"/>
  <c r="R157" i="30"/>
  <c r="P157" i="30"/>
  <c r="BI145" i="30"/>
  <c r="BH145" i="30"/>
  <c r="BG145" i="30"/>
  <c r="BF145" i="30"/>
  <c r="T145" i="30"/>
  <c r="R145" i="30"/>
  <c r="P145" i="30"/>
  <c r="BI141" i="30"/>
  <c r="BH141" i="30"/>
  <c r="BG141" i="30"/>
  <c r="BF141" i="30"/>
  <c r="T141" i="30"/>
  <c r="R141" i="30"/>
  <c r="P141" i="30"/>
  <c r="BI138" i="30"/>
  <c r="BH138" i="30"/>
  <c r="BG138" i="30"/>
  <c r="BF138" i="30"/>
  <c r="T138" i="30"/>
  <c r="R138" i="30"/>
  <c r="P138" i="30"/>
  <c r="BI133" i="30"/>
  <c r="BH133" i="30"/>
  <c r="BG133" i="30"/>
  <c r="BF133" i="30"/>
  <c r="T133" i="30"/>
  <c r="R133" i="30"/>
  <c r="P133" i="30"/>
  <c r="BI128" i="30"/>
  <c r="BH128" i="30"/>
  <c r="BG128" i="30"/>
  <c r="BF128" i="30"/>
  <c r="T128" i="30"/>
  <c r="R128" i="30"/>
  <c r="P128" i="30"/>
  <c r="BI123" i="30"/>
  <c r="BH123" i="30"/>
  <c r="BG123" i="30"/>
  <c r="BF123" i="30"/>
  <c r="T123" i="30"/>
  <c r="R123" i="30"/>
  <c r="P123" i="30"/>
  <c r="BI121" i="30"/>
  <c r="BH121" i="30"/>
  <c r="BG121" i="30"/>
  <c r="BF121" i="30"/>
  <c r="T121" i="30"/>
  <c r="R121" i="30"/>
  <c r="P121" i="30"/>
  <c r="BI118" i="30"/>
  <c r="BH118" i="30"/>
  <c r="BG118" i="30"/>
  <c r="BF118" i="30"/>
  <c r="T118" i="30"/>
  <c r="R118" i="30"/>
  <c r="P118" i="30"/>
  <c r="BI115" i="30"/>
  <c r="BH115" i="30"/>
  <c r="BG115" i="30"/>
  <c r="BF115" i="30"/>
  <c r="T115" i="30"/>
  <c r="R115" i="30"/>
  <c r="P115" i="30"/>
  <c r="BI111" i="30"/>
  <c r="BH111" i="30"/>
  <c r="BG111" i="30"/>
  <c r="BF111" i="30"/>
  <c r="T111" i="30"/>
  <c r="R111" i="30"/>
  <c r="P111" i="30"/>
  <c r="BI107" i="30"/>
  <c r="BH107" i="30"/>
  <c r="BG107" i="30"/>
  <c r="BF107" i="30"/>
  <c r="T107" i="30"/>
  <c r="R107" i="30"/>
  <c r="P107" i="30"/>
  <c r="BI104" i="30"/>
  <c r="BH104" i="30"/>
  <c r="BG104" i="30"/>
  <c r="BF104" i="30"/>
  <c r="T104" i="30"/>
  <c r="R104" i="30"/>
  <c r="P104" i="30"/>
  <c r="BI101" i="30"/>
  <c r="BH101" i="30"/>
  <c r="BG101" i="30"/>
  <c r="BF101" i="30"/>
  <c r="T101" i="30"/>
  <c r="R101" i="30"/>
  <c r="P101" i="30"/>
  <c r="BI96" i="30"/>
  <c r="BH96" i="30"/>
  <c r="BG96" i="30"/>
  <c r="BF96" i="30"/>
  <c r="T96" i="30"/>
  <c r="R96" i="30"/>
  <c r="P96" i="30"/>
  <c r="BI91" i="30"/>
  <c r="BH91" i="30"/>
  <c r="BG91" i="30"/>
  <c r="BF91" i="30"/>
  <c r="T91" i="30"/>
  <c r="R91" i="30"/>
  <c r="P91" i="30"/>
  <c r="J85" i="30"/>
  <c r="J84" i="30"/>
  <c r="F84" i="30"/>
  <c r="F82" i="30"/>
  <c r="E80" i="30"/>
  <c r="J55" i="30"/>
  <c r="J54" i="30"/>
  <c r="F54" i="30"/>
  <c r="F52" i="30"/>
  <c r="E50" i="30"/>
  <c r="J18" i="30"/>
  <c r="E18" i="30"/>
  <c r="F85" i="30" s="1"/>
  <c r="J17" i="30"/>
  <c r="J12" i="30"/>
  <c r="J82" i="30" s="1"/>
  <c r="E7" i="30"/>
  <c r="E78" i="30" s="1"/>
  <c r="J37" i="29"/>
  <c r="J36" i="29"/>
  <c r="AY86" i="1" s="1"/>
  <c r="J35" i="29"/>
  <c r="AX86" i="1"/>
  <c r="BI368" i="29"/>
  <c r="BH368" i="29"/>
  <c r="BG368" i="29"/>
  <c r="BF368" i="29"/>
  <c r="T368" i="29"/>
  <c r="T367" i="29" s="1"/>
  <c r="R368" i="29"/>
  <c r="R367" i="29" s="1"/>
  <c r="P368" i="29"/>
  <c r="P367" i="29" s="1"/>
  <c r="BI365" i="29"/>
  <c r="BH365" i="29"/>
  <c r="BG365" i="29"/>
  <c r="BF365" i="29"/>
  <c r="T365" i="29"/>
  <c r="R365" i="29"/>
  <c r="P365" i="29"/>
  <c r="BI361" i="29"/>
  <c r="BH361" i="29"/>
  <c r="BG361" i="29"/>
  <c r="BF361" i="29"/>
  <c r="T361" i="29"/>
  <c r="R361" i="29"/>
  <c r="P361" i="29"/>
  <c r="BI358" i="29"/>
  <c r="BH358" i="29"/>
  <c r="BG358" i="29"/>
  <c r="BF358" i="29"/>
  <c r="T358" i="29"/>
  <c r="R358" i="29"/>
  <c r="P358" i="29"/>
  <c r="BI355" i="29"/>
  <c r="BH355" i="29"/>
  <c r="BG355" i="29"/>
  <c r="BF355" i="29"/>
  <c r="T355" i="29"/>
  <c r="R355" i="29"/>
  <c r="P355" i="29"/>
  <c r="BI350" i="29"/>
  <c r="BH350" i="29"/>
  <c r="BG350" i="29"/>
  <c r="BF350" i="29"/>
  <c r="T350" i="29"/>
  <c r="R350" i="29"/>
  <c r="P350" i="29"/>
  <c r="BI347" i="29"/>
  <c r="BH347" i="29"/>
  <c r="BG347" i="29"/>
  <c r="BF347" i="29"/>
  <c r="T347" i="29"/>
  <c r="R347" i="29"/>
  <c r="P347" i="29"/>
  <c r="BI342" i="29"/>
  <c r="BH342" i="29"/>
  <c r="BG342" i="29"/>
  <c r="BF342" i="29"/>
  <c r="T342" i="29"/>
  <c r="R342" i="29"/>
  <c r="P342" i="29"/>
  <c r="BI338" i="29"/>
  <c r="BH338" i="29"/>
  <c r="BG338" i="29"/>
  <c r="BF338" i="29"/>
  <c r="T338" i="29"/>
  <c r="R338" i="29"/>
  <c r="P338" i="29"/>
  <c r="BI335" i="29"/>
  <c r="BH335" i="29"/>
  <c r="BG335" i="29"/>
  <c r="BF335" i="29"/>
  <c r="T335" i="29"/>
  <c r="R335" i="29"/>
  <c r="P335" i="29"/>
  <c r="BI331" i="29"/>
  <c r="BH331" i="29"/>
  <c r="BG331" i="29"/>
  <c r="BF331" i="29"/>
  <c r="T331" i="29"/>
  <c r="R331" i="29"/>
  <c r="P331" i="29"/>
  <c r="BI330" i="29"/>
  <c r="BH330" i="29"/>
  <c r="BG330" i="29"/>
  <c r="BF330" i="29"/>
  <c r="T330" i="29"/>
  <c r="R330" i="29"/>
  <c r="P330" i="29"/>
  <c r="BI328" i="29"/>
  <c r="BH328" i="29"/>
  <c r="BG328" i="29"/>
  <c r="BF328" i="29"/>
  <c r="T328" i="29"/>
  <c r="R328" i="29"/>
  <c r="P328" i="29"/>
  <c r="BI325" i="29"/>
  <c r="BH325" i="29"/>
  <c r="BG325" i="29"/>
  <c r="BF325" i="29"/>
  <c r="T325" i="29"/>
  <c r="R325" i="29"/>
  <c r="P325" i="29"/>
  <c r="BI323" i="29"/>
  <c r="BH323" i="29"/>
  <c r="BG323" i="29"/>
  <c r="BF323" i="29"/>
  <c r="T323" i="29"/>
  <c r="R323" i="29"/>
  <c r="P323" i="29"/>
  <c r="BI320" i="29"/>
  <c r="BH320" i="29"/>
  <c r="BG320" i="29"/>
  <c r="BF320" i="29"/>
  <c r="T320" i="29"/>
  <c r="R320" i="29"/>
  <c r="P320" i="29"/>
  <c r="BI317" i="29"/>
  <c r="BH317" i="29"/>
  <c r="BG317" i="29"/>
  <c r="BF317" i="29"/>
  <c r="T317" i="29"/>
  <c r="R317" i="29"/>
  <c r="P317" i="29"/>
  <c r="BI315" i="29"/>
  <c r="BH315" i="29"/>
  <c r="BG315" i="29"/>
  <c r="BF315" i="29"/>
  <c r="T315" i="29"/>
  <c r="R315" i="29"/>
  <c r="P315" i="29"/>
  <c r="BI312" i="29"/>
  <c r="BH312" i="29"/>
  <c r="BG312" i="29"/>
  <c r="BF312" i="29"/>
  <c r="T312" i="29"/>
  <c r="R312" i="29"/>
  <c r="P312" i="29"/>
  <c r="BI309" i="29"/>
  <c r="BH309" i="29"/>
  <c r="BG309" i="29"/>
  <c r="BF309" i="29"/>
  <c r="T309" i="29"/>
  <c r="R309" i="29"/>
  <c r="P309" i="29"/>
  <c r="BI306" i="29"/>
  <c r="BH306" i="29"/>
  <c r="BG306" i="29"/>
  <c r="BF306" i="29"/>
  <c r="T306" i="29"/>
  <c r="R306" i="29"/>
  <c r="P306" i="29"/>
  <c r="BI303" i="29"/>
  <c r="BH303" i="29"/>
  <c r="BG303" i="29"/>
  <c r="BF303" i="29"/>
  <c r="T303" i="29"/>
  <c r="R303" i="29"/>
  <c r="P303" i="29"/>
  <c r="BI300" i="29"/>
  <c r="BH300" i="29"/>
  <c r="BG300" i="29"/>
  <c r="BF300" i="29"/>
  <c r="T300" i="29"/>
  <c r="R300" i="29"/>
  <c r="P300" i="29"/>
  <c r="BI297" i="29"/>
  <c r="BH297" i="29"/>
  <c r="BG297" i="29"/>
  <c r="BF297" i="29"/>
  <c r="T297" i="29"/>
  <c r="R297" i="29"/>
  <c r="P297" i="29"/>
  <c r="BI293" i="29"/>
  <c r="BH293" i="29"/>
  <c r="BG293" i="29"/>
  <c r="BF293" i="29"/>
  <c r="T293" i="29"/>
  <c r="R293" i="29"/>
  <c r="P293" i="29"/>
  <c r="BI290" i="29"/>
  <c r="BH290" i="29"/>
  <c r="BG290" i="29"/>
  <c r="BF290" i="29"/>
  <c r="T290" i="29"/>
  <c r="R290" i="29"/>
  <c r="P290" i="29"/>
  <c r="BI286" i="29"/>
  <c r="BH286" i="29"/>
  <c r="BG286" i="29"/>
  <c r="BF286" i="29"/>
  <c r="T286" i="29"/>
  <c r="R286" i="29"/>
  <c r="P286" i="29"/>
  <c r="BI282" i="29"/>
  <c r="BH282" i="29"/>
  <c r="BG282" i="29"/>
  <c r="BF282" i="29"/>
  <c r="T282" i="29"/>
  <c r="R282" i="29"/>
  <c r="P282" i="29"/>
  <c r="BI277" i="29"/>
  <c r="BH277" i="29"/>
  <c r="BG277" i="29"/>
  <c r="BF277" i="29"/>
  <c r="T277" i="29"/>
  <c r="R277" i="29"/>
  <c r="P277" i="29"/>
  <c r="BI274" i="29"/>
  <c r="BH274" i="29"/>
  <c r="BG274" i="29"/>
  <c r="BF274" i="29"/>
  <c r="T274" i="29"/>
  <c r="R274" i="29"/>
  <c r="P274" i="29"/>
  <c r="BI270" i="29"/>
  <c r="BH270" i="29"/>
  <c r="BG270" i="29"/>
  <c r="BF270" i="29"/>
  <c r="T270" i="29"/>
  <c r="R270" i="29"/>
  <c r="P270" i="29"/>
  <c r="BI266" i="29"/>
  <c r="BH266" i="29"/>
  <c r="BG266" i="29"/>
  <c r="BF266" i="29"/>
  <c r="T266" i="29"/>
  <c r="R266" i="29"/>
  <c r="P266" i="29"/>
  <c r="BI262" i="29"/>
  <c r="BH262" i="29"/>
  <c r="BG262" i="29"/>
  <c r="BF262" i="29"/>
  <c r="T262" i="29"/>
  <c r="R262" i="29"/>
  <c r="P262" i="29"/>
  <c r="BI259" i="29"/>
  <c r="BH259" i="29"/>
  <c r="BG259" i="29"/>
  <c r="BF259" i="29"/>
  <c r="T259" i="29"/>
  <c r="R259" i="29"/>
  <c r="P259" i="29"/>
  <c r="BI254" i="29"/>
  <c r="BH254" i="29"/>
  <c r="BG254" i="29"/>
  <c r="BF254" i="29"/>
  <c r="T254" i="29"/>
  <c r="R254" i="29"/>
  <c r="P254" i="29"/>
  <c r="BI249" i="29"/>
  <c r="BH249" i="29"/>
  <c r="BG249" i="29"/>
  <c r="BF249" i="29"/>
  <c r="T249" i="29"/>
  <c r="R249" i="29"/>
  <c r="P249" i="29"/>
  <c r="BI245" i="29"/>
  <c r="BH245" i="29"/>
  <c r="BG245" i="29"/>
  <c r="BF245" i="29"/>
  <c r="T245" i="29"/>
  <c r="R245" i="29"/>
  <c r="P245" i="29"/>
  <c r="BI242" i="29"/>
  <c r="BH242" i="29"/>
  <c r="BG242" i="29"/>
  <c r="BF242" i="29"/>
  <c r="T242" i="29"/>
  <c r="R242" i="29"/>
  <c r="P242" i="29"/>
  <c r="BI239" i="29"/>
  <c r="BH239" i="29"/>
  <c r="BG239" i="29"/>
  <c r="BF239" i="29"/>
  <c r="T239" i="29"/>
  <c r="R239" i="29"/>
  <c r="P239" i="29"/>
  <c r="BI236" i="29"/>
  <c r="BH236" i="29"/>
  <c r="BG236" i="29"/>
  <c r="BF236" i="29"/>
  <c r="T236" i="29"/>
  <c r="R236" i="29"/>
  <c r="P236" i="29"/>
  <c r="BI233" i="29"/>
  <c r="BH233" i="29"/>
  <c r="BG233" i="29"/>
  <c r="BF233" i="29"/>
  <c r="T233" i="29"/>
  <c r="R233" i="29"/>
  <c r="P233" i="29"/>
  <c r="BI229" i="29"/>
  <c r="BH229" i="29"/>
  <c r="BG229" i="29"/>
  <c r="BF229" i="29"/>
  <c r="T229" i="29"/>
  <c r="R229" i="29"/>
  <c r="P229" i="29"/>
  <c r="BI225" i="29"/>
  <c r="BH225" i="29"/>
  <c r="BG225" i="29"/>
  <c r="BF225" i="29"/>
  <c r="T225" i="29"/>
  <c r="T224" i="29"/>
  <c r="R225" i="29"/>
  <c r="R224" i="29" s="1"/>
  <c r="P225" i="29"/>
  <c r="P224" i="29" s="1"/>
  <c r="BI221" i="29"/>
  <c r="BH221" i="29"/>
  <c r="BG221" i="29"/>
  <c r="BF221" i="29"/>
  <c r="T221" i="29"/>
  <c r="T220" i="29"/>
  <c r="R221" i="29"/>
  <c r="R220" i="29"/>
  <c r="P221" i="29"/>
  <c r="P220" i="29" s="1"/>
  <c r="BI216" i="29"/>
  <c r="BH216" i="29"/>
  <c r="BG216" i="29"/>
  <c r="BF216" i="29"/>
  <c r="T216" i="29"/>
  <c r="R216" i="29"/>
  <c r="P216" i="29"/>
  <c r="BI213" i="29"/>
  <c r="BH213" i="29"/>
  <c r="BG213" i="29"/>
  <c r="BF213" i="29"/>
  <c r="T213" i="29"/>
  <c r="R213" i="29"/>
  <c r="P213" i="29"/>
  <c r="BI210" i="29"/>
  <c r="BH210" i="29"/>
  <c r="BG210" i="29"/>
  <c r="BF210" i="29"/>
  <c r="T210" i="29"/>
  <c r="R210" i="29"/>
  <c r="P210" i="29"/>
  <c r="BI207" i="29"/>
  <c r="BH207" i="29"/>
  <c r="BG207" i="29"/>
  <c r="BF207" i="29"/>
  <c r="T207" i="29"/>
  <c r="R207" i="29"/>
  <c r="P207" i="29"/>
  <c r="BI204" i="29"/>
  <c r="BH204" i="29"/>
  <c r="BG204" i="29"/>
  <c r="BF204" i="29"/>
  <c r="T204" i="29"/>
  <c r="R204" i="29"/>
  <c r="P204" i="29"/>
  <c r="BI198" i="29"/>
  <c r="BH198" i="29"/>
  <c r="BG198" i="29"/>
  <c r="BF198" i="29"/>
  <c r="T198" i="29"/>
  <c r="R198" i="29"/>
  <c r="P198" i="29"/>
  <c r="BI195" i="29"/>
  <c r="BH195" i="29"/>
  <c r="BG195" i="29"/>
  <c r="BF195" i="29"/>
  <c r="T195" i="29"/>
  <c r="R195" i="29"/>
  <c r="P195" i="29"/>
  <c r="BI190" i="29"/>
  <c r="BH190" i="29"/>
  <c r="BG190" i="29"/>
  <c r="BF190" i="29"/>
  <c r="T190" i="29"/>
  <c r="R190" i="29"/>
  <c r="P190" i="29"/>
  <c r="BI185" i="29"/>
  <c r="BH185" i="29"/>
  <c r="BG185" i="29"/>
  <c r="BF185" i="29"/>
  <c r="T185" i="29"/>
  <c r="R185" i="29"/>
  <c r="P185" i="29"/>
  <c r="BI181" i="29"/>
  <c r="BH181" i="29"/>
  <c r="BG181" i="29"/>
  <c r="BF181" i="29"/>
  <c r="T181" i="29"/>
  <c r="R181" i="29"/>
  <c r="P181" i="29"/>
  <c r="BI178" i="29"/>
  <c r="BH178" i="29"/>
  <c r="BG178" i="29"/>
  <c r="BF178" i="29"/>
  <c r="T178" i="29"/>
  <c r="R178" i="29"/>
  <c r="P178" i="29"/>
  <c r="BI173" i="29"/>
  <c r="BH173" i="29"/>
  <c r="BG173" i="29"/>
  <c r="BF173" i="29"/>
  <c r="T173" i="29"/>
  <c r="R173" i="29"/>
  <c r="P173" i="29"/>
  <c r="BI169" i="29"/>
  <c r="BH169" i="29"/>
  <c r="BG169" i="29"/>
  <c r="BF169" i="29"/>
  <c r="T169" i="29"/>
  <c r="R169" i="29"/>
  <c r="P169" i="29"/>
  <c r="BI164" i="29"/>
  <c r="BH164" i="29"/>
  <c r="BG164" i="29"/>
  <c r="BF164" i="29"/>
  <c r="T164" i="29"/>
  <c r="R164" i="29"/>
  <c r="P164" i="29"/>
  <c r="BI161" i="29"/>
  <c r="BH161" i="29"/>
  <c r="BG161" i="29"/>
  <c r="BF161" i="29"/>
  <c r="T161" i="29"/>
  <c r="R161" i="29"/>
  <c r="P161" i="29"/>
  <c r="BI156" i="29"/>
  <c r="BH156" i="29"/>
  <c r="BG156" i="29"/>
  <c r="BF156" i="29"/>
  <c r="T156" i="29"/>
  <c r="R156" i="29"/>
  <c r="P156" i="29"/>
  <c r="BI153" i="29"/>
  <c r="BH153" i="29"/>
  <c r="BG153" i="29"/>
  <c r="BF153" i="29"/>
  <c r="T153" i="29"/>
  <c r="R153" i="29"/>
  <c r="P153" i="29"/>
  <c r="BI151" i="29"/>
  <c r="BH151" i="29"/>
  <c r="BG151" i="29"/>
  <c r="BF151" i="29"/>
  <c r="T151" i="29"/>
  <c r="R151" i="29"/>
  <c r="P151" i="29"/>
  <c r="BI146" i="29"/>
  <c r="BH146" i="29"/>
  <c r="BG146" i="29"/>
  <c r="BF146" i="29"/>
  <c r="T146" i="29"/>
  <c r="R146" i="29"/>
  <c r="P146" i="29"/>
  <c r="BI143" i="29"/>
  <c r="BH143" i="29"/>
  <c r="BG143" i="29"/>
  <c r="BF143" i="29"/>
  <c r="T143" i="29"/>
  <c r="R143" i="29"/>
  <c r="P143" i="29"/>
  <c r="BI140" i="29"/>
  <c r="BH140" i="29"/>
  <c r="BG140" i="29"/>
  <c r="BF140" i="29"/>
  <c r="T140" i="29"/>
  <c r="R140" i="29"/>
  <c r="P140" i="29"/>
  <c r="BI128" i="29"/>
  <c r="BH128" i="29"/>
  <c r="BG128" i="29"/>
  <c r="BF128" i="29"/>
  <c r="T128" i="29"/>
  <c r="R128" i="29"/>
  <c r="P128" i="29"/>
  <c r="BI124" i="29"/>
  <c r="BH124" i="29"/>
  <c r="BG124" i="29"/>
  <c r="BF124" i="29"/>
  <c r="T124" i="29"/>
  <c r="R124" i="29"/>
  <c r="P124" i="29"/>
  <c r="BI121" i="29"/>
  <c r="BH121" i="29"/>
  <c r="BG121" i="29"/>
  <c r="BF121" i="29"/>
  <c r="T121" i="29"/>
  <c r="R121" i="29"/>
  <c r="P121" i="29"/>
  <c r="BI116" i="29"/>
  <c r="BH116" i="29"/>
  <c r="BG116" i="29"/>
  <c r="BF116" i="29"/>
  <c r="T116" i="29"/>
  <c r="R116" i="29"/>
  <c r="P116" i="29"/>
  <c r="BI114" i="29"/>
  <c r="BH114" i="29"/>
  <c r="BG114" i="29"/>
  <c r="BF114" i="29"/>
  <c r="T114" i="29"/>
  <c r="R114" i="29"/>
  <c r="P114" i="29"/>
  <c r="BI111" i="29"/>
  <c r="BH111" i="29"/>
  <c r="BG111" i="29"/>
  <c r="BF111" i="29"/>
  <c r="T111" i="29"/>
  <c r="R111" i="29"/>
  <c r="P111" i="29"/>
  <c r="BI108" i="29"/>
  <c r="BH108" i="29"/>
  <c r="BG108" i="29"/>
  <c r="BF108" i="29"/>
  <c r="T108" i="29"/>
  <c r="R108" i="29"/>
  <c r="P108" i="29"/>
  <c r="BI104" i="29"/>
  <c r="BH104" i="29"/>
  <c r="BG104" i="29"/>
  <c r="BF104" i="29"/>
  <c r="T104" i="29"/>
  <c r="R104" i="29"/>
  <c r="P104" i="29"/>
  <c r="BI100" i="29"/>
  <c r="BH100" i="29"/>
  <c r="BG100" i="29"/>
  <c r="BF100" i="29"/>
  <c r="T100" i="29"/>
  <c r="R100" i="29"/>
  <c r="P100" i="29"/>
  <c r="BI97" i="29"/>
  <c r="BH97" i="29"/>
  <c r="BG97" i="29"/>
  <c r="BF97" i="29"/>
  <c r="T97" i="29"/>
  <c r="R97" i="29"/>
  <c r="P97" i="29"/>
  <c r="BI94" i="29"/>
  <c r="BH94" i="29"/>
  <c r="BG94" i="29"/>
  <c r="BF94" i="29"/>
  <c r="T94" i="29"/>
  <c r="R94" i="29"/>
  <c r="P94" i="29"/>
  <c r="BI91" i="29"/>
  <c r="BH91" i="29"/>
  <c r="BG91" i="29"/>
  <c r="BF91" i="29"/>
  <c r="T91" i="29"/>
  <c r="R91" i="29"/>
  <c r="P91" i="29"/>
  <c r="J85" i="29"/>
  <c r="J84" i="29"/>
  <c r="F84" i="29"/>
  <c r="F82" i="29"/>
  <c r="E80" i="29"/>
  <c r="J55" i="29"/>
  <c r="J54" i="29"/>
  <c r="F54" i="29"/>
  <c r="F52" i="29"/>
  <c r="E50" i="29"/>
  <c r="J18" i="29"/>
  <c r="E18" i="29"/>
  <c r="F55" i="29" s="1"/>
  <c r="J17" i="29"/>
  <c r="J12" i="29"/>
  <c r="J82" i="29" s="1"/>
  <c r="E7" i="29"/>
  <c r="E48" i="29" s="1"/>
  <c r="J37" i="28"/>
  <c r="J36" i="28"/>
  <c r="AY85" i="1" s="1"/>
  <c r="J35" i="28"/>
  <c r="AX85" i="1"/>
  <c r="BI402" i="28"/>
  <c r="BH402" i="28"/>
  <c r="BG402" i="28"/>
  <c r="BF402" i="28"/>
  <c r="T402" i="28"/>
  <c r="T401" i="28"/>
  <c r="R402" i="28"/>
  <c r="R401" i="28" s="1"/>
  <c r="P402" i="28"/>
  <c r="P401" i="28" s="1"/>
  <c r="BI399" i="28"/>
  <c r="BH399" i="28"/>
  <c r="BG399" i="28"/>
  <c r="BF399" i="28"/>
  <c r="T399" i="28"/>
  <c r="R399" i="28"/>
  <c r="P399" i="28"/>
  <c r="BI395" i="28"/>
  <c r="BH395" i="28"/>
  <c r="BG395" i="28"/>
  <c r="BF395" i="28"/>
  <c r="T395" i="28"/>
  <c r="R395" i="28"/>
  <c r="P395" i="28"/>
  <c r="BI391" i="28"/>
  <c r="BH391" i="28"/>
  <c r="BG391" i="28"/>
  <c r="BF391" i="28"/>
  <c r="T391" i="28"/>
  <c r="R391" i="28"/>
  <c r="P391" i="28"/>
  <c r="BI388" i="28"/>
  <c r="BH388" i="28"/>
  <c r="BG388" i="28"/>
  <c r="BF388" i="28"/>
  <c r="T388" i="28"/>
  <c r="R388" i="28"/>
  <c r="P388" i="28"/>
  <c r="BI382" i="28"/>
  <c r="BH382" i="28"/>
  <c r="BG382" i="28"/>
  <c r="BF382" i="28"/>
  <c r="T382" i="28"/>
  <c r="R382" i="28"/>
  <c r="P382" i="28"/>
  <c r="BI379" i="28"/>
  <c r="BH379" i="28"/>
  <c r="BG379" i="28"/>
  <c r="BF379" i="28"/>
  <c r="T379" i="28"/>
  <c r="R379" i="28"/>
  <c r="P379" i="28"/>
  <c r="BI374" i="28"/>
  <c r="BH374" i="28"/>
  <c r="BG374" i="28"/>
  <c r="BF374" i="28"/>
  <c r="T374" i="28"/>
  <c r="R374" i="28"/>
  <c r="P374" i="28"/>
  <c r="BI370" i="28"/>
  <c r="BH370" i="28"/>
  <c r="BG370" i="28"/>
  <c r="BF370" i="28"/>
  <c r="T370" i="28"/>
  <c r="R370" i="28"/>
  <c r="P370" i="28"/>
  <c r="BI367" i="28"/>
  <c r="BH367" i="28"/>
  <c r="BG367" i="28"/>
  <c r="BF367" i="28"/>
  <c r="T367" i="28"/>
  <c r="R367" i="28"/>
  <c r="P367" i="28"/>
  <c r="BI363" i="28"/>
  <c r="BH363" i="28"/>
  <c r="BG363" i="28"/>
  <c r="BF363" i="28"/>
  <c r="T363" i="28"/>
  <c r="R363" i="28"/>
  <c r="P363" i="28"/>
  <c r="BI362" i="28"/>
  <c r="BH362" i="28"/>
  <c r="BG362" i="28"/>
  <c r="BF362" i="28"/>
  <c r="T362" i="28"/>
  <c r="R362" i="28"/>
  <c r="P362" i="28"/>
  <c r="BI360" i="28"/>
  <c r="BH360" i="28"/>
  <c r="BG360" i="28"/>
  <c r="BF360" i="28"/>
  <c r="T360" i="28"/>
  <c r="R360" i="28"/>
  <c r="P360" i="28"/>
  <c r="BI357" i="28"/>
  <c r="BH357" i="28"/>
  <c r="BG357" i="28"/>
  <c r="BF357" i="28"/>
  <c r="T357" i="28"/>
  <c r="R357" i="28"/>
  <c r="P357" i="28"/>
  <c r="BI355" i="28"/>
  <c r="BH355" i="28"/>
  <c r="BG355" i="28"/>
  <c r="BF355" i="28"/>
  <c r="T355" i="28"/>
  <c r="R355" i="28"/>
  <c r="P355" i="28"/>
  <c r="BI352" i="28"/>
  <c r="BH352" i="28"/>
  <c r="BG352" i="28"/>
  <c r="BF352" i="28"/>
  <c r="T352" i="28"/>
  <c r="R352" i="28"/>
  <c r="P352" i="28"/>
  <c r="BI349" i="28"/>
  <c r="BH349" i="28"/>
  <c r="BG349" i="28"/>
  <c r="BF349" i="28"/>
  <c r="T349" i="28"/>
  <c r="R349" i="28"/>
  <c r="P349" i="28"/>
  <c r="BI347" i="28"/>
  <c r="BH347" i="28"/>
  <c r="BG347" i="28"/>
  <c r="BF347" i="28"/>
  <c r="T347" i="28"/>
  <c r="R347" i="28"/>
  <c r="P347" i="28"/>
  <c r="BI345" i="28"/>
  <c r="BH345" i="28"/>
  <c r="BG345" i="28"/>
  <c r="BF345" i="28"/>
  <c r="T345" i="28"/>
  <c r="R345" i="28"/>
  <c r="P345" i="28"/>
  <c r="BI342" i="28"/>
  <c r="BH342" i="28"/>
  <c r="BG342" i="28"/>
  <c r="BF342" i="28"/>
  <c r="T342" i="28"/>
  <c r="R342" i="28"/>
  <c r="P342" i="28"/>
  <c r="BI340" i="28"/>
  <c r="BH340" i="28"/>
  <c r="BG340" i="28"/>
  <c r="BF340" i="28"/>
  <c r="T340" i="28"/>
  <c r="R340" i="28"/>
  <c r="P340" i="28"/>
  <c r="BI337" i="28"/>
  <c r="BH337" i="28"/>
  <c r="BG337" i="28"/>
  <c r="BF337" i="28"/>
  <c r="T337" i="28"/>
  <c r="R337" i="28"/>
  <c r="P337" i="28"/>
  <c r="BI334" i="28"/>
  <c r="BH334" i="28"/>
  <c r="BG334" i="28"/>
  <c r="BF334" i="28"/>
  <c r="T334" i="28"/>
  <c r="R334" i="28"/>
  <c r="P334" i="28"/>
  <c r="BI331" i="28"/>
  <c r="BH331" i="28"/>
  <c r="BG331" i="28"/>
  <c r="BF331" i="28"/>
  <c r="T331" i="28"/>
  <c r="R331" i="28"/>
  <c r="P331" i="28"/>
  <c r="BI328" i="28"/>
  <c r="BH328" i="28"/>
  <c r="BG328" i="28"/>
  <c r="BF328" i="28"/>
  <c r="T328" i="28"/>
  <c r="R328" i="28"/>
  <c r="P328" i="28"/>
  <c r="BI325" i="28"/>
  <c r="BH325" i="28"/>
  <c r="BG325" i="28"/>
  <c r="BF325" i="28"/>
  <c r="T325" i="28"/>
  <c r="R325" i="28"/>
  <c r="P325" i="28"/>
  <c r="BI321" i="28"/>
  <c r="BH321" i="28"/>
  <c r="BG321" i="28"/>
  <c r="BF321" i="28"/>
  <c r="T321" i="28"/>
  <c r="R321" i="28"/>
  <c r="P321" i="28"/>
  <c r="BI319" i="28"/>
  <c r="BH319" i="28"/>
  <c r="BG319" i="28"/>
  <c r="BF319" i="28"/>
  <c r="T319" i="28"/>
  <c r="R319" i="28"/>
  <c r="P319" i="28"/>
  <c r="BI315" i="28"/>
  <c r="BH315" i="28"/>
  <c r="BG315" i="28"/>
  <c r="BF315" i="28"/>
  <c r="T315" i="28"/>
  <c r="R315" i="28"/>
  <c r="P315" i="28"/>
  <c r="BI312" i="28"/>
  <c r="BH312" i="28"/>
  <c r="BG312" i="28"/>
  <c r="BF312" i="28"/>
  <c r="T312" i="28"/>
  <c r="R312" i="28"/>
  <c r="P312" i="28"/>
  <c r="BI308" i="28"/>
  <c r="BH308" i="28"/>
  <c r="BG308" i="28"/>
  <c r="BF308" i="28"/>
  <c r="T308" i="28"/>
  <c r="R308" i="28"/>
  <c r="P308" i="28"/>
  <c r="BI306" i="28"/>
  <c r="BH306" i="28"/>
  <c r="BG306" i="28"/>
  <c r="BF306" i="28"/>
  <c r="T306" i="28"/>
  <c r="R306" i="28"/>
  <c r="P306" i="28"/>
  <c r="BI304" i="28"/>
  <c r="BH304" i="28"/>
  <c r="BG304" i="28"/>
  <c r="BF304" i="28"/>
  <c r="T304" i="28"/>
  <c r="R304" i="28"/>
  <c r="P304" i="28"/>
  <c r="BI299" i="28"/>
  <c r="BH299" i="28"/>
  <c r="BG299" i="28"/>
  <c r="BF299" i="28"/>
  <c r="T299" i="28"/>
  <c r="R299" i="28"/>
  <c r="P299" i="28"/>
  <c r="BI296" i="28"/>
  <c r="BH296" i="28"/>
  <c r="BG296" i="28"/>
  <c r="BF296" i="28"/>
  <c r="T296" i="28"/>
  <c r="R296" i="28"/>
  <c r="P296" i="28"/>
  <c r="BI292" i="28"/>
  <c r="BH292" i="28"/>
  <c r="BG292" i="28"/>
  <c r="BF292" i="28"/>
  <c r="T292" i="28"/>
  <c r="R292" i="28"/>
  <c r="P292" i="28"/>
  <c r="BI288" i="28"/>
  <c r="BH288" i="28"/>
  <c r="BG288" i="28"/>
  <c r="BF288" i="28"/>
  <c r="T288" i="28"/>
  <c r="R288" i="28"/>
  <c r="P288" i="28"/>
  <c r="BI284" i="28"/>
  <c r="BH284" i="28"/>
  <c r="BG284" i="28"/>
  <c r="BF284" i="28"/>
  <c r="T284" i="28"/>
  <c r="R284" i="28"/>
  <c r="P284" i="28"/>
  <c r="BI281" i="28"/>
  <c r="BH281" i="28"/>
  <c r="BG281" i="28"/>
  <c r="BF281" i="28"/>
  <c r="T281" i="28"/>
  <c r="R281" i="28"/>
  <c r="P281" i="28"/>
  <c r="BI276" i="28"/>
  <c r="BH276" i="28"/>
  <c r="BG276" i="28"/>
  <c r="BF276" i="28"/>
  <c r="T276" i="28"/>
  <c r="R276" i="28"/>
  <c r="P276" i="28"/>
  <c r="BI271" i="28"/>
  <c r="BH271" i="28"/>
  <c r="BG271" i="28"/>
  <c r="BF271" i="28"/>
  <c r="T271" i="28"/>
  <c r="R271" i="28"/>
  <c r="P271" i="28"/>
  <c r="BI266" i="28"/>
  <c r="BH266" i="28"/>
  <c r="BG266" i="28"/>
  <c r="BF266" i="28"/>
  <c r="T266" i="28"/>
  <c r="R266" i="28"/>
  <c r="P266" i="28"/>
  <c r="BI262" i="28"/>
  <c r="BH262" i="28"/>
  <c r="BG262" i="28"/>
  <c r="BF262" i="28"/>
  <c r="T262" i="28"/>
  <c r="R262" i="28"/>
  <c r="P262" i="28"/>
  <c r="BI259" i="28"/>
  <c r="BH259" i="28"/>
  <c r="BG259" i="28"/>
  <c r="BF259" i="28"/>
  <c r="T259" i="28"/>
  <c r="R259" i="28"/>
  <c r="P259" i="28"/>
  <c r="BI257" i="28"/>
  <c r="BH257" i="28"/>
  <c r="BG257" i="28"/>
  <c r="BF257" i="28"/>
  <c r="T257" i="28"/>
  <c r="R257" i="28"/>
  <c r="P257" i="28"/>
  <c r="BI254" i="28"/>
  <c r="BH254" i="28"/>
  <c r="BG254" i="28"/>
  <c r="BF254" i="28"/>
  <c r="T254" i="28"/>
  <c r="R254" i="28"/>
  <c r="P254" i="28"/>
  <c r="BI251" i="28"/>
  <c r="BH251" i="28"/>
  <c r="BG251" i="28"/>
  <c r="BF251" i="28"/>
  <c r="T251" i="28"/>
  <c r="R251" i="28"/>
  <c r="P251" i="28"/>
  <c r="BI248" i="28"/>
  <c r="BH248" i="28"/>
  <c r="BG248" i="28"/>
  <c r="BF248" i="28"/>
  <c r="T248" i="28"/>
  <c r="R248" i="28"/>
  <c r="P248" i="28"/>
  <c r="BI245" i="28"/>
  <c r="BH245" i="28"/>
  <c r="BG245" i="28"/>
  <c r="BF245" i="28"/>
  <c r="T245" i="28"/>
  <c r="R245" i="28"/>
  <c r="P245" i="28"/>
  <c r="BI241" i="28"/>
  <c r="BH241" i="28"/>
  <c r="BG241" i="28"/>
  <c r="BF241" i="28"/>
  <c r="T241" i="28"/>
  <c r="R241" i="28"/>
  <c r="P241" i="28"/>
  <c r="BI237" i="28"/>
  <c r="BH237" i="28"/>
  <c r="BG237" i="28"/>
  <c r="BF237" i="28"/>
  <c r="T237" i="28"/>
  <c r="T236" i="28" s="1"/>
  <c r="R237" i="28"/>
  <c r="R236" i="28" s="1"/>
  <c r="P237" i="28"/>
  <c r="P236" i="28" s="1"/>
  <c r="BI233" i="28"/>
  <c r="BH233" i="28"/>
  <c r="BG233" i="28"/>
  <c r="BF233" i="28"/>
  <c r="T233" i="28"/>
  <c r="T232" i="28"/>
  <c r="R233" i="28"/>
  <c r="R232" i="28" s="1"/>
  <c r="P233" i="28"/>
  <c r="P232" i="28" s="1"/>
  <c r="BI228" i="28"/>
  <c r="BH228" i="28"/>
  <c r="BG228" i="28"/>
  <c r="BF228" i="28"/>
  <c r="T228" i="28"/>
  <c r="R228" i="28"/>
  <c r="P228" i="28"/>
  <c r="BI225" i="28"/>
  <c r="BH225" i="28"/>
  <c r="BG225" i="28"/>
  <c r="BF225" i="28"/>
  <c r="T225" i="28"/>
  <c r="R225" i="28"/>
  <c r="P225" i="28"/>
  <c r="BI222" i="28"/>
  <c r="BH222" i="28"/>
  <c r="BG222" i="28"/>
  <c r="BF222" i="28"/>
  <c r="T222" i="28"/>
  <c r="R222" i="28"/>
  <c r="P222" i="28"/>
  <c r="BI219" i="28"/>
  <c r="BH219" i="28"/>
  <c r="BG219" i="28"/>
  <c r="BF219" i="28"/>
  <c r="T219" i="28"/>
  <c r="R219" i="28"/>
  <c r="P219" i="28"/>
  <c r="BI216" i="28"/>
  <c r="BH216" i="28"/>
  <c r="BG216" i="28"/>
  <c r="BF216" i="28"/>
  <c r="T216" i="28"/>
  <c r="R216" i="28"/>
  <c r="P216" i="28"/>
  <c r="BI210" i="28"/>
  <c r="BH210" i="28"/>
  <c r="BG210" i="28"/>
  <c r="BF210" i="28"/>
  <c r="T210" i="28"/>
  <c r="R210" i="28"/>
  <c r="P210" i="28"/>
  <c r="BI207" i="28"/>
  <c r="BH207" i="28"/>
  <c r="BG207" i="28"/>
  <c r="BF207" i="28"/>
  <c r="T207" i="28"/>
  <c r="R207" i="28"/>
  <c r="P207" i="28"/>
  <c r="BI202" i="28"/>
  <c r="BH202" i="28"/>
  <c r="BG202" i="28"/>
  <c r="BF202" i="28"/>
  <c r="T202" i="28"/>
  <c r="R202" i="28"/>
  <c r="P202" i="28"/>
  <c r="BI197" i="28"/>
  <c r="BH197" i="28"/>
  <c r="BG197" i="28"/>
  <c r="BF197" i="28"/>
  <c r="T197" i="28"/>
  <c r="R197" i="28"/>
  <c r="P197" i="28"/>
  <c r="BI193" i="28"/>
  <c r="BH193" i="28"/>
  <c r="BG193" i="28"/>
  <c r="BF193" i="28"/>
  <c r="T193" i="28"/>
  <c r="R193" i="28"/>
  <c r="P193" i="28"/>
  <c r="BI190" i="28"/>
  <c r="BH190" i="28"/>
  <c r="BG190" i="28"/>
  <c r="BF190" i="28"/>
  <c r="T190" i="28"/>
  <c r="R190" i="28"/>
  <c r="P190" i="28"/>
  <c r="BI185" i="28"/>
  <c r="BH185" i="28"/>
  <c r="BG185" i="28"/>
  <c r="BF185" i="28"/>
  <c r="T185" i="28"/>
  <c r="R185" i="28"/>
  <c r="P185" i="28"/>
  <c r="BI181" i="28"/>
  <c r="BH181" i="28"/>
  <c r="BG181" i="28"/>
  <c r="BF181" i="28"/>
  <c r="T181" i="28"/>
  <c r="R181" i="28"/>
  <c r="P181" i="28"/>
  <c r="BI176" i="28"/>
  <c r="BH176" i="28"/>
  <c r="BG176" i="28"/>
  <c r="BF176" i="28"/>
  <c r="T176" i="28"/>
  <c r="R176" i="28"/>
  <c r="P176" i="28"/>
  <c r="BI173" i="28"/>
  <c r="BH173" i="28"/>
  <c r="BG173" i="28"/>
  <c r="BF173" i="28"/>
  <c r="T173" i="28"/>
  <c r="R173" i="28"/>
  <c r="P173" i="28"/>
  <c r="BI168" i="28"/>
  <c r="BH168" i="28"/>
  <c r="BG168" i="28"/>
  <c r="BF168" i="28"/>
  <c r="T168" i="28"/>
  <c r="R168" i="28"/>
  <c r="P168" i="28"/>
  <c r="BI165" i="28"/>
  <c r="BH165" i="28"/>
  <c r="BG165" i="28"/>
  <c r="BF165" i="28"/>
  <c r="T165" i="28"/>
  <c r="R165" i="28"/>
  <c r="P165" i="28"/>
  <c r="BI163" i="28"/>
  <c r="BH163" i="28"/>
  <c r="BG163" i="28"/>
  <c r="BF163" i="28"/>
  <c r="T163" i="28"/>
  <c r="R163" i="28"/>
  <c r="P163" i="28"/>
  <c r="BI158" i="28"/>
  <c r="BH158" i="28"/>
  <c r="BG158" i="28"/>
  <c r="BF158" i="28"/>
  <c r="T158" i="28"/>
  <c r="R158" i="28"/>
  <c r="P158" i="28"/>
  <c r="BI155" i="28"/>
  <c r="BH155" i="28"/>
  <c r="BG155" i="28"/>
  <c r="BF155" i="28"/>
  <c r="T155" i="28"/>
  <c r="R155" i="28"/>
  <c r="P155" i="28"/>
  <c r="BI152" i="28"/>
  <c r="BH152" i="28"/>
  <c r="BG152" i="28"/>
  <c r="BF152" i="28"/>
  <c r="T152" i="28"/>
  <c r="R152" i="28"/>
  <c r="P152" i="28"/>
  <c r="BI140" i="28"/>
  <c r="BH140" i="28"/>
  <c r="BG140" i="28"/>
  <c r="BF140" i="28"/>
  <c r="T140" i="28"/>
  <c r="R140" i="28"/>
  <c r="P140" i="28"/>
  <c r="BI136" i="28"/>
  <c r="BH136" i="28"/>
  <c r="BG136" i="28"/>
  <c r="BF136" i="28"/>
  <c r="T136" i="28"/>
  <c r="R136" i="28"/>
  <c r="P136" i="28"/>
  <c r="BI133" i="28"/>
  <c r="BH133" i="28"/>
  <c r="BG133" i="28"/>
  <c r="BF133" i="28"/>
  <c r="T133" i="28"/>
  <c r="R133" i="28"/>
  <c r="P133" i="28"/>
  <c r="BI128" i="28"/>
  <c r="BH128" i="28"/>
  <c r="BG128" i="28"/>
  <c r="BF128" i="28"/>
  <c r="T128" i="28"/>
  <c r="R128" i="28"/>
  <c r="P128" i="28"/>
  <c r="BI123" i="28"/>
  <c r="BH123" i="28"/>
  <c r="BG123" i="28"/>
  <c r="BF123" i="28"/>
  <c r="T123" i="28"/>
  <c r="R123" i="28"/>
  <c r="P123" i="28"/>
  <c r="BI121" i="28"/>
  <c r="BH121" i="28"/>
  <c r="BG121" i="28"/>
  <c r="BF121" i="28"/>
  <c r="T121" i="28"/>
  <c r="R121" i="28"/>
  <c r="P121" i="28"/>
  <c r="BI118" i="28"/>
  <c r="BH118" i="28"/>
  <c r="BG118" i="28"/>
  <c r="BF118" i="28"/>
  <c r="T118" i="28"/>
  <c r="R118" i="28"/>
  <c r="P118" i="28"/>
  <c r="BI115" i="28"/>
  <c r="BH115" i="28"/>
  <c r="BG115" i="28"/>
  <c r="BF115" i="28"/>
  <c r="T115" i="28"/>
  <c r="R115" i="28"/>
  <c r="P115" i="28"/>
  <c r="BI111" i="28"/>
  <c r="BH111" i="28"/>
  <c r="BG111" i="28"/>
  <c r="BF111" i="28"/>
  <c r="T111" i="28"/>
  <c r="R111" i="28"/>
  <c r="P111" i="28"/>
  <c r="BI107" i="28"/>
  <c r="BH107" i="28"/>
  <c r="BG107" i="28"/>
  <c r="BF107" i="28"/>
  <c r="T107" i="28"/>
  <c r="R107" i="28"/>
  <c r="P107" i="28"/>
  <c r="BI104" i="28"/>
  <c r="BH104" i="28"/>
  <c r="BG104" i="28"/>
  <c r="BF104" i="28"/>
  <c r="T104" i="28"/>
  <c r="R104" i="28"/>
  <c r="P104" i="28"/>
  <c r="BI101" i="28"/>
  <c r="BH101" i="28"/>
  <c r="BG101" i="28"/>
  <c r="BF101" i="28"/>
  <c r="T101" i="28"/>
  <c r="R101" i="28"/>
  <c r="P101" i="28"/>
  <c r="BI96" i="28"/>
  <c r="BH96" i="28"/>
  <c r="BG96" i="28"/>
  <c r="BF96" i="28"/>
  <c r="T96" i="28"/>
  <c r="R96" i="28"/>
  <c r="P96" i="28"/>
  <c r="BI91" i="28"/>
  <c r="BH91" i="28"/>
  <c r="BG91" i="28"/>
  <c r="BF91" i="28"/>
  <c r="T91" i="28"/>
  <c r="R91" i="28"/>
  <c r="P91" i="28"/>
  <c r="J85" i="28"/>
  <c r="J84" i="28"/>
  <c r="F84" i="28"/>
  <c r="F82" i="28"/>
  <c r="E80" i="28"/>
  <c r="J55" i="28"/>
  <c r="J54" i="28"/>
  <c r="F54" i="28"/>
  <c r="F52" i="28"/>
  <c r="E50" i="28"/>
  <c r="J18" i="28"/>
  <c r="E18" i="28"/>
  <c r="F85" i="28" s="1"/>
  <c r="J17" i="28"/>
  <c r="J12" i="28"/>
  <c r="J52" i="28" s="1"/>
  <c r="E7" i="28"/>
  <c r="E48" i="28" s="1"/>
  <c r="J37" i="27"/>
  <c r="J36" i="27"/>
  <c r="AY84" i="1" s="1"/>
  <c r="J35" i="27"/>
  <c r="AX84" i="1"/>
  <c r="BI383" i="27"/>
  <c r="BH383" i="27"/>
  <c r="BG383" i="27"/>
  <c r="BF383" i="27"/>
  <c r="T383" i="27"/>
  <c r="T382" i="27" s="1"/>
  <c r="R383" i="27"/>
  <c r="R382" i="27" s="1"/>
  <c r="P383" i="27"/>
  <c r="P382" i="27" s="1"/>
  <c r="BI380" i="27"/>
  <c r="BH380" i="27"/>
  <c r="BG380" i="27"/>
  <c r="BF380" i="27"/>
  <c r="T380" i="27"/>
  <c r="R380" i="27"/>
  <c r="P380" i="27"/>
  <c r="BI376" i="27"/>
  <c r="BH376" i="27"/>
  <c r="BG376" i="27"/>
  <c r="BF376" i="27"/>
  <c r="T376" i="27"/>
  <c r="R376" i="27"/>
  <c r="P376" i="27"/>
  <c r="BI373" i="27"/>
  <c r="BH373" i="27"/>
  <c r="BG373" i="27"/>
  <c r="BF373" i="27"/>
  <c r="T373" i="27"/>
  <c r="R373" i="27"/>
  <c r="P373" i="27"/>
  <c r="BI370" i="27"/>
  <c r="BH370" i="27"/>
  <c r="BG370" i="27"/>
  <c r="BF370" i="27"/>
  <c r="T370" i="27"/>
  <c r="R370" i="27"/>
  <c r="P370" i="27"/>
  <c r="BI365" i="27"/>
  <c r="BH365" i="27"/>
  <c r="BG365" i="27"/>
  <c r="BF365" i="27"/>
  <c r="T365" i="27"/>
  <c r="R365" i="27"/>
  <c r="P365" i="27"/>
  <c r="BI362" i="27"/>
  <c r="BH362" i="27"/>
  <c r="BG362" i="27"/>
  <c r="BF362" i="27"/>
  <c r="T362" i="27"/>
  <c r="R362" i="27"/>
  <c r="P362" i="27"/>
  <c r="BI357" i="27"/>
  <c r="BH357" i="27"/>
  <c r="BG357" i="27"/>
  <c r="BF357" i="27"/>
  <c r="T357" i="27"/>
  <c r="R357" i="27"/>
  <c r="P357" i="27"/>
  <c r="BI353" i="27"/>
  <c r="BH353" i="27"/>
  <c r="BG353" i="27"/>
  <c r="BF353" i="27"/>
  <c r="T353" i="27"/>
  <c r="R353" i="27"/>
  <c r="P353" i="27"/>
  <c r="BI350" i="27"/>
  <c r="BH350" i="27"/>
  <c r="BG350" i="27"/>
  <c r="BF350" i="27"/>
  <c r="T350" i="27"/>
  <c r="R350" i="27"/>
  <c r="P350" i="27"/>
  <c r="BI346" i="27"/>
  <c r="BH346" i="27"/>
  <c r="BG346" i="27"/>
  <c r="BF346" i="27"/>
  <c r="T346" i="27"/>
  <c r="R346" i="27"/>
  <c r="P346" i="27"/>
  <c r="BI345" i="27"/>
  <c r="BH345" i="27"/>
  <c r="BG345" i="27"/>
  <c r="BF345" i="27"/>
  <c r="T345" i="27"/>
  <c r="R345" i="27"/>
  <c r="P345" i="27"/>
  <c r="BI343" i="27"/>
  <c r="BH343" i="27"/>
  <c r="BG343" i="27"/>
  <c r="BF343" i="27"/>
  <c r="T343" i="27"/>
  <c r="R343" i="27"/>
  <c r="P343" i="27"/>
  <c r="BI342" i="27"/>
  <c r="BH342" i="27"/>
  <c r="BG342" i="27"/>
  <c r="BF342" i="27"/>
  <c r="T342" i="27"/>
  <c r="R342" i="27"/>
  <c r="P342" i="27"/>
  <c r="BI340" i="27"/>
  <c r="BH340" i="27"/>
  <c r="BG340" i="27"/>
  <c r="BF340" i="27"/>
  <c r="T340" i="27"/>
  <c r="R340" i="27"/>
  <c r="P340" i="27"/>
  <c r="BI337" i="27"/>
  <c r="BH337" i="27"/>
  <c r="BG337" i="27"/>
  <c r="BF337" i="27"/>
  <c r="T337" i="27"/>
  <c r="R337" i="27"/>
  <c r="P337" i="27"/>
  <c r="BI335" i="27"/>
  <c r="BH335" i="27"/>
  <c r="BG335" i="27"/>
  <c r="BF335" i="27"/>
  <c r="T335" i="27"/>
  <c r="R335" i="27"/>
  <c r="P335" i="27"/>
  <c r="BI332" i="27"/>
  <c r="BH332" i="27"/>
  <c r="BG332" i="27"/>
  <c r="BF332" i="27"/>
  <c r="T332" i="27"/>
  <c r="R332" i="27"/>
  <c r="P332" i="27"/>
  <c r="BI330" i="27"/>
  <c r="BH330" i="27"/>
  <c r="BG330" i="27"/>
  <c r="BF330" i="27"/>
  <c r="T330" i="27"/>
  <c r="R330" i="27"/>
  <c r="P330" i="27"/>
  <c r="BI327" i="27"/>
  <c r="BH327" i="27"/>
  <c r="BG327" i="27"/>
  <c r="BF327" i="27"/>
  <c r="T327" i="27"/>
  <c r="R327" i="27"/>
  <c r="P327" i="27"/>
  <c r="BI325" i="27"/>
  <c r="BH325" i="27"/>
  <c r="BG325" i="27"/>
  <c r="BF325" i="27"/>
  <c r="T325" i="27"/>
  <c r="R325" i="27"/>
  <c r="P325" i="27"/>
  <c r="BI322" i="27"/>
  <c r="BH322" i="27"/>
  <c r="BG322" i="27"/>
  <c r="BF322" i="27"/>
  <c r="T322" i="27"/>
  <c r="R322" i="27"/>
  <c r="P322" i="27"/>
  <c r="BI319" i="27"/>
  <c r="BH319" i="27"/>
  <c r="BG319" i="27"/>
  <c r="BF319" i="27"/>
  <c r="T319" i="27"/>
  <c r="R319" i="27"/>
  <c r="P319" i="27"/>
  <c r="BI316" i="27"/>
  <c r="BH316" i="27"/>
  <c r="BG316" i="27"/>
  <c r="BF316" i="27"/>
  <c r="T316" i="27"/>
  <c r="R316" i="27"/>
  <c r="P316" i="27"/>
  <c r="BI313" i="27"/>
  <c r="BH313" i="27"/>
  <c r="BG313" i="27"/>
  <c r="BF313" i="27"/>
  <c r="T313" i="27"/>
  <c r="R313" i="27"/>
  <c r="P313" i="27"/>
  <c r="BI310" i="27"/>
  <c r="BH310" i="27"/>
  <c r="BG310" i="27"/>
  <c r="BF310" i="27"/>
  <c r="T310" i="27"/>
  <c r="R310" i="27"/>
  <c r="P310" i="27"/>
  <c r="BI306" i="27"/>
  <c r="BH306" i="27"/>
  <c r="BG306" i="27"/>
  <c r="BF306" i="27"/>
  <c r="T306" i="27"/>
  <c r="R306" i="27"/>
  <c r="P306" i="27"/>
  <c r="BI304" i="27"/>
  <c r="BH304" i="27"/>
  <c r="BG304" i="27"/>
  <c r="BF304" i="27"/>
  <c r="T304" i="27"/>
  <c r="R304" i="27"/>
  <c r="P304" i="27"/>
  <c r="BI300" i="27"/>
  <c r="BH300" i="27"/>
  <c r="BG300" i="27"/>
  <c r="BF300" i="27"/>
  <c r="T300" i="27"/>
  <c r="R300" i="27"/>
  <c r="P300" i="27"/>
  <c r="BI297" i="27"/>
  <c r="BH297" i="27"/>
  <c r="BG297" i="27"/>
  <c r="BF297" i="27"/>
  <c r="T297" i="27"/>
  <c r="R297" i="27"/>
  <c r="P297" i="27"/>
  <c r="BI293" i="27"/>
  <c r="BH293" i="27"/>
  <c r="BG293" i="27"/>
  <c r="BF293" i="27"/>
  <c r="T293" i="27"/>
  <c r="R293" i="27"/>
  <c r="P293" i="27"/>
  <c r="BI287" i="27"/>
  <c r="BH287" i="27"/>
  <c r="BG287" i="27"/>
  <c r="BF287" i="27"/>
  <c r="T287" i="27"/>
  <c r="R287" i="27"/>
  <c r="P287" i="27"/>
  <c r="BI284" i="27"/>
  <c r="BH284" i="27"/>
  <c r="BG284" i="27"/>
  <c r="BF284" i="27"/>
  <c r="T284" i="27"/>
  <c r="R284" i="27"/>
  <c r="P284" i="27"/>
  <c r="BI280" i="27"/>
  <c r="BH280" i="27"/>
  <c r="BG280" i="27"/>
  <c r="BF280" i="27"/>
  <c r="T280" i="27"/>
  <c r="R280" i="27"/>
  <c r="P280" i="27"/>
  <c r="BI276" i="27"/>
  <c r="BH276" i="27"/>
  <c r="BG276" i="27"/>
  <c r="BF276" i="27"/>
  <c r="T276" i="27"/>
  <c r="R276" i="27"/>
  <c r="P276" i="27"/>
  <c r="BI272" i="27"/>
  <c r="BH272" i="27"/>
  <c r="BG272" i="27"/>
  <c r="BF272" i="27"/>
  <c r="T272" i="27"/>
  <c r="R272" i="27"/>
  <c r="P272" i="27"/>
  <c r="BI269" i="27"/>
  <c r="BH269" i="27"/>
  <c r="BG269" i="27"/>
  <c r="BF269" i="27"/>
  <c r="T269" i="27"/>
  <c r="R269" i="27"/>
  <c r="P269" i="27"/>
  <c r="BI264" i="27"/>
  <c r="BH264" i="27"/>
  <c r="BG264" i="27"/>
  <c r="BF264" i="27"/>
  <c r="T264" i="27"/>
  <c r="R264" i="27"/>
  <c r="P264" i="27"/>
  <c r="BI259" i="27"/>
  <c r="BH259" i="27"/>
  <c r="BG259" i="27"/>
  <c r="BF259" i="27"/>
  <c r="T259" i="27"/>
  <c r="R259" i="27"/>
  <c r="P259" i="27"/>
  <c r="BI255" i="27"/>
  <c r="BH255" i="27"/>
  <c r="BG255" i="27"/>
  <c r="BF255" i="27"/>
  <c r="T255" i="27"/>
  <c r="R255" i="27"/>
  <c r="P255" i="27"/>
  <c r="BI252" i="27"/>
  <c r="BH252" i="27"/>
  <c r="BG252" i="27"/>
  <c r="BF252" i="27"/>
  <c r="T252" i="27"/>
  <c r="R252" i="27"/>
  <c r="P252" i="27"/>
  <c r="BI250" i="27"/>
  <c r="BH250" i="27"/>
  <c r="BG250" i="27"/>
  <c r="BF250" i="27"/>
  <c r="T250" i="27"/>
  <c r="R250" i="27"/>
  <c r="P250" i="27"/>
  <c r="BI247" i="27"/>
  <c r="BH247" i="27"/>
  <c r="BG247" i="27"/>
  <c r="BF247" i="27"/>
  <c r="T247" i="27"/>
  <c r="R247" i="27"/>
  <c r="P247" i="27"/>
  <c r="BI244" i="27"/>
  <c r="BH244" i="27"/>
  <c r="BG244" i="27"/>
  <c r="BF244" i="27"/>
  <c r="T244" i="27"/>
  <c r="R244" i="27"/>
  <c r="P244" i="27"/>
  <c r="BI241" i="27"/>
  <c r="BH241" i="27"/>
  <c r="BG241" i="27"/>
  <c r="BF241" i="27"/>
  <c r="T241" i="27"/>
  <c r="R241" i="27"/>
  <c r="P241" i="27"/>
  <c r="BI238" i="27"/>
  <c r="BH238" i="27"/>
  <c r="BG238" i="27"/>
  <c r="BF238" i="27"/>
  <c r="T238" i="27"/>
  <c r="R238" i="27"/>
  <c r="P238" i="27"/>
  <c r="BI235" i="27"/>
  <c r="BH235" i="27"/>
  <c r="BG235" i="27"/>
  <c r="BF235" i="27"/>
  <c r="T235" i="27"/>
  <c r="R235" i="27"/>
  <c r="P235" i="27"/>
  <c r="BI231" i="27"/>
  <c r="BH231" i="27"/>
  <c r="BG231" i="27"/>
  <c r="BF231" i="27"/>
  <c r="T231" i="27"/>
  <c r="R231" i="27"/>
  <c r="P231" i="27"/>
  <c r="BI227" i="27"/>
  <c r="BH227" i="27"/>
  <c r="BG227" i="27"/>
  <c r="BF227" i="27"/>
  <c r="T227" i="27"/>
  <c r="T226" i="27"/>
  <c r="R227" i="27"/>
  <c r="R226" i="27"/>
  <c r="P227" i="27"/>
  <c r="P226" i="27" s="1"/>
  <c r="BI223" i="27"/>
  <c r="BH223" i="27"/>
  <c r="BG223" i="27"/>
  <c r="BF223" i="27"/>
  <c r="T223" i="27"/>
  <c r="T222" i="27" s="1"/>
  <c r="R223" i="27"/>
  <c r="R222" i="27" s="1"/>
  <c r="P223" i="27"/>
  <c r="P222" i="27" s="1"/>
  <c r="BI218" i="27"/>
  <c r="BH218" i="27"/>
  <c r="BG218" i="27"/>
  <c r="BF218" i="27"/>
  <c r="T218" i="27"/>
  <c r="R218" i="27"/>
  <c r="P218" i="27"/>
  <c r="BI215" i="27"/>
  <c r="BH215" i="27"/>
  <c r="BG215" i="27"/>
  <c r="BF215" i="27"/>
  <c r="T215" i="27"/>
  <c r="R215" i="27"/>
  <c r="P215" i="27"/>
  <c r="BI212" i="27"/>
  <c r="BH212" i="27"/>
  <c r="BG212" i="27"/>
  <c r="BF212" i="27"/>
  <c r="T212" i="27"/>
  <c r="R212" i="27"/>
  <c r="P212" i="27"/>
  <c r="BI209" i="27"/>
  <c r="BH209" i="27"/>
  <c r="BG209" i="27"/>
  <c r="BF209" i="27"/>
  <c r="T209" i="27"/>
  <c r="R209" i="27"/>
  <c r="P209" i="27"/>
  <c r="BI206" i="27"/>
  <c r="BH206" i="27"/>
  <c r="BG206" i="27"/>
  <c r="BF206" i="27"/>
  <c r="T206" i="27"/>
  <c r="R206" i="27"/>
  <c r="P206" i="27"/>
  <c r="BI200" i="27"/>
  <c r="BH200" i="27"/>
  <c r="BG200" i="27"/>
  <c r="BF200" i="27"/>
  <c r="T200" i="27"/>
  <c r="R200" i="27"/>
  <c r="P200" i="27"/>
  <c r="BI197" i="27"/>
  <c r="BH197" i="27"/>
  <c r="BG197" i="27"/>
  <c r="BF197" i="27"/>
  <c r="T197" i="27"/>
  <c r="R197" i="27"/>
  <c r="P197" i="27"/>
  <c r="BI192" i="27"/>
  <c r="BH192" i="27"/>
  <c r="BG192" i="27"/>
  <c r="BF192" i="27"/>
  <c r="T192" i="27"/>
  <c r="R192" i="27"/>
  <c r="P192" i="27"/>
  <c r="BI187" i="27"/>
  <c r="BH187" i="27"/>
  <c r="BG187" i="27"/>
  <c r="BF187" i="27"/>
  <c r="T187" i="27"/>
  <c r="R187" i="27"/>
  <c r="P187" i="27"/>
  <c r="BI183" i="27"/>
  <c r="BH183" i="27"/>
  <c r="BG183" i="27"/>
  <c r="BF183" i="27"/>
  <c r="T183" i="27"/>
  <c r="R183" i="27"/>
  <c r="P183" i="27"/>
  <c r="BI180" i="27"/>
  <c r="BH180" i="27"/>
  <c r="BG180" i="27"/>
  <c r="BF180" i="27"/>
  <c r="T180" i="27"/>
  <c r="R180" i="27"/>
  <c r="P180" i="27"/>
  <c r="BI175" i="27"/>
  <c r="BH175" i="27"/>
  <c r="BG175" i="27"/>
  <c r="BF175" i="27"/>
  <c r="T175" i="27"/>
  <c r="R175" i="27"/>
  <c r="P175" i="27"/>
  <c r="BI171" i="27"/>
  <c r="BH171" i="27"/>
  <c r="BG171" i="27"/>
  <c r="BF171" i="27"/>
  <c r="T171" i="27"/>
  <c r="R171" i="27"/>
  <c r="P171" i="27"/>
  <c r="BI166" i="27"/>
  <c r="BH166" i="27"/>
  <c r="BG166" i="27"/>
  <c r="BF166" i="27"/>
  <c r="T166" i="27"/>
  <c r="R166" i="27"/>
  <c r="P166" i="27"/>
  <c r="BI163" i="27"/>
  <c r="BH163" i="27"/>
  <c r="BG163" i="27"/>
  <c r="BF163" i="27"/>
  <c r="T163" i="27"/>
  <c r="R163" i="27"/>
  <c r="P163" i="27"/>
  <c r="BI158" i="27"/>
  <c r="BH158" i="27"/>
  <c r="BG158" i="27"/>
  <c r="BF158" i="27"/>
  <c r="T158" i="27"/>
  <c r="R158" i="27"/>
  <c r="P158" i="27"/>
  <c r="BI155" i="27"/>
  <c r="BH155" i="27"/>
  <c r="BG155" i="27"/>
  <c r="BF155" i="27"/>
  <c r="T155" i="27"/>
  <c r="R155" i="27"/>
  <c r="P155" i="27"/>
  <c r="BI153" i="27"/>
  <c r="BH153" i="27"/>
  <c r="BG153" i="27"/>
  <c r="BF153" i="27"/>
  <c r="T153" i="27"/>
  <c r="R153" i="27"/>
  <c r="P153" i="27"/>
  <c r="BI148" i="27"/>
  <c r="BH148" i="27"/>
  <c r="BG148" i="27"/>
  <c r="BF148" i="27"/>
  <c r="T148" i="27"/>
  <c r="R148" i="27"/>
  <c r="P148" i="27"/>
  <c r="BI145" i="27"/>
  <c r="BH145" i="27"/>
  <c r="BG145" i="27"/>
  <c r="BF145" i="27"/>
  <c r="T145" i="27"/>
  <c r="R145" i="27"/>
  <c r="P145" i="27"/>
  <c r="BI142" i="27"/>
  <c r="BH142" i="27"/>
  <c r="BG142" i="27"/>
  <c r="BF142" i="27"/>
  <c r="T142" i="27"/>
  <c r="R142" i="27"/>
  <c r="P142" i="27"/>
  <c r="BI130" i="27"/>
  <c r="BH130" i="27"/>
  <c r="BG130" i="27"/>
  <c r="BF130" i="27"/>
  <c r="T130" i="27"/>
  <c r="R130" i="27"/>
  <c r="P130" i="27"/>
  <c r="BI126" i="27"/>
  <c r="BH126" i="27"/>
  <c r="BG126" i="27"/>
  <c r="BF126" i="27"/>
  <c r="T126" i="27"/>
  <c r="R126" i="27"/>
  <c r="P126" i="27"/>
  <c r="BI123" i="27"/>
  <c r="BH123" i="27"/>
  <c r="BG123" i="27"/>
  <c r="BF123" i="27"/>
  <c r="T123" i="27"/>
  <c r="R123" i="27"/>
  <c r="P123" i="27"/>
  <c r="BI118" i="27"/>
  <c r="BH118" i="27"/>
  <c r="BG118" i="27"/>
  <c r="BF118" i="27"/>
  <c r="T118" i="27"/>
  <c r="R118" i="27"/>
  <c r="P118" i="27"/>
  <c r="BI113" i="27"/>
  <c r="BH113" i="27"/>
  <c r="BG113" i="27"/>
  <c r="BF113" i="27"/>
  <c r="T113" i="27"/>
  <c r="R113" i="27"/>
  <c r="P113" i="27"/>
  <c r="BI111" i="27"/>
  <c r="BH111" i="27"/>
  <c r="BG111" i="27"/>
  <c r="BF111" i="27"/>
  <c r="T111" i="27"/>
  <c r="R111" i="27"/>
  <c r="P111" i="27"/>
  <c r="BI108" i="27"/>
  <c r="BH108" i="27"/>
  <c r="BG108" i="27"/>
  <c r="BF108" i="27"/>
  <c r="T108" i="27"/>
  <c r="R108" i="27"/>
  <c r="P108" i="27"/>
  <c r="BI105" i="27"/>
  <c r="BH105" i="27"/>
  <c r="BG105" i="27"/>
  <c r="BF105" i="27"/>
  <c r="T105" i="27"/>
  <c r="R105" i="27"/>
  <c r="P105" i="27"/>
  <c r="BI101" i="27"/>
  <c r="BH101" i="27"/>
  <c r="BG101" i="27"/>
  <c r="BF101" i="27"/>
  <c r="T101" i="27"/>
  <c r="R101" i="27"/>
  <c r="P101" i="27"/>
  <c r="BI97" i="27"/>
  <c r="BH97" i="27"/>
  <c r="BG97" i="27"/>
  <c r="BF97" i="27"/>
  <c r="T97" i="27"/>
  <c r="R97" i="27"/>
  <c r="P97" i="27"/>
  <c r="BI94" i="27"/>
  <c r="BH94" i="27"/>
  <c r="BG94" i="27"/>
  <c r="BF94" i="27"/>
  <c r="T94" i="27"/>
  <c r="R94" i="27"/>
  <c r="P94" i="27"/>
  <c r="BI91" i="27"/>
  <c r="BH91" i="27"/>
  <c r="BG91" i="27"/>
  <c r="BF91" i="27"/>
  <c r="T91" i="27"/>
  <c r="R91" i="27"/>
  <c r="P91" i="27"/>
  <c r="J85" i="27"/>
  <c r="J84" i="27"/>
  <c r="F84" i="27"/>
  <c r="F82" i="27"/>
  <c r="E80" i="27"/>
  <c r="J55" i="27"/>
  <c r="J54" i="27"/>
  <c r="F54" i="27"/>
  <c r="F52" i="27"/>
  <c r="E50" i="27"/>
  <c r="J18" i="27"/>
  <c r="E18" i="27"/>
  <c r="F85" i="27"/>
  <c r="J17" i="27"/>
  <c r="J12" i="27"/>
  <c r="J52" i="27"/>
  <c r="E7" i="27"/>
  <c r="E48" i="27" s="1"/>
  <c r="J37" i="26"/>
  <c r="J36" i="26"/>
  <c r="AY83" i="1"/>
  <c r="J35" i="26"/>
  <c r="AX83" i="1"/>
  <c r="BI355" i="26"/>
  <c r="BH355" i="26"/>
  <c r="BG355" i="26"/>
  <c r="BF355" i="26"/>
  <c r="T355" i="26"/>
  <c r="T354" i="26"/>
  <c r="R355" i="26"/>
  <c r="R354" i="26" s="1"/>
  <c r="P355" i="26"/>
  <c r="P354" i="26"/>
  <c r="BI352" i="26"/>
  <c r="BH352" i="26"/>
  <c r="BG352" i="26"/>
  <c r="BF352" i="26"/>
  <c r="T352" i="26"/>
  <c r="R352" i="26"/>
  <c r="P352" i="26"/>
  <c r="BI348" i="26"/>
  <c r="BH348" i="26"/>
  <c r="BG348" i="26"/>
  <c r="BF348" i="26"/>
  <c r="T348" i="26"/>
  <c r="R348" i="26"/>
  <c r="P348" i="26"/>
  <c r="BI345" i="26"/>
  <c r="BH345" i="26"/>
  <c r="BG345" i="26"/>
  <c r="BF345" i="26"/>
  <c r="T345" i="26"/>
  <c r="R345" i="26"/>
  <c r="P345" i="26"/>
  <c r="BI342" i="26"/>
  <c r="BH342" i="26"/>
  <c r="BG342" i="26"/>
  <c r="BF342" i="26"/>
  <c r="T342" i="26"/>
  <c r="R342" i="26"/>
  <c r="P342" i="26"/>
  <c r="BI337" i="26"/>
  <c r="BH337" i="26"/>
  <c r="BG337" i="26"/>
  <c r="BF337" i="26"/>
  <c r="T337" i="26"/>
  <c r="R337" i="26"/>
  <c r="P337" i="26"/>
  <c r="BI334" i="26"/>
  <c r="BH334" i="26"/>
  <c r="BG334" i="26"/>
  <c r="BF334" i="26"/>
  <c r="T334" i="26"/>
  <c r="R334" i="26"/>
  <c r="P334" i="26"/>
  <c r="BI329" i="26"/>
  <c r="BH329" i="26"/>
  <c r="BG329" i="26"/>
  <c r="BF329" i="26"/>
  <c r="T329" i="26"/>
  <c r="R329" i="26"/>
  <c r="P329" i="26"/>
  <c r="BI325" i="26"/>
  <c r="BH325" i="26"/>
  <c r="BG325" i="26"/>
  <c r="BF325" i="26"/>
  <c r="T325" i="26"/>
  <c r="R325" i="26"/>
  <c r="P325" i="26"/>
  <c r="BI322" i="26"/>
  <c r="BH322" i="26"/>
  <c r="BG322" i="26"/>
  <c r="BF322" i="26"/>
  <c r="T322" i="26"/>
  <c r="R322" i="26"/>
  <c r="P322" i="26"/>
  <c r="BI318" i="26"/>
  <c r="BH318" i="26"/>
  <c r="BG318" i="26"/>
  <c r="BF318" i="26"/>
  <c r="T318" i="26"/>
  <c r="R318" i="26"/>
  <c r="P318" i="26"/>
  <c r="BI317" i="26"/>
  <c r="BH317" i="26"/>
  <c r="BG317" i="26"/>
  <c r="BF317" i="26"/>
  <c r="T317" i="26"/>
  <c r="R317" i="26"/>
  <c r="P317" i="26"/>
  <c r="BI315" i="26"/>
  <c r="BH315" i="26"/>
  <c r="BG315" i="26"/>
  <c r="BF315" i="26"/>
  <c r="T315" i="26"/>
  <c r="R315" i="26"/>
  <c r="P315" i="26"/>
  <c r="BI312" i="26"/>
  <c r="BH312" i="26"/>
  <c r="BG312" i="26"/>
  <c r="BF312" i="26"/>
  <c r="T312" i="26"/>
  <c r="R312" i="26"/>
  <c r="P312" i="26"/>
  <c r="BI310" i="26"/>
  <c r="BH310" i="26"/>
  <c r="BG310" i="26"/>
  <c r="BF310" i="26"/>
  <c r="T310" i="26"/>
  <c r="R310" i="26"/>
  <c r="P310" i="26"/>
  <c r="BI307" i="26"/>
  <c r="BH307" i="26"/>
  <c r="BG307" i="26"/>
  <c r="BF307" i="26"/>
  <c r="T307" i="26"/>
  <c r="R307" i="26"/>
  <c r="P307" i="26"/>
  <c r="BI304" i="26"/>
  <c r="BH304" i="26"/>
  <c r="BG304" i="26"/>
  <c r="BF304" i="26"/>
  <c r="T304" i="26"/>
  <c r="R304" i="26"/>
  <c r="P304" i="26"/>
  <c r="BI302" i="26"/>
  <c r="BH302" i="26"/>
  <c r="BG302" i="26"/>
  <c r="BF302" i="26"/>
  <c r="T302" i="26"/>
  <c r="R302" i="26"/>
  <c r="P302" i="26"/>
  <c r="BI299" i="26"/>
  <c r="BH299" i="26"/>
  <c r="BG299" i="26"/>
  <c r="BF299" i="26"/>
  <c r="T299" i="26"/>
  <c r="R299" i="26"/>
  <c r="P299" i="26"/>
  <c r="BI296" i="26"/>
  <c r="BH296" i="26"/>
  <c r="BG296" i="26"/>
  <c r="BF296" i="26"/>
  <c r="T296" i="26"/>
  <c r="R296" i="26"/>
  <c r="P296" i="26"/>
  <c r="BI293" i="26"/>
  <c r="BH293" i="26"/>
  <c r="BG293" i="26"/>
  <c r="BF293" i="26"/>
  <c r="T293" i="26"/>
  <c r="R293" i="26"/>
  <c r="P293" i="26"/>
  <c r="BI290" i="26"/>
  <c r="BH290" i="26"/>
  <c r="BG290" i="26"/>
  <c r="BF290" i="26"/>
  <c r="T290" i="26"/>
  <c r="R290" i="26"/>
  <c r="P290" i="26"/>
  <c r="BI286" i="26"/>
  <c r="BH286" i="26"/>
  <c r="BG286" i="26"/>
  <c r="BF286" i="26"/>
  <c r="T286" i="26"/>
  <c r="R286" i="26"/>
  <c r="P286" i="26"/>
  <c r="BI284" i="26"/>
  <c r="BH284" i="26"/>
  <c r="BG284" i="26"/>
  <c r="BF284" i="26"/>
  <c r="T284" i="26"/>
  <c r="R284" i="26"/>
  <c r="P284" i="26"/>
  <c r="BI280" i="26"/>
  <c r="BH280" i="26"/>
  <c r="BG280" i="26"/>
  <c r="BF280" i="26"/>
  <c r="T280" i="26"/>
  <c r="R280" i="26"/>
  <c r="P280" i="26"/>
  <c r="BI277" i="26"/>
  <c r="BH277" i="26"/>
  <c r="BG277" i="26"/>
  <c r="BF277" i="26"/>
  <c r="T277" i="26"/>
  <c r="R277" i="26"/>
  <c r="P277" i="26"/>
  <c r="BI273" i="26"/>
  <c r="BH273" i="26"/>
  <c r="BG273" i="26"/>
  <c r="BF273" i="26"/>
  <c r="T273" i="26"/>
  <c r="R273" i="26"/>
  <c r="P273" i="26"/>
  <c r="BI267" i="26"/>
  <c r="BH267" i="26"/>
  <c r="BG267" i="26"/>
  <c r="BF267" i="26"/>
  <c r="T267" i="26"/>
  <c r="R267" i="26"/>
  <c r="P267" i="26"/>
  <c r="BI264" i="26"/>
  <c r="BH264" i="26"/>
  <c r="BG264" i="26"/>
  <c r="BF264" i="26"/>
  <c r="T264" i="26"/>
  <c r="R264" i="26"/>
  <c r="P264" i="26"/>
  <c r="BI260" i="26"/>
  <c r="BH260" i="26"/>
  <c r="BG260" i="26"/>
  <c r="BF260" i="26"/>
  <c r="T260" i="26"/>
  <c r="R260" i="26"/>
  <c r="P260" i="26"/>
  <c r="BI256" i="26"/>
  <c r="BH256" i="26"/>
  <c r="BG256" i="26"/>
  <c r="BF256" i="26"/>
  <c r="T256" i="26"/>
  <c r="R256" i="26"/>
  <c r="P256" i="26"/>
  <c r="BI252" i="26"/>
  <c r="BH252" i="26"/>
  <c r="BG252" i="26"/>
  <c r="BF252" i="26"/>
  <c r="T252" i="26"/>
  <c r="R252" i="26"/>
  <c r="P252" i="26"/>
  <c r="BI249" i="26"/>
  <c r="BH249" i="26"/>
  <c r="BG249" i="26"/>
  <c r="BF249" i="26"/>
  <c r="T249" i="26"/>
  <c r="R249" i="26"/>
  <c r="P249" i="26"/>
  <c r="BI244" i="26"/>
  <c r="BH244" i="26"/>
  <c r="BG244" i="26"/>
  <c r="BF244" i="26"/>
  <c r="T244" i="26"/>
  <c r="R244" i="26"/>
  <c r="P244" i="26"/>
  <c r="BI239" i="26"/>
  <c r="BH239" i="26"/>
  <c r="BG239" i="26"/>
  <c r="BF239" i="26"/>
  <c r="T239" i="26"/>
  <c r="R239" i="26"/>
  <c r="P239" i="26"/>
  <c r="BI235" i="26"/>
  <c r="BH235" i="26"/>
  <c r="BG235" i="26"/>
  <c r="BF235" i="26"/>
  <c r="T235" i="26"/>
  <c r="R235" i="26"/>
  <c r="P235" i="26"/>
  <c r="BI232" i="26"/>
  <c r="BH232" i="26"/>
  <c r="BG232" i="26"/>
  <c r="BF232" i="26"/>
  <c r="T232" i="26"/>
  <c r="R232" i="26"/>
  <c r="P232" i="26"/>
  <c r="BI230" i="26"/>
  <c r="BH230" i="26"/>
  <c r="BG230" i="26"/>
  <c r="BF230" i="26"/>
  <c r="T230" i="26"/>
  <c r="R230" i="26"/>
  <c r="P230" i="26"/>
  <c r="BI226" i="26"/>
  <c r="BH226" i="26"/>
  <c r="BG226" i="26"/>
  <c r="BF226" i="26"/>
  <c r="T226" i="26"/>
  <c r="R226" i="26"/>
  <c r="P226" i="26"/>
  <c r="BI222" i="26"/>
  <c r="BH222" i="26"/>
  <c r="BG222" i="26"/>
  <c r="BF222" i="26"/>
  <c r="T222" i="26"/>
  <c r="T221" i="26" s="1"/>
  <c r="R222" i="26"/>
  <c r="R221" i="26" s="1"/>
  <c r="P222" i="26"/>
  <c r="P221" i="26" s="1"/>
  <c r="BI218" i="26"/>
  <c r="BH218" i="26"/>
  <c r="BG218" i="26"/>
  <c r="BF218" i="26"/>
  <c r="T218" i="26"/>
  <c r="T217" i="26" s="1"/>
  <c r="R218" i="26"/>
  <c r="R217" i="26" s="1"/>
  <c r="P218" i="26"/>
  <c r="P217" i="26" s="1"/>
  <c r="BI213" i="26"/>
  <c r="BH213" i="26"/>
  <c r="BG213" i="26"/>
  <c r="BF213" i="26"/>
  <c r="T213" i="26"/>
  <c r="R213" i="26"/>
  <c r="P213" i="26"/>
  <c r="BI210" i="26"/>
  <c r="BH210" i="26"/>
  <c r="BG210" i="26"/>
  <c r="BF210" i="26"/>
  <c r="T210" i="26"/>
  <c r="R210" i="26"/>
  <c r="P210" i="26"/>
  <c r="BI207" i="26"/>
  <c r="BH207" i="26"/>
  <c r="BG207" i="26"/>
  <c r="BF207" i="26"/>
  <c r="T207" i="26"/>
  <c r="R207" i="26"/>
  <c r="P207" i="26"/>
  <c r="BI204" i="26"/>
  <c r="BH204" i="26"/>
  <c r="BG204" i="26"/>
  <c r="BF204" i="26"/>
  <c r="T204" i="26"/>
  <c r="R204" i="26"/>
  <c r="P204" i="26"/>
  <c r="BI201" i="26"/>
  <c r="BH201" i="26"/>
  <c r="BG201" i="26"/>
  <c r="BF201" i="26"/>
  <c r="T201" i="26"/>
  <c r="R201" i="26"/>
  <c r="P201" i="26"/>
  <c r="BI195" i="26"/>
  <c r="BH195" i="26"/>
  <c r="BG195" i="26"/>
  <c r="BF195" i="26"/>
  <c r="T195" i="26"/>
  <c r="R195" i="26"/>
  <c r="P195" i="26"/>
  <c r="BI192" i="26"/>
  <c r="BH192" i="26"/>
  <c r="BG192" i="26"/>
  <c r="BF192" i="26"/>
  <c r="T192" i="26"/>
  <c r="R192" i="26"/>
  <c r="P192" i="26"/>
  <c r="BI187" i="26"/>
  <c r="BH187" i="26"/>
  <c r="BG187" i="26"/>
  <c r="BF187" i="26"/>
  <c r="T187" i="26"/>
  <c r="R187" i="26"/>
  <c r="P187" i="26"/>
  <c r="BI182" i="26"/>
  <c r="BH182" i="26"/>
  <c r="BG182" i="26"/>
  <c r="BF182" i="26"/>
  <c r="T182" i="26"/>
  <c r="R182" i="26"/>
  <c r="P182" i="26"/>
  <c r="BI178" i="26"/>
  <c r="BH178" i="26"/>
  <c r="BG178" i="26"/>
  <c r="BF178" i="26"/>
  <c r="T178" i="26"/>
  <c r="R178" i="26"/>
  <c r="P178" i="26"/>
  <c r="BI175" i="26"/>
  <c r="BH175" i="26"/>
  <c r="BG175" i="26"/>
  <c r="BF175" i="26"/>
  <c r="T175" i="26"/>
  <c r="R175" i="26"/>
  <c r="P175" i="26"/>
  <c r="BI170" i="26"/>
  <c r="BH170" i="26"/>
  <c r="BG170" i="26"/>
  <c r="BF170" i="26"/>
  <c r="T170" i="26"/>
  <c r="R170" i="26"/>
  <c r="P170" i="26"/>
  <c r="BI166" i="26"/>
  <c r="BH166" i="26"/>
  <c r="BG166" i="26"/>
  <c r="BF166" i="26"/>
  <c r="T166" i="26"/>
  <c r="R166" i="26"/>
  <c r="P166" i="26"/>
  <c r="BI161" i="26"/>
  <c r="BH161" i="26"/>
  <c r="BG161" i="26"/>
  <c r="BF161" i="26"/>
  <c r="T161" i="26"/>
  <c r="R161" i="26"/>
  <c r="P161" i="26"/>
  <c r="BI158" i="26"/>
  <c r="BH158" i="26"/>
  <c r="BG158" i="26"/>
  <c r="BF158" i="26"/>
  <c r="T158" i="26"/>
  <c r="R158" i="26"/>
  <c r="P158" i="26"/>
  <c r="BI153" i="26"/>
  <c r="BH153" i="26"/>
  <c r="BG153" i="26"/>
  <c r="BF153" i="26"/>
  <c r="T153" i="26"/>
  <c r="R153" i="26"/>
  <c r="P153" i="26"/>
  <c r="BI150" i="26"/>
  <c r="BH150" i="26"/>
  <c r="BG150" i="26"/>
  <c r="BF150" i="26"/>
  <c r="T150" i="26"/>
  <c r="R150" i="26"/>
  <c r="P150" i="26"/>
  <c r="BI148" i="26"/>
  <c r="BH148" i="26"/>
  <c r="BG148" i="26"/>
  <c r="BF148" i="26"/>
  <c r="T148" i="26"/>
  <c r="R148" i="26"/>
  <c r="P148" i="26"/>
  <c r="BI143" i="26"/>
  <c r="BH143" i="26"/>
  <c r="BG143" i="26"/>
  <c r="BF143" i="26"/>
  <c r="T143" i="26"/>
  <c r="R143" i="26"/>
  <c r="P143" i="26"/>
  <c r="BI140" i="26"/>
  <c r="BH140" i="26"/>
  <c r="BG140" i="26"/>
  <c r="BF140" i="26"/>
  <c r="T140" i="26"/>
  <c r="R140" i="26"/>
  <c r="P140" i="26"/>
  <c r="BI137" i="26"/>
  <c r="BH137" i="26"/>
  <c r="BG137" i="26"/>
  <c r="BF137" i="26"/>
  <c r="T137" i="26"/>
  <c r="R137" i="26"/>
  <c r="P137" i="26"/>
  <c r="BI125" i="26"/>
  <c r="BH125" i="26"/>
  <c r="BG125" i="26"/>
  <c r="BF125" i="26"/>
  <c r="T125" i="26"/>
  <c r="R125" i="26"/>
  <c r="P125" i="26"/>
  <c r="BI121" i="26"/>
  <c r="BH121" i="26"/>
  <c r="BG121" i="26"/>
  <c r="BF121" i="26"/>
  <c r="T121" i="26"/>
  <c r="R121" i="26"/>
  <c r="P121" i="26"/>
  <c r="BI118" i="26"/>
  <c r="BH118" i="26"/>
  <c r="BG118" i="26"/>
  <c r="BF118" i="26"/>
  <c r="T118" i="26"/>
  <c r="R118" i="26"/>
  <c r="P118" i="26"/>
  <c r="BI113" i="26"/>
  <c r="BH113" i="26"/>
  <c r="BG113" i="26"/>
  <c r="BF113" i="26"/>
  <c r="T113" i="26"/>
  <c r="R113" i="26"/>
  <c r="P113" i="26"/>
  <c r="BI111" i="26"/>
  <c r="BH111" i="26"/>
  <c r="BG111" i="26"/>
  <c r="BF111" i="26"/>
  <c r="T111" i="26"/>
  <c r="R111" i="26"/>
  <c r="P111" i="26"/>
  <c r="BI108" i="26"/>
  <c r="BH108" i="26"/>
  <c r="BG108" i="26"/>
  <c r="BF108" i="26"/>
  <c r="T108" i="26"/>
  <c r="R108" i="26"/>
  <c r="P108" i="26"/>
  <c r="BI105" i="26"/>
  <c r="BH105" i="26"/>
  <c r="BG105" i="26"/>
  <c r="BF105" i="26"/>
  <c r="T105" i="26"/>
  <c r="R105" i="26"/>
  <c r="P105" i="26"/>
  <c r="BI101" i="26"/>
  <c r="BH101" i="26"/>
  <c r="BG101" i="26"/>
  <c r="BF101" i="26"/>
  <c r="T101" i="26"/>
  <c r="R101" i="26"/>
  <c r="P101" i="26"/>
  <c r="BI97" i="26"/>
  <c r="BH97" i="26"/>
  <c r="BG97" i="26"/>
  <c r="BF97" i="26"/>
  <c r="T97" i="26"/>
  <c r="R97" i="26"/>
  <c r="P97" i="26"/>
  <c r="BI94" i="26"/>
  <c r="BH94" i="26"/>
  <c r="BG94" i="26"/>
  <c r="BF94" i="26"/>
  <c r="T94" i="26"/>
  <c r="R94" i="26"/>
  <c r="P94" i="26"/>
  <c r="BI91" i="26"/>
  <c r="BH91" i="26"/>
  <c r="BG91" i="26"/>
  <c r="BF91" i="26"/>
  <c r="T91" i="26"/>
  <c r="R91" i="26"/>
  <c r="P91" i="26"/>
  <c r="J85" i="26"/>
  <c r="J84" i="26"/>
  <c r="F84" i="26"/>
  <c r="F82" i="26"/>
  <c r="E80" i="26"/>
  <c r="J55" i="26"/>
  <c r="J54" i="26"/>
  <c r="F54" i="26"/>
  <c r="F52" i="26"/>
  <c r="E50" i="26"/>
  <c r="J18" i="26"/>
  <c r="E18" i="26"/>
  <c r="F55" i="26"/>
  <c r="J17" i="26"/>
  <c r="J12" i="26"/>
  <c r="J82" i="26" s="1"/>
  <c r="E7" i="26"/>
  <c r="E78" i="26" s="1"/>
  <c r="J37" i="25"/>
  <c r="J36" i="25"/>
  <c r="AY82" i="1" s="1"/>
  <c r="J35" i="25"/>
  <c r="AX82" i="1" s="1"/>
  <c r="BI380" i="25"/>
  <c r="BH380" i="25"/>
  <c r="BG380" i="25"/>
  <c r="BF380" i="25"/>
  <c r="T380" i="25"/>
  <c r="T379" i="25" s="1"/>
  <c r="R380" i="25"/>
  <c r="R379" i="25" s="1"/>
  <c r="P380" i="25"/>
  <c r="P379" i="25" s="1"/>
  <c r="BI377" i="25"/>
  <c r="BH377" i="25"/>
  <c r="BG377" i="25"/>
  <c r="BF377" i="25"/>
  <c r="T377" i="25"/>
  <c r="R377" i="25"/>
  <c r="P377" i="25"/>
  <c r="BI373" i="25"/>
  <c r="BH373" i="25"/>
  <c r="BG373" i="25"/>
  <c r="BF373" i="25"/>
  <c r="T373" i="25"/>
  <c r="R373" i="25"/>
  <c r="P373" i="25"/>
  <c r="BI370" i="25"/>
  <c r="BH370" i="25"/>
  <c r="BG370" i="25"/>
  <c r="BF370" i="25"/>
  <c r="T370" i="25"/>
  <c r="R370" i="25"/>
  <c r="P370" i="25"/>
  <c r="BI367" i="25"/>
  <c r="BH367" i="25"/>
  <c r="BG367" i="25"/>
  <c r="BF367" i="25"/>
  <c r="T367" i="25"/>
  <c r="R367" i="25"/>
  <c r="P367" i="25"/>
  <c r="BI362" i="25"/>
  <c r="BH362" i="25"/>
  <c r="BG362" i="25"/>
  <c r="BF362" i="25"/>
  <c r="T362" i="25"/>
  <c r="R362" i="25"/>
  <c r="P362" i="25"/>
  <c r="BI359" i="25"/>
  <c r="BH359" i="25"/>
  <c r="BG359" i="25"/>
  <c r="BF359" i="25"/>
  <c r="T359" i="25"/>
  <c r="R359" i="25"/>
  <c r="P359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7" i="25"/>
  <c r="BH347" i="25"/>
  <c r="BG347" i="25"/>
  <c r="BF347" i="25"/>
  <c r="T347" i="25"/>
  <c r="R347" i="25"/>
  <c r="P347" i="25"/>
  <c r="BI343" i="25"/>
  <c r="BH343" i="25"/>
  <c r="BG343" i="25"/>
  <c r="BF343" i="25"/>
  <c r="T343" i="25"/>
  <c r="R343" i="25"/>
  <c r="P343" i="25"/>
  <c r="BI342" i="25"/>
  <c r="BH342" i="25"/>
  <c r="BG342" i="25"/>
  <c r="BF342" i="25"/>
  <c r="T342" i="25"/>
  <c r="R342" i="25"/>
  <c r="P342" i="25"/>
  <c r="BI340" i="25"/>
  <c r="BH340" i="25"/>
  <c r="BG340" i="25"/>
  <c r="BF340" i="25"/>
  <c r="T340" i="25"/>
  <c r="R340" i="25"/>
  <c r="P340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4" i="25"/>
  <c r="BH334" i="25"/>
  <c r="BG334" i="25"/>
  <c r="BF334" i="25"/>
  <c r="T334" i="25"/>
  <c r="R334" i="25"/>
  <c r="P334" i="25"/>
  <c r="BI332" i="25"/>
  <c r="BH332" i="25"/>
  <c r="BG332" i="25"/>
  <c r="BF332" i="25"/>
  <c r="T332" i="25"/>
  <c r="R332" i="25"/>
  <c r="P332" i="25"/>
  <c r="BI329" i="25"/>
  <c r="BH329" i="25"/>
  <c r="BG329" i="25"/>
  <c r="BF329" i="25"/>
  <c r="T329" i="25"/>
  <c r="R329" i="25"/>
  <c r="P329" i="25"/>
  <c r="BI326" i="25"/>
  <c r="BH326" i="25"/>
  <c r="BG326" i="25"/>
  <c r="BF326" i="25"/>
  <c r="T326" i="25"/>
  <c r="R326" i="25"/>
  <c r="P326" i="25"/>
  <c r="BI324" i="25"/>
  <c r="BH324" i="25"/>
  <c r="BG324" i="25"/>
  <c r="BF324" i="25"/>
  <c r="T324" i="25"/>
  <c r="R324" i="25"/>
  <c r="P324" i="25"/>
  <c r="BI321" i="25"/>
  <c r="BH321" i="25"/>
  <c r="BG321" i="25"/>
  <c r="BF321" i="25"/>
  <c r="T321" i="25"/>
  <c r="R321" i="25"/>
  <c r="P321" i="25"/>
  <c r="BI319" i="25"/>
  <c r="BH319" i="25"/>
  <c r="BG319" i="25"/>
  <c r="BF319" i="25"/>
  <c r="T319" i="25"/>
  <c r="R319" i="25"/>
  <c r="P319" i="25"/>
  <c r="BI316" i="25"/>
  <c r="BH316" i="25"/>
  <c r="BG316" i="25"/>
  <c r="BF316" i="25"/>
  <c r="T316" i="25"/>
  <c r="R316" i="25"/>
  <c r="P316" i="25"/>
  <c r="BI313" i="25"/>
  <c r="BH313" i="25"/>
  <c r="BG313" i="25"/>
  <c r="BF313" i="25"/>
  <c r="T313" i="25"/>
  <c r="R313" i="25"/>
  <c r="P313" i="25"/>
  <c r="BI310" i="25"/>
  <c r="BH310" i="25"/>
  <c r="BG310" i="25"/>
  <c r="BF310" i="25"/>
  <c r="T310" i="25"/>
  <c r="R310" i="25"/>
  <c r="P310" i="25"/>
  <c r="BI307" i="25"/>
  <c r="BH307" i="25"/>
  <c r="BG307" i="25"/>
  <c r="BF307" i="25"/>
  <c r="T307" i="25"/>
  <c r="R307" i="25"/>
  <c r="P307" i="25"/>
  <c r="BI304" i="25"/>
  <c r="BH304" i="25"/>
  <c r="BG304" i="25"/>
  <c r="BF304" i="25"/>
  <c r="T304" i="25"/>
  <c r="R304" i="25"/>
  <c r="P304" i="25"/>
  <c r="BI300" i="25"/>
  <c r="BH300" i="25"/>
  <c r="BG300" i="25"/>
  <c r="BF300" i="25"/>
  <c r="T300" i="25"/>
  <c r="R300" i="25"/>
  <c r="P300" i="25"/>
  <c r="BI297" i="25"/>
  <c r="BH297" i="25"/>
  <c r="BG297" i="25"/>
  <c r="BF297" i="25"/>
  <c r="T297" i="25"/>
  <c r="R297" i="25"/>
  <c r="P297" i="25"/>
  <c r="BI293" i="25"/>
  <c r="BH293" i="25"/>
  <c r="BG293" i="25"/>
  <c r="BF293" i="25"/>
  <c r="T293" i="25"/>
  <c r="R293" i="25"/>
  <c r="P293" i="25"/>
  <c r="BI287" i="25"/>
  <c r="BH287" i="25"/>
  <c r="BG287" i="25"/>
  <c r="BF287" i="25"/>
  <c r="T287" i="25"/>
  <c r="R287" i="25"/>
  <c r="P287" i="25"/>
  <c r="BI284" i="25"/>
  <c r="BH284" i="25"/>
  <c r="BG284" i="25"/>
  <c r="BF284" i="25"/>
  <c r="T284" i="25"/>
  <c r="R284" i="25"/>
  <c r="P284" i="25"/>
  <c r="BI280" i="25"/>
  <c r="BH280" i="25"/>
  <c r="BG280" i="25"/>
  <c r="BF280" i="25"/>
  <c r="T280" i="25"/>
  <c r="R280" i="25"/>
  <c r="P280" i="25"/>
  <c r="BI276" i="25"/>
  <c r="BH276" i="25"/>
  <c r="BG276" i="25"/>
  <c r="BF276" i="25"/>
  <c r="T276" i="25"/>
  <c r="R276" i="25"/>
  <c r="P276" i="25"/>
  <c r="BI272" i="25"/>
  <c r="BH272" i="25"/>
  <c r="BG272" i="25"/>
  <c r="BF272" i="25"/>
  <c r="T272" i="25"/>
  <c r="R272" i="25"/>
  <c r="P272" i="25"/>
  <c r="BI269" i="25"/>
  <c r="BH269" i="25"/>
  <c r="BG269" i="25"/>
  <c r="BF269" i="25"/>
  <c r="T269" i="25"/>
  <c r="R269" i="25"/>
  <c r="P269" i="25"/>
  <c r="BI264" i="25"/>
  <c r="BH264" i="25"/>
  <c r="BG264" i="25"/>
  <c r="BF264" i="25"/>
  <c r="T264" i="25"/>
  <c r="R264" i="25"/>
  <c r="P264" i="25"/>
  <c r="BI259" i="25"/>
  <c r="BH259" i="25"/>
  <c r="BG259" i="25"/>
  <c r="BF259" i="25"/>
  <c r="T259" i="25"/>
  <c r="R259" i="25"/>
  <c r="P259" i="25"/>
  <c r="BI255" i="25"/>
  <c r="BH255" i="25"/>
  <c r="BG255" i="25"/>
  <c r="BF255" i="25"/>
  <c r="T255" i="25"/>
  <c r="R255" i="25"/>
  <c r="P255" i="25"/>
  <c r="BI252" i="25"/>
  <c r="BH252" i="25"/>
  <c r="BG252" i="25"/>
  <c r="BF252" i="25"/>
  <c r="T252" i="25"/>
  <c r="R252" i="25"/>
  <c r="P252" i="25"/>
  <c r="BI250" i="25"/>
  <c r="BH250" i="25"/>
  <c r="BG250" i="25"/>
  <c r="BF250" i="25"/>
  <c r="T250" i="25"/>
  <c r="R250" i="25"/>
  <c r="P250" i="25"/>
  <c r="BI247" i="25"/>
  <c r="BH247" i="25"/>
  <c r="BG247" i="25"/>
  <c r="BF247" i="25"/>
  <c r="T247" i="25"/>
  <c r="R247" i="25"/>
  <c r="P247" i="25"/>
  <c r="BI244" i="25"/>
  <c r="BH244" i="25"/>
  <c r="BG244" i="25"/>
  <c r="BF244" i="25"/>
  <c r="T244" i="25"/>
  <c r="R244" i="25"/>
  <c r="P244" i="25"/>
  <c r="BI241" i="25"/>
  <c r="BH241" i="25"/>
  <c r="BG241" i="25"/>
  <c r="BF241" i="25"/>
  <c r="T241" i="25"/>
  <c r="R241" i="25"/>
  <c r="P241" i="25"/>
  <c r="BI238" i="25"/>
  <c r="BH238" i="25"/>
  <c r="BG238" i="25"/>
  <c r="BF238" i="25"/>
  <c r="T238" i="25"/>
  <c r="R238" i="25"/>
  <c r="P238" i="25"/>
  <c r="BI235" i="25"/>
  <c r="BH235" i="25"/>
  <c r="BG235" i="25"/>
  <c r="BF235" i="25"/>
  <c r="T235" i="25"/>
  <c r="R235" i="25"/>
  <c r="P235" i="25"/>
  <c r="BI231" i="25"/>
  <c r="BH231" i="25"/>
  <c r="BG231" i="25"/>
  <c r="BF231" i="25"/>
  <c r="T231" i="25"/>
  <c r="R231" i="25"/>
  <c r="P231" i="25"/>
  <c r="BI227" i="25"/>
  <c r="BH227" i="25"/>
  <c r="BG227" i="25"/>
  <c r="BF227" i="25"/>
  <c r="T227" i="25"/>
  <c r="T226" i="25"/>
  <c r="R227" i="25"/>
  <c r="R226" i="25" s="1"/>
  <c r="P227" i="25"/>
  <c r="P226" i="25" s="1"/>
  <c r="BI223" i="25"/>
  <c r="BH223" i="25"/>
  <c r="BG223" i="25"/>
  <c r="BF223" i="25"/>
  <c r="T223" i="25"/>
  <c r="T222" i="25" s="1"/>
  <c r="R223" i="25"/>
  <c r="R222" i="25" s="1"/>
  <c r="P223" i="25"/>
  <c r="P222" i="25"/>
  <c r="BI218" i="25"/>
  <c r="BH218" i="25"/>
  <c r="BG218" i="25"/>
  <c r="BF218" i="25"/>
  <c r="T218" i="25"/>
  <c r="R218" i="25"/>
  <c r="P218" i="25"/>
  <c r="BI215" i="25"/>
  <c r="BH215" i="25"/>
  <c r="BG215" i="25"/>
  <c r="BF215" i="25"/>
  <c r="T215" i="25"/>
  <c r="R215" i="25"/>
  <c r="P215" i="25"/>
  <c r="BI212" i="25"/>
  <c r="BH212" i="25"/>
  <c r="BG212" i="25"/>
  <c r="BF212" i="25"/>
  <c r="T212" i="25"/>
  <c r="R212" i="25"/>
  <c r="P212" i="25"/>
  <c r="BI209" i="25"/>
  <c r="BH209" i="25"/>
  <c r="BG209" i="25"/>
  <c r="BF209" i="25"/>
  <c r="T209" i="25"/>
  <c r="R209" i="25"/>
  <c r="P209" i="25"/>
  <c r="BI206" i="25"/>
  <c r="BH206" i="25"/>
  <c r="BG206" i="25"/>
  <c r="BF206" i="25"/>
  <c r="T206" i="25"/>
  <c r="R206" i="25"/>
  <c r="P206" i="25"/>
  <c r="BI200" i="25"/>
  <c r="BH200" i="25"/>
  <c r="BG200" i="25"/>
  <c r="BF200" i="25"/>
  <c r="T200" i="25"/>
  <c r="R200" i="25"/>
  <c r="P200" i="25"/>
  <c r="BI197" i="25"/>
  <c r="BH197" i="25"/>
  <c r="BG197" i="25"/>
  <c r="BF197" i="25"/>
  <c r="T197" i="25"/>
  <c r="R197" i="25"/>
  <c r="P197" i="25"/>
  <c r="BI192" i="25"/>
  <c r="BH192" i="25"/>
  <c r="BG192" i="25"/>
  <c r="BF192" i="25"/>
  <c r="T192" i="25"/>
  <c r="R192" i="25"/>
  <c r="P192" i="25"/>
  <c r="BI187" i="25"/>
  <c r="BH187" i="25"/>
  <c r="BG187" i="25"/>
  <c r="BF187" i="25"/>
  <c r="T187" i="25"/>
  <c r="R187" i="25"/>
  <c r="P187" i="25"/>
  <c r="BI183" i="25"/>
  <c r="BH183" i="25"/>
  <c r="BG183" i="25"/>
  <c r="BF183" i="25"/>
  <c r="T183" i="25"/>
  <c r="R183" i="25"/>
  <c r="P183" i="25"/>
  <c r="BI180" i="25"/>
  <c r="BH180" i="25"/>
  <c r="BG180" i="25"/>
  <c r="BF180" i="25"/>
  <c r="T180" i="25"/>
  <c r="R180" i="25"/>
  <c r="P180" i="25"/>
  <c r="BI175" i="25"/>
  <c r="BH175" i="25"/>
  <c r="BG175" i="25"/>
  <c r="BF175" i="25"/>
  <c r="T175" i="25"/>
  <c r="R175" i="25"/>
  <c r="P175" i="25"/>
  <c r="BI171" i="25"/>
  <c r="BH171" i="25"/>
  <c r="BG171" i="25"/>
  <c r="BF171" i="25"/>
  <c r="T171" i="25"/>
  <c r="R171" i="25"/>
  <c r="P171" i="25"/>
  <c r="BI166" i="25"/>
  <c r="BH166" i="25"/>
  <c r="BG166" i="25"/>
  <c r="BF166" i="25"/>
  <c r="T166" i="25"/>
  <c r="R166" i="25"/>
  <c r="P166" i="25"/>
  <c r="BI163" i="25"/>
  <c r="BH163" i="25"/>
  <c r="BG163" i="25"/>
  <c r="BF163" i="25"/>
  <c r="T163" i="25"/>
  <c r="R163" i="25"/>
  <c r="P163" i="25"/>
  <c r="BI158" i="25"/>
  <c r="BH158" i="25"/>
  <c r="BG158" i="25"/>
  <c r="BF158" i="25"/>
  <c r="T158" i="25"/>
  <c r="R158" i="25"/>
  <c r="P158" i="25"/>
  <c r="BI155" i="25"/>
  <c r="BH155" i="25"/>
  <c r="BG155" i="25"/>
  <c r="BF155" i="25"/>
  <c r="T155" i="25"/>
  <c r="R155" i="25"/>
  <c r="P155" i="25"/>
  <c r="BI153" i="25"/>
  <c r="BH153" i="25"/>
  <c r="BG153" i="25"/>
  <c r="BF153" i="25"/>
  <c r="T153" i="25"/>
  <c r="R153" i="25"/>
  <c r="P153" i="25"/>
  <c r="BI148" i="25"/>
  <c r="BH148" i="25"/>
  <c r="BG148" i="25"/>
  <c r="BF148" i="25"/>
  <c r="T148" i="25"/>
  <c r="R148" i="25"/>
  <c r="P148" i="25"/>
  <c r="BI145" i="25"/>
  <c r="BH145" i="25"/>
  <c r="BG145" i="25"/>
  <c r="BF145" i="25"/>
  <c r="T145" i="25"/>
  <c r="R145" i="25"/>
  <c r="P145" i="25"/>
  <c r="BI142" i="25"/>
  <c r="BH142" i="25"/>
  <c r="BG142" i="25"/>
  <c r="BF142" i="25"/>
  <c r="T142" i="25"/>
  <c r="R142" i="25"/>
  <c r="P142" i="25"/>
  <c r="BI130" i="25"/>
  <c r="BH130" i="25"/>
  <c r="BG130" i="25"/>
  <c r="BF130" i="25"/>
  <c r="T130" i="25"/>
  <c r="R130" i="25"/>
  <c r="P130" i="25"/>
  <c r="BI126" i="25"/>
  <c r="BH126" i="25"/>
  <c r="BG126" i="25"/>
  <c r="BF126" i="25"/>
  <c r="T126" i="25"/>
  <c r="R126" i="25"/>
  <c r="P126" i="25"/>
  <c r="BI123" i="25"/>
  <c r="BH123" i="25"/>
  <c r="BG123" i="25"/>
  <c r="BF123" i="25"/>
  <c r="T123" i="25"/>
  <c r="R123" i="25"/>
  <c r="P123" i="25"/>
  <c r="BI118" i="25"/>
  <c r="BH118" i="25"/>
  <c r="BG118" i="25"/>
  <c r="BF118" i="25"/>
  <c r="T118" i="25"/>
  <c r="R118" i="25"/>
  <c r="P118" i="25"/>
  <c r="BI113" i="25"/>
  <c r="BH113" i="25"/>
  <c r="BG113" i="25"/>
  <c r="BF113" i="25"/>
  <c r="T113" i="25"/>
  <c r="R113" i="25"/>
  <c r="P113" i="25"/>
  <c r="BI111" i="25"/>
  <c r="BH111" i="25"/>
  <c r="BG111" i="25"/>
  <c r="BF111" i="25"/>
  <c r="T111" i="25"/>
  <c r="R111" i="25"/>
  <c r="P111" i="25"/>
  <c r="BI108" i="25"/>
  <c r="BH108" i="25"/>
  <c r="BG108" i="25"/>
  <c r="BF108" i="25"/>
  <c r="T108" i="25"/>
  <c r="R108" i="25"/>
  <c r="P108" i="25"/>
  <c r="BI105" i="25"/>
  <c r="BH105" i="25"/>
  <c r="BG105" i="25"/>
  <c r="BF105" i="25"/>
  <c r="T105" i="25"/>
  <c r="R105" i="25"/>
  <c r="P105" i="25"/>
  <c r="BI101" i="25"/>
  <c r="BH101" i="25"/>
  <c r="BG101" i="25"/>
  <c r="BF101" i="25"/>
  <c r="T101" i="25"/>
  <c r="R101" i="25"/>
  <c r="P101" i="25"/>
  <c r="BI97" i="25"/>
  <c r="BH97" i="25"/>
  <c r="BG97" i="25"/>
  <c r="BF97" i="25"/>
  <c r="T97" i="25"/>
  <c r="R97" i="25"/>
  <c r="P97" i="25"/>
  <c r="BI94" i="25"/>
  <c r="BH94" i="25"/>
  <c r="BG94" i="25"/>
  <c r="BF94" i="25"/>
  <c r="T94" i="25"/>
  <c r="R94" i="25"/>
  <c r="P94" i="25"/>
  <c r="BI91" i="25"/>
  <c r="BH91" i="25"/>
  <c r="BG91" i="25"/>
  <c r="BF91" i="25"/>
  <c r="T91" i="25"/>
  <c r="R91" i="25"/>
  <c r="P91" i="25"/>
  <c r="J85" i="25"/>
  <c r="J84" i="25"/>
  <c r="F84" i="25"/>
  <c r="F82" i="25"/>
  <c r="E80" i="25"/>
  <c r="J55" i="25"/>
  <c r="J54" i="25"/>
  <c r="F54" i="25"/>
  <c r="F52" i="25"/>
  <c r="E50" i="25"/>
  <c r="J18" i="25"/>
  <c r="E18" i="25"/>
  <c r="F55" i="25" s="1"/>
  <c r="J17" i="25"/>
  <c r="J12" i="25"/>
  <c r="J82" i="25" s="1"/>
  <c r="E7" i="25"/>
  <c r="E78" i="25" s="1"/>
  <c r="J37" i="24"/>
  <c r="J36" i="24"/>
  <c r="AY81" i="1"/>
  <c r="J35" i="24"/>
  <c r="AX81" i="1" s="1"/>
  <c r="BI372" i="24"/>
  <c r="BH372" i="24"/>
  <c r="BG372" i="24"/>
  <c r="BF372" i="24"/>
  <c r="T372" i="24"/>
  <c r="T371" i="24"/>
  <c r="R372" i="24"/>
  <c r="R371" i="24" s="1"/>
  <c r="P372" i="24"/>
  <c r="P371" i="24" s="1"/>
  <c r="BI369" i="24"/>
  <c r="BH369" i="24"/>
  <c r="BG369" i="24"/>
  <c r="BF369" i="24"/>
  <c r="T369" i="24"/>
  <c r="R369" i="24"/>
  <c r="P369" i="24"/>
  <c r="BI365" i="24"/>
  <c r="BH365" i="24"/>
  <c r="BG365" i="24"/>
  <c r="BF365" i="24"/>
  <c r="T365" i="24"/>
  <c r="R365" i="24"/>
  <c r="P365" i="24"/>
  <c r="BI362" i="24"/>
  <c r="BH362" i="24"/>
  <c r="BG362" i="24"/>
  <c r="BF362" i="24"/>
  <c r="T362" i="24"/>
  <c r="R362" i="24"/>
  <c r="P362" i="24"/>
  <c r="BI359" i="24"/>
  <c r="BH359" i="24"/>
  <c r="BG359" i="24"/>
  <c r="BF359" i="24"/>
  <c r="T359" i="24"/>
  <c r="R359" i="24"/>
  <c r="P359" i="24"/>
  <c r="BI354" i="24"/>
  <c r="BH354" i="24"/>
  <c r="BG354" i="24"/>
  <c r="BF354" i="24"/>
  <c r="T354" i="24"/>
  <c r="R354" i="24"/>
  <c r="P354" i="24"/>
  <c r="BI351" i="24"/>
  <c r="BH351" i="24"/>
  <c r="BG351" i="24"/>
  <c r="BF351" i="24"/>
  <c r="T351" i="24"/>
  <c r="R351" i="24"/>
  <c r="P351" i="24"/>
  <c r="BI346" i="24"/>
  <c r="BH346" i="24"/>
  <c r="BG346" i="24"/>
  <c r="BF346" i="24"/>
  <c r="T346" i="24"/>
  <c r="R346" i="24"/>
  <c r="P346" i="24"/>
  <c r="BI342" i="24"/>
  <c r="BH342" i="24"/>
  <c r="BG342" i="24"/>
  <c r="BF342" i="24"/>
  <c r="T342" i="24"/>
  <c r="R342" i="24"/>
  <c r="P342" i="24"/>
  <c r="BI339" i="24"/>
  <c r="BH339" i="24"/>
  <c r="BG339" i="24"/>
  <c r="BF339" i="24"/>
  <c r="T339" i="24"/>
  <c r="R339" i="24"/>
  <c r="P339" i="24"/>
  <c r="BI335" i="24"/>
  <c r="BH335" i="24"/>
  <c r="BG335" i="24"/>
  <c r="BF335" i="24"/>
  <c r="T335" i="24"/>
  <c r="R335" i="24"/>
  <c r="P335" i="24"/>
  <c r="BI334" i="24"/>
  <c r="BH334" i="24"/>
  <c r="BG334" i="24"/>
  <c r="BF334" i="24"/>
  <c r="T334" i="24"/>
  <c r="R334" i="24"/>
  <c r="P334" i="24"/>
  <c r="BI332" i="24"/>
  <c r="BH332" i="24"/>
  <c r="BG332" i="24"/>
  <c r="BF332" i="24"/>
  <c r="T332" i="24"/>
  <c r="R332" i="24"/>
  <c r="P332" i="24"/>
  <c r="BI331" i="24"/>
  <c r="BH331" i="24"/>
  <c r="BG331" i="24"/>
  <c r="BF331" i="24"/>
  <c r="T331" i="24"/>
  <c r="R331" i="24"/>
  <c r="P331" i="24"/>
  <c r="BI327" i="24"/>
  <c r="BH327" i="24"/>
  <c r="BG327" i="24"/>
  <c r="BF327" i="24"/>
  <c r="T327" i="24"/>
  <c r="R327" i="24"/>
  <c r="P327" i="24"/>
  <c r="BI324" i="24"/>
  <c r="BH324" i="24"/>
  <c r="BG324" i="24"/>
  <c r="BF324" i="24"/>
  <c r="T324" i="24"/>
  <c r="R324" i="24"/>
  <c r="P324" i="24"/>
  <c r="BI321" i="24"/>
  <c r="BH321" i="24"/>
  <c r="BG321" i="24"/>
  <c r="BF321" i="24"/>
  <c r="T321" i="24"/>
  <c r="R321" i="24"/>
  <c r="P321" i="24"/>
  <c r="BI318" i="24"/>
  <c r="BH318" i="24"/>
  <c r="BG318" i="24"/>
  <c r="BF318" i="24"/>
  <c r="T318" i="24"/>
  <c r="R318" i="24"/>
  <c r="P318" i="24"/>
  <c r="BI315" i="24"/>
  <c r="BH315" i="24"/>
  <c r="BG315" i="24"/>
  <c r="BF315" i="24"/>
  <c r="T315" i="24"/>
  <c r="R315" i="24"/>
  <c r="P315" i="24"/>
  <c r="BI313" i="24"/>
  <c r="BH313" i="24"/>
  <c r="BG313" i="24"/>
  <c r="BF313" i="24"/>
  <c r="T313" i="24"/>
  <c r="R313" i="24"/>
  <c r="P313" i="24"/>
  <c r="BI310" i="24"/>
  <c r="BH310" i="24"/>
  <c r="BG310" i="24"/>
  <c r="BF310" i="24"/>
  <c r="T310" i="24"/>
  <c r="R310" i="24"/>
  <c r="P310" i="24"/>
  <c r="BI308" i="24"/>
  <c r="BH308" i="24"/>
  <c r="BG308" i="24"/>
  <c r="BF308" i="24"/>
  <c r="T308" i="24"/>
  <c r="R308" i="24"/>
  <c r="P308" i="24"/>
  <c r="BI305" i="24"/>
  <c r="BH305" i="24"/>
  <c r="BG305" i="24"/>
  <c r="BF305" i="24"/>
  <c r="T305" i="24"/>
  <c r="R305" i="24"/>
  <c r="P305" i="24"/>
  <c r="BI302" i="24"/>
  <c r="BH302" i="24"/>
  <c r="BG302" i="24"/>
  <c r="BF302" i="24"/>
  <c r="T302" i="24"/>
  <c r="R302" i="24"/>
  <c r="P302" i="24"/>
  <c r="BI299" i="24"/>
  <c r="BH299" i="24"/>
  <c r="BG299" i="24"/>
  <c r="BF299" i="24"/>
  <c r="T299" i="24"/>
  <c r="R299" i="24"/>
  <c r="P299" i="24"/>
  <c r="BI296" i="24"/>
  <c r="BH296" i="24"/>
  <c r="BG296" i="24"/>
  <c r="BF296" i="24"/>
  <c r="T296" i="24"/>
  <c r="R296" i="24"/>
  <c r="P296" i="24"/>
  <c r="BI293" i="24"/>
  <c r="BH293" i="24"/>
  <c r="BG293" i="24"/>
  <c r="BF293" i="24"/>
  <c r="T293" i="24"/>
  <c r="R293" i="24"/>
  <c r="P293" i="24"/>
  <c r="BI289" i="24"/>
  <c r="BH289" i="24"/>
  <c r="BG289" i="24"/>
  <c r="BF289" i="24"/>
  <c r="T289" i="24"/>
  <c r="R289" i="24"/>
  <c r="P289" i="24"/>
  <c r="BI286" i="24"/>
  <c r="BH286" i="24"/>
  <c r="BG286" i="24"/>
  <c r="BF286" i="24"/>
  <c r="T286" i="24"/>
  <c r="R286" i="24"/>
  <c r="P286" i="24"/>
  <c r="BI282" i="24"/>
  <c r="BH282" i="24"/>
  <c r="BG282" i="24"/>
  <c r="BF282" i="24"/>
  <c r="T282" i="24"/>
  <c r="R282" i="24"/>
  <c r="P282" i="24"/>
  <c r="BI276" i="24"/>
  <c r="BH276" i="24"/>
  <c r="BG276" i="24"/>
  <c r="BF276" i="24"/>
  <c r="T276" i="24"/>
  <c r="R276" i="24"/>
  <c r="P276" i="24"/>
  <c r="BI273" i="24"/>
  <c r="BH273" i="24"/>
  <c r="BG273" i="24"/>
  <c r="BF273" i="24"/>
  <c r="T273" i="24"/>
  <c r="R273" i="24"/>
  <c r="P273" i="24"/>
  <c r="BI269" i="24"/>
  <c r="BH269" i="24"/>
  <c r="BG269" i="24"/>
  <c r="BF269" i="24"/>
  <c r="T269" i="24"/>
  <c r="R269" i="24"/>
  <c r="P269" i="24"/>
  <c r="BI265" i="24"/>
  <c r="BH265" i="24"/>
  <c r="BG265" i="24"/>
  <c r="BF265" i="24"/>
  <c r="T265" i="24"/>
  <c r="R265" i="24"/>
  <c r="P265" i="24"/>
  <c r="BI261" i="24"/>
  <c r="BH261" i="24"/>
  <c r="BG261" i="24"/>
  <c r="BF261" i="24"/>
  <c r="T261" i="24"/>
  <c r="R261" i="24"/>
  <c r="P261" i="24"/>
  <c r="BI258" i="24"/>
  <c r="BH258" i="24"/>
  <c r="BG258" i="24"/>
  <c r="BF258" i="24"/>
  <c r="T258" i="24"/>
  <c r="R258" i="24"/>
  <c r="P258" i="24"/>
  <c r="BI253" i="24"/>
  <c r="BH253" i="24"/>
  <c r="BG253" i="24"/>
  <c r="BF253" i="24"/>
  <c r="T253" i="24"/>
  <c r="R253" i="24"/>
  <c r="P253" i="24"/>
  <c r="BI248" i="24"/>
  <c r="BH248" i="24"/>
  <c r="BG248" i="24"/>
  <c r="BF248" i="24"/>
  <c r="T248" i="24"/>
  <c r="R248" i="24"/>
  <c r="P248" i="24"/>
  <c r="BI244" i="24"/>
  <c r="BH244" i="24"/>
  <c r="BG244" i="24"/>
  <c r="BF244" i="24"/>
  <c r="T244" i="24"/>
  <c r="R244" i="24"/>
  <c r="P244" i="24"/>
  <c r="BI241" i="24"/>
  <c r="BH241" i="24"/>
  <c r="BG241" i="24"/>
  <c r="BF241" i="24"/>
  <c r="T241" i="24"/>
  <c r="R241" i="24"/>
  <c r="P241" i="24"/>
  <c r="BI239" i="24"/>
  <c r="BH239" i="24"/>
  <c r="BG239" i="24"/>
  <c r="BF239" i="24"/>
  <c r="T239" i="24"/>
  <c r="R239" i="24"/>
  <c r="P239" i="24"/>
  <c r="BI236" i="24"/>
  <c r="BH236" i="24"/>
  <c r="BG236" i="24"/>
  <c r="BF236" i="24"/>
  <c r="T236" i="24"/>
  <c r="R236" i="24"/>
  <c r="P236" i="24"/>
  <c r="BI233" i="24"/>
  <c r="BH233" i="24"/>
  <c r="BG233" i="24"/>
  <c r="BF233" i="24"/>
  <c r="T233" i="24"/>
  <c r="R233" i="24"/>
  <c r="P233" i="24"/>
  <c r="BI230" i="24"/>
  <c r="BH230" i="24"/>
  <c r="BG230" i="24"/>
  <c r="BF230" i="24"/>
  <c r="T230" i="24"/>
  <c r="R230" i="24"/>
  <c r="P230" i="24"/>
  <c r="BI226" i="24"/>
  <c r="BH226" i="24"/>
  <c r="BG226" i="24"/>
  <c r="BF226" i="24"/>
  <c r="T226" i="24"/>
  <c r="R226" i="24"/>
  <c r="P226" i="24"/>
  <c r="BI222" i="24"/>
  <c r="BH222" i="24"/>
  <c r="BG222" i="24"/>
  <c r="BF222" i="24"/>
  <c r="T222" i="24"/>
  <c r="T221" i="24" s="1"/>
  <c r="R222" i="24"/>
  <c r="R221" i="24" s="1"/>
  <c r="P222" i="24"/>
  <c r="P221" i="24" s="1"/>
  <c r="BI218" i="24"/>
  <c r="BH218" i="24"/>
  <c r="BG218" i="24"/>
  <c r="BF218" i="24"/>
  <c r="T218" i="24"/>
  <c r="T217" i="24" s="1"/>
  <c r="R218" i="24"/>
  <c r="R217" i="24" s="1"/>
  <c r="P218" i="24"/>
  <c r="P217" i="24" s="1"/>
  <c r="BI213" i="24"/>
  <c r="BH213" i="24"/>
  <c r="BG213" i="24"/>
  <c r="BF213" i="24"/>
  <c r="T213" i="24"/>
  <c r="R213" i="24"/>
  <c r="P213" i="24"/>
  <c r="BI210" i="24"/>
  <c r="BH210" i="24"/>
  <c r="BG210" i="24"/>
  <c r="BF210" i="24"/>
  <c r="T210" i="24"/>
  <c r="R210" i="24"/>
  <c r="P210" i="24"/>
  <c r="BI207" i="24"/>
  <c r="BH207" i="24"/>
  <c r="BG207" i="24"/>
  <c r="BF207" i="24"/>
  <c r="T207" i="24"/>
  <c r="R207" i="24"/>
  <c r="P207" i="24"/>
  <c r="BI204" i="24"/>
  <c r="BH204" i="24"/>
  <c r="BG204" i="24"/>
  <c r="BF204" i="24"/>
  <c r="T204" i="24"/>
  <c r="R204" i="24"/>
  <c r="P204" i="24"/>
  <c r="BI201" i="24"/>
  <c r="BH201" i="24"/>
  <c r="BG201" i="24"/>
  <c r="BF201" i="24"/>
  <c r="T201" i="24"/>
  <c r="R201" i="24"/>
  <c r="P201" i="24"/>
  <c r="BI195" i="24"/>
  <c r="BH195" i="24"/>
  <c r="BG195" i="24"/>
  <c r="BF195" i="24"/>
  <c r="T195" i="24"/>
  <c r="R195" i="24"/>
  <c r="P195" i="24"/>
  <c r="BI192" i="24"/>
  <c r="BH192" i="24"/>
  <c r="BG192" i="24"/>
  <c r="BF192" i="24"/>
  <c r="T192" i="24"/>
  <c r="R192" i="24"/>
  <c r="P192" i="24"/>
  <c r="BI187" i="24"/>
  <c r="BH187" i="24"/>
  <c r="BG187" i="24"/>
  <c r="BF187" i="24"/>
  <c r="T187" i="24"/>
  <c r="R187" i="24"/>
  <c r="P187" i="24"/>
  <c r="BI182" i="24"/>
  <c r="BH182" i="24"/>
  <c r="BG182" i="24"/>
  <c r="BF182" i="24"/>
  <c r="T182" i="24"/>
  <c r="R182" i="24"/>
  <c r="P182" i="24"/>
  <c r="BI178" i="24"/>
  <c r="BH178" i="24"/>
  <c r="BG178" i="24"/>
  <c r="BF178" i="24"/>
  <c r="T178" i="24"/>
  <c r="R178" i="24"/>
  <c r="P178" i="24"/>
  <c r="BI175" i="24"/>
  <c r="BH175" i="24"/>
  <c r="BG175" i="24"/>
  <c r="BF175" i="24"/>
  <c r="T175" i="24"/>
  <c r="R175" i="24"/>
  <c r="P175" i="24"/>
  <c r="BI170" i="24"/>
  <c r="BH170" i="24"/>
  <c r="BG170" i="24"/>
  <c r="BF170" i="24"/>
  <c r="T170" i="24"/>
  <c r="R170" i="24"/>
  <c r="P170" i="24"/>
  <c r="BI166" i="24"/>
  <c r="BH166" i="24"/>
  <c r="BG166" i="24"/>
  <c r="BF166" i="24"/>
  <c r="T166" i="24"/>
  <c r="R166" i="24"/>
  <c r="P166" i="24"/>
  <c r="BI161" i="24"/>
  <c r="BH161" i="24"/>
  <c r="BG161" i="24"/>
  <c r="BF161" i="24"/>
  <c r="T161" i="24"/>
  <c r="R161" i="24"/>
  <c r="P161" i="24"/>
  <c r="BI158" i="24"/>
  <c r="BH158" i="24"/>
  <c r="BG158" i="24"/>
  <c r="BF158" i="24"/>
  <c r="T158" i="24"/>
  <c r="R158" i="24"/>
  <c r="P158" i="24"/>
  <c r="BI153" i="24"/>
  <c r="BH153" i="24"/>
  <c r="BG153" i="24"/>
  <c r="BF153" i="24"/>
  <c r="T153" i="24"/>
  <c r="R153" i="24"/>
  <c r="P153" i="24"/>
  <c r="BI150" i="24"/>
  <c r="BH150" i="24"/>
  <c r="BG150" i="24"/>
  <c r="BF150" i="24"/>
  <c r="T150" i="24"/>
  <c r="R150" i="24"/>
  <c r="P150" i="24"/>
  <c r="BI148" i="24"/>
  <c r="BH148" i="24"/>
  <c r="BG148" i="24"/>
  <c r="BF148" i="24"/>
  <c r="T148" i="24"/>
  <c r="R148" i="24"/>
  <c r="P148" i="24"/>
  <c r="BI143" i="24"/>
  <c r="BH143" i="24"/>
  <c r="BG143" i="24"/>
  <c r="BF143" i="24"/>
  <c r="T143" i="24"/>
  <c r="R143" i="24"/>
  <c r="P143" i="24"/>
  <c r="BI140" i="24"/>
  <c r="BH140" i="24"/>
  <c r="BG140" i="24"/>
  <c r="BF140" i="24"/>
  <c r="T140" i="24"/>
  <c r="R140" i="24"/>
  <c r="P140" i="24"/>
  <c r="BI137" i="24"/>
  <c r="BH137" i="24"/>
  <c r="BG137" i="24"/>
  <c r="BF137" i="24"/>
  <c r="T137" i="24"/>
  <c r="R137" i="24"/>
  <c r="P137" i="24"/>
  <c r="BI125" i="24"/>
  <c r="BH125" i="24"/>
  <c r="BG125" i="24"/>
  <c r="BF125" i="24"/>
  <c r="T125" i="24"/>
  <c r="R125" i="24"/>
  <c r="P125" i="24"/>
  <c r="BI121" i="24"/>
  <c r="BH121" i="24"/>
  <c r="BG121" i="24"/>
  <c r="BF121" i="24"/>
  <c r="T121" i="24"/>
  <c r="R121" i="24"/>
  <c r="P121" i="24"/>
  <c r="BI118" i="24"/>
  <c r="BH118" i="24"/>
  <c r="BG118" i="24"/>
  <c r="BF118" i="24"/>
  <c r="T118" i="24"/>
  <c r="R118" i="24"/>
  <c r="P118" i="24"/>
  <c r="BI113" i="24"/>
  <c r="BH113" i="24"/>
  <c r="BG113" i="24"/>
  <c r="BF113" i="24"/>
  <c r="T113" i="24"/>
  <c r="R113" i="24"/>
  <c r="P113" i="24"/>
  <c r="BI111" i="24"/>
  <c r="BH111" i="24"/>
  <c r="BG111" i="24"/>
  <c r="BF111" i="24"/>
  <c r="T111" i="24"/>
  <c r="R111" i="24"/>
  <c r="P111" i="24"/>
  <c r="BI108" i="24"/>
  <c r="BH108" i="24"/>
  <c r="BG108" i="24"/>
  <c r="BF108" i="24"/>
  <c r="T108" i="24"/>
  <c r="R108" i="24"/>
  <c r="P108" i="24"/>
  <c r="BI105" i="24"/>
  <c r="BH105" i="24"/>
  <c r="BG105" i="24"/>
  <c r="BF105" i="24"/>
  <c r="T105" i="24"/>
  <c r="R105" i="24"/>
  <c r="P105" i="24"/>
  <c r="BI101" i="24"/>
  <c r="BH101" i="24"/>
  <c r="BG101" i="24"/>
  <c r="BF101" i="24"/>
  <c r="T101" i="24"/>
  <c r="R101" i="24"/>
  <c r="P101" i="24"/>
  <c r="BI97" i="24"/>
  <c r="BH97" i="24"/>
  <c r="BG97" i="24"/>
  <c r="BF97" i="24"/>
  <c r="T97" i="24"/>
  <c r="R97" i="24"/>
  <c r="P97" i="24"/>
  <c r="BI94" i="24"/>
  <c r="BH94" i="24"/>
  <c r="BG94" i="24"/>
  <c r="BF94" i="24"/>
  <c r="T94" i="24"/>
  <c r="R94" i="24"/>
  <c r="P94" i="24"/>
  <c r="BI91" i="24"/>
  <c r="BH91" i="24"/>
  <c r="BG91" i="24"/>
  <c r="BF91" i="24"/>
  <c r="T91" i="24"/>
  <c r="R91" i="24"/>
  <c r="P91" i="24"/>
  <c r="J85" i="24"/>
  <c r="J84" i="24"/>
  <c r="F84" i="24"/>
  <c r="F82" i="24"/>
  <c r="E80" i="24"/>
  <c r="J55" i="24"/>
  <c r="J54" i="24"/>
  <c r="F54" i="24"/>
  <c r="F52" i="24"/>
  <c r="E50" i="24"/>
  <c r="J18" i="24"/>
  <c r="E18" i="24"/>
  <c r="F85" i="24"/>
  <c r="J17" i="24"/>
  <c r="J12" i="24"/>
  <c r="J82" i="24" s="1"/>
  <c r="E7" i="24"/>
  <c r="E78" i="24" s="1"/>
  <c r="J37" i="23"/>
  <c r="J36" i="23"/>
  <c r="AY80" i="1" s="1"/>
  <c r="J35" i="23"/>
  <c r="AX80" i="1" s="1"/>
  <c r="BI381" i="23"/>
  <c r="BH381" i="23"/>
  <c r="BG381" i="23"/>
  <c r="BF381" i="23"/>
  <c r="T381" i="23"/>
  <c r="T380" i="23"/>
  <c r="R381" i="23"/>
  <c r="R380" i="23" s="1"/>
  <c r="P381" i="23"/>
  <c r="P380" i="23" s="1"/>
  <c r="BI378" i="23"/>
  <c r="BH378" i="23"/>
  <c r="BG378" i="23"/>
  <c r="BF378" i="23"/>
  <c r="T378" i="23"/>
  <c r="R378" i="23"/>
  <c r="P378" i="23"/>
  <c r="BI374" i="23"/>
  <c r="BH374" i="23"/>
  <c r="BG374" i="23"/>
  <c r="BF374" i="23"/>
  <c r="T374" i="23"/>
  <c r="R374" i="23"/>
  <c r="P374" i="23"/>
  <c r="BI371" i="23"/>
  <c r="BH371" i="23"/>
  <c r="BG371" i="23"/>
  <c r="BF371" i="23"/>
  <c r="T371" i="23"/>
  <c r="R371" i="23"/>
  <c r="P371" i="23"/>
  <c r="BI368" i="23"/>
  <c r="BH368" i="23"/>
  <c r="BG368" i="23"/>
  <c r="BF368" i="23"/>
  <c r="T368" i="23"/>
  <c r="R368" i="23"/>
  <c r="P368" i="23"/>
  <c r="BI363" i="23"/>
  <c r="BH363" i="23"/>
  <c r="BG363" i="23"/>
  <c r="BF363" i="23"/>
  <c r="T363" i="23"/>
  <c r="R363" i="23"/>
  <c r="P363" i="23"/>
  <c r="BI360" i="23"/>
  <c r="BH360" i="23"/>
  <c r="BG360" i="23"/>
  <c r="BF360" i="23"/>
  <c r="T360" i="23"/>
  <c r="R360" i="23"/>
  <c r="P360" i="23"/>
  <c r="BI355" i="23"/>
  <c r="BH355" i="23"/>
  <c r="BG355" i="23"/>
  <c r="BF355" i="23"/>
  <c r="T355" i="23"/>
  <c r="R355" i="23"/>
  <c r="P355" i="23"/>
  <c r="BI351" i="23"/>
  <c r="BH351" i="23"/>
  <c r="BG351" i="23"/>
  <c r="BF351" i="23"/>
  <c r="T351" i="23"/>
  <c r="R351" i="23"/>
  <c r="P351" i="23"/>
  <c r="BI348" i="23"/>
  <c r="BH348" i="23"/>
  <c r="BG348" i="23"/>
  <c r="BF348" i="23"/>
  <c r="T348" i="23"/>
  <c r="R348" i="23"/>
  <c r="P348" i="23"/>
  <c r="BI344" i="23"/>
  <c r="BH344" i="23"/>
  <c r="BG344" i="23"/>
  <c r="BF344" i="23"/>
  <c r="T344" i="23"/>
  <c r="R344" i="23"/>
  <c r="P344" i="23"/>
  <c r="BI343" i="23"/>
  <c r="BH343" i="23"/>
  <c r="BG343" i="23"/>
  <c r="BF343" i="23"/>
  <c r="T343" i="23"/>
  <c r="R343" i="23"/>
  <c r="P343" i="23"/>
  <c r="BI341" i="23"/>
  <c r="BH341" i="23"/>
  <c r="BG341" i="23"/>
  <c r="BF341" i="23"/>
  <c r="T341" i="23"/>
  <c r="R341" i="23"/>
  <c r="P341" i="23"/>
  <c r="BI338" i="23"/>
  <c r="BH338" i="23"/>
  <c r="BG338" i="23"/>
  <c r="BF338" i="23"/>
  <c r="T338" i="23"/>
  <c r="R338" i="23"/>
  <c r="P338" i="23"/>
  <c r="BI335" i="23"/>
  <c r="BH335" i="23"/>
  <c r="BG335" i="23"/>
  <c r="BF335" i="23"/>
  <c r="T335" i="23"/>
  <c r="R335" i="23"/>
  <c r="P335" i="23"/>
  <c r="BI332" i="23"/>
  <c r="BH332" i="23"/>
  <c r="BG332" i="23"/>
  <c r="BF332" i="23"/>
  <c r="T332" i="23"/>
  <c r="R332" i="23"/>
  <c r="P332" i="23"/>
  <c r="BI329" i="23"/>
  <c r="BH329" i="23"/>
  <c r="BG329" i="23"/>
  <c r="BF329" i="23"/>
  <c r="T329" i="23"/>
  <c r="R329" i="23"/>
  <c r="P329" i="23"/>
  <c r="BI327" i="23"/>
  <c r="BH327" i="23"/>
  <c r="BG327" i="23"/>
  <c r="BF327" i="23"/>
  <c r="T327" i="23"/>
  <c r="R327" i="23"/>
  <c r="P327" i="23"/>
  <c r="BI324" i="23"/>
  <c r="BH324" i="23"/>
  <c r="BG324" i="23"/>
  <c r="BF324" i="23"/>
  <c r="T324" i="23"/>
  <c r="R324" i="23"/>
  <c r="P324" i="23"/>
  <c r="BI322" i="23"/>
  <c r="BH322" i="23"/>
  <c r="BG322" i="23"/>
  <c r="BF322" i="23"/>
  <c r="T322" i="23"/>
  <c r="R322" i="23"/>
  <c r="P322" i="23"/>
  <c r="BI319" i="23"/>
  <c r="BH319" i="23"/>
  <c r="BG319" i="23"/>
  <c r="BF319" i="23"/>
  <c r="T319" i="23"/>
  <c r="R319" i="23"/>
  <c r="P319" i="23"/>
  <c r="BI316" i="23"/>
  <c r="BH316" i="23"/>
  <c r="BG316" i="23"/>
  <c r="BF316" i="23"/>
  <c r="T316" i="23"/>
  <c r="R316" i="23"/>
  <c r="P316" i="23"/>
  <c r="BI313" i="23"/>
  <c r="BH313" i="23"/>
  <c r="BG313" i="23"/>
  <c r="BF313" i="23"/>
  <c r="T313" i="23"/>
  <c r="R313" i="23"/>
  <c r="P313" i="23"/>
  <c r="BI310" i="23"/>
  <c r="BH310" i="23"/>
  <c r="BG310" i="23"/>
  <c r="BF310" i="23"/>
  <c r="T310" i="23"/>
  <c r="R310" i="23"/>
  <c r="P310" i="23"/>
  <c r="BI307" i="23"/>
  <c r="BH307" i="23"/>
  <c r="BG307" i="23"/>
  <c r="BF307" i="23"/>
  <c r="T307" i="23"/>
  <c r="R307" i="23"/>
  <c r="P307" i="23"/>
  <c r="BI303" i="23"/>
  <c r="BH303" i="23"/>
  <c r="BG303" i="23"/>
  <c r="BF303" i="23"/>
  <c r="T303" i="23"/>
  <c r="R303" i="23"/>
  <c r="P303" i="23"/>
  <c r="BI301" i="23"/>
  <c r="BH301" i="23"/>
  <c r="BG301" i="23"/>
  <c r="BF301" i="23"/>
  <c r="T301" i="23"/>
  <c r="R301" i="23"/>
  <c r="P301" i="23"/>
  <c r="BI297" i="23"/>
  <c r="BH297" i="23"/>
  <c r="BG297" i="23"/>
  <c r="BF297" i="23"/>
  <c r="T297" i="23"/>
  <c r="R297" i="23"/>
  <c r="P297" i="23"/>
  <c r="BI294" i="23"/>
  <c r="BH294" i="23"/>
  <c r="BG294" i="23"/>
  <c r="BF294" i="23"/>
  <c r="T294" i="23"/>
  <c r="R294" i="23"/>
  <c r="P294" i="23"/>
  <c r="BI290" i="23"/>
  <c r="BH290" i="23"/>
  <c r="BG290" i="23"/>
  <c r="BF290" i="23"/>
  <c r="T290" i="23"/>
  <c r="R290" i="23"/>
  <c r="P290" i="23"/>
  <c r="BI284" i="23"/>
  <c r="BH284" i="23"/>
  <c r="BG284" i="23"/>
  <c r="BF284" i="23"/>
  <c r="T284" i="23"/>
  <c r="R284" i="23"/>
  <c r="P284" i="23"/>
  <c r="BI281" i="23"/>
  <c r="BH281" i="23"/>
  <c r="BG281" i="23"/>
  <c r="BF281" i="23"/>
  <c r="T281" i="23"/>
  <c r="R281" i="23"/>
  <c r="P281" i="23"/>
  <c r="BI277" i="23"/>
  <c r="BH277" i="23"/>
  <c r="BG277" i="23"/>
  <c r="BF277" i="23"/>
  <c r="T277" i="23"/>
  <c r="R277" i="23"/>
  <c r="P277" i="23"/>
  <c r="BI273" i="23"/>
  <c r="BH273" i="23"/>
  <c r="BG273" i="23"/>
  <c r="BF273" i="23"/>
  <c r="T273" i="23"/>
  <c r="R273" i="23"/>
  <c r="P273" i="23"/>
  <c r="BI269" i="23"/>
  <c r="BH269" i="23"/>
  <c r="BG269" i="23"/>
  <c r="BF269" i="23"/>
  <c r="T269" i="23"/>
  <c r="R269" i="23"/>
  <c r="P269" i="23"/>
  <c r="BI266" i="23"/>
  <c r="BH266" i="23"/>
  <c r="BG266" i="23"/>
  <c r="BF266" i="23"/>
  <c r="T266" i="23"/>
  <c r="R266" i="23"/>
  <c r="P266" i="23"/>
  <c r="BI261" i="23"/>
  <c r="BH261" i="23"/>
  <c r="BG261" i="23"/>
  <c r="BF261" i="23"/>
  <c r="T261" i="23"/>
  <c r="R261" i="23"/>
  <c r="P261" i="23"/>
  <c r="BI256" i="23"/>
  <c r="BH256" i="23"/>
  <c r="BG256" i="23"/>
  <c r="BF256" i="23"/>
  <c r="T256" i="23"/>
  <c r="R256" i="23"/>
  <c r="P256" i="23"/>
  <c r="BI252" i="23"/>
  <c r="BH252" i="23"/>
  <c r="BG252" i="23"/>
  <c r="BF252" i="23"/>
  <c r="T252" i="23"/>
  <c r="R252" i="23"/>
  <c r="P252" i="23"/>
  <c r="BI249" i="23"/>
  <c r="BH249" i="23"/>
  <c r="BG249" i="23"/>
  <c r="BF249" i="23"/>
  <c r="T249" i="23"/>
  <c r="R249" i="23"/>
  <c r="P249" i="23"/>
  <c r="BI247" i="23"/>
  <c r="BH247" i="23"/>
  <c r="BG247" i="23"/>
  <c r="BF247" i="23"/>
  <c r="T247" i="23"/>
  <c r="R247" i="23"/>
  <c r="P247" i="23"/>
  <c r="BI244" i="23"/>
  <c r="BH244" i="23"/>
  <c r="BG244" i="23"/>
  <c r="BF244" i="23"/>
  <c r="T244" i="23"/>
  <c r="R244" i="23"/>
  <c r="P244" i="23"/>
  <c r="BI241" i="23"/>
  <c r="BH241" i="23"/>
  <c r="BG241" i="23"/>
  <c r="BF241" i="23"/>
  <c r="T241" i="23"/>
  <c r="R241" i="23"/>
  <c r="P241" i="23"/>
  <c r="BI238" i="23"/>
  <c r="BH238" i="23"/>
  <c r="BG238" i="23"/>
  <c r="BF238" i="23"/>
  <c r="T238" i="23"/>
  <c r="R238" i="23"/>
  <c r="P238" i="23"/>
  <c r="BI235" i="23"/>
  <c r="BH235" i="23"/>
  <c r="BG235" i="23"/>
  <c r="BF235" i="23"/>
  <c r="T235" i="23"/>
  <c r="R235" i="23"/>
  <c r="P235" i="23"/>
  <c r="BI231" i="23"/>
  <c r="BH231" i="23"/>
  <c r="BG231" i="23"/>
  <c r="BF231" i="23"/>
  <c r="T231" i="23"/>
  <c r="R231" i="23"/>
  <c r="P231" i="23"/>
  <c r="BI227" i="23"/>
  <c r="BH227" i="23"/>
  <c r="BG227" i="23"/>
  <c r="BF227" i="23"/>
  <c r="T227" i="23"/>
  <c r="T226" i="23" s="1"/>
  <c r="R227" i="23"/>
  <c r="R226" i="23"/>
  <c r="P227" i="23"/>
  <c r="P226" i="23" s="1"/>
  <c r="BI223" i="23"/>
  <c r="BH223" i="23"/>
  <c r="BG223" i="23"/>
  <c r="BF223" i="23"/>
  <c r="T223" i="23"/>
  <c r="T222" i="23" s="1"/>
  <c r="R223" i="23"/>
  <c r="R222" i="23" s="1"/>
  <c r="P223" i="23"/>
  <c r="P222" i="23" s="1"/>
  <c r="BI218" i="23"/>
  <c r="BH218" i="23"/>
  <c r="BG218" i="23"/>
  <c r="BF218" i="23"/>
  <c r="T218" i="23"/>
  <c r="R218" i="23"/>
  <c r="P218" i="23"/>
  <c r="BI215" i="23"/>
  <c r="BH215" i="23"/>
  <c r="BG215" i="23"/>
  <c r="BF215" i="23"/>
  <c r="T215" i="23"/>
  <c r="R215" i="23"/>
  <c r="P215" i="23"/>
  <c r="BI212" i="23"/>
  <c r="BH212" i="23"/>
  <c r="BG212" i="23"/>
  <c r="BF212" i="23"/>
  <c r="T212" i="23"/>
  <c r="R212" i="23"/>
  <c r="P212" i="23"/>
  <c r="BI209" i="23"/>
  <c r="BH209" i="23"/>
  <c r="BG209" i="23"/>
  <c r="BF209" i="23"/>
  <c r="T209" i="23"/>
  <c r="R209" i="23"/>
  <c r="P209" i="23"/>
  <c r="BI206" i="23"/>
  <c r="BH206" i="23"/>
  <c r="BG206" i="23"/>
  <c r="BF206" i="23"/>
  <c r="T206" i="23"/>
  <c r="R206" i="23"/>
  <c r="P206" i="23"/>
  <c r="BI200" i="23"/>
  <c r="BH200" i="23"/>
  <c r="BG200" i="23"/>
  <c r="BF200" i="23"/>
  <c r="T200" i="23"/>
  <c r="R200" i="23"/>
  <c r="P200" i="23"/>
  <c r="BI197" i="23"/>
  <c r="BH197" i="23"/>
  <c r="BG197" i="23"/>
  <c r="BF197" i="23"/>
  <c r="T197" i="23"/>
  <c r="R197" i="23"/>
  <c r="P197" i="23"/>
  <c r="BI192" i="23"/>
  <c r="BH192" i="23"/>
  <c r="BG192" i="23"/>
  <c r="BF192" i="23"/>
  <c r="T192" i="23"/>
  <c r="R192" i="23"/>
  <c r="P192" i="23"/>
  <c r="BI187" i="23"/>
  <c r="BH187" i="23"/>
  <c r="BG187" i="23"/>
  <c r="BF187" i="23"/>
  <c r="T187" i="23"/>
  <c r="R187" i="23"/>
  <c r="P187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5" i="23"/>
  <c r="BH175" i="23"/>
  <c r="BG175" i="23"/>
  <c r="BF175" i="23"/>
  <c r="T175" i="23"/>
  <c r="R175" i="23"/>
  <c r="P175" i="23"/>
  <c r="BI171" i="23"/>
  <c r="BH171" i="23"/>
  <c r="BG171" i="23"/>
  <c r="BF171" i="23"/>
  <c r="T171" i="23"/>
  <c r="R171" i="23"/>
  <c r="P171" i="23"/>
  <c r="BI166" i="23"/>
  <c r="BH166" i="23"/>
  <c r="BG166" i="23"/>
  <c r="BF166" i="23"/>
  <c r="T166" i="23"/>
  <c r="R166" i="23"/>
  <c r="P166" i="23"/>
  <c r="BI163" i="23"/>
  <c r="BH163" i="23"/>
  <c r="BG163" i="23"/>
  <c r="BF163" i="23"/>
  <c r="T163" i="23"/>
  <c r="R163" i="23"/>
  <c r="P163" i="23"/>
  <c r="BI158" i="23"/>
  <c r="BH158" i="23"/>
  <c r="BG158" i="23"/>
  <c r="BF158" i="23"/>
  <c r="T158" i="23"/>
  <c r="R158" i="23"/>
  <c r="P158" i="23"/>
  <c r="BI155" i="23"/>
  <c r="BH155" i="23"/>
  <c r="BG155" i="23"/>
  <c r="BF155" i="23"/>
  <c r="T155" i="23"/>
  <c r="R155" i="23"/>
  <c r="P155" i="23"/>
  <c r="BI153" i="23"/>
  <c r="BH153" i="23"/>
  <c r="BG153" i="23"/>
  <c r="BF153" i="23"/>
  <c r="T153" i="23"/>
  <c r="R153" i="23"/>
  <c r="P153" i="23"/>
  <c r="BI148" i="23"/>
  <c r="BH148" i="23"/>
  <c r="BG148" i="23"/>
  <c r="BF148" i="23"/>
  <c r="T148" i="23"/>
  <c r="R148" i="23"/>
  <c r="P148" i="23"/>
  <c r="BI145" i="23"/>
  <c r="BH145" i="23"/>
  <c r="BG145" i="23"/>
  <c r="BF145" i="23"/>
  <c r="T145" i="23"/>
  <c r="R145" i="23"/>
  <c r="P145" i="23"/>
  <c r="BI142" i="23"/>
  <c r="BH142" i="23"/>
  <c r="BG142" i="23"/>
  <c r="BF142" i="23"/>
  <c r="T142" i="23"/>
  <c r="R142" i="23"/>
  <c r="P142" i="23"/>
  <c r="BI130" i="23"/>
  <c r="BH130" i="23"/>
  <c r="BG130" i="23"/>
  <c r="BF130" i="23"/>
  <c r="T130" i="23"/>
  <c r="R130" i="23"/>
  <c r="P130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BI118" i="23"/>
  <c r="BH118" i="23"/>
  <c r="BG118" i="23"/>
  <c r="BF118" i="23"/>
  <c r="T118" i="23"/>
  <c r="R118" i="23"/>
  <c r="P118" i="23"/>
  <c r="BI113" i="23"/>
  <c r="BH113" i="23"/>
  <c r="BG113" i="23"/>
  <c r="BF113" i="23"/>
  <c r="T113" i="23"/>
  <c r="R113" i="23"/>
  <c r="P113" i="23"/>
  <c r="BI111" i="23"/>
  <c r="BH111" i="23"/>
  <c r="BG111" i="23"/>
  <c r="BF111" i="23"/>
  <c r="T111" i="23"/>
  <c r="R111" i="23"/>
  <c r="P111" i="23"/>
  <c r="BI108" i="23"/>
  <c r="BH108" i="23"/>
  <c r="BG108" i="23"/>
  <c r="BF108" i="23"/>
  <c r="T108" i="23"/>
  <c r="R108" i="23"/>
  <c r="P108" i="23"/>
  <c r="BI105" i="23"/>
  <c r="BH105" i="23"/>
  <c r="BG105" i="23"/>
  <c r="BF105" i="23"/>
  <c r="T105" i="23"/>
  <c r="R105" i="23"/>
  <c r="P105" i="23"/>
  <c r="BI101" i="23"/>
  <c r="BH101" i="23"/>
  <c r="BG101" i="23"/>
  <c r="BF101" i="23"/>
  <c r="T101" i="23"/>
  <c r="R101" i="23"/>
  <c r="P101" i="23"/>
  <c r="BI97" i="23"/>
  <c r="BH97" i="23"/>
  <c r="BG97" i="23"/>
  <c r="BF97" i="23"/>
  <c r="T97" i="23"/>
  <c r="R97" i="23"/>
  <c r="P97" i="23"/>
  <c r="BI94" i="23"/>
  <c r="BH94" i="23"/>
  <c r="BG94" i="23"/>
  <c r="BF94" i="23"/>
  <c r="T94" i="23"/>
  <c r="R94" i="23"/>
  <c r="P94" i="23"/>
  <c r="BI91" i="23"/>
  <c r="BH91" i="23"/>
  <c r="BG91" i="23"/>
  <c r="BF91" i="23"/>
  <c r="T91" i="23"/>
  <c r="R91" i="23"/>
  <c r="P91" i="23"/>
  <c r="J85" i="23"/>
  <c r="J84" i="23"/>
  <c r="F84" i="23"/>
  <c r="F82" i="23"/>
  <c r="E80" i="23"/>
  <c r="J55" i="23"/>
  <c r="J54" i="23"/>
  <c r="F54" i="23"/>
  <c r="F52" i="23"/>
  <c r="E50" i="23"/>
  <c r="J18" i="23"/>
  <c r="E18" i="23"/>
  <c r="F85" i="23"/>
  <c r="J17" i="23"/>
  <c r="J12" i="23"/>
  <c r="J52" i="23" s="1"/>
  <c r="E7" i="23"/>
  <c r="E48" i="23" s="1"/>
  <c r="J37" i="22"/>
  <c r="J36" i="22"/>
  <c r="AY79" i="1"/>
  <c r="J35" i="22"/>
  <c r="AX79" i="1"/>
  <c r="BI344" i="22"/>
  <c r="BH344" i="22"/>
  <c r="BG344" i="22"/>
  <c r="BF344" i="22"/>
  <c r="T344" i="22"/>
  <c r="T343" i="22" s="1"/>
  <c r="R344" i="22"/>
  <c r="R343" i="22" s="1"/>
  <c r="P344" i="22"/>
  <c r="P343" i="22" s="1"/>
  <c r="BI341" i="22"/>
  <c r="BH341" i="22"/>
  <c r="BG341" i="22"/>
  <c r="BF341" i="22"/>
  <c r="T341" i="22"/>
  <c r="R341" i="22"/>
  <c r="P341" i="22"/>
  <c r="BI337" i="22"/>
  <c r="BH337" i="22"/>
  <c r="BG337" i="22"/>
  <c r="BF337" i="22"/>
  <c r="T337" i="22"/>
  <c r="R337" i="22"/>
  <c r="P337" i="22"/>
  <c r="BI334" i="22"/>
  <c r="BH334" i="22"/>
  <c r="BG334" i="22"/>
  <c r="BF334" i="22"/>
  <c r="T334" i="22"/>
  <c r="R334" i="22"/>
  <c r="P334" i="22"/>
  <c r="BI331" i="22"/>
  <c r="BH331" i="22"/>
  <c r="BG331" i="22"/>
  <c r="BF331" i="22"/>
  <c r="T331" i="22"/>
  <c r="R331" i="22"/>
  <c r="P331" i="22"/>
  <c r="BI326" i="22"/>
  <c r="BH326" i="22"/>
  <c r="BG326" i="22"/>
  <c r="BF326" i="22"/>
  <c r="T326" i="22"/>
  <c r="R326" i="22"/>
  <c r="P326" i="22"/>
  <c r="BI323" i="22"/>
  <c r="BH323" i="22"/>
  <c r="BG323" i="22"/>
  <c r="BF323" i="22"/>
  <c r="T323" i="22"/>
  <c r="R323" i="22"/>
  <c r="P323" i="22"/>
  <c r="BI318" i="22"/>
  <c r="BH318" i="22"/>
  <c r="BG318" i="22"/>
  <c r="BF318" i="22"/>
  <c r="T318" i="22"/>
  <c r="R318" i="22"/>
  <c r="P318" i="22"/>
  <c r="BI314" i="22"/>
  <c r="BH314" i="22"/>
  <c r="BG314" i="22"/>
  <c r="BF314" i="22"/>
  <c r="T314" i="22"/>
  <c r="R314" i="22"/>
  <c r="P314" i="22"/>
  <c r="BI311" i="22"/>
  <c r="BH311" i="22"/>
  <c r="BG311" i="22"/>
  <c r="BF311" i="22"/>
  <c r="T311" i="22"/>
  <c r="R311" i="22"/>
  <c r="P311" i="22"/>
  <c r="BI307" i="22"/>
  <c r="BH307" i="22"/>
  <c r="BG307" i="22"/>
  <c r="BF307" i="22"/>
  <c r="T307" i="22"/>
  <c r="R307" i="22"/>
  <c r="P307" i="22"/>
  <c r="BI306" i="22"/>
  <c r="BH306" i="22"/>
  <c r="BG306" i="22"/>
  <c r="BF306" i="22"/>
  <c r="T306" i="22"/>
  <c r="R306" i="22"/>
  <c r="P306" i="22"/>
  <c r="BI304" i="22"/>
  <c r="BH304" i="22"/>
  <c r="BG304" i="22"/>
  <c r="BF304" i="22"/>
  <c r="T304" i="22"/>
  <c r="R304" i="22"/>
  <c r="P304" i="22"/>
  <c r="BI302" i="22"/>
  <c r="BH302" i="22"/>
  <c r="BG302" i="22"/>
  <c r="BF302" i="22"/>
  <c r="T302" i="22"/>
  <c r="R302" i="22"/>
  <c r="P302" i="22"/>
  <c r="BI299" i="22"/>
  <c r="BH299" i="22"/>
  <c r="BG299" i="22"/>
  <c r="BF299" i="22"/>
  <c r="T299" i="22"/>
  <c r="R299" i="22"/>
  <c r="P299" i="22"/>
  <c r="BI296" i="22"/>
  <c r="BH296" i="22"/>
  <c r="BG296" i="22"/>
  <c r="BF296" i="22"/>
  <c r="T296" i="22"/>
  <c r="R296" i="22"/>
  <c r="P296" i="22"/>
  <c r="BI293" i="22"/>
  <c r="BH293" i="22"/>
  <c r="BG293" i="22"/>
  <c r="BF293" i="22"/>
  <c r="T293" i="22"/>
  <c r="R293" i="22"/>
  <c r="P293" i="22"/>
  <c r="BI291" i="22"/>
  <c r="BH291" i="22"/>
  <c r="BG291" i="22"/>
  <c r="BF291" i="22"/>
  <c r="T291" i="22"/>
  <c r="R291" i="22"/>
  <c r="P291" i="22"/>
  <c r="BI288" i="22"/>
  <c r="BH288" i="22"/>
  <c r="BG288" i="22"/>
  <c r="BF288" i="22"/>
  <c r="T288" i="22"/>
  <c r="R288" i="22"/>
  <c r="P288" i="22"/>
  <c r="BI286" i="22"/>
  <c r="BH286" i="22"/>
  <c r="BG286" i="22"/>
  <c r="BF286" i="22"/>
  <c r="T286" i="22"/>
  <c r="R286" i="22"/>
  <c r="P286" i="22"/>
  <c r="BI284" i="22"/>
  <c r="BH284" i="22"/>
  <c r="BG284" i="22"/>
  <c r="BF284" i="22"/>
  <c r="T284" i="22"/>
  <c r="R284" i="22"/>
  <c r="P284" i="22"/>
  <c r="BI281" i="22"/>
  <c r="BH281" i="22"/>
  <c r="BG281" i="22"/>
  <c r="BF281" i="22"/>
  <c r="T281" i="22"/>
  <c r="R281" i="22"/>
  <c r="P281" i="22"/>
  <c r="BI279" i="22"/>
  <c r="BH279" i="22"/>
  <c r="BG279" i="22"/>
  <c r="BF279" i="22"/>
  <c r="T279" i="22"/>
  <c r="R279" i="22"/>
  <c r="P279" i="22"/>
  <c r="BI276" i="22"/>
  <c r="BH276" i="22"/>
  <c r="BG276" i="22"/>
  <c r="BF276" i="22"/>
  <c r="T276" i="22"/>
  <c r="R276" i="22"/>
  <c r="P276" i="22"/>
  <c r="BI273" i="22"/>
  <c r="BH273" i="22"/>
  <c r="BG273" i="22"/>
  <c r="BF273" i="22"/>
  <c r="T273" i="22"/>
  <c r="R273" i="22"/>
  <c r="P273" i="22"/>
  <c r="BI269" i="22"/>
  <c r="BH269" i="22"/>
  <c r="BG269" i="22"/>
  <c r="BF269" i="22"/>
  <c r="T269" i="22"/>
  <c r="R269" i="22"/>
  <c r="P269" i="22"/>
  <c r="BI267" i="22"/>
  <c r="BH267" i="22"/>
  <c r="BG267" i="22"/>
  <c r="BF267" i="22"/>
  <c r="T267" i="22"/>
  <c r="R267" i="22"/>
  <c r="P267" i="22"/>
  <c r="BI263" i="22"/>
  <c r="BH263" i="22"/>
  <c r="BG263" i="22"/>
  <c r="BF263" i="22"/>
  <c r="T263" i="22"/>
  <c r="R263" i="22"/>
  <c r="P263" i="22"/>
  <c r="BI260" i="22"/>
  <c r="BH260" i="22"/>
  <c r="BG260" i="22"/>
  <c r="BF260" i="22"/>
  <c r="T260" i="22"/>
  <c r="R260" i="22"/>
  <c r="P260" i="22"/>
  <c r="BI256" i="22"/>
  <c r="BH256" i="22"/>
  <c r="BG256" i="22"/>
  <c r="BF256" i="22"/>
  <c r="T256" i="22"/>
  <c r="R256" i="22"/>
  <c r="P256" i="22"/>
  <c r="BI250" i="22"/>
  <c r="BH250" i="22"/>
  <c r="BG250" i="22"/>
  <c r="BF250" i="22"/>
  <c r="T250" i="22"/>
  <c r="R250" i="22"/>
  <c r="P250" i="22"/>
  <c r="BI247" i="22"/>
  <c r="BH247" i="22"/>
  <c r="BG247" i="22"/>
  <c r="BF247" i="22"/>
  <c r="T247" i="22"/>
  <c r="R247" i="22"/>
  <c r="P247" i="22"/>
  <c r="BI243" i="22"/>
  <c r="BH243" i="22"/>
  <c r="BG243" i="22"/>
  <c r="BF243" i="22"/>
  <c r="T243" i="22"/>
  <c r="R243" i="22"/>
  <c r="P243" i="22"/>
  <c r="BI239" i="22"/>
  <c r="BH239" i="22"/>
  <c r="BG239" i="22"/>
  <c r="BF239" i="22"/>
  <c r="T239" i="22"/>
  <c r="R239" i="22"/>
  <c r="P239" i="22"/>
  <c r="BI235" i="22"/>
  <c r="BH235" i="22"/>
  <c r="BG235" i="22"/>
  <c r="BF235" i="22"/>
  <c r="T235" i="22"/>
  <c r="R235" i="22"/>
  <c r="P235" i="22"/>
  <c r="BI232" i="22"/>
  <c r="BH232" i="22"/>
  <c r="BG232" i="22"/>
  <c r="BF232" i="22"/>
  <c r="T232" i="22"/>
  <c r="R232" i="22"/>
  <c r="P232" i="22"/>
  <c r="BI227" i="22"/>
  <c r="BH227" i="22"/>
  <c r="BG227" i="22"/>
  <c r="BF227" i="22"/>
  <c r="T227" i="22"/>
  <c r="R227" i="22"/>
  <c r="P227" i="22"/>
  <c r="BI222" i="22"/>
  <c r="BH222" i="22"/>
  <c r="BG222" i="22"/>
  <c r="BF222" i="22"/>
  <c r="T222" i="22"/>
  <c r="R222" i="22"/>
  <c r="P222" i="22"/>
  <c r="BI218" i="22"/>
  <c r="BH218" i="22"/>
  <c r="BG218" i="22"/>
  <c r="BF218" i="22"/>
  <c r="T218" i="22"/>
  <c r="R218" i="22"/>
  <c r="P218" i="22"/>
  <c r="BI215" i="22"/>
  <c r="BH215" i="22"/>
  <c r="BG215" i="22"/>
  <c r="BF215" i="22"/>
  <c r="T215" i="22"/>
  <c r="R215" i="22"/>
  <c r="P215" i="22"/>
  <c r="BI212" i="22"/>
  <c r="BH212" i="22"/>
  <c r="BG212" i="22"/>
  <c r="BF212" i="22"/>
  <c r="T212" i="22"/>
  <c r="R212" i="22"/>
  <c r="P212" i="22"/>
  <c r="BI208" i="22"/>
  <c r="BH208" i="22"/>
  <c r="BG208" i="22"/>
  <c r="BF208" i="22"/>
  <c r="T208" i="22"/>
  <c r="R208" i="22"/>
  <c r="P208" i="22"/>
  <c r="BI204" i="22"/>
  <c r="BH204" i="22"/>
  <c r="BG204" i="22"/>
  <c r="BF204" i="22"/>
  <c r="T204" i="22"/>
  <c r="T203" i="22"/>
  <c r="R204" i="22"/>
  <c r="R203" i="22"/>
  <c r="P204" i="22"/>
  <c r="P203" i="22"/>
  <c r="BI200" i="22"/>
  <c r="BH200" i="22"/>
  <c r="BG200" i="22"/>
  <c r="BF200" i="22"/>
  <c r="T200" i="22"/>
  <c r="T199" i="22" s="1"/>
  <c r="R200" i="22"/>
  <c r="R199" i="22" s="1"/>
  <c r="P200" i="22"/>
  <c r="P199" i="22"/>
  <c r="BI196" i="22"/>
  <c r="BH196" i="22"/>
  <c r="BG196" i="22"/>
  <c r="BF196" i="22"/>
  <c r="T196" i="22"/>
  <c r="R196" i="22"/>
  <c r="P196" i="22"/>
  <c r="BI191" i="22"/>
  <c r="BH191" i="22"/>
  <c r="BG191" i="22"/>
  <c r="BF191" i="22"/>
  <c r="T191" i="22"/>
  <c r="R191" i="22"/>
  <c r="P191" i="22"/>
  <c r="BI187" i="22"/>
  <c r="BH187" i="22"/>
  <c r="BG187" i="22"/>
  <c r="BF187" i="22"/>
  <c r="T187" i="22"/>
  <c r="R187" i="22"/>
  <c r="P187" i="22"/>
  <c r="BI183" i="22"/>
  <c r="BH183" i="22"/>
  <c r="BG183" i="22"/>
  <c r="BF183" i="22"/>
  <c r="T183" i="22"/>
  <c r="R183" i="22"/>
  <c r="P183" i="22"/>
  <c r="BI180" i="22"/>
  <c r="BH180" i="22"/>
  <c r="BG180" i="22"/>
  <c r="BF180" i="22"/>
  <c r="T180" i="22"/>
  <c r="R180" i="22"/>
  <c r="P180" i="22"/>
  <c r="BI175" i="22"/>
  <c r="BH175" i="22"/>
  <c r="BG175" i="22"/>
  <c r="BF175" i="22"/>
  <c r="T175" i="22"/>
  <c r="R175" i="22"/>
  <c r="P175" i="22"/>
  <c r="BI171" i="22"/>
  <c r="BH171" i="22"/>
  <c r="BG171" i="22"/>
  <c r="BF171" i="22"/>
  <c r="T171" i="22"/>
  <c r="R171" i="22"/>
  <c r="P171" i="22"/>
  <c r="BI166" i="22"/>
  <c r="BH166" i="22"/>
  <c r="BG166" i="22"/>
  <c r="BF166" i="22"/>
  <c r="T166" i="22"/>
  <c r="R166" i="22"/>
  <c r="P166" i="22"/>
  <c r="BI163" i="22"/>
  <c r="BH163" i="22"/>
  <c r="BG163" i="22"/>
  <c r="BF163" i="22"/>
  <c r="T163" i="22"/>
  <c r="R163" i="22"/>
  <c r="P163" i="22"/>
  <c r="BI158" i="22"/>
  <c r="BH158" i="22"/>
  <c r="BG158" i="22"/>
  <c r="BF158" i="22"/>
  <c r="T158" i="22"/>
  <c r="R158" i="22"/>
  <c r="P158" i="22"/>
  <c r="BI155" i="22"/>
  <c r="BH155" i="22"/>
  <c r="BG155" i="22"/>
  <c r="BF155" i="22"/>
  <c r="T155" i="22"/>
  <c r="R155" i="22"/>
  <c r="P155" i="22"/>
  <c r="BI153" i="22"/>
  <c r="BH153" i="22"/>
  <c r="BG153" i="22"/>
  <c r="BF153" i="22"/>
  <c r="T153" i="22"/>
  <c r="R153" i="22"/>
  <c r="P153" i="22"/>
  <c r="BI148" i="22"/>
  <c r="BH148" i="22"/>
  <c r="BG148" i="22"/>
  <c r="BF148" i="22"/>
  <c r="T148" i="22"/>
  <c r="R148" i="22"/>
  <c r="P148" i="22"/>
  <c r="BI145" i="22"/>
  <c r="BH145" i="22"/>
  <c r="BG145" i="22"/>
  <c r="BF145" i="22"/>
  <c r="T145" i="22"/>
  <c r="R145" i="22"/>
  <c r="P145" i="22"/>
  <c r="BI142" i="22"/>
  <c r="BH142" i="22"/>
  <c r="BG142" i="22"/>
  <c r="BF142" i="22"/>
  <c r="T142" i="22"/>
  <c r="R142" i="22"/>
  <c r="P142" i="22"/>
  <c r="BI131" i="22"/>
  <c r="BH131" i="22"/>
  <c r="BG131" i="22"/>
  <c r="BF131" i="22"/>
  <c r="T131" i="22"/>
  <c r="R131" i="22"/>
  <c r="P131" i="22"/>
  <c r="BI128" i="22"/>
  <c r="BH128" i="22"/>
  <c r="BG128" i="22"/>
  <c r="BF128" i="22"/>
  <c r="T128" i="22"/>
  <c r="R128" i="22"/>
  <c r="P128" i="22"/>
  <c r="BI123" i="22"/>
  <c r="BH123" i="22"/>
  <c r="BG123" i="22"/>
  <c r="BF123" i="22"/>
  <c r="T123" i="22"/>
  <c r="R123" i="22"/>
  <c r="P123" i="22"/>
  <c r="BI118" i="22"/>
  <c r="BH118" i="22"/>
  <c r="BG118" i="22"/>
  <c r="BF118" i="22"/>
  <c r="T118" i="22"/>
  <c r="R118" i="22"/>
  <c r="P118" i="22"/>
  <c r="BI113" i="22"/>
  <c r="BH113" i="22"/>
  <c r="BG113" i="22"/>
  <c r="BF113" i="22"/>
  <c r="T113" i="22"/>
  <c r="R113" i="22"/>
  <c r="P113" i="22"/>
  <c r="BI111" i="22"/>
  <c r="BH111" i="22"/>
  <c r="BG111" i="22"/>
  <c r="BF111" i="22"/>
  <c r="T111" i="22"/>
  <c r="R111" i="22"/>
  <c r="P111" i="22"/>
  <c r="BI108" i="22"/>
  <c r="BH108" i="22"/>
  <c r="BG108" i="22"/>
  <c r="BF108" i="22"/>
  <c r="T108" i="22"/>
  <c r="R108" i="22"/>
  <c r="P108" i="22"/>
  <c r="BI105" i="22"/>
  <c r="BH105" i="22"/>
  <c r="BG105" i="22"/>
  <c r="BF105" i="22"/>
  <c r="T105" i="22"/>
  <c r="R105" i="22"/>
  <c r="P105" i="22"/>
  <c r="BI101" i="22"/>
  <c r="BH101" i="22"/>
  <c r="BG101" i="22"/>
  <c r="BF101" i="22"/>
  <c r="T101" i="22"/>
  <c r="R101" i="22"/>
  <c r="P101" i="22"/>
  <c r="BI97" i="22"/>
  <c r="BH97" i="22"/>
  <c r="BG97" i="22"/>
  <c r="BF97" i="22"/>
  <c r="T97" i="22"/>
  <c r="R97" i="22"/>
  <c r="P97" i="22"/>
  <c r="BI94" i="22"/>
  <c r="BH94" i="22"/>
  <c r="BG94" i="22"/>
  <c r="BF94" i="22"/>
  <c r="T94" i="22"/>
  <c r="R94" i="22"/>
  <c r="P94" i="22"/>
  <c r="BI91" i="22"/>
  <c r="BH91" i="22"/>
  <c r="BG91" i="22"/>
  <c r="BF91" i="22"/>
  <c r="T91" i="22"/>
  <c r="R91" i="22"/>
  <c r="P91" i="22"/>
  <c r="J85" i="22"/>
  <c r="J84" i="22"/>
  <c r="F84" i="22"/>
  <c r="F82" i="22"/>
  <c r="E80" i="22"/>
  <c r="J55" i="22"/>
  <c r="J54" i="22"/>
  <c r="F54" i="22"/>
  <c r="F52" i="22"/>
  <c r="E50" i="22"/>
  <c r="J18" i="22"/>
  <c r="E18" i="22"/>
  <c r="F85" i="22" s="1"/>
  <c r="J17" i="22"/>
  <c r="J12" i="22"/>
  <c r="J52" i="22" s="1"/>
  <c r="E7" i="22"/>
  <c r="E48" i="22" s="1"/>
  <c r="J37" i="21"/>
  <c r="J36" i="21"/>
  <c r="AY78" i="1" s="1"/>
  <c r="J35" i="21"/>
  <c r="AX78" i="1" s="1"/>
  <c r="BI427" i="21"/>
  <c r="BH427" i="21"/>
  <c r="BG427" i="21"/>
  <c r="BF427" i="21"/>
  <c r="T427" i="21"/>
  <c r="T426" i="21" s="1"/>
  <c r="R427" i="21"/>
  <c r="R426" i="21" s="1"/>
  <c r="P427" i="21"/>
  <c r="P426" i="21" s="1"/>
  <c r="BI425" i="21"/>
  <c r="BH425" i="21"/>
  <c r="BG425" i="21"/>
  <c r="BF425" i="21"/>
  <c r="T425" i="21"/>
  <c r="R425" i="21"/>
  <c r="P425" i="21"/>
  <c r="BI424" i="21"/>
  <c r="BH424" i="21"/>
  <c r="BG424" i="21"/>
  <c r="BF424" i="21"/>
  <c r="T424" i="21"/>
  <c r="R424" i="21"/>
  <c r="P424" i="21"/>
  <c r="BI423" i="21"/>
  <c r="BH423" i="21"/>
  <c r="BG423" i="21"/>
  <c r="BF423" i="21"/>
  <c r="T423" i="21"/>
  <c r="R423" i="21"/>
  <c r="P423" i="21"/>
  <c r="BI421" i="21"/>
  <c r="BH421" i="21"/>
  <c r="BG421" i="21"/>
  <c r="BF421" i="21"/>
  <c r="T421" i="21"/>
  <c r="R421" i="21"/>
  <c r="P421" i="21"/>
  <c r="BI418" i="21"/>
  <c r="BH418" i="21"/>
  <c r="BG418" i="21"/>
  <c r="BF418" i="21"/>
  <c r="T418" i="21"/>
  <c r="R418" i="21"/>
  <c r="P418" i="21"/>
  <c r="BI411" i="21"/>
  <c r="BH411" i="21"/>
  <c r="BG411" i="21"/>
  <c r="BF411" i="21"/>
  <c r="T411" i="21"/>
  <c r="R411" i="21"/>
  <c r="P411" i="21"/>
  <c r="BI408" i="21"/>
  <c r="BH408" i="21"/>
  <c r="BG408" i="21"/>
  <c r="BF408" i="21"/>
  <c r="T408" i="21"/>
  <c r="R408" i="21"/>
  <c r="P408" i="21"/>
  <c r="BI403" i="21"/>
  <c r="BH403" i="21"/>
  <c r="BG403" i="21"/>
  <c r="BF403" i="21"/>
  <c r="T403" i="21"/>
  <c r="R403" i="21"/>
  <c r="P403" i="21"/>
  <c r="BI401" i="21"/>
  <c r="BH401" i="21"/>
  <c r="BG401" i="21"/>
  <c r="BF401" i="21"/>
  <c r="T401" i="21"/>
  <c r="R401" i="21"/>
  <c r="P401" i="21"/>
  <c r="BI398" i="21"/>
  <c r="BH398" i="21"/>
  <c r="BG398" i="21"/>
  <c r="BF398" i="21"/>
  <c r="T398" i="21"/>
  <c r="R398" i="21"/>
  <c r="P398" i="21"/>
  <c r="BI394" i="21"/>
  <c r="BH394" i="21"/>
  <c r="BG394" i="21"/>
  <c r="BF394" i="21"/>
  <c r="T394" i="21"/>
  <c r="R394" i="21"/>
  <c r="P394" i="21"/>
  <c r="BI391" i="21"/>
  <c r="BH391" i="21"/>
  <c r="BG391" i="21"/>
  <c r="BF391" i="21"/>
  <c r="T391" i="21"/>
  <c r="R391" i="21"/>
  <c r="P391" i="21"/>
  <c r="BI390" i="21"/>
  <c r="BH390" i="21"/>
  <c r="BG390" i="21"/>
  <c r="BF390" i="21"/>
  <c r="T390" i="21"/>
  <c r="R390" i="21"/>
  <c r="P390" i="21"/>
  <c r="BI389" i="21"/>
  <c r="BH389" i="21"/>
  <c r="BG389" i="21"/>
  <c r="BF389" i="21"/>
  <c r="T389" i="21"/>
  <c r="R389" i="21"/>
  <c r="P389" i="21"/>
  <c r="BI388" i="21"/>
  <c r="BH388" i="21"/>
  <c r="BG388" i="21"/>
  <c r="BF388" i="21"/>
  <c r="T388" i="21"/>
  <c r="R388" i="21"/>
  <c r="P388" i="21"/>
  <c r="BI386" i="21"/>
  <c r="BH386" i="21"/>
  <c r="BG386" i="21"/>
  <c r="BF386" i="21"/>
  <c r="T386" i="21"/>
  <c r="R386" i="21"/>
  <c r="P386" i="21"/>
  <c r="BI383" i="21"/>
  <c r="BH383" i="21"/>
  <c r="BG383" i="21"/>
  <c r="BF383" i="21"/>
  <c r="T383" i="21"/>
  <c r="R383" i="21"/>
  <c r="P383" i="21"/>
  <c r="BI380" i="21"/>
  <c r="BH380" i="21"/>
  <c r="BG380" i="21"/>
  <c r="BF380" i="21"/>
  <c r="T380" i="21"/>
  <c r="R380" i="21"/>
  <c r="P380" i="21"/>
  <c r="BI366" i="21"/>
  <c r="BH366" i="21"/>
  <c r="BG366" i="21"/>
  <c r="BF366" i="21"/>
  <c r="T366" i="21"/>
  <c r="R366" i="21"/>
  <c r="P366" i="21"/>
  <c r="BI363" i="21"/>
  <c r="BH363" i="21"/>
  <c r="BG363" i="21"/>
  <c r="BF363" i="21"/>
  <c r="T363" i="21"/>
  <c r="R363" i="21"/>
  <c r="P363" i="21"/>
  <c r="BI357" i="21"/>
  <c r="BH357" i="21"/>
  <c r="BG357" i="21"/>
  <c r="BF357" i="21"/>
  <c r="T357" i="21"/>
  <c r="R357" i="21"/>
  <c r="P357" i="21"/>
  <c r="BI354" i="21"/>
  <c r="BH354" i="21"/>
  <c r="BG354" i="21"/>
  <c r="BF354" i="21"/>
  <c r="T354" i="21"/>
  <c r="R354" i="21"/>
  <c r="P354" i="21"/>
  <c r="BI345" i="21"/>
  <c r="BH345" i="21"/>
  <c r="BG345" i="21"/>
  <c r="BF345" i="21"/>
  <c r="T345" i="21"/>
  <c r="R345" i="21"/>
  <c r="P345" i="21"/>
  <c r="BI342" i="21"/>
  <c r="BH342" i="21"/>
  <c r="BG342" i="21"/>
  <c r="BF342" i="21"/>
  <c r="T342" i="21"/>
  <c r="R342" i="21"/>
  <c r="P342" i="21"/>
  <c r="BI338" i="21"/>
  <c r="BH338" i="21"/>
  <c r="BG338" i="21"/>
  <c r="BF338" i="21"/>
  <c r="T338" i="21"/>
  <c r="R338" i="21"/>
  <c r="P338" i="21"/>
  <c r="BI333" i="21"/>
  <c r="BH333" i="21"/>
  <c r="BG333" i="21"/>
  <c r="BF333" i="21"/>
  <c r="T333" i="21"/>
  <c r="R333" i="21"/>
  <c r="P333" i="21"/>
  <c r="BI331" i="21"/>
  <c r="BH331" i="21"/>
  <c r="BG331" i="21"/>
  <c r="BF331" i="21"/>
  <c r="T331" i="21"/>
  <c r="R331" i="21"/>
  <c r="P331" i="21"/>
  <c r="BI328" i="21"/>
  <c r="BH328" i="21"/>
  <c r="BG328" i="21"/>
  <c r="BF328" i="21"/>
  <c r="T328" i="21"/>
  <c r="R328" i="21"/>
  <c r="P328" i="21"/>
  <c r="BI325" i="21"/>
  <c r="BH325" i="21"/>
  <c r="BG325" i="21"/>
  <c r="BF325" i="21"/>
  <c r="T325" i="21"/>
  <c r="R325" i="21"/>
  <c r="P325" i="21"/>
  <c r="BI321" i="21"/>
  <c r="BH321" i="21"/>
  <c r="BG321" i="21"/>
  <c r="BF321" i="21"/>
  <c r="T321" i="21"/>
  <c r="R321" i="21"/>
  <c r="P321" i="21"/>
  <c r="BI318" i="21"/>
  <c r="BH318" i="21"/>
  <c r="BG318" i="21"/>
  <c r="BF318" i="21"/>
  <c r="T318" i="21"/>
  <c r="R318" i="21"/>
  <c r="P318" i="21"/>
  <c r="BI315" i="21"/>
  <c r="BH315" i="21"/>
  <c r="BG315" i="21"/>
  <c r="BF315" i="21"/>
  <c r="T315" i="21"/>
  <c r="R315" i="21"/>
  <c r="P315" i="21"/>
  <c r="BI309" i="21"/>
  <c r="BH309" i="21"/>
  <c r="BG309" i="21"/>
  <c r="BF309" i="21"/>
  <c r="T309" i="21"/>
  <c r="R309" i="21"/>
  <c r="P309" i="21"/>
  <c r="BI302" i="21"/>
  <c r="BH302" i="21"/>
  <c r="BG302" i="21"/>
  <c r="BF302" i="21"/>
  <c r="T302" i="21"/>
  <c r="R302" i="21"/>
  <c r="P302" i="21"/>
  <c r="BI297" i="21"/>
  <c r="BH297" i="21"/>
  <c r="BG297" i="21"/>
  <c r="BF297" i="21"/>
  <c r="T297" i="21"/>
  <c r="T296" i="21"/>
  <c r="R297" i="21"/>
  <c r="R296" i="21" s="1"/>
  <c r="P297" i="21"/>
  <c r="P296" i="21" s="1"/>
  <c r="BI293" i="21"/>
  <c r="BH293" i="21"/>
  <c r="BG293" i="21"/>
  <c r="BF293" i="21"/>
  <c r="T293" i="21"/>
  <c r="T292" i="21" s="1"/>
  <c r="R293" i="21"/>
  <c r="R292" i="21" s="1"/>
  <c r="P293" i="21"/>
  <c r="P292" i="21" s="1"/>
  <c r="BI288" i="21"/>
  <c r="BH288" i="21"/>
  <c r="BG288" i="21"/>
  <c r="BF288" i="21"/>
  <c r="T288" i="21"/>
  <c r="R288" i="21"/>
  <c r="P288" i="21"/>
  <c r="BI285" i="21"/>
  <c r="BH285" i="21"/>
  <c r="BG285" i="21"/>
  <c r="BF285" i="21"/>
  <c r="T285" i="21"/>
  <c r="R285" i="21"/>
  <c r="P285" i="21"/>
  <c r="BI282" i="21"/>
  <c r="BH282" i="21"/>
  <c r="BG282" i="21"/>
  <c r="BF282" i="21"/>
  <c r="T282" i="21"/>
  <c r="R282" i="21"/>
  <c r="P282" i="21"/>
  <c r="BI279" i="21"/>
  <c r="BH279" i="21"/>
  <c r="BG279" i="21"/>
  <c r="BF279" i="21"/>
  <c r="T279" i="21"/>
  <c r="R279" i="21"/>
  <c r="P279" i="21"/>
  <c r="BI276" i="21"/>
  <c r="BH276" i="21"/>
  <c r="BG276" i="21"/>
  <c r="BF276" i="21"/>
  <c r="T276" i="21"/>
  <c r="R276" i="21"/>
  <c r="P276" i="21"/>
  <c r="BI261" i="21"/>
  <c r="BH261" i="21"/>
  <c r="BG261" i="21"/>
  <c r="BF261" i="21"/>
  <c r="T261" i="21"/>
  <c r="R261" i="21"/>
  <c r="P261" i="21"/>
  <c r="BI258" i="21"/>
  <c r="BH258" i="21"/>
  <c r="BG258" i="21"/>
  <c r="BF258" i="21"/>
  <c r="T258" i="21"/>
  <c r="R258" i="21"/>
  <c r="P258" i="21"/>
  <c r="BI254" i="21"/>
  <c r="BH254" i="21"/>
  <c r="BG254" i="21"/>
  <c r="BF254" i="21"/>
  <c r="T254" i="21"/>
  <c r="R254" i="21"/>
  <c r="P254" i="21"/>
  <c r="BI249" i="21"/>
  <c r="BH249" i="21"/>
  <c r="BG249" i="21"/>
  <c r="BF249" i="21"/>
  <c r="T249" i="21"/>
  <c r="R249" i="21"/>
  <c r="P249" i="21"/>
  <c r="BI245" i="21"/>
  <c r="BH245" i="21"/>
  <c r="BG245" i="21"/>
  <c r="BF245" i="21"/>
  <c r="T245" i="21"/>
  <c r="R245" i="21"/>
  <c r="P245" i="21"/>
  <c r="BI243" i="21"/>
  <c r="BH243" i="21"/>
  <c r="BG243" i="21"/>
  <c r="BF243" i="21"/>
  <c r="T243" i="21"/>
  <c r="R243" i="21"/>
  <c r="P243" i="21"/>
  <c r="BI238" i="21"/>
  <c r="BH238" i="21"/>
  <c r="BG238" i="21"/>
  <c r="BF238" i="21"/>
  <c r="T238" i="21"/>
  <c r="R238" i="21"/>
  <c r="P238" i="21"/>
  <c r="BI234" i="21"/>
  <c r="BH234" i="21"/>
  <c r="BG234" i="21"/>
  <c r="BF234" i="21"/>
  <c r="T234" i="21"/>
  <c r="R234" i="21"/>
  <c r="P234" i="21"/>
  <c r="BI229" i="21"/>
  <c r="BH229" i="21"/>
  <c r="BG229" i="21"/>
  <c r="BF229" i="21"/>
  <c r="T229" i="21"/>
  <c r="R229" i="21"/>
  <c r="P229" i="21"/>
  <c r="BI226" i="21"/>
  <c r="BH226" i="21"/>
  <c r="BG226" i="21"/>
  <c r="BF226" i="21"/>
  <c r="T226" i="21"/>
  <c r="R226" i="21"/>
  <c r="P226" i="21"/>
  <c r="BI221" i="21"/>
  <c r="BH221" i="21"/>
  <c r="BG221" i="21"/>
  <c r="BF221" i="21"/>
  <c r="T221" i="21"/>
  <c r="R221" i="21"/>
  <c r="P221" i="21"/>
  <c r="BI218" i="21"/>
  <c r="BH218" i="21"/>
  <c r="BG218" i="21"/>
  <c r="BF218" i="21"/>
  <c r="T218" i="21"/>
  <c r="R218" i="21"/>
  <c r="P218" i="21"/>
  <c r="BI216" i="21"/>
  <c r="BH216" i="21"/>
  <c r="BG216" i="21"/>
  <c r="BF216" i="21"/>
  <c r="T216" i="21"/>
  <c r="R216" i="21"/>
  <c r="P216" i="21"/>
  <c r="BI211" i="21"/>
  <c r="BH211" i="21"/>
  <c r="BG211" i="21"/>
  <c r="BF211" i="21"/>
  <c r="T211" i="21"/>
  <c r="R211" i="21"/>
  <c r="P211" i="21"/>
  <c r="BI208" i="21"/>
  <c r="BH208" i="21"/>
  <c r="BG208" i="21"/>
  <c r="BF208" i="21"/>
  <c r="T208" i="21"/>
  <c r="R208" i="21"/>
  <c r="P208" i="21"/>
  <c r="BI205" i="21"/>
  <c r="BH205" i="21"/>
  <c r="BG205" i="21"/>
  <c r="BF205" i="21"/>
  <c r="T205" i="21"/>
  <c r="R205" i="21"/>
  <c r="P205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R192" i="21"/>
  <c r="P192" i="21"/>
  <c r="BI189" i="21"/>
  <c r="BH189" i="21"/>
  <c r="BG189" i="21"/>
  <c r="BF189" i="21"/>
  <c r="T189" i="21"/>
  <c r="R189" i="21"/>
  <c r="P189" i="21"/>
  <c r="BI185" i="21"/>
  <c r="BH185" i="21"/>
  <c r="BG185" i="21"/>
  <c r="BF185" i="21"/>
  <c r="T185" i="21"/>
  <c r="R185" i="21"/>
  <c r="P185" i="21"/>
  <c r="BI181" i="21"/>
  <c r="BH181" i="21"/>
  <c r="BG181" i="21"/>
  <c r="BF181" i="21"/>
  <c r="T181" i="21"/>
  <c r="R181" i="21"/>
  <c r="P181" i="21"/>
  <c r="BI177" i="21"/>
  <c r="BH177" i="21"/>
  <c r="BG177" i="21"/>
  <c r="BF177" i="21"/>
  <c r="T177" i="21"/>
  <c r="R177" i="21"/>
  <c r="P177" i="21"/>
  <c r="BI175" i="21"/>
  <c r="BH175" i="21"/>
  <c r="BG175" i="21"/>
  <c r="BF175" i="21"/>
  <c r="T175" i="21"/>
  <c r="R175" i="21"/>
  <c r="P175" i="21"/>
  <c r="BI172" i="21"/>
  <c r="BH172" i="21"/>
  <c r="BG172" i="21"/>
  <c r="BF172" i="21"/>
  <c r="T172" i="21"/>
  <c r="R172" i="21"/>
  <c r="P172" i="21"/>
  <c r="BI169" i="21"/>
  <c r="BH169" i="21"/>
  <c r="BG169" i="21"/>
  <c r="BF169" i="21"/>
  <c r="T169" i="21"/>
  <c r="R169" i="21"/>
  <c r="P169" i="21"/>
  <c r="BI166" i="21"/>
  <c r="BH166" i="21"/>
  <c r="BG166" i="21"/>
  <c r="BF166" i="21"/>
  <c r="T166" i="21"/>
  <c r="R166" i="21"/>
  <c r="P166" i="21"/>
  <c r="BI163" i="21"/>
  <c r="BH163" i="21"/>
  <c r="BG163" i="21"/>
  <c r="BF163" i="21"/>
  <c r="T163" i="21"/>
  <c r="R163" i="21"/>
  <c r="P163" i="21"/>
  <c r="BI158" i="21"/>
  <c r="BH158" i="21"/>
  <c r="BG158" i="21"/>
  <c r="BF158" i="21"/>
  <c r="T158" i="21"/>
  <c r="R158" i="21"/>
  <c r="P158" i="21"/>
  <c r="BI154" i="21"/>
  <c r="BH154" i="21"/>
  <c r="BG154" i="21"/>
  <c r="BF154" i="21"/>
  <c r="T154" i="21"/>
  <c r="R154" i="21"/>
  <c r="P154" i="21"/>
  <c r="BI132" i="21"/>
  <c r="BH132" i="21"/>
  <c r="BG132" i="21"/>
  <c r="BF132" i="21"/>
  <c r="T132" i="21"/>
  <c r="R132" i="21"/>
  <c r="P132" i="21"/>
  <c r="BI128" i="21"/>
  <c r="BH128" i="21"/>
  <c r="BG128" i="21"/>
  <c r="BF128" i="21"/>
  <c r="T128" i="21"/>
  <c r="R128" i="21"/>
  <c r="P128" i="21"/>
  <c r="BI99" i="21"/>
  <c r="BH99" i="21"/>
  <c r="BG99" i="21"/>
  <c r="BF99" i="21"/>
  <c r="T99" i="21"/>
  <c r="R99" i="21"/>
  <c r="P99" i="21"/>
  <c r="BI93" i="21"/>
  <c r="BH93" i="21"/>
  <c r="BG93" i="21"/>
  <c r="BF93" i="21"/>
  <c r="T93" i="21"/>
  <c r="R93" i="21"/>
  <c r="P93" i="21"/>
  <c r="BI90" i="21"/>
  <c r="BH90" i="21"/>
  <c r="BG90" i="21"/>
  <c r="BF90" i="21"/>
  <c r="T90" i="21"/>
  <c r="R90" i="21"/>
  <c r="P90" i="21"/>
  <c r="J84" i="21"/>
  <c r="J83" i="21"/>
  <c r="F83" i="21"/>
  <c r="F81" i="21"/>
  <c r="E79" i="21"/>
  <c r="J55" i="21"/>
  <c r="J54" i="21"/>
  <c r="F54" i="21"/>
  <c r="F52" i="21"/>
  <c r="E50" i="21"/>
  <c r="J18" i="21"/>
  <c r="E18" i="21"/>
  <c r="F55" i="21" s="1"/>
  <c r="J17" i="21"/>
  <c r="J12" i="21"/>
  <c r="J81" i="21" s="1"/>
  <c r="E7" i="21"/>
  <c r="E77" i="21" s="1"/>
  <c r="J39" i="20"/>
  <c r="J38" i="20"/>
  <c r="AY77" i="1" s="1"/>
  <c r="J37" i="20"/>
  <c r="AX77" i="1" s="1"/>
  <c r="BI92" i="20"/>
  <c r="BH92" i="20"/>
  <c r="BG92" i="20"/>
  <c r="BF92" i="20"/>
  <c r="T92" i="20"/>
  <c r="R92" i="20"/>
  <c r="P92" i="20"/>
  <c r="BI90" i="20"/>
  <c r="BH90" i="20"/>
  <c r="BG90" i="20"/>
  <c r="BF90" i="20"/>
  <c r="T90" i="20"/>
  <c r="R90" i="20"/>
  <c r="P90" i="20"/>
  <c r="J84" i="20"/>
  <c r="J83" i="20"/>
  <c r="F83" i="20"/>
  <c r="F81" i="20"/>
  <c r="E79" i="20"/>
  <c r="J59" i="20"/>
  <c r="J58" i="20"/>
  <c r="F58" i="20"/>
  <c r="F56" i="20"/>
  <c r="E54" i="20"/>
  <c r="J20" i="20"/>
  <c r="E20" i="20"/>
  <c r="F59" i="20" s="1"/>
  <c r="J19" i="20"/>
  <c r="J14" i="20"/>
  <c r="J56" i="20"/>
  <c r="E7" i="20"/>
  <c r="E75" i="20"/>
  <c r="J37" i="19"/>
  <c r="J36" i="19"/>
  <c r="AY76" i="1" s="1"/>
  <c r="J35" i="19"/>
  <c r="AX76" i="1"/>
  <c r="BI285" i="19"/>
  <c r="BH285" i="19"/>
  <c r="BG285" i="19"/>
  <c r="BF285" i="19"/>
  <c r="T285" i="19"/>
  <c r="R285" i="19"/>
  <c r="P285" i="19"/>
  <c r="BI283" i="19"/>
  <c r="BH283" i="19"/>
  <c r="BG283" i="19"/>
  <c r="BF283" i="19"/>
  <c r="T283" i="19"/>
  <c r="R283" i="19"/>
  <c r="P283" i="19"/>
  <c r="BI279" i="19"/>
  <c r="BH279" i="19"/>
  <c r="BG279" i="19"/>
  <c r="BF279" i="19"/>
  <c r="T279" i="19"/>
  <c r="R279" i="19"/>
  <c r="P279" i="19"/>
  <c r="BI276" i="19"/>
  <c r="BH276" i="19"/>
  <c r="BG276" i="19"/>
  <c r="BF276" i="19"/>
  <c r="T276" i="19"/>
  <c r="R276" i="19"/>
  <c r="P276" i="19"/>
  <c r="BI273" i="19"/>
  <c r="BH273" i="19"/>
  <c r="BG273" i="19"/>
  <c r="BF273" i="19"/>
  <c r="T273" i="19"/>
  <c r="R273" i="19"/>
  <c r="P273" i="19"/>
  <c r="BI270" i="19"/>
  <c r="BH270" i="19"/>
  <c r="BG270" i="19"/>
  <c r="BF270" i="19"/>
  <c r="T270" i="19"/>
  <c r="R270" i="19"/>
  <c r="P270" i="19"/>
  <c r="BI265" i="19"/>
  <c r="BH265" i="19"/>
  <c r="BG265" i="19"/>
  <c r="BF265" i="19"/>
  <c r="T265" i="19"/>
  <c r="R265" i="19"/>
  <c r="P265" i="19"/>
  <c r="BI263" i="19"/>
  <c r="BH263" i="19"/>
  <c r="BG263" i="19"/>
  <c r="BF263" i="19"/>
  <c r="T263" i="19"/>
  <c r="R263" i="19"/>
  <c r="P263" i="19"/>
  <c r="BI260" i="19"/>
  <c r="BH260" i="19"/>
  <c r="BG260" i="19"/>
  <c r="BF260" i="19"/>
  <c r="T260" i="19"/>
  <c r="R260" i="19"/>
  <c r="P260" i="19"/>
  <c r="BI257" i="19"/>
  <c r="BH257" i="19"/>
  <c r="BG257" i="19"/>
  <c r="BF257" i="19"/>
  <c r="T257" i="19"/>
  <c r="R257" i="19"/>
  <c r="P257" i="19"/>
  <c r="BI254" i="19"/>
  <c r="BH254" i="19"/>
  <c r="BG254" i="19"/>
  <c r="BF254" i="19"/>
  <c r="T254" i="19"/>
  <c r="R254" i="19"/>
  <c r="P254" i="19"/>
  <c r="BI252" i="19"/>
  <c r="BH252" i="19"/>
  <c r="BG252" i="19"/>
  <c r="BF252" i="19"/>
  <c r="T252" i="19"/>
  <c r="R252" i="19"/>
  <c r="P252" i="19"/>
  <c r="BI249" i="19"/>
  <c r="BH249" i="19"/>
  <c r="BG249" i="19"/>
  <c r="BF249" i="19"/>
  <c r="T249" i="19"/>
  <c r="R249" i="19"/>
  <c r="P249" i="19"/>
  <c r="BI245" i="19"/>
  <c r="BH245" i="19"/>
  <c r="BG245" i="19"/>
  <c r="BF245" i="19"/>
  <c r="T245" i="19"/>
  <c r="R245" i="19"/>
  <c r="P245" i="19"/>
  <c r="BI242" i="19"/>
  <c r="BH242" i="19"/>
  <c r="BG242" i="19"/>
  <c r="BF242" i="19"/>
  <c r="T242" i="19"/>
  <c r="R242" i="19"/>
  <c r="P242" i="19"/>
  <c r="BI239" i="19"/>
  <c r="BH239" i="19"/>
  <c r="BG239" i="19"/>
  <c r="BF239" i="19"/>
  <c r="T239" i="19"/>
  <c r="R239" i="19"/>
  <c r="P239" i="19"/>
  <c r="BI236" i="19"/>
  <c r="BH236" i="19"/>
  <c r="BG236" i="19"/>
  <c r="BF236" i="19"/>
  <c r="T236" i="19"/>
  <c r="R236" i="19"/>
  <c r="P236" i="19"/>
  <c r="BI232" i="19"/>
  <c r="BH232" i="19"/>
  <c r="BG232" i="19"/>
  <c r="BF232" i="19"/>
  <c r="T232" i="19"/>
  <c r="R232" i="19"/>
  <c r="P232" i="19"/>
  <c r="BI227" i="19"/>
  <c r="BH227" i="19"/>
  <c r="BG227" i="19"/>
  <c r="BF227" i="19"/>
  <c r="T227" i="19"/>
  <c r="R227" i="19"/>
  <c r="P227" i="19"/>
  <c r="BI222" i="19"/>
  <c r="BH222" i="19"/>
  <c r="BG222" i="19"/>
  <c r="BF222" i="19"/>
  <c r="T222" i="19"/>
  <c r="R222" i="19"/>
  <c r="P222" i="19"/>
  <c r="BI217" i="19"/>
  <c r="BH217" i="19"/>
  <c r="BG217" i="19"/>
  <c r="BF217" i="19"/>
  <c r="T217" i="19"/>
  <c r="R217" i="19"/>
  <c r="P217" i="19"/>
  <c r="BI214" i="19"/>
  <c r="BH214" i="19"/>
  <c r="BG214" i="19"/>
  <c r="BF214" i="19"/>
  <c r="T214" i="19"/>
  <c r="R214" i="19"/>
  <c r="P214" i="19"/>
  <c r="BI213" i="19"/>
  <c r="BH213" i="19"/>
  <c r="BG213" i="19"/>
  <c r="BF213" i="19"/>
  <c r="T213" i="19"/>
  <c r="R213" i="19"/>
  <c r="P213" i="19"/>
  <c r="BI211" i="19"/>
  <c r="BH211" i="19"/>
  <c r="BG211" i="19"/>
  <c r="BF211" i="19"/>
  <c r="T211" i="19"/>
  <c r="R211" i="19"/>
  <c r="P211" i="19"/>
  <c r="BI206" i="19"/>
  <c r="BH206" i="19"/>
  <c r="BG206" i="19"/>
  <c r="BF206" i="19"/>
  <c r="T206" i="19"/>
  <c r="R206" i="19"/>
  <c r="P206" i="19"/>
  <c r="BI203" i="19"/>
  <c r="BH203" i="19"/>
  <c r="BG203" i="19"/>
  <c r="BF203" i="19"/>
  <c r="T203" i="19"/>
  <c r="R203" i="19"/>
  <c r="P203" i="19"/>
  <c r="BI200" i="19"/>
  <c r="BH200" i="19"/>
  <c r="BG200" i="19"/>
  <c r="BF200" i="19"/>
  <c r="T200" i="19"/>
  <c r="R200" i="19"/>
  <c r="P200" i="19"/>
  <c r="BI197" i="19"/>
  <c r="BH197" i="19"/>
  <c r="BG197" i="19"/>
  <c r="BF197" i="19"/>
  <c r="T197" i="19"/>
  <c r="R197" i="19"/>
  <c r="P197" i="19"/>
  <c r="BI194" i="19"/>
  <c r="BH194" i="19"/>
  <c r="BG194" i="19"/>
  <c r="BF194" i="19"/>
  <c r="T194" i="19"/>
  <c r="R194" i="19"/>
  <c r="P194" i="19"/>
  <c r="BI190" i="19"/>
  <c r="BH190" i="19"/>
  <c r="BG190" i="19"/>
  <c r="BF190" i="19"/>
  <c r="T190" i="19"/>
  <c r="R190" i="19"/>
  <c r="P190" i="19"/>
  <c r="BI188" i="19"/>
  <c r="BH188" i="19"/>
  <c r="BG188" i="19"/>
  <c r="BF188" i="19"/>
  <c r="T188" i="19"/>
  <c r="R188" i="19"/>
  <c r="P188" i="19"/>
  <c r="BI183" i="19"/>
  <c r="BH183" i="19"/>
  <c r="BG183" i="19"/>
  <c r="BF183" i="19"/>
  <c r="T183" i="19"/>
  <c r="R183" i="19"/>
  <c r="P183" i="19"/>
  <c r="BI179" i="19"/>
  <c r="BH179" i="19"/>
  <c r="BG179" i="19"/>
  <c r="BF179" i="19"/>
  <c r="T179" i="19"/>
  <c r="R179" i="19"/>
  <c r="P179" i="19"/>
  <c r="BI175" i="19"/>
  <c r="BH175" i="19"/>
  <c r="BG175" i="19"/>
  <c r="BF175" i="19"/>
  <c r="T175" i="19"/>
  <c r="R175" i="19"/>
  <c r="P175" i="19"/>
  <c r="BI172" i="19"/>
  <c r="BH172" i="19"/>
  <c r="BG172" i="19"/>
  <c r="BF172" i="19"/>
  <c r="T172" i="19"/>
  <c r="R172" i="19"/>
  <c r="P172" i="19"/>
  <c r="BI167" i="19"/>
  <c r="BH167" i="19"/>
  <c r="BG167" i="19"/>
  <c r="BF167" i="19"/>
  <c r="T167" i="19"/>
  <c r="R167" i="19"/>
  <c r="P167" i="19"/>
  <c r="BI162" i="19"/>
  <c r="BH162" i="19"/>
  <c r="BG162" i="19"/>
  <c r="BF162" i="19"/>
  <c r="T162" i="19"/>
  <c r="R162" i="19"/>
  <c r="P162" i="19"/>
  <c r="BI159" i="19"/>
  <c r="BH159" i="19"/>
  <c r="BG159" i="19"/>
  <c r="BF159" i="19"/>
  <c r="T159" i="19"/>
  <c r="R159" i="19"/>
  <c r="P159" i="19"/>
  <c r="BI154" i="19"/>
  <c r="BH154" i="19"/>
  <c r="BG154" i="19"/>
  <c r="BF154" i="19"/>
  <c r="T154" i="19"/>
  <c r="R154" i="19"/>
  <c r="P154" i="19"/>
  <c r="BI151" i="19"/>
  <c r="BH151" i="19"/>
  <c r="BG151" i="19"/>
  <c r="BF151" i="19"/>
  <c r="T151" i="19"/>
  <c r="R151" i="19"/>
  <c r="P151" i="19"/>
  <c r="BI148" i="19"/>
  <c r="BH148" i="19"/>
  <c r="BG148" i="19"/>
  <c r="BF148" i="19"/>
  <c r="T148" i="19"/>
  <c r="R148" i="19"/>
  <c r="P148" i="19"/>
  <c r="BI145" i="19"/>
  <c r="BH145" i="19"/>
  <c r="BG145" i="19"/>
  <c r="BF145" i="19"/>
  <c r="T145" i="19"/>
  <c r="R145" i="19"/>
  <c r="P145" i="19"/>
  <c r="BI143" i="19"/>
  <c r="BH143" i="19"/>
  <c r="BG143" i="19"/>
  <c r="BF143" i="19"/>
  <c r="T143" i="19"/>
  <c r="R143" i="19"/>
  <c r="P143" i="19"/>
  <c r="BI140" i="19"/>
  <c r="BH140" i="19"/>
  <c r="BG140" i="19"/>
  <c r="BF140" i="19"/>
  <c r="T140" i="19"/>
  <c r="R140" i="19"/>
  <c r="P140" i="19"/>
  <c r="BI138" i="19"/>
  <c r="BH138" i="19"/>
  <c r="BG138" i="19"/>
  <c r="BF138" i="19"/>
  <c r="T138" i="19"/>
  <c r="R138" i="19"/>
  <c r="P138" i="19"/>
  <c r="BI132" i="19"/>
  <c r="BH132" i="19"/>
  <c r="BG132" i="19"/>
  <c r="BF132" i="19"/>
  <c r="T132" i="19"/>
  <c r="R132" i="19"/>
  <c r="P132" i="19"/>
  <c r="BI129" i="19"/>
  <c r="BH129" i="19"/>
  <c r="BG129" i="19"/>
  <c r="BF129" i="19"/>
  <c r="T129" i="19"/>
  <c r="R129" i="19"/>
  <c r="P129" i="19"/>
  <c r="BI126" i="19"/>
  <c r="BH126" i="19"/>
  <c r="BG126" i="19"/>
  <c r="BF126" i="19"/>
  <c r="T126" i="19"/>
  <c r="R126" i="19"/>
  <c r="P126" i="19"/>
  <c r="BI116" i="19"/>
  <c r="BH116" i="19"/>
  <c r="BG116" i="19"/>
  <c r="BF116" i="19"/>
  <c r="T116" i="19"/>
  <c r="R116" i="19"/>
  <c r="P116" i="19"/>
  <c r="BI113" i="19"/>
  <c r="BH113" i="19"/>
  <c r="BG113" i="19"/>
  <c r="BF113" i="19"/>
  <c r="T113" i="19"/>
  <c r="R113" i="19"/>
  <c r="P113" i="19"/>
  <c r="BI110" i="19"/>
  <c r="BH110" i="19"/>
  <c r="BG110" i="19"/>
  <c r="BF110" i="19"/>
  <c r="T110" i="19"/>
  <c r="R110" i="19"/>
  <c r="P110" i="19"/>
  <c r="BI106" i="19"/>
  <c r="BH106" i="19"/>
  <c r="BG106" i="19"/>
  <c r="BF106" i="19"/>
  <c r="T106" i="19"/>
  <c r="R106" i="19"/>
  <c r="P106" i="19"/>
  <c r="BI103" i="19"/>
  <c r="BH103" i="19"/>
  <c r="BG103" i="19"/>
  <c r="BF103" i="19"/>
  <c r="T103" i="19"/>
  <c r="R103" i="19"/>
  <c r="P103" i="19"/>
  <c r="BI101" i="19"/>
  <c r="BH101" i="19"/>
  <c r="BG101" i="19"/>
  <c r="BF101" i="19"/>
  <c r="T101" i="19"/>
  <c r="R101" i="19"/>
  <c r="P101" i="19"/>
  <c r="BI98" i="19"/>
  <c r="BH98" i="19"/>
  <c r="BG98" i="19"/>
  <c r="BF98" i="19"/>
  <c r="T98" i="19"/>
  <c r="R98" i="19"/>
  <c r="P98" i="19"/>
  <c r="BI95" i="19"/>
  <c r="BH95" i="19"/>
  <c r="BG95" i="19"/>
  <c r="BF95" i="19"/>
  <c r="T95" i="19"/>
  <c r="R95" i="19"/>
  <c r="P95" i="19"/>
  <c r="BI92" i="19"/>
  <c r="BH92" i="19"/>
  <c r="BG92" i="19"/>
  <c r="BF92" i="19"/>
  <c r="T92" i="19"/>
  <c r="R92" i="19"/>
  <c r="P92" i="19"/>
  <c r="BI89" i="19"/>
  <c r="BH89" i="19"/>
  <c r="BG89" i="19"/>
  <c r="BF89" i="19"/>
  <c r="T89" i="19"/>
  <c r="R89" i="19"/>
  <c r="P89" i="19"/>
  <c r="J83" i="19"/>
  <c r="J82" i="19"/>
  <c r="F82" i="19"/>
  <c r="F80" i="19"/>
  <c r="E78" i="19"/>
  <c r="J55" i="19"/>
  <c r="J54" i="19"/>
  <c r="F54" i="19"/>
  <c r="F52" i="19"/>
  <c r="E50" i="19"/>
  <c r="J18" i="19"/>
  <c r="E18" i="19"/>
  <c r="F83" i="19"/>
  <c r="J17" i="19"/>
  <c r="J12" i="19"/>
  <c r="J52" i="19" s="1"/>
  <c r="E7" i="19"/>
  <c r="E76" i="19" s="1"/>
  <c r="J39" i="18"/>
  <c r="J38" i="18"/>
  <c r="AY74" i="1" s="1"/>
  <c r="J37" i="18"/>
  <c r="AX74" i="1" s="1"/>
  <c r="BI92" i="18"/>
  <c r="BH92" i="18"/>
  <c r="BG92" i="18"/>
  <c r="BF92" i="18"/>
  <c r="T92" i="18"/>
  <c r="R92" i="18"/>
  <c r="P92" i="18"/>
  <c r="BI90" i="18"/>
  <c r="BH90" i="18"/>
  <c r="BG90" i="18"/>
  <c r="BF90" i="18"/>
  <c r="T90" i="18"/>
  <c r="R90" i="18"/>
  <c r="P90" i="18"/>
  <c r="J84" i="18"/>
  <c r="J83" i="18"/>
  <c r="F83" i="18"/>
  <c r="F81" i="18"/>
  <c r="E79" i="18"/>
  <c r="J59" i="18"/>
  <c r="J58" i="18"/>
  <c r="F58" i="18"/>
  <c r="F56" i="18"/>
  <c r="E54" i="18"/>
  <c r="J20" i="18"/>
  <c r="E20" i="18"/>
  <c r="F84" i="18" s="1"/>
  <c r="J19" i="18"/>
  <c r="J14" i="18"/>
  <c r="J56" i="18" s="1"/>
  <c r="E7" i="18"/>
  <c r="E50" i="18"/>
  <c r="J37" i="17"/>
  <c r="J36" i="17"/>
  <c r="AY73" i="1" s="1"/>
  <c r="J35" i="17"/>
  <c r="AX73" i="1" s="1"/>
  <c r="BI274" i="17"/>
  <c r="BH274" i="17"/>
  <c r="BG274" i="17"/>
  <c r="BF274" i="17"/>
  <c r="T274" i="17"/>
  <c r="R274" i="17"/>
  <c r="P274" i="17"/>
  <c r="BI272" i="17"/>
  <c r="BH272" i="17"/>
  <c r="BG272" i="17"/>
  <c r="BF272" i="17"/>
  <c r="T272" i="17"/>
  <c r="R272" i="17"/>
  <c r="P272" i="17"/>
  <c r="BI268" i="17"/>
  <c r="BH268" i="17"/>
  <c r="BG268" i="17"/>
  <c r="BF268" i="17"/>
  <c r="T268" i="17"/>
  <c r="R268" i="17"/>
  <c r="P268" i="17"/>
  <c r="BI266" i="17"/>
  <c r="BH266" i="17"/>
  <c r="BG266" i="17"/>
  <c r="BF266" i="17"/>
  <c r="T266" i="17"/>
  <c r="R266" i="17"/>
  <c r="P266" i="17"/>
  <c r="BI263" i="17"/>
  <c r="BH263" i="17"/>
  <c r="BG263" i="17"/>
  <c r="BF263" i="17"/>
  <c r="T263" i="17"/>
  <c r="R263" i="17"/>
  <c r="P263" i="17"/>
  <c r="BI258" i="17"/>
  <c r="BH258" i="17"/>
  <c r="BG258" i="17"/>
  <c r="BF258" i="17"/>
  <c r="T258" i="17"/>
  <c r="R258" i="17"/>
  <c r="P258" i="17"/>
  <c r="BI255" i="17"/>
  <c r="BH255" i="17"/>
  <c r="BG255" i="17"/>
  <c r="BF255" i="17"/>
  <c r="T255" i="17"/>
  <c r="R255" i="17"/>
  <c r="P255" i="17"/>
  <c r="BI250" i="17"/>
  <c r="BH250" i="17"/>
  <c r="BG250" i="17"/>
  <c r="BF250" i="17"/>
  <c r="T250" i="17"/>
  <c r="R250" i="17"/>
  <c r="P250" i="17"/>
  <c r="BI248" i="17"/>
  <c r="BH248" i="17"/>
  <c r="BG248" i="17"/>
  <c r="BF248" i="17"/>
  <c r="T248" i="17"/>
  <c r="R248" i="17"/>
  <c r="P248" i="17"/>
  <c r="BI244" i="17"/>
  <c r="BH244" i="17"/>
  <c r="BG244" i="17"/>
  <c r="BF244" i="17"/>
  <c r="T244" i="17"/>
  <c r="R244" i="17"/>
  <c r="P244" i="17"/>
  <c r="BI241" i="17"/>
  <c r="BH241" i="17"/>
  <c r="BG241" i="17"/>
  <c r="BF241" i="17"/>
  <c r="T241" i="17"/>
  <c r="R241" i="17"/>
  <c r="P241" i="17"/>
  <c r="BI239" i="17"/>
  <c r="BH239" i="17"/>
  <c r="BG239" i="17"/>
  <c r="BF239" i="17"/>
  <c r="T239" i="17"/>
  <c r="R239" i="17"/>
  <c r="P239" i="17"/>
  <c r="BI236" i="17"/>
  <c r="BH236" i="17"/>
  <c r="BG236" i="17"/>
  <c r="BF236" i="17"/>
  <c r="T236" i="17"/>
  <c r="R236" i="17"/>
  <c r="P236" i="17"/>
  <c r="BI233" i="17"/>
  <c r="BH233" i="17"/>
  <c r="BG233" i="17"/>
  <c r="BF233" i="17"/>
  <c r="T233" i="17"/>
  <c r="R233" i="17"/>
  <c r="P233" i="17"/>
  <c r="BI227" i="17"/>
  <c r="BH227" i="17"/>
  <c r="BG227" i="17"/>
  <c r="BF227" i="17"/>
  <c r="T227" i="17"/>
  <c r="R227" i="17"/>
  <c r="P227" i="17"/>
  <c r="BI223" i="17"/>
  <c r="BH223" i="17"/>
  <c r="BG223" i="17"/>
  <c r="BF223" i="17"/>
  <c r="T223" i="17"/>
  <c r="R223" i="17"/>
  <c r="P223" i="17"/>
  <c r="BI220" i="17"/>
  <c r="BH220" i="17"/>
  <c r="BG220" i="17"/>
  <c r="BF220" i="17"/>
  <c r="T220" i="17"/>
  <c r="R220" i="17"/>
  <c r="P220" i="17"/>
  <c r="BI215" i="17"/>
  <c r="BH215" i="17"/>
  <c r="BG215" i="17"/>
  <c r="BF215" i="17"/>
  <c r="T215" i="17"/>
  <c r="R215" i="17"/>
  <c r="P215" i="17"/>
  <c r="BI211" i="17"/>
  <c r="BH211" i="17"/>
  <c r="BG211" i="17"/>
  <c r="BF211" i="17"/>
  <c r="T211" i="17"/>
  <c r="R211" i="17"/>
  <c r="P211" i="17"/>
  <c r="BI206" i="17"/>
  <c r="BH206" i="17"/>
  <c r="BG206" i="17"/>
  <c r="BF206" i="17"/>
  <c r="T206" i="17"/>
  <c r="R206" i="17"/>
  <c r="P206" i="17"/>
  <c r="BI201" i="17"/>
  <c r="BH201" i="17"/>
  <c r="BG201" i="17"/>
  <c r="BF201" i="17"/>
  <c r="T201" i="17"/>
  <c r="R201" i="17"/>
  <c r="P201" i="17"/>
  <c r="BI196" i="17"/>
  <c r="BH196" i="17"/>
  <c r="BG196" i="17"/>
  <c r="BF196" i="17"/>
  <c r="T196" i="17"/>
  <c r="R196" i="17"/>
  <c r="P196" i="17"/>
  <c r="BI193" i="17"/>
  <c r="BH193" i="17"/>
  <c r="BG193" i="17"/>
  <c r="BF193" i="17"/>
  <c r="T193" i="17"/>
  <c r="R193" i="17"/>
  <c r="P193" i="17"/>
  <c r="BI192" i="17"/>
  <c r="BH192" i="17"/>
  <c r="BG192" i="17"/>
  <c r="BF192" i="17"/>
  <c r="T192" i="17"/>
  <c r="R192" i="17"/>
  <c r="P192" i="17"/>
  <c r="BI190" i="17"/>
  <c r="BH190" i="17"/>
  <c r="BG190" i="17"/>
  <c r="BF190" i="17"/>
  <c r="T190" i="17"/>
  <c r="R190" i="17"/>
  <c r="P190" i="17"/>
  <c r="BI186" i="17"/>
  <c r="BH186" i="17"/>
  <c r="BG186" i="17"/>
  <c r="BF186" i="17"/>
  <c r="T186" i="17"/>
  <c r="T185" i="17" s="1"/>
  <c r="R186" i="17"/>
  <c r="R185" i="17" s="1"/>
  <c r="P186" i="17"/>
  <c r="P185" i="17" s="1"/>
  <c r="BI182" i="17"/>
  <c r="BH182" i="17"/>
  <c r="BG182" i="17"/>
  <c r="BF182" i="17"/>
  <c r="T182" i="17"/>
  <c r="R182" i="17"/>
  <c r="P182" i="17"/>
  <c r="BI177" i="17"/>
  <c r="BH177" i="17"/>
  <c r="BG177" i="17"/>
  <c r="BF177" i="17"/>
  <c r="T177" i="17"/>
  <c r="R177" i="17"/>
  <c r="P177" i="17"/>
  <c r="BI174" i="17"/>
  <c r="BH174" i="17"/>
  <c r="BG174" i="17"/>
  <c r="BF174" i="17"/>
  <c r="T174" i="17"/>
  <c r="R174" i="17"/>
  <c r="P174" i="17"/>
  <c r="BI170" i="17"/>
  <c r="BH170" i="17"/>
  <c r="BG170" i="17"/>
  <c r="BF170" i="17"/>
  <c r="T170" i="17"/>
  <c r="R170" i="17"/>
  <c r="P170" i="17"/>
  <c r="BI167" i="17"/>
  <c r="BH167" i="17"/>
  <c r="BG167" i="17"/>
  <c r="BF167" i="17"/>
  <c r="T167" i="17"/>
  <c r="R167" i="17"/>
  <c r="P167" i="17"/>
  <c r="BI162" i="17"/>
  <c r="BH162" i="17"/>
  <c r="BG162" i="17"/>
  <c r="BF162" i="17"/>
  <c r="T162" i="17"/>
  <c r="R162" i="17"/>
  <c r="P162" i="17"/>
  <c r="BI157" i="17"/>
  <c r="BH157" i="17"/>
  <c r="BG157" i="17"/>
  <c r="BF157" i="17"/>
  <c r="T157" i="17"/>
  <c r="R157" i="17"/>
  <c r="P157" i="17"/>
  <c r="BI154" i="17"/>
  <c r="BH154" i="17"/>
  <c r="BG154" i="17"/>
  <c r="BF154" i="17"/>
  <c r="T154" i="17"/>
  <c r="R154" i="17"/>
  <c r="P154" i="17"/>
  <c r="BI149" i="17"/>
  <c r="BH149" i="17"/>
  <c r="BG149" i="17"/>
  <c r="BF149" i="17"/>
  <c r="T149" i="17"/>
  <c r="R149" i="17"/>
  <c r="P149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1" i="17"/>
  <c r="BH141" i="17"/>
  <c r="BG141" i="17"/>
  <c r="BF141" i="17"/>
  <c r="T141" i="17"/>
  <c r="R141" i="17"/>
  <c r="P141" i="17"/>
  <c r="BI139" i="17"/>
  <c r="BH139" i="17"/>
  <c r="BG139" i="17"/>
  <c r="BF139" i="17"/>
  <c r="T139" i="17"/>
  <c r="R139" i="17"/>
  <c r="P139" i="17"/>
  <c r="BI133" i="17"/>
  <c r="BH133" i="17"/>
  <c r="BG133" i="17"/>
  <c r="BF133" i="17"/>
  <c r="T133" i="17"/>
  <c r="R133" i="17"/>
  <c r="P133" i="17"/>
  <c r="BI130" i="17"/>
  <c r="BH130" i="17"/>
  <c r="BG130" i="17"/>
  <c r="BF130" i="17"/>
  <c r="T130" i="17"/>
  <c r="R130" i="17"/>
  <c r="P130" i="17"/>
  <c r="BI127" i="17"/>
  <c r="BH127" i="17"/>
  <c r="BG127" i="17"/>
  <c r="BF127" i="17"/>
  <c r="T127" i="17"/>
  <c r="R127" i="17"/>
  <c r="P127" i="17"/>
  <c r="BI117" i="17"/>
  <c r="BH117" i="17"/>
  <c r="BG117" i="17"/>
  <c r="BF117" i="17"/>
  <c r="T117" i="17"/>
  <c r="R117" i="17"/>
  <c r="P117" i="17"/>
  <c r="BI114" i="17"/>
  <c r="BH114" i="17"/>
  <c r="BG114" i="17"/>
  <c r="BF114" i="17"/>
  <c r="T114" i="17"/>
  <c r="R114" i="17"/>
  <c r="P114" i="17"/>
  <c r="BI111" i="17"/>
  <c r="BH111" i="17"/>
  <c r="BG111" i="17"/>
  <c r="BF111" i="17"/>
  <c r="T111" i="17"/>
  <c r="R111" i="17"/>
  <c r="P111" i="17"/>
  <c r="BI107" i="17"/>
  <c r="BH107" i="17"/>
  <c r="BG107" i="17"/>
  <c r="BF107" i="17"/>
  <c r="T107" i="17"/>
  <c r="R107" i="17"/>
  <c r="P107" i="17"/>
  <c r="BI105" i="17"/>
  <c r="BH105" i="17"/>
  <c r="BG105" i="17"/>
  <c r="BF105" i="17"/>
  <c r="T105" i="17"/>
  <c r="R105" i="17"/>
  <c r="P105" i="17"/>
  <c r="BI102" i="17"/>
  <c r="BH102" i="17"/>
  <c r="BG102" i="17"/>
  <c r="BF102" i="17"/>
  <c r="T102" i="17"/>
  <c r="R102" i="17"/>
  <c r="P102" i="17"/>
  <c r="BI99" i="17"/>
  <c r="BH99" i="17"/>
  <c r="BG99" i="17"/>
  <c r="BF99" i="17"/>
  <c r="T99" i="17"/>
  <c r="R99" i="17"/>
  <c r="P99" i="17"/>
  <c r="BI96" i="17"/>
  <c r="BH96" i="17"/>
  <c r="BG96" i="17"/>
  <c r="BF96" i="17"/>
  <c r="T96" i="17"/>
  <c r="R96" i="17"/>
  <c r="P96" i="17"/>
  <c r="BI93" i="17"/>
  <c r="BH93" i="17"/>
  <c r="BG93" i="17"/>
  <c r="BF93" i="17"/>
  <c r="T93" i="17"/>
  <c r="R93" i="17"/>
  <c r="P93" i="17"/>
  <c r="BI90" i="17"/>
  <c r="BH90" i="17"/>
  <c r="BG90" i="17"/>
  <c r="BF90" i="17"/>
  <c r="T90" i="17"/>
  <c r="R90" i="17"/>
  <c r="P90" i="17"/>
  <c r="J84" i="17"/>
  <c r="J83" i="17"/>
  <c r="F83" i="17"/>
  <c r="F81" i="17"/>
  <c r="E79" i="17"/>
  <c r="J55" i="17"/>
  <c r="J54" i="17"/>
  <c r="F54" i="17"/>
  <c r="F52" i="17"/>
  <c r="E50" i="17"/>
  <c r="J18" i="17"/>
  <c r="E18" i="17"/>
  <c r="F55" i="17" s="1"/>
  <c r="J17" i="17"/>
  <c r="J12" i="17"/>
  <c r="J81" i="17" s="1"/>
  <c r="E7" i="17"/>
  <c r="E48" i="17" s="1"/>
  <c r="J39" i="16"/>
  <c r="J38" i="16"/>
  <c r="AY71" i="1" s="1"/>
  <c r="J37" i="16"/>
  <c r="AX71" i="1" s="1"/>
  <c r="BI97" i="16"/>
  <c r="BH97" i="16"/>
  <c r="BG97" i="16"/>
  <c r="BF97" i="16"/>
  <c r="T97" i="16"/>
  <c r="R97" i="16"/>
  <c r="P97" i="16"/>
  <c r="BI96" i="16"/>
  <c r="BH96" i="16"/>
  <c r="BG96" i="16"/>
  <c r="BF96" i="16"/>
  <c r="T96" i="16"/>
  <c r="R96" i="16"/>
  <c r="P96" i="16"/>
  <c r="BI95" i="16"/>
  <c r="BH95" i="16"/>
  <c r="BG95" i="16"/>
  <c r="BF95" i="16"/>
  <c r="T95" i="16"/>
  <c r="R95" i="16"/>
  <c r="P95" i="16"/>
  <c r="BI94" i="16"/>
  <c r="BH94" i="16"/>
  <c r="BG94" i="16"/>
  <c r="BF94" i="16"/>
  <c r="T94" i="16"/>
  <c r="R94" i="16"/>
  <c r="P94" i="16"/>
  <c r="BI93" i="16"/>
  <c r="BH93" i="16"/>
  <c r="BG93" i="16"/>
  <c r="BF93" i="16"/>
  <c r="T93" i="16"/>
  <c r="R93" i="16"/>
  <c r="P93" i="16"/>
  <c r="BI92" i="16"/>
  <c r="BH92" i="16"/>
  <c r="BG92" i="16"/>
  <c r="BF92" i="16"/>
  <c r="T92" i="16"/>
  <c r="R92" i="16"/>
  <c r="P92" i="16"/>
  <c r="BI91" i="16"/>
  <c r="BH91" i="16"/>
  <c r="BG91" i="16"/>
  <c r="BF91" i="16"/>
  <c r="T91" i="16"/>
  <c r="R91" i="16"/>
  <c r="P91" i="16"/>
  <c r="BI90" i="16"/>
  <c r="BH90" i="16"/>
  <c r="BG90" i="16"/>
  <c r="BF90" i="16"/>
  <c r="T90" i="16"/>
  <c r="R90" i="16"/>
  <c r="P90" i="16"/>
  <c r="J84" i="16"/>
  <c r="J83" i="16"/>
  <c r="F83" i="16"/>
  <c r="F81" i="16"/>
  <c r="E79" i="16"/>
  <c r="J59" i="16"/>
  <c r="J58" i="16"/>
  <c r="F58" i="16"/>
  <c r="F56" i="16"/>
  <c r="E54" i="16"/>
  <c r="J20" i="16"/>
  <c r="E20" i="16"/>
  <c r="F59" i="16"/>
  <c r="J19" i="16"/>
  <c r="J14" i="16"/>
  <c r="J81" i="16" s="1"/>
  <c r="E7" i="16"/>
  <c r="E75" i="16" s="1"/>
  <c r="J39" i="15"/>
  <c r="J38" i="15"/>
  <c r="AY70" i="1" s="1"/>
  <c r="J37" i="15"/>
  <c r="AX70" i="1" s="1"/>
  <c r="BI121" i="15"/>
  <c r="BH121" i="15"/>
  <c r="BG121" i="15"/>
  <c r="BF121" i="15"/>
  <c r="T121" i="15"/>
  <c r="R121" i="15"/>
  <c r="P121" i="15"/>
  <c r="BI118" i="15"/>
  <c r="BH118" i="15"/>
  <c r="BG118" i="15"/>
  <c r="BF118" i="15"/>
  <c r="T118" i="15"/>
  <c r="R118" i="15"/>
  <c r="P118" i="15"/>
  <c r="BI115" i="15"/>
  <c r="BH115" i="15"/>
  <c r="BG115" i="15"/>
  <c r="BF115" i="15"/>
  <c r="T115" i="15"/>
  <c r="R115" i="15"/>
  <c r="P115" i="15"/>
  <c r="BI112" i="15"/>
  <c r="BH112" i="15"/>
  <c r="BG112" i="15"/>
  <c r="BF112" i="15"/>
  <c r="T112" i="15"/>
  <c r="R112" i="15"/>
  <c r="P112" i="15"/>
  <c r="BI109" i="15"/>
  <c r="BH109" i="15"/>
  <c r="BG109" i="15"/>
  <c r="BF109" i="15"/>
  <c r="T109" i="15"/>
  <c r="R109" i="15"/>
  <c r="P109" i="15"/>
  <c r="BI106" i="15"/>
  <c r="BH106" i="15"/>
  <c r="BG106" i="15"/>
  <c r="BF106" i="15"/>
  <c r="T106" i="15"/>
  <c r="R106" i="15"/>
  <c r="P106" i="15"/>
  <c r="BI103" i="15"/>
  <c r="BH103" i="15"/>
  <c r="BG103" i="15"/>
  <c r="BF103" i="15"/>
  <c r="T103" i="15"/>
  <c r="R103" i="15"/>
  <c r="P103" i="15"/>
  <c r="BI100" i="15"/>
  <c r="BH100" i="15"/>
  <c r="BG100" i="15"/>
  <c r="BF100" i="15"/>
  <c r="T100" i="15"/>
  <c r="R100" i="15"/>
  <c r="P100" i="15"/>
  <c r="BI97" i="15"/>
  <c r="BH97" i="15"/>
  <c r="BG97" i="15"/>
  <c r="BF97" i="15"/>
  <c r="T97" i="15"/>
  <c r="R97" i="15"/>
  <c r="P97" i="15"/>
  <c r="BI94" i="15"/>
  <c r="BH94" i="15"/>
  <c r="BG94" i="15"/>
  <c r="BF94" i="15"/>
  <c r="T94" i="15"/>
  <c r="R94" i="15"/>
  <c r="P94" i="15"/>
  <c r="BI91" i="15"/>
  <c r="BH91" i="15"/>
  <c r="BG91" i="15"/>
  <c r="BF91" i="15"/>
  <c r="T91" i="15"/>
  <c r="R91" i="15"/>
  <c r="P91" i="15"/>
  <c r="BI88" i="15"/>
  <c r="BH88" i="15"/>
  <c r="BG88" i="15"/>
  <c r="BF88" i="15"/>
  <c r="T88" i="15"/>
  <c r="R88" i="15"/>
  <c r="P88" i="15"/>
  <c r="J83" i="15"/>
  <c r="J82" i="15"/>
  <c r="F82" i="15"/>
  <c r="F80" i="15"/>
  <c r="E78" i="15"/>
  <c r="J59" i="15"/>
  <c r="J58" i="15"/>
  <c r="F58" i="15"/>
  <c r="F56" i="15"/>
  <c r="E54" i="15"/>
  <c r="J20" i="15"/>
  <c r="E20" i="15"/>
  <c r="F83" i="15" s="1"/>
  <c r="J19" i="15"/>
  <c r="J14" i="15"/>
  <c r="J56" i="15" s="1"/>
  <c r="E7" i="15"/>
  <c r="E50" i="15" s="1"/>
  <c r="J39" i="14"/>
  <c r="J38" i="14"/>
  <c r="AY69" i="1"/>
  <c r="J37" i="14"/>
  <c r="AX69" i="1"/>
  <c r="BI91" i="14"/>
  <c r="BH91" i="14"/>
  <c r="BG91" i="14"/>
  <c r="BF91" i="14"/>
  <c r="T91" i="14"/>
  <c r="R91" i="14"/>
  <c r="P91" i="14"/>
  <c r="BI88" i="14"/>
  <c r="BH88" i="14"/>
  <c r="BG88" i="14"/>
  <c r="BF88" i="14"/>
  <c r="T88" i="14"/>
  <c r="R88" i="14"/>
  <c r="P88" i="14"/>
  <c r="J83" i="14"/>
  <c r="J82" i="14"/>
  <c r="F82" i="14"/>
  <c r="F80" i="14"/>
  <c r="E78" i="14"/>
  <c r="J59" i="14"/>
  <c r="J58" i="14"/>
  <c r="F58" i="14"/>
  <c r="F56" i="14"/>
  <c r="E54" i="14"/>
  <c r="J20" i="14"/>
  <c r="E20" i="14"/>
  <c r="F83" i="14"/>
  <c r="J19" i="14"/>
  <c r="J14" i="14"/>
  <c r="J80" i="14"/>
  <c r="E7" i="14"/>
  <c r="E74" i="14" s="1"/>
  <c r="J39" i="13"/>
  <c r="J38" i="13"/>
  <c r="AY68" i="1" s="1"/>
  <c r="J37" i="13"/>
  <c r="AX68" i="1" s="1"/>
  <c r="BI91" i="13"/>
  <c r="BH91" i="13"/>
  <c r="BG91" i="13"/>
  <c r="BF91" i="13"/>
  <c r="T91" i="13"/>
  <c r="R91" i="13"/>
  <c r="P91" i="13"/>
  <c r="BI88" i="13"/>
  <c r="BH88" i="13"/>
  <c r="BG88" i="13"/>
  <c r="BF88" i="13"/>
  <c r="T88" i="13"/>
  <c r="R88" i="13"/>
  <c r="P88" i="13"/>
  <c r="J83" i="13"/>
  <c r="J82" i="13"/>
  <c r="F82" i="13"/>
  <c r="F80" i="13"/>
  <c r="E78" i="13"/>
  <c r="J59" i="13"/>
  <c r="J58" i="13"/>
  <c r="F58" i="13"/>
  <c r="F56" i="13"/>
  <c r="E54" i="13"/>
  <c r="J20" i="13"/>
  <c r="E20" i="13"/>
  <c r="F83" i="13" s="1"/>
  <c r="J19" i="13"/>
  <c r="J14" i="13"/>
  <c r="J56" i="13"/>
  <c r="E7" i="13"/>
  <c r="E50" i="13" s="1"/>
  <c r="J39" i="12"/>
  <c r="J38" i="12"/>
  <c r="AY67" i="1" s="1"/>
  <c r="J37" i="12"/>
  <c r="AX67" i="1" s="1"/>
  <c r="BI91" i="12"/>
  <c r="BH91" i="12"/>
  <c r="BG91" i="12"/>
  <c r="BF91" i="12"/>
  <c r="T91" i="12"/>
  <c r="R91" i="12"/>
  <c r="P91" i="12"/>
  <c r="BI88" i="12"/>
  <c r="BH88" i="12"/>
  <c r="BG88" i="12"/>
  <c r="BF88" i="12"/>
  <c r="T88" i="12"/>
  <c r="R88" i="12"/>
  <c r="P88" i="12"/>
  <c r="J83" i="12"/>
  <c r="J82" i="12"/>
  <c r="F82" i="12"/>
  <c r="F80" i="12"/>
  <c r="E78" i="12"/>
  <c r="J59" i="12"/>
  <c r="J58" i="12"/>
  <c r="F58" i="12"/>
  <c r="F56" i="12"/>
  <c r="E54" i="12"/>
  <c r="J20" i="12"/>
  <c r="E20" i="12"/>
  <c r="F59" i="12" s="1"/>
  <c r="J19" i="12"/>
  <c r="J14" i="12"/>
  <c r="J80" i="12" s="1"/>
  <c r="E7" i="12"/>
  <c r="E74" i="12" s="1"/>
  <c r="J39" i="11"/>
  <c r="J38" i="11"/>
  <c r="AY66" i="1" s="1"/>
  <c r="J37" i="11"/>
  <c r="AX66" i="1"/>
  <c r="BI91" i="11"/>
  <c r="BH91" i="11"/>
  <c r="BG91" i="11"/>
  <c r="BF91" i="11"/>
  <c r="T91" i="11"/>
  <c r="R91" i="11"/>
  <c r="P91" i="11"/>
  <c r="BI88" i="11"/>
  <c r="BH88" i="11"/>
  <c r="BG88" i="11"/>
  <c r="BF88" i="11"/>
  <c r="T88" i="11"/>
  <c r="R88" i="11"/>
  <c r="P88" i="11"/>
  <c r="J83" i="11"/>
  <c r="J82" i="11"/>
  <c r="F82" i="11"/>
  <c r="F80" i="11"/>
  <c r="E78" i="11"/>
  <c r="J59" i="11"/>
  <c r="J58" i="11"/>
  <c r="F58" i="11"/>
  <c r="F56" i="11"/>
  <c r="E54" i="11"/>
  <c r="J20" i="11"/>
  <c r="E20" i="11"/>
  <c r="F83" i="11" s="1"/>
  <c r="J19" i="11"/>
  <c r="J14" i="11"/>
  <c r="J56" i="11" s="1"/>
  <c r="E7" i="11"/>
  <c r="E74" i="11" s="1"/>
  <c r="J39" i="10"/>
  <c r="J38" i="10"/>
  <c r="AY65" i="1" s="1"/>
  <c r="J37" i="10"/>
  <c r="AX65" i="1"/>
  <c r="BI91" i="10"/>
  <c r="BH91" i="10"/>
  <c r="BG91" i="10"/>
  <c r="BF91" i="10"/>
  <c r="T91" i="10"/>
  <c r="R91" i="10"/>
  <c r="P91" i="10"/>
  <c r="BI88" i="10"/>
  <c r="BH88" i="10"/>
  <c r="BG88" i="10"/>
  <c r="BF88" i="10"/>
  <c r="T88" i="10"/>
  <c r="R88" i="10"/>
  <c r="P88" i="10"/>
  <c r="J83" i="10"/>
  <c r="J82" i="10"/>
  <c r="F82" i="10"/>
  <c r="F80" i="10"/>
  <c r="E78" i="10"/>
  <c r="J59" i="10"/>
  <c r="J58" i="10"/>
  <c r="F58" i="10"/>
  <c r="F56" i="10"/>
  <c r="E54" i="10"/>
  <c r="J20" i="10"/>
  <c r="E20" i="10"/>
  <c r="F59" i="10" s="1"/>
  <c r="J19" i="10"/>
  <c r="J14" i="10"/>
  <c r="J80" i="10" s="1"/>
  <c r="E7" i="10"/>
  <c r="E74" i="10" s="1"/>
  <c r="J39" i="9"/>
  <c r="J38" i="9"/>
  <c r="AY64" i="1" s="1"/>
  <c r="J37" i="9"/>
  <c r="AX64" i="1" s="1"/>
  <c r="BI91" i="9"/>
  <c r="BH91" i="9"/>
  <c r="BG91" i="9"/>
  <c r="BF91" i="9"/>
  <c r="T91" i="9"/>
  <c r="R91" i="9"/>
  <c r="P91" i="9"/>
  <c r="BI88" i="9"/>
  <c r="BH88" i="9"/>
  <c r="BG88" i="9"/>
  <c r="BF88" i="9"/>
  <c r="T88" i="9"/>
  <c r="R88" i="9"/>
  <c r="P88" i="9"/>
  <c r="J83" i="9"/>
  <c r="J82" i="9"/>
  <c r="F82" i="9"/>
  <c r="F80" i="9"/>
  <c r="E78" i="9"/>
  <c r="J59" i="9"/>
  <c r="J58" i="9"/>
  <c r="F58" i="9"/>
  <c r="F56" i="9"/>
  <c r="E54" i="9"/>
  <c r="J20" i="9"/>
  <c r="E20" i="9"/>
  <c r="F83" i="9" s="1"/>
  <c r="J19" i="9"/>
  <c r="J14" i="9"/>
  <c r="J80" i="9" s="1"/>
  <c r="E7" i="9"/>
  <c r="E74" i="9" s="1"/>
  <c r="J39" i="8"/>
  <c r="J38" i="8"/>
  <c r="AY63" i="1" s="1"/>
  <c r="J37" i="8"/>
  <c r="AX63" i="1" s="1"/>
  <c r="BI91" i="8"/>
  <c r="BH91" i="8"/>
  <c r="BG91" i="8"/>
  <c r="BF91" i="8"/>
  <c r="T91" i="8"/>
  <c r="R91" i="8"/>
  <c r="P91" i="8"/>
  <c r="BI88" i="8"/>
  <c r="BH88" i="8"/>
  <c r="BG88" i="8"/>
  <c r="BF88" i="8"/>
  <c r="T88" i="8"/>
  <c r="R88" i="8"/>
  <c r="P88" i="8"/>
  <c r="J83" i="8"/>
  <c r="J82" i="8"/>
  <c r="F82" i="8"/>
  <c r="F80" i="8"/>
  <c r="E78" i="8"/>
  <c r="J59" i="8"/>
  <c r="J58" i="8"/>
  <c r="F58" i="8"/>
  <c r="F56" i="8"/>
  <c r="E54" i="8"/>
  <c r="J20" i="8"/>
  <c r="E20" i="8"/>
  <c r="F83" i="8" s="1"/>
  <c r="J19" i="8"/>
  <c r="J14" i="8"/>
  <c r="J80" i="8" s="1"/>
  <c r="E7" i="8"/>
  <c r="E74" i="8" s="1"/>
  <c r="J39" i="7"/>
  <c r="J38" i="7"/>
  <c r="AY62" i="1" s="1"/>
  <c r="J37" i="7"/>
  <c r="AX62" i="1" s="1"/>
  <c r="BI91" i="7"/>
  <c r="BH91" i="7"/>
  <c r="BG91" i="7"/>
  <c r="BF91" i="7"/>
  <c r="T91" i="7"/>
  <c r="R91" i="7"/>
  <c r="P91" i="7"/>
  <c r="BI88" i="7"/>
  <c r="BH88" i="7"/>
  <c r="BG88" i="7"/>
  <c r="BF88" i="7"/>
  <c r="T88" i="7"/>
  <c r="R88" i="7"/>
  <c r="P88" i="7"/>
  <c r="J83" i="7"/>
  <c r="J82" i="7"/>
  <c r="F82" i="7"/>
  <c r="F80" i="7"/>
  <c r="E78" i="7"/>
  <c r="J59" i="7"/>
  <c r="J58" i="7"/>
  <c r="F58" i="7"/>
  <c r="F56" i="7"/>
  <c r="E54" i="7"/>
  <c r="J20" i="7"/>
  <c r="E20" i="7"/>
  <c r="F83" i="7" s="1"/>
  <c r="J19" i="7"/>
  <c r="J14" i="7"/>
  <c r="J80" i="7" s="1"/>
  <c r="E7" i="7"/>
  <c r="E74" i="7" s="1"/>
  <c r="J39" i="6"/>
  <c r="J38" i="6"/>
  <c r="AY60" i="1"/>
  <c r="J37" i="6"/>
  <c r="AX60" i="1" s="1"/>
  <c r="BI92" i="6"/>
  <c r="BH92" i="6"/>
  <c r="BG92" i="6"/>
  <c r="BF92" i="6"/>
  <c r="T92" i="6"/>
  <c r="R92" i="6"/>
  <c r="P92" i="6"/>
  <c r="BI88" i="6"/>
  <c r="BH88" i="6"/>
  <c r="BG88" i="6"/>
  <c r="BF88" i="6"/>
  <c r="T88" i="6"/>
  <c r="R88" i="6"/>
  <c r="P88" i="6"/>
  <c r="J83" i="6"/>
  <c r="J82" i="6"/>
  <c r="F82" i="6"/>
  <c r="F80" i="6"/>
  <c r="E78" i="6"/>
  <c r="J59" i="6"/>
  <c r="J58" i="6"/>
  <c r="F58" i="6"/>
  <c r="F56" i="6"/>
  <c r="E54" i="6"/>
  <c r="J20" i="6"/>
  <c r="E20" i="6"/>
  <c r="F59" i="6" s="1"/>
  <c r="J19" i="6"/>
  <c r="J14" i="6"/>
  <c r="J80" i="6" s="1"/>
  <c r="E7" i="6"/>
  <c r="E50" i="6" s="1"/>
  <c r="J39" i="5"/>
  <c r="J38" i="5"/>
  <c r="AY59" i="1"/>
  <c r="J37" i="5"/>
  <c r="AX59" i="1" s="1"/>
  <c r="BI233" i="5"/>
  <c r="BH233" i="5"/>
  <c r="BG233" i="5"/>
  <c r="BF233" i="5"/>
  <c r="T233" i="5"/>
  <c r="T232" i="5"/>
  <c r="T231" i="5" s="1"/>
  <c r="R233" i="5"/>
  <c r="R232" i="5"/>
  <c r="R231" i="5"/>
  <c r="P233" i="5"/>
  <c r="P232" i="5" s="1"/>
  <c r="P231" i="5" s="1"/>
  <c r="BI229" i="5"/>
  <c r="BH229" i="5"/>
  <c r="BG229" i="5"/>
  <c r="BF229" i="5"/>
  <c r="T229" i="5"/>
  <c r="T228" i="5" s="1"/>
  <c r="R229" i="5"/>
  <c r="R228" i="5" s="1"/>
  <c r="P229" i="5"/>
  <c r="P228" i="5" s="1"/>
  <c r="BI225" i="5"/>
  <c r="BH225" i="5"/>
  <c r="BG225" i="5"/>
  <c r="BF225" i="5"/>
  <c r="T225" i="5"/>
  <c r="R225" i="5"/>
  <c r="P225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3" i="5"/>
  <c r="BH213" i="5"/>
  <c r="BG213" i="5"/>
  <c r="BF213" i="5"/>
  <c r="T213" i="5"/>
  <c r="R213" i="5"/>
  <c r="P213" i="5"/>
  <c r="BI211" i="5"/>
  <c r="BH211" i="5"/>
  <c r="BG211" i="5"/>
  <c r="BF211" i="5"/>
  <c r="T211" i="5"/>
  <c r="R211" i="5"/>
  <c r="P211" i="5"/>
  <c r="BI209" i="5"/>
  <c r="BH209" i="5"/>
  <c r="BG209" i="5"/>
  <c r="BF209" i="5"/>
  <c r="T209" i="5"/>
  <c r="R209" i="5"/>
  <c r="P209" i="5"/>
  <c r="BI207" i="5"/>
  <c r="BH207" i="5"/>
  <c r="BG207" i="5"/>
  <c r="BF207" i="5"/>
  <c r="T207" i="5"/>
  <c r="R207" i="5"/>
  <c r="P207" i="5"/>
  <c r="BI204" i="5"/>
  <c r="BH204" i="5"/>
  <c r="BG204" i="5"/>
  <c r="BF204" i="5"/>
  <c r="T204" i="5"/>
  <c r="R204" i="5"/>
  <c r="P204" i="5"/>
  <c r="BI202" i="5"/>
  <c r="BH202" i="5"/>
  <c r="BG202" i="5"/>
  <c r="BF202" i="5"/>
  <c r="T202" i="5"/>
  <c r="R202" i="5"/>
  <c r="P202" i="5"/>
  <c r="BI199" i="5"/>
  <c r="BH199" i="5"/>
  <c r="BG199" i="5"/>
  <c r="BF199" i="5"/>
  <c r="T199" i="5"/>
  <c r="R199" i="5"/>
  <c r="P199" i="5"/>
  <c r="BI197" i="5"/>
  <c r="BH197" i="5"/>
  <c r="BG197" i="5"/>
  <c r="BF197" i="5"/>
  <c r="T197" i="5"/>
  <c r="R197" i="5"/>
  <c r="P197" i="5"/>
  <c r="BI195" i="5"/>
  <c r="BH195" i="5"/>
  <c r="BG195" i="5"/>
  <c r="BF195" i="5"/>
  <c r="T195" i="5"/>
  <c r="R195" i="5"/>
  <c r="P195" i="5"/>
  <c r="BI192" i="5"/>
  <c r="BH192" i="5"/>
  <c r="BG192" i="5"/>
  <c r="BF192" i="5"/>
  <c r="T192" i="5"/>
  <c r="R192" i="5"/>
  <c r="P192" i="5"/>
  <c r="BI189" i="5"/>
  <c r="BH189" i="5"/>
  <c r="BG189" i="5"/>
  <c r="BF189" i="5"/>
  <c r="T189" i="5"/>
  <c r="R189" i="5"/>
  <c r="P189" i="5"/>
  <c r="BI184" i="5"/>
  <c r="BH184" i="5"/>
  <c r="BG184" i="5"/>
  <c r="BF184" i="5"/>
  <c r="T184" i="5"/>
  <c r="R184" i="5"/>
  <c r="P184" i="5"/>
  <c r="BI180" i="5"/>
  <c r="BH180" i="5"/>
  <c r="BG180" i="5"/>
  <c r="BF180" i="5"/>
  <c r="T180" i="5"/>
  <c r="R180" i="5"/>
  <c r="P180" i="5"/>
  <c r="BI175" i="5"/>
  <c r="BH175" i="5"/>
  <c r="BG175" i="5"/>
  <c r="BF175" i="5"/>
  <c r="T175" i="5"/>
  <c r="R175" i="5"/>
  <c r="P175" i="5"/>
  <c r="BI171" i="5"/>
  <c r="BH171" i="5"/>
  <c r="BG171" i="5"/>
  <c r="BF171" i="5"/>
  <c r="T171" i="5"/>
  <c r="T170" i="5"/>
  <c r="R171" i="5"/>
  <c r="R170" i="5" s="1"/>
  <c r="P171" i="5"/>
  <c r="P170" i="5" s="1"/>
  <c r="BI167" i="5"/>
  <c r="BH167" i="5"/>
  <c r="BG167" i="5"/>
  <c r="BF167" i="5"/>
  <c r="T167" i="5"/>
  <c r="T166" i="5" s="1"/>
  <c r="R167" i="5"/>
  <c r="R166" i="5"/>
  <c r="P167" i="5"/>
  <c r="P166" i="5"/>
  <c r="BI164" i="5"/>
  <c r="BH164" i="5"/>
  <c r="BG164" i="5"/>
  <c r="BF164" i="5"/>
  <c r="T164" i="5"/>
  <c r="R164" i="5"/>
  <c r="P164" i="5"/>
  <c r="BI156" i="5"/>
  <c r="BH156" i="5"/>
  <c r="BG156" i="5"/>
  <c r="BF156" i="5"/>
  <c r="T156" i="5"/>
  <c r="R156" i="5"/>
  <c r="P156" i="5"/>
  <c r="BI151" i="5"/>
  <c r="BH151" i="5"/>
  <c r="BG151" i="5"/>
  <c r="BF151" i="5"/>
  <c r="T151" i="5"/>
  <c r="R151" i="5"/>
  <c r="P151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39" i="5"/>
  <c r="BH139" i="5"/>
  <c r="BG139" i="5"/>
  <c r="BF139" i="5"/>
  <c r="T139" i="5"/>
  <c r="R139" i="5"/>
  <c r="P139" i="5"/>
  <c r="BI134" i="5"/>
  <c r="BH134" i="5"/>
  <c r="BG134" i="5"/>
  <c r="BF134" i="5"/>
  <c r="T134" i="5"/>
  <c r="R134" i="5"/>
  <c r="P134" i="5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BI126" i="5"/>
  <c r="BH126" i="5"/>
  <c r="BG126" i="5"/>
  <c r="BF126" i="5"/>
  <c r="T126" i="5"/>
  <c r="R126" i="5"/>
  <c r="P126" i="5"/>
  <c r="BI116" i="5"/>
  <c r="BH116" i="5"/>
  <c r="BG116" i="5"/>
  <c r="BF116" i="5"/>
  <c r="T116" i="5"/>
  <c r="R116" i="5"/>
  <c r="P116" i="5"/>
  <c r="BI102" i="5"/>
  <c r="BH102" i="5"/>
  <c r="BG102" i="5"/>
  <c r="BF102" i="5"/>
  <c r="T102" i="5"/>
  <c r="R102" i="5"/>
  <c r="P102" i="5"/>
  <c r="BI100" i="5"/>
  <c r="BH100" i="5"/>
  <c r="BG100" i="5"/>
  <c r="BF100" i="5"/>
  <c r="T100" i="5"/>
  <c r="R100" i="5"/>
  <c r="P100" i="5"/>
  <c r="BI97" i="5"/>
  <c r="BH97" i="5"/>
  <c r="BG97" i="5"/>
  <c r="BF97" i="5"/>
  <c r="T97" i="5"/>
  <c r="R97" i="5"/>
  <c r="P97" i="5"/>
  <c r="J91" i="5"/>
  <c r="J90" i="5"/>
  <c r="F90" i="5"/>
  <c r="F88" i="5"/>
  <c r="E86" i="5"/>
  <c r="J59" i="5"/>
  <c r="J58" i="5"/>
  <c r="F58" i="5"/>
  <c r="F56" i="5"/>
  <c r="E54" i="5"/>
  <c r="J20" i="5"/>
  <c r="E20" i="5"/>
  <c r="F59" i="5"/>
  <c r="J19" i="5"/>
  <c r="J14" i="5"/>
  <c r="J88" i="5" s="1"/>
  <c r="E7" i="5"/>
  <c r="E82" i="5" s="1"/>
  <c r="J39" i="4"/>
  <c r="J38" i="4"/>
  <c r="AY58" i="1" s="1"/>
  <c r="J37" i="4"/>
  <c r="AX58" i="1" s="1"/>
  <c r="BI263" i="4"/>
  <c r="BH263" i="4"/>
  <c r="BG263" i="4"/>
  <c r="BF263" i="4"/>
  <c r="T263" i="4"/>
  <c r="T262" i="4"/>
  <c r="R263" i="4"/>
  <c r="R262" i="4" s="1"/>
  <c r="P263" i="4"/>
  <c r="P262" i="4" s="1"/>
  <c r="BI261" i="4"/>
  <c r="BH261" i="4"/>
  <c r="BG261" i="4"/>
  <c r="BF261" i="4"/>
  <c r="T261" i="4"/>
  <c r="R261" i="4"/>
  <c r="P261" i="4"/>
  <c r="BI255" i="4"/>
  <c r="BH255" i="4"/>
  <c r="BG255" i="4"/>
  <c r="BF255" i="4"/>
  <c r="T255" i="4"/>
  <c r="R255" i="4"/>
  <c r="P255" i="4"/>
  <c r="BI252" i="4"/>
  <c r="BH252" i="4"/>
  <c r="BG252" i="4"/>
  <c r="BF252" i="4"/>
  <c r="T252" i="4"/>
  <c r="R252" i="4"/>
  <c r="P252" i="4"/>
  <c r="BI251" i="4"/>
  <c r="BH251" i="4"/>
  <c r="BG251" i="4"/>
  <c r="BF251" i="4"/>
  <c r="T251" i="4"/>
  <c r="R251" i="4"/>
  <c r="P251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2" i="4"/>
  <c r="BH242" i="4"/>
  <c r="BG242" i="4"/>
  <c r="BF242" i="4"/>
  <c r="T242" i="4"/>
  <c r="T241" i="4" s="1"/>
  <c r="R242" i="4"/>
  <c r="R241" i="4" s="1"/>
  <c r="P242" i="4"/>
  <c r="P241" i="4" s="1"/>
  <c r="BI238" i="4"/>
  <c r="BH238" i="4"/>
  <c r="BG238" i="4"/>
  <c r="BF238" i="4"/>
  <c r="T238" i="4"/>
  <c r="R238" i="4"/>
  <c r="P238" i="4"/>
  <c r="BI235" i="4"/>
  <c r="BH235" i="4"/>
  <c r="BG235" i="4"/>
  <c r="BF235" i="4"/>
  <c r="T235" i="4"/>
  <c r="R235" i="4"/>
  <c r="P235" i="4"/>
  <c r="BI230" i="4"/>
  <c r="BH230" i="4"/>
  <c r="BG230" i="4"/>
  <c r="BF230" i="4"/>
  <c r="T230" i="4"/>
  <c r="R230" i="4"/>
  <c r="P230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3" i="4"/>
  <c r="BH223" i="4"/>
  <c r="BG223" i="4"/>
  <c r="BF223" i="4"/>
  <c r="T223" i="4"/>
  <c r="R223" i="4"/>
  <c r="P223" i="4"/>
  <c r="BI219" i="4"/>
  <c r="BH219" i="4"/>
  <c r="BG219" i="4"/>
  <c r="BF219" i="4"/>
  <c r="T219" i="4"/>
  <c r="R219" i="4"/>
  <c r="P219" i="4"/>
  <c r="BI217" i="4"/>
  <c r="BH217" i="4"/>
  <c r="BG217" i="4"/>
  <c r="BF217" i="4"/>
  <c r="T217" i="4"/>
  <c r="R217" i="4"/>
  <c r="P217" i="4"/>
  <c r="BI215" i="4"/>
  <c r="BH215" i="4"/>
  <c r="BG215" i="4"/>
  <c r="BF215" i="4"/>
  <c r="T215" i="4"/>
  <c r="R215" i="4"/>
  <c r="P215" i="4"/>
  <c r="BI212" i="4"/>
  <c r="BH212" i="4"/>
  <c r="BG212" i="4"/>
  <c r="BF212" i="4"/>
  <c r="T212" i="4"/>
  <c r="R212" i="4"/>
  <c r="P212" i="4"/>
  <c r="BI209" i="4"/>
  <c r="BH209" i="4"/>
  <c r="BG209" i="4"/>
  <c r="BF209" i="4"/>
  <c r="T209" i="4"/>
  <c r="R209" i="4"/>
  <c r="P209" i="4"/>
  <c r="BI206" i="4"/>
  <c r="BH206" i="4"/>
  <c r="BG206" i="4"/>
  <c r="BF206" i="4"/>
  <c r="T206" i="4"/>
  <c r="R206" i="4"/>
  <c r="P206" i="4"/>
  <c r="BI204" i="4"/>
  <c r="BH204" i="4"/>
  <c r="BG204" i="4"/>
  <c r="BF204" i="4"/>
  <c r="T204" i="4"/>
  <c r="R204" i="4"/>
  <c r="P204" i="4"/>
  <c r="BI202" i="4"/>
  <c r="BH202" i="4"/>
  <c r="BG202" i="4"/>
  <c r="BF202" i="4"/>
  <c r="T202" i="4"/>
  <c r="R202" i="4"/>
  <c r="P202" i="4"/>
  <c r="BI195" i="4"/>
  <c r="BH195" i="4"/>
  <c r="BG195" i="4"/>
  <c r="BF195" i="4"/>
  <c r="T195" i="4"/>
  <c r="R195" i="4"/>
  <c r="P195" i="4"/>
  <c r="BI193" i="4"/>
  <c r="BH193" i="4"/>
  <c r="BG193" i="4"/>
  <c r="BF193" i="4"/>
  <c r="T193" i="4"/>
  <c r="R193" i="4"/>
  <c r="P193" i="4"/>
  <c r="BI181" i="4"/>
  <c r="BH181" i="4"/>
  <c r="BG181" i="4"/>
  <c r="BF181" i="4"/>
  <c r="T181" i="4"/>
  <c r="R181" i="4"/>
  <c r="P181" i="4"/>
  <c r="BI174" i="4"/>
  <c r="BH174" i="4"/>
  <c r="BG174" i="4"/>
  <c r="BF174" i="4"/>
  <c r="T174" i="4"/>
  <c r="R174" i="4"/>
  <c r="P174" i="4"/>
  <c r="BI169" i="4"/>
  <c r="BH169" i="4"/>
  <c r="BG169" i="4"/>
  <c r="BF169" i="4"/>
  <c r="T169" i="4"/>
  <c r="R169" i="4"/>
  <c r="P169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59" i="4"/>
  <c r="BH159" i="4"/>
  <c r="BG159" i="4"/>
  <c r="BF159" i="4"/>
  <c r="T159" i="4"/>
  <c r="R159" i="4"/>
  <c r="P159" i="4"/>
  <c r="BI157" i="4"/>
  <c r="BH157" i="4"/>
  <c r="BG157" i="4"/>
  <c r="BF157" i="4"/>
  <c r="T157" i="4"/>
  <c r="R157" i="4"/>
  <c r="P157" i="4"/>
  <c r="BI152" i="4"/>
  <c r="BH152" i="4"/>
  <c r="BG152" i="4"/>
  <c r="BF152" i="4"/>
  <c r="T152" i="4"/>
  <c r="R152" i="4"/>
  <c r="P152" i="4"/>
  <c r="BI147" i="4"/>
  <c r="BH147" i="4"/>
  <c r="BG147" i="4"/>
  <c r="BF147" i="4"/>
  <c r="T147" i="4"/>
  <c r="R147" i="4"/>
  <c r="P147" i="4"/>
  <c r="BI142" i="4"/>
  <c r="BH142" i="4"/>
  <c r="BG142" i="4"/>
  <c r="BF142" i="4"/>
  <c r="T142" i="4"/>
  <c r="R142" i="4"/>
  <c r="P142" i="4"/>
  <c r="BI139" i="4"/>
  <c r="BH139" i="4"/>
  <c r="BG139" i="4"/>
  <c r="BF139" i="4"/>
  <c r="T139" i="4"/>
  <c r="R139" i="4"/>
  <c r="P139" i="4"/>
  <c r="BI136" i="4"/>
  <c r="BH136" i="4"/>
  <c r="BG136" i="4"/>
  <c r="BF136" i="4"/>
  <c r="T136" i="4"/>
  <c r="R136" i="4"/>
  <c r="P136" i="4"/>
  <c r="BI131" i="4"/>
  <c r="BH131" i="4"/>
  <c r="BG131" i="4"/>
  <c r="BF131" i="4"/>
  <c r="T131" i="4"/>
  <c r="R131" i="4"/>
  <c r="P131" i="4"/>
  <c r="BI128" i="4"/>
  <c r="BH128" i="4"/>
  <c r="BG128" i="4"/>
  <c r="BF128" i="4"/>
  <c r="T128" i="4"/>
  <c r="R128" i="4"/>
  <c r="P128" i="4"/>
  <c r="BI125" i="4"/>
  <c r="BH125" i="4"/>
  <c r="BG125" i="4"/>
  <c r="BF125" i="4"/>
  <c r="T125" i="4"/>
  <c r="R125" i="4"/>
  <c r="P125" i="4"/>
  <c r="BI119" i="4"/>
  <c r="BH119" i="4"/>
  <c r="BG119" i="4"/>
  <c r="BF119" i="4"/>
  <c r="T119" i="4"/>
  <c r="R119" i="4"/>
  <c r="P119" i="4"/>
  <c r="BI116" i="4"/>
  <c r="BH116" i="4"/>
  <c r="BG116" i="4"/>
  <c r="BF116" i="4"/>
  <c r="T116" i="4"/>
  <c r="R116" i="4"/>
  <c r="P116" i="4"/>
  <c r="BI113" i="4"/>
  <c r="BH113" i="4"/>
  <c r="BG113" i="4"/>
  <c r="BF113" i="4"/>
  <c r="T113" i="4"/>
  <c r="R113" i="4"/>
  <c r="P113" i="4"/>
  <c r="BI108" i="4"/>
  <c r="BH108" i="4"/>
  <c r="BG108" i="4"/>
  <c r="BF108" i="4"/>
  <c r="T108" i="4"/>
  <c r="R108" i="4"/>
  <c r="P108" i="4"/>
  <c r="BI105" i="4"/>
  <c r="BH105" i="4"/>
  <c r="BG105" i="4"/>
  <c r="BF105" i="4"/>
  <c r="T105" i="4"/>
  <c r="R105" i="4"/>
  <c r="P105" i="4"/>
  <c r="BI103" i="4"/>
  <c r="BH103" i="4"/>
  <c r="BG103" i="4"/>
  <c r="BF103" i="4"/>
  <c r="T103" i="4"/>
  <c r="R103" i="4"/>
  <c r="P103" i="4"/>
  <c r="BI100" i="4"/>
  <c r="BH100" i="4"/>
  <c r="BG100" i="4"/>
  <c r="BF100" i="4"/>
  <c r="T100" i="4"/>
  <c r="R100" i="4"/>
  <c r="P100" i="4"/>
  <c r="J94" i="4"/>
  <c r="J93" i="4"/>
  <c r="F93" i="4"/>
  <c r="F91" i="4"/>
  <c r="E89" i="4"/>
  <c r="J59" i="4"/>
  <c r="J58" i="4"/>
  <c r="F58" i="4"/>
  <c r="F56" i="4"/>
  <c r="E54" i="4"/>
  <c r="J20" i="4"/>
  <c r="E20" i="4"/>
  <c r="F59" i="4"/>
  <c r="J19" i="4"/>
  <c r="J14" i="4"/>
  <c r="J91" i="4" s="1"/>
  <c r="E7" i="4"/>
  <c r="E85" i="4" s="1"/>
  <c r="J39" i="3"/>
  <c r="J38" i="3"/>
  <c r="AY57" i="1" s="1"/>
  <c r="J37" i="3"/>
  <c r="AX57" i="1" s="1"/>
  <c r="BI211" i="3"/>
  <c r="BH211" i="3"/>
  <c r="BG211" i="3"/>
  <c r="BF211" i="3"/>
  <c r="T211" i="3"/>
  <c r="R211" i="3"/>
  <c r="P211" i="3"/>
  <c r="BI209" i="3"/>
  <c r="BH209" i="3"/>
  <c r="BG209" i="3"/>
  <c r="BF209" i="3"/>
  <c r="T209" i="3"/>
  <c r="R209" i="3"/>
  <c r="P209" i="3"/>
  <c r="BI205" i="3"/>
  <c r="BH205" i="3"/>
  <c r="BG205" i="3"/>
  <c r="BF205" i="3"/>
  <c r="T205" i="3"/>
  <c r="T204" i="3" s="1"/>
  <c r="R205" i="3"/>
  <c r="R204" i="3" s="1"/>
  <c r="P205" i="3"/>
  <c r="P204" i="3" s="1"/>
  <c r="BI201" i="3"/>
  <c r="BH201" i="3"/>
  <c r="BG201" i="3"/>
  <c r="BF201" i="3"/>
  <c r="T201" i="3"/>
  <c r="R201" i="3"/>
  <c r="P201" i="3"/>
  <c r="BI199" i="3"/>
  <c r="BH199" i="3"/>
  <c r="BG199" i="3"/>
  <c r="BF199" i="3"/>
  <c r="T199" i="3"/>
  <c r="R199" i="3"/>
  <c r="P199" i="3"/>
  <c r="BI196" i="3"/>
  <c r="BH196" i="3"/>
  <c r="BG196" i="3"/>
  <c r="BF196" i="3"/>
  <c r="T196" i="3"/>
  <c r="R196" i="3"/>
  <c r="P196" i="3"/>
  <c r="BI192" i="3"/>
  <c r="BH192" i="3"/>
  <c r="BG192" i="3"/>
  <c r="BF192" i="3"/>
  <c r="T192" i="3"/>
  <c r="R192" i="3"/>
  <c r="P192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81" i="3"/>
  <c r="BH181" i="3"/>
  <c r="BG181" i="3"/>
  <c r="BF181" i="3"/>
  <c r="T181" i="3"/>
  <c r="R181" i="3"/>
  <c r="P181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2" i="3"/>
  <c r="BH162" i="3"/>
  <c r="BG162" i="3"/>
  <c r="BF162" i="3"/>
  <c r="T162" i="3"/>
  <c r="R162" i="3"/>
  <c r="P162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39" i="3"/>
  <c r="BH139" i="3"/>
  <c r="BG139" i="3"/>
  <c r="BF139" i="3"/>
  <c r="T139" i="3"/>
  <c r="R139" i="3"/>
  <c r="P139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29" i="3"/>
  <c r="BH129" i="3"/>
  <c r="BG129" i="3"/>
  <c r="BF129" i="3"/>
  <c r="T129" i="3"/>
  <c r="R129" i="3"/>
  <c r="P129" i="3"/>
  <c r="BI127" i="3"/>
  <c r="BH127" i="3"/>
  <c r="BG127" i="3"/>
  <c r="BF127" i="3"/>
  <c r="T127" i="3"/>
  <c r="R127" i="3"/>
  <c r="P127" i="3"/>
  <c r="BI124" i="3"/>
  <c r="BH124" i="3"/>
  <c r="BG124" i="3"/>
  <c r="BF124" i="3"/>
  <c r="T124" i="3"/>
  <c r="R124" i="3"/>
  <c r="P124" i="3"/>
  <c r="BI122" i="3"/>
  <c r="BH122" i="3"/>
  <c r="BG122" i="3"/>
  <c r="BF122" i="3"/>
  <c r="T122" i="3"/>
  <c r="R122" i="3"/>
  <c r="P122" i="3"/>
  <c r="BI120" i="3"/>
  <c r="BH120" i="3"/>
  <c r="BG120" i="3"/>
  <c r="BF120" i="3"/>
  <c r="T120" i="3"/>
  <c r="R120" i="3"/>
  <c r="P120" i="3"/>
  <c r="BI118" i="3"/>
  <c r="BH118" i="3"/>
  <c r="BG118" i="3"/>
  <c r="BF118" i="3"/>
  <c r="T118" i="3"/>
  <c r="R118" i="3"/>
  <c r="P118" i="3"/>
  <c r="BI115" i="3"/>
  <c r="BH115" i="3"/>
  <c r="BG115" i="3"/>
  <c r="BF115" i="3"/>
  <c r="T115" i="3"/>
  <c r="R115" i="3"/>
  <c r="P115" i="3"/>
  <c r="BI112" i="3"/>
  <c r="BH112" i="3"/>
  <c r="BG112" i="3"/>
  <c r="BF112" i="3"/>
  <c r="T112" i="3"/>
  <c r="R112" i="3"/>
  <c r="P112" i="3"/>
  <c r="BI106" i="3"/>
  <c r="BH106" i="3"/>
  <c r="BG106" i="3"/>
  <c r="BF106" i="3"/>
  <c r="T106" i="3"/>
  <c r="R106" i="3"/>
  <c r="P106" i="3"/>
  <c r="BI103" i="3"/>
  <c r="BH103" i="3"/>
  <c r="BG103" i="3"/>
  <c r="BF103" i="3"/>
  <c r="T103" i="3"/>
  <c r="R103" i="3"/>
  <c r="P103" i="3"/>
  <c r="BI101" i="3"/>
  <c r="BH101" i="3"/>
  <c r="BG101" i="3"/>
  <c r="BF101" i="3"/>
  <c r="T101" i="3"/>
  <c r="R101" i="3"/>
  <c r="P101" i="3"/>
  <c r="BI98" i="3"/>
  <c r="BH98" i="3"/>
  <c r="BG98" i="3"/>
  <c r="BF98" i="3"/>
  <c r="T98" i="3"/>
  <c r="R98" i="3"/>
  <c r="P98" i="3"/>
  <c r="J92" i="3"/>
  <c r="J91" i="3"/>
  <c r="F91" i="3"/>
  <c r="F89" i="3"/>
  <c r="E87" i="3"/>
  <c r="J59" i="3"/>
  <c r="J58" i="3"/>
  <c r="F58" i="3"/>
  <c r="F56" i="3"/>
  <c r="E54" i="3"/>
  <c r="J20" i="3"/>
  <c r="E20" i="3"/>
  <c r="F92" i="3" s="1"/>
  <c r="J19" i="3"/>
  <c r="J14" i="3"/>
  <c r="J89" i="3" s="1"/>
  <c r="E7" i="3"/>
  <c r="E83" i="3" s="1"/>
  <c r="J37" i="2"/>
  <c r="J36" i="2"/>
  <c r="AY55" i="1" s="1"/>
  <c r="J35" i="2"/>
  <c r="AX55" i="1" s="1"/>
  <c r="BI104" i="2"/>
  <c r="BH104" i="2"/>
  <c r="BG104" i="2"/>
  <c r="BF104" i="2"/>
  <c r="T104" i="2"/>
  <c r="R104" i="2"/>
  <c r="P104" i="2"/>
  <c r="BI102" i="2"/>
  <c r="BH102" i="2"/>
  <c r="BG102" i="2"/>
  <c r="BF102" i="2"/>
  <c r="T102" i="2"/>
  <c r="R102" i="2"/>
  <c r="P102" i="2"/>
  <c r="BI97" i="2"/>
  <c r="BH97" i="2"/>
  <c r="BG97" i="2"/>
  <c r="BF97" i="2"/>
  <c r="T97" i="2"/>
  <c r="R97" i="2"/>
  <c r="P97" i="2"/>
  <c r="BI95" i="2"/>
  <c r="BH95" i="2"/>
  <c r="BG95" i="2"/>
  <c r="BF95" i="2"/>
  <c r="T95" i="2"/>
  <c r="R95" i="2"/>
  <c r="P95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89" i="2"/>
  <c r="BH89" i="2"/>
  <c r="BG89" i="2"/>
  <c r="BF89" i="2"/>
  <c r="T89" i="2"/>
  <c r="R89" i="2"/>
  <c r="P89" i="2"/>
  <c r="BI84" i="2"/>
  <c r="BH84" i="2"/>
  <c r="BG84" i="2"/>
  <c r="BF84" i="2"/>
  <c r="T84" i="2"/>
  <c r="R84" i="2"/>
  <c r="P84" i="2"/>
  <c r="J78" i="2"/>
  <c r="J77" i="2"/>
  <c r="F77" i="2"/>
  <c r="F75" i="2"/>
  <c r="E73" i="2"/>
  <c r="J55" i="2"/>
  <c r="J54" i="2"/>
  <c r="F54" i="2"/>
  <c r="F52" i="2"/>
  <c r="E50" i="2"/>
  <c r="J18" i="2"/>
  <c r="E18" i="2"/>
  <c r="F78" i="2" s="1"/>
  <c r="J17" i="2"/>
  <c r="J12" i="2"/>
  <c r="J52" i="2" s="1"/>
  <c r="E7" i="2"/>
  <c r="E71" i="2" s="1"/>
  <c r="AS75" i="1"/>
  <c r="AS72" i="1"/>
  <c r="AS61" i="1"/>
  <c r="AS56" i="1"/>
  <c r="AS54" i="1" s="1"/>
  <c r="L50" i="1"/>
  <c r="AM50" i="1"/>
  <c r="AM49" i="1"/>
  <c r="L49" i="1"/>
  <c r="AM47" i="1"/>
  <c r="L47" i="1"/>
  <c r="L45" i="1"/>
  <c r="L44" i="1"/>
  <c r="BK115" i="3"/>
  <c r="J152" i="4"/>
  <c r="BK93" i="16"/>
  <c r="BK141" i="17"/>
  <c r="BK408" i="21"/>
  <c r="BK411" i="21"/>
  <c r="BK222" i="22"/>
  <c r="BK297" i="23"/>
  <c r="J334" i="24"/>
  <c r="J269" i="24"/>
  <c r="BK354" i="25"/>
  <c r="J238" i="25"/>
  <c r="J238" i="27"/>
  <c r="J304" i="27"/>
  <c r="BK281" i="28"/>
  <c r="J306" i="28"/>
  <c r="BK229" i="29"/>
  <c r="J347" i="29"/>
  <c r="J173" i="30"/>
  <c r="BK401" i="30"/>
  <c r="J369" i="30"/>
  <c r="BK186" i="31"/>
  <c r="J239" i="32"/>
  <c r="BK215" i="32"/>
  <c r="J258" i="32"/>
  <c r="J171" i="33"/>
  <c r="BK321" i="34"/>
  <c r="J168" i="35"/>
  <c r="BK97" i="2"/>
  <c r="BK223" i="4"/>
  <c r="J213" i="5"/>
  <c r="J182" i="17"/>
  <c r="BK167" i="19"/>
  <c r="J254" i="21"/>
  <c r="BK260" i="22"/>
  <c r="BK256" i="23"/>
  <c r="BK123" i="23"/>
  <c r="BK233" i="24"/>
  <c r="BK161" i="24"/>
  <c r="BK280" i="25"/>
  <c r="BK153" i="25"/>
  <c r="J143" i="26"/>
  <c r="J267" i="26"/>
  <c r="BK126" i="27"/>
  <c r="J227" i="27"/>
  <c r="J235" i="27"/>
  <c r="J207" i="28"/>
  <c r="J296" i="28"/>
  <c r="BK104" i="29"/>
  <c r="BK328" i="29"/>
  <c r="J230" i="30"/>
  <c r="J297" i="30"/>
  <c r="BK140" i="32"/>
  <c r="BK163" i="33"/>
  <c r="BK105" i="33"/>
  <c r="BK227" i="34"/>
  <c r="BK306" i="35"/>
  <c r="J256" i="35"/>
  <c r="BK248" i="4"/>
  <c r="J102" i="5"/>
  <c r="J88" i="11"/>
  <c r="J206" i="17"/>
  <c r="J129" i="19"/>
  <c r="BK328" i="21"/>
  <c r="BK183" i="27"/>
  <c r="J342" i="28"/>
  <c r="J266" i="28"/>
  <c r="BK312" i="29"/>
  <c r="BK256" i="30"/>
  <c r="J326" i="30"/>
  <c r="J295" i="32"/>
  <c r="J175" i="32"/>
  <c r="BK316" i="33"/>
  <c r="BK258" i="34"/>
  <c r="J279" i="34"/>
  <c r="J288" i="35"/>
  <c r="J104" i="2"/>
  <c r="BK235" i="4"/>
  <c r="J128" i="5"/>
  <c r="J88" i="13"/>
  <c r="J146" i="17"/>
  <c r="BK159" i="19"/>
  <c r="BK401" i="21"/>
  <c r="J304" i="22"/>
  <c r="BK303" i="23"/>
  <c r="J101" i="23"/>
  <c r="BK337" i="26"/>
  <c r="J187" i="27"/>
  <c r="J155" i="27"/>
  <c r="BK315" i="28"/>
  <c r="BK365" i="29"/>
  <c r="J256" i="30"/>
  <c r="BK115" i="30"/>
  <c r="J274" i="32"/>
  <c r="J305" i="33"/>
  <c r="BK286" i="33"/>
  <c r="J263" i="34"/>
  <c r="J226" i="35"/>
  <c r="J86" i="38"/>
  <c r="BK159" i="3"/>
  <c r="BK209" i="5"/>
  <c r="J91" i="9"/>
  <c r="BK193" i="17"/>
  <c r="BK190" i="17"/>
  <c r="J263" i="19"/>
  <c r="J309" i="21"/>
  <c r="J163" i="22"/>
  <c r="J318" i="22"/>
  <c r="J301" i="23"/>
  <c r="J158" i="23"/>
  <c r="BK213" i="24"/>
  <c r="BK300" i="25"/>
  <c r="J197" i="25"/>
  <c r="BK252" i="26"/>
  <c r="J222" i="26"/>
  <c r="J330" i="27"/>
  <c r="BK271" i="28"/>
  <c r="BK374" i="28"/>
  <c r="BK368" i="29"/>
  <c r="BK118" i="30"/>
  <c r="BK376" i="30"/>
  <c r="BK115" i="32"/>
  <c r="BK273" i="33"/>
  <c r="BK206" i="33"/>
  <c r="BK124" i="34"/>
  <c r="BK256" i="35"/>
  <c r="BK104" i="35"/>
  <c r="J97" i="38"/>
  <c r="J157" i="3"/>
  <c r="J119" i="4"/>
  <c r="BK112" i="15"/>
  <c r="BK206" i="17"/>
  <c r="BK197" i="19"/>
  <c r="J401" i="21"/>
  <c r="BK118" i="22"/>
  <c r="J123" i="23"/>
  <c r="J303" i="23"/>
  <c r="J97" i="26"/>
  <c r="BK312" i="26"/>
  <c r="BK142" i="27"/>
  <c r="BK244" i="27"/>
  <c r="BK342" i="28"/>
  <c r="J242" i="29"/>
  <c r="BK167" i="3"/>
  <c r="J226" i="4"/>
  <c r="J88" i="9"/>
  <c r="J236" i="17"/>
  <c r="BK162" i="19"/>
  <c r="J258" i="21"/>
  <c r="J290" i="23"/>
  <c r="J368" i="23"/>
  <c r="BK324" i="24"/>
  <c r="J369" i="24"/>
  <c r="J113" i="25"/>
  <c r="BK377" i="25"/>
  <c r="J213" i="26"/>
  <c r="BK365" i="27"/>
  <c r="BK158" i="28"/>
  <c r="J399" i="28"/>
  <c r="BK169" i="29"/>
  <c r="BK246" i="30"/>
  <c r="J160" i="30"/>
  <c r="BK204" i="32"/>
  <c r="J289" i="32"/>
  <c r="BK113" i="33"/>
  <c r="J120" i="34"/>
  <c r="BK284" i="34"/>
  <c r="BK93" i="35"/>
  <c r="J90" i="38"/>
  <c r="J213" i="19"/>
  <c r="J128" i="21"/>
  <c r="J155" i="22"/>
  <c r="BK331" i="22"/>
  <c r="BK360" i="23"/>
  <c r="BK299" i="24"/>
  <c r="BK175" i="25"/>
  <c r="J380" i="25"/>
  <c r="J105" i="26"/>
  <c r="J329" i="26"/>
  <c r="J94" i="27"/>
  <c r="BK133" i="30"/>
  <c r="BK199" i="3"/>
  <c r="J185" i="3"/>
  <c r="J204" i="4"/>
  <c r="J184" i="5"/>
  <c r="BK255" i="17"/>
  <c r="BK206" i="19"/>
  <c r="BK154" i="21"/>
  <c r="J235" i="22"/>
  <c r="BK311" i="22"/>
  <c r="J297" i="23"/>
  <c r="BK137" i="24"/>
  <c r="J192" i="25"/>
  <c r="J367" i="25"/>
  <c r="BK210" i="26"/>
  <c r="J175" i="26"/>
  <c r="BK124" i="3"/>
  <c r="J202" i="5"/>
  <c r="J91" i="10"/>
  <c r="BK227" i="17"/>
  <c r="BK309" i="21"/>
  <c r="J229" i="21"/>
  <c r="J341" i="22"/>
  <c r="J281" i="23"/>
  <c r="BK126" i="23"/>
  <c r="J342" i="24"/>
  <c r="BK287" i="25"/>
  <c r="J329" i="25"/>
  <c r="BK118" i="26"/>
  <c r="BK300" i="27"/>
  <c r="BK176" i="28"/>
  <c r="BK190" i="29"/>
  <c r="BK323" i="29"/>
  <c r="J227" i="30"/>
  <c r="J376" i="30"/>
  <c r="J158" i="31"/>
  <c r="J271" i="32"/>
  <c r="BK276" i="33"/>
  <c r="BK197" i="33"/>
  <c r="BK139" i="34"/>
  <c r="J185" i="34"/>
  <c r="BK195" i="35"/>
  <c r="BK120" i="35"/>
  <c r="J97" i="5"/>
  <c r="J133" i="17"/>
  <c r="J252" i="19"/>
  <c r="BK92" i="20"/>
  <c r="J333" i="21"/>
  <c r="J243" i="22"/>
  <c r="BK338" i="23"/>
  <c r="BK247" i="23"/>
  <c r="BK289" i="24"/>
  <c r="J250" i="25"/>
  <c r="J206" i="25"/>
  <c r="J170" i="26"/>
  <c r="J297" i="27"/>
  <c r="J142" i="27"/>
  <c r="J355" i="28"/>
  <c r="J374" i="28"/>
  <c r="BK153" i="29"/>
  <c r="BK188" i="31"/>
  <c r="BK112" i="31"/>
  <c r="J92" i="31"/>
  <c r="BK191" i="31"/>
  <c r="BK110" i="31"/>
  <c r="J95" i="31"/>
  <c r="BK219" i="32"/>
  <c r="J201" i="32"/>
  <c r="J258" i="33"/>
  <c r="BK264" i="34"/>
  <c r="BK197" i="34"/>
  <c r="BK109" i="35"/>
  <c r="J98" i="38"/>
  <c r="J252" i="4"/>
  <c r="BK204" i="5"/>
  <c r="BK88" i="13"/>
  <c r="J99" i="17"/>
  <c r="BK254" i="19"/>
  <c r="BK179" i="19"/>
  <c r="BK293" i="21"/>
  <c r="J148" i="22"/>
  <c r="BK196" i="22"/>
  <c r="J163" i="23"/>
  <c r="J108" i="24"/>
  <c r="J213" i="24"/>
  <c r="BK187" i="25"/>
  <c r="BK94" i="25"/>
  <c r="BK101" i="25"/>
  <c r="J315" i="26"/>
  <c r="J373" i="27"/>
  <c r="BK153" i="27"/>
  <c r="J315" i="28"/>
  <c r="J140" i="28"/>
  <c r="J315" i="29"/>
  <c r="BK116" i="29"/>
  <c r="J242" i="30"/>
  <c r="J148" i="31"/>
  <c r="BK201" i="32"/>
  <c r="BK153" i="33"/>
  <c r="J321" i="33"/>
  <c r="J102" i="34"/>
  <c r="BK190" i="35"/>
  <c r="J343" i="35"/>
  <c r="BK157" i="3"/>
  <c r="BK147" i="4"/>
  <c r="BK192" i="17"/>
  <c r="J148" i="19"/>
  <c r="BK216" i="21"/>
  <c r="BK291" i="22"/>
  <c r="J238" i="23"/>
  <c r="BK281" i="23"/>
  <c r="BK226" i="24"/>
  <c r="BK258" i="24"/>
  <c r="J175" i="25"/>
  <c r="BK218" i="26"/>
  <c r="BK178" i="26"/>
  <c r="J300" i="27"/>
  <c r="J126" i="27"/>
  <c r="BK140" i="28"/>
  <c r="BK320" i="29"/>
  <c r="J277" i="29"/>
  <c r="BK207" i="30"/>
  <c r="BK342" i="30"/>
  <c r="BK91" i="30"/>
  <c r="J157" i="30"/>
  <c r="J117" i="31"/>
  <c r="J269" i="32"/>
  <c r="J310" i="32"/>
  <c r="J180" i="33"/>
  <c r="J231" i="34"/>
  <c r="BK291" i="34"/>
  <c r="BK132" i="35"/>
  <c r="BK164" i="35"/>
  <c r="J171" i="3"/>
  <c r="BK181" i="4"/>
  <c r="J220" i="5"/>
  <c r="BK91" i="15"/>
  <c r="BK170" i="17"/>
  <c r="J338" i="21"/>
  <c r="BK297" i="21"/>
  <c r="J166" i="22"/>
  <c r="J335" i="23"/>
  <c r="BK327" i="23"/>
  <c r="J105" i="24"/>
  <c r="J339" i="25"/>
  <c r="J321" i="25"/>
  <c r="BK140" i="26"/>
  <c r="BK113" i="26"/>
  <c r="BK223" i="27"/>
  <c r="BK207" i="28"/>
  <c r="BK391" i="28"/>
  <c r="BK248" i="28"/>
  <c r="J368" i="29"/>
  <c r="J101" i="35"/>
  <c r="J169" i="3"/>
  <c r="J206" i="4"/>
  <c r="J167" i="5"/>
  <c r="J196" i="17"/>
  <c r="J260" i="19"/>
  <c r="BK90" i="21"/>
  <c r="J197" i="27"/>
  <c r="J136" i="28"/>
  <c r="J124" i="29"/>
  <c r="J181" i="29"/>
  <c r="J317" i="30"/>
  <c r="J401" i="30"/>
  <c r="BK183" i="31"/>
  <c r="J325" i="32"/>
  <c r="BK269" i="32"/>
  <c r="J231" i="33"/>
  <c r="J173" i="34"/>
  <c r="BK156" i="34"/>
  <c r="J211" i="35"/>
  <c r="J96" i="38"/>
  <c r="J176" i="3"/>
  <c r="J248" i="4"/>
  <c r="J88" i="8"/>
  <c r="BK244" i="17"/>
  <c r="J159" i="19"/>
  <c r="J216" i="21"/>
  <c r="BK166" i="22"/>
  <c r="J277" i="23"/>
  <c r="BK204" i="26"/>
  <c r="BK325" i="26"/>
  <c r="J342" i="27"/>
  <c r="J121" i="28"/>
  <c r="BK242" i="29"/>
  <c r="J342" i="29"/>
  <c r="BK304" i="30"/>
  <c r="BK331" i="32"/>
  <c r="BK200" i="33"/>
  <c r="J261" i="34"/>
  <c r="BK277" i="35"/>
  <c r="J85" i="37"/>
  <c r="BK142" i="3"/>
  <c r="J153" i="3"/>
  <c r="J164" i="5"/>
  <c r="J118" i="15"/>
  <c r="J114" i="17"/>
  <c r="J154" i="19"/>
  <c r="J234" i="21"/>
  <c r="BK208" i="21"/>
  <c r="BK263" i="22"/>
  <c r="J145" i="23"/>
  <c r="BK321" i="24"/>
  <c r="J247" i="25"/>
  <c r="J101" i="25"/>
  <c r="J207" i="26"/>
  <c r="BK230" i="26"/>
  <c r="BK235" i="27"/>
  <c r="J247" i="27"/>
  <c r="BK96" i="28"/>
  <c r="BK241" i="28"/>
  <c r="BK358" i="29"/>
  <c r="BK336" i="30"/>
  <c r="J350" i="30"/>
  <c r="BK285" i="32"/>
  <c r="J340" i="28"/>
  <c r="J97" i="29"/>
  <c r="J358" i="29"/>
  <c r="J333" i="30"/>
  <c r="BK264" i="30"/>
  <c r="J293" i="30"/>
  <c r="J167" i="31"/>
  <c r="BK207" i="32"/>
  <c r="BK231" i="33"/>
  <c r="J218" i="33"/>
  <c r="BK242" i="34"/>
  <c r="BK293" i="35"/>
  <c r="BK241" i="35"/>
  <c r="J135" i="3"/>
  <c r="J116" i="5"/>
  <c r="BK91" i="12"/>
  <c r="J139" i="17"/>
  <c r="J217" i="19"/>
  <c r="J328" i="21"/>
  <c r="BK158" i="22"/>
  <c r="BK94" i="23"/>
  <c r="BK150" i="24"/>
  <c r="BK334" i="24"/>
  <c r="BK332" i="24"/>
  <c r="BK247" i="25"/>
  <c r="J359" i="25"/>
  <c r="J249" i="26"/>
  <c r="J310" i="27"/>
  <c r="BK292" i="28"/>
  <c r="BK165" i="28"/>
  <c r="J259" i="30"/>
  <c r="J96" i="30"/>
  <c r="BK150" i="32"/>
  <c r="J204" i="32"/>
  <c r="BK289" i="33"/>
  <c r="BK318" i="33"/>
  <c r="BK234" i="34"/>
  <c r="J290" i="35"/>
  <c r="BK173" i="35"/>
  <c r="J177" i="17"/>
  <c r="J276" i="19"/>
  <c r="BK421" i="21"/>
  <c r="J175" i="22"/>
  <c r="BK218" i="23"/>
  <c r="BK332" i="23"/>
  <c r="BK155" i="3"/>
  <c r="J246" i="4"/>
  <c r="J88" i="12"/>
  <c r="BK211" i="17"/>
  <c r="BK270" i="19"/>
  <c r="J390" i="21"/>
  <c r="BK302" i="22"/>
  <c r="BK343" i="23"/>
  <c r="J207" i="24"/>
  <c r="BK204" i="24"/>
  <c r="BK163" i="25"/>
  <c r="J235" i="26"/>
  <c r="BK118" i="27"/>
  <c r="J264" i="27"/>
  <c r="J216" i="28"/>
  <c r="J306" i="29"/>
  <c r="J190" i="29"/>
  <c r="J250" i="30"/>
  <c r="BK101" i="32"/>
  <c r="BK335" i="33"/>
  <c r="BK259" i="34"/>
  <c r="J197" i="34"/>
  <c r="J297" i="35"/>
  <c r="J101" i="3"/>
  <c r="BK230" i="4"/>
  <c r="J139" i="4"/>
  <c r="J92" i="6"/>
  <c r="J268" i="17"/>
  <c r="J143" i="19"/>
  <c r="BK366" i="21"/>
  <c r="J288" i="22"/>
  <c r="BK314" i="22"/>
  <c r="BK368" i="23"/>
  <c r="J204" i="24"/>
  <c r="BK140" i="24"/>
  <c r="J155" i="25"/>
  <c r="BK232" i="26"/>
  <c r="BK346" i="27"/>
  <c r="BK357" i="27"/>
  <c r="J222" i="28"/>
  <c r="BK219" i="28"/>
  <c r="J96" i="28"/>
  <c r="BK277" i="29"/>
  <c r="BK276" i="30"/>
  <c r="BK173" i="30"/>
  <c r="BK117" i="31"/>
  <c r="BK295" i="32"/>
  <c r="J248" i="32"/>
  <c r="BK358" i="33"/>
  <c r="BK155" i="33"/>
  <c r="J256" i="34"/>
  <c r="J176" i="34"/>
  <c r="BK181" i="35"/>
  <c r="BK84" i="38"/>
  <c r="BK209" i="3"/>
  <c r="BK157" i="4"/>
  <c r="BK91" i="9"/>
  <c r="J130" i="17"/>
  <c r="BK242" i="19"/>
  <c r="BK325" i="21"/>
  <c r="J175" i="27"/>
  <c r="BK136" i="28"/>
  <c r="BK276" i="28"/>
  <c r="BK91" i="29"/>
  <c r="J170" i="30"/>
  <c r="BK301" i="30"/>
  <c r="BK110" i="32"/>
  <c r="BK357" i="32"/>
  <c r="J351" i="33"/>
  <c r="J200" i="33"/>
  <c r="J94" i="34"/>
  <c r="J198" i="35"/>
  <c r="J296" i="35"/>
  <c r="J173" i="3"/>
  <c r="BK151" i="3"/>
  <c r="BK180" i="5"/>
  <c r="BK103" i="15"/>
  <c r="J103" i="19"/>
  <c r="J321" i="21"/>
  <c r="J337" i="22"/>
  <c r="BK341" i="23"/>
  <c r="BK301" i="23"/>
  <c r="BK150" i="26"/>
  <c r="J153" i="27"/>
  <c r="J380" i="27"/>
  <c r="BK382" i="28"/>
  <c r="BK210" i="29"/>
  <c r="BK297" i="29"/>
  <c r="J293" i="29"/>
  <c r="J345" i="30"/>
  <c r="J105" i="32"/>
  <c r="BK130" i="33"/>
  <c r="J358" i="33"/>
  <c r="BK120" i="34"/>
  <c r="J130" i="35"/>
  <c r="BK282" i="35"/>
  <c r="J122" i="3"/>
  <c r="BK219" i="4"/>
  <c r="BK136" i="4"/>
  <c r="J126" i="5"/>
  <c r="BK93" i="17"/>
  <c r="BK245" i="19"/>
  <c r="BK172" i="19"/>
  <c r="BK169" i="21"/>
  <c r="J232" i="22"/>
  <c r="BK277" i="23"/>
  <c r="BK145" i="23"/>
  <c r="J97" i="24"/>
  <c r="J305" i="24"/>
  <c r="BK238" i="25"/>
  <c r="J313" i="25"/>
  <c r="BK256" i="26"/>
  <c r="BK250" i="27"/>
  <c r="BK175" i="27"/>
  <c r="J271" i="28"/>
  <c r="J193" i="28"/>
  <c r="BK254" i="29"/>
  <c r="J115" i="30"/>
  <c r="J207" i="30"/>
  <c r="J179" i="31"/>
  <c r="BK192" i="32"/>
  <c r="J115" i="32"/>
  <c r="BK323" i="33"/>
  <c r="BK180" i="34"/>
  <c r="J270" i="34"/>
  <c r="J224" i="35"/>
  <c r="J84" i="2"/>
  <c r="BK98" i="3"/>
  <c r="J193" i="4"/>
  <c r="BK156" i="5"/>
  <c r="BK144" i="17"/>
  <c r="J197" i="19"/>
  <c r="BK218" i="21"/>
  <c r="J326" i="22"/>
  <c r="J180" i="23"/>
  <c r="BK290" i="23"/>
  <c r="BK175" i="26"/>
  <c r="J310" i="26"/>
  <c r="J327" i="27"/>
  <c r="BK133" i="28"/>
  <c r="J395" i="28"/>
  <c r="J128" i="29"/>
  <c r="BK178" i="29"/>
  <c r="J133" i="30"/>
  <c r="BK128" i="30"/>
  <c r="BK179" i="31"/>
  <c r="BK163" i="32"/>
  <c r="J313" i="33"/>
  <c r="J108" i="33"/>
  <c r="BK192" i="33"/>
  <c r="J303" i="34"/>
  <c r="J161" i="35"/>
  <c r="BK207" i="35"/>
  <c r="BK104" i="2"/>
  <c r="BK195" i="4"/>
  <c r="BK139" i="5"/>
  <c r="J88" i="14"/>
  <c r="J215" i="17"/>
  <c r="J162" i="19"/>
  <c r="J391" i="21"/>
  <c r="J269" i="22"/>
  <c r="J344" i="22"/>
  <c r="BK344" i="23"/>
  <c r="J273" i="23"/>
  <c r="J218" i="24"/>
  <c r="J158" i="24"/>
  <c r="BK313" i="25"/>
  <c r="BK329" i="25"/>
  <c r="J108" i="26"/>
  <c r="J200" i="27"/>
  <c r="BK373" i="27"/>
  <c r="BK181" i="28"/>
  <c r="BK357" i="28"/>
  <c r="J108" i="29"/>
  <c r="BK313" i="30"/>
  <c r="J368" i="30"/>
  <c r="J134" i="31"/>
  <c r="J192" i="32"/>
  <c r="BK269" i="33"/>
  <c r="J130" i="33"/>
  <c r="BK238" i="34"/>
  <c r="J112" i="34"/>
  <c r="BK96" i="35"/>
  <c r="J149" i="17"/>
  <c r="BK394" i="21"/>
  <c r="J318" i="21"/>
  <c r="J291" i="22"/>
  <c r="BK163" i="23"/>
  <c r="BK111" i="24"/>
  <c r="BK313" i="24"/>
  <c r="J310" i="25"/>
  <c r="J280" i="25"/>
  <c r="BK260" i="26"/>
  <c r="J105" i="27"/>
  <c r="BK339" i="30"/>
  <c r="J107" i="30"/>
  <c r="BK153" i="3"/>
  <c r="J103" i="4"/>
  <c r="J209" i="5"/>
  <c r="J96" i="17"/>
  <c r="J126" i="19"/>
  <c r="BK177" i="21"/>
  <c r="BK423" i="21"/>
  <c r="BK227" i="22"/>
  <c r="J267" i="22"/>
  <c r="BK212" i="23"/>
  <c r="BK305" i="24"/>
  <c r="J340" i="25"/>
  <c r="J209" i="25"/>
  <c r="J166" i="26"/>
  <c r="J102" i="2"/>
  <c r="BK189" i="3"/>
  <c r="BK219" i="5"/>
  <c r="BK88" i="8"/>
  <c r="J242" i="19"/>
  <c r="J249" i="21"/>
  <c r="BK354" i="21"/>
  <c r="J250" i="22"/>
  <c r="BK363" i="23"/>
  <c r="J150" i="24"/>
  <c r="BK241" i="25"/>
  <c r="J200" i="25"/>
  <c r="BK334" i="26"/>
  <c r="BK218" i="27"/>
  <c r="J123" i="28"/>
  <c r="J163" i="28"/>
  <c r="BK236" i="29"/>
  <c r="BK202" i="30"/>
  <c r="J104" i="30"/>
  <c r="J323" i="32"/>
  <c r="BK118" i="32"/>
  <c r="J354" i="32"/>
  <c r="J97" i="33"/>
  <c r="J317" i="34"/>
  <c r="BK186" i="35"/>
  <c r="J326" i="35"/>
  <c r="BK199" i="5"/>
  <c r="BK91" i="13"/>
  <c r="BK174" i="17"/>
  <c r="BK257" i="19"/>
  <c r="BK425" i="21"/>
  <c r="J187" i="22"/>
  <c r="J269" i="23"/>
  <c r="BK266" i="23"/>
  <c r="J166" i="24"/>
  <c r="BK359" i="24"/>
  <c r="J354" i="25"/>
  <c r="J324" i="25"/>
  <c r="BK267" i="26"/>
  <c r="BK171" i="27"/>
  <c r="J255" i="27"/>
  <c r="J259" i="28"/>
  <c r="J321" i="28"/>
  <c r="J207" i="29"/>
  <c r="BK122" i="31"/>
  <c r="J125" i="31"/>
  <c r="BK118" i="31"/>
  <c r="J104" i="31"/>
  <c r="J99" i="31"/>
  <c r="J315" i="32"/>
  <c r="J207" i="32"/>
  <c r="J289" i="33"/>
  <c r="BK123" i="33"/>
  <c r="J96" i="35"/>
  <c r="J89" i="2"/>
  <c r="BK105" i="4"/>
  <c r="J180" i="5"/>
  <c r="J244" i="17"/>
  <c r="BK217" i="19"/>
  <c r="BK226" i="21"/>
  <c r="J215" i="22"/>
  <c r="J284" i="23"/>
  <c r="J378" i="23"/>
  <c r="J321" i="24"/>
  <c r="J241" i="24"/>
  <c r="J137" i="24"/>
  <c r="J218" i="25"/>
  <c r="BK334" i="25"/>
  <c r="BK108" i="26"/>
  <c r="J352" i="26"/>
  <c r="J276" i="27"/>
  <c r="BK228" i="28"/>
  <c r="J363" i="28"/>
  <c r="BK233" i="29"/>
  <c r="BK331" i="29"/>
  <c r="BK160" i="30"/>
  <c r="J281" i="30"/>
  <c r="BK184" i="31"/>
  <c r="J98" i="32"/>
  <c r="J320" i="32"/>
  <c r="J111" i="33"/>
  <c r="BK102" i="34"/>
  <c r="BK312" i="35"/>
  <c r="J147" i="35"/>
  <c r="BK118" i="3"/>
  <c r="BK206" i="4"/>
  <c r="J97" i="16"/>
  <c r="J111" i="17"/>
  <c r="J249" i="19"/>
  <c r="BK132" i="21"/>
  <c r="J99" i="21"/>
  <c r="J200" i="22"/>
  <c r="BK252" i="23"/>
  <c r="BK244" i="23"/>
  <c r="BK108" i="24"/>
  <c r="J187" i="25"/>
  <c r="BK337" i="25"/>
  <c r="BK280" i="26"/>
  <c r="BK337" i="27"/>
  <c r="J183" i="27"/>
  <c r="J185" i="28"/>
  <c r="J119" i="31"/>
  <c r="BK94" i="32"/>
  <c r="BK167" i="32"/>
  <c r="BK212" i="33"/>
  <c r="BK328" i="33"/>
  <c r="J246" i="34"/>
  <c r="BK245" i="35"/>
  <c r="BK97" i="38"/>
  <c r="BK169" i="3"/>
  <c r="BK116" i="4"/>
  <c r="BK88" i="9"/>
  <c r="J174" i="17"/>
  <c r="J283" i="19"/>
  <c r="J388" i="21"/>
  <c r="BK344" i="22"/>
  <c r="J327" i="23"/>
  <c r="J256" i="23"/>
  <c r="J286" i="24"/>
  <c r="J130" i="25"/>
  <c r="J347" i="25"/>
  <c r="J94" i="26"/>
  <c r="BK335" i="27"/>
  <c r="BK308" i="28"/>
  <c r="J349" i="28"/>
  <c r="BK239" i="29"/>
  <c r="J195" i="29"/>
  <c r="J352" i="30"/>
  <c r="BK380" i="30"/>
  <c r="J152" i="31"/>
  <c r="BK179" i="32"/>
  <c r="BK325" i="32"/>
  <c r="BK111" i="33"/>
  <c r="J289" i="34"/>
  <c r="J298" i="34"/>
  <c r="J137" i="35"/>
  <c r="J323" i="35"/>
  <c r="BK91" i="2"/>
  <c r="J201" i="3"/>
  <c r="BK134" i="5"/>
  <c r="BK94" i="15"/>
  <c r="BK250" i="17"/>
  <c r="BK252" i="19"/>
  <c r="J354" i="21"/>
  <c r="J241" i="28"/>
  <c r="J352" i="28"/>
  <c r="J91" i="29"/>
  <c r="BK289" i="30"/>
  <c r="BK397" i="30"/>
  <c r="J132" i="31"/>
  <c r="J233" i="32"/>
  <c r="J215" i="33"/>
  <c r="BK340" i="33"/>
  <c r="BK168" i="34"/>
  <c r="J207" i="35"/>
  <c r="J127" i="35"/>
  <c r="J129" i="3"/>
  <c r="BK261" i="4"/>
  <c r="J199" i="5"/>
  <c r="BK91" i="11"/>
  <c r="J220" i="17"/>
  <c r="BK132" i="19"/>
  <c r="BK229" i="21"/>
  <c r="BK276" i="22"/>
  <c r="J281" i="22"/>
  <c r="J148" i="23"/>
  <c r="BK166" i="26"/>
  <c r="J210" i="26"/>
  <c r="BK343" i="27"/>
  <c r="BK115" i="28"/>
  <c r="BK91" i="28"/>
  <c r="BK290" i="29"/>
  <c r="BK195" i="30"/>
  <c r="BK233" i="30"/>
  <c r="BK227" i="33"/>
  <c r="BK202" i="34"/>
  <c r="BK173" i="34"/>
  <c r="BK272" i="35"/>
  <c r="J123" i="35"/>
  <c r="J209" i="3"/>
  <c r="J261" i="4"/>
  <c r="BK97" i="5"/>
  <c r="BK354" i="24"/>
  <c r="BK142" i="25"/>
  <c r="BK255" i="25"/>
  <c r="BK143" i="26"/>
  <c r="J223" i="27"/>
  <c r="J293" i="27"/>
  <c r="J334" i="28"/>
  <c r="J320" i="29"/>
  <c r="BK286" i="30"/>
  <c r="J178" i="30"/>
  <c r="J181" i="30"/>
  <c r="BK98" i="32"/>
  <c r="J265" i="32"/>
  <c r="J155" i="33"/>
  <c r="BK215" i="33"/>
  <c r="J214" i="34"/>
  <c r="J151" i="34"/>
  <c r="BK335" i="35"/>
  <c r="J115" i="3"/>
  <c r="BK207" i="5"/>
  <c r="BK88" i="7"/>
  <c r="J157" i="17"/>
  <c r="J227" i="19"/>
  <c r="J95" i="19"/>
  <c r="BK363" i="21"/>
  <c r="J183" i="22"/>
  <c r="BK334" i="22"/>
  <c r="J105" i="23"/>
  <c r="BK213" i="26"/>
  <c r="BK352" i="26"/>
  <c r="BK148" i="27"/>
  <c r="BK380" i="27"/>
  <c r="J331" i="28"/>
  <c r="J308" i="28"/>
  <c r="J312" i="29"/>
  <c r="BK342" i="29"/>
  <c r="BK181" i="29"/>
  <c r="J91" i="30"/>
  <c r="BK143" i="31"/>
  <c r="BK198" i="32"/>
  <c r="J298" i="32"/>
  <c r="BK253" i="33"/>
  <c r="BK283" i="34"/>
  <c r="BK256" i="34"/>
  <c r="J300" i="35"/>
  <c r="J318" i="35"/>
  <c r="J120" i="3"/>
  <c r="J116" i="4"/>
  <c r="BK225" i="5"/>
  <c r="J94" i="15"/>
  <c r="J250" i="17"/>
  <c r="BK288" i="21"/>
  <c r="J153" i="22"/>
  <c r="BK296" i="22"/>
  <c r="J381" i="23"/>
  <c r="J153" i="24"/>
  <c r="BK207" i="24"/>
  <c r="BK148" i="25"/>
  <c r="BK343" i="25"/>
  <c r="J118" i="26"/>
  <c r="J277" i="26"/>
  <c r="BK269" i="27"/>
  <c r="J299" i="28"/>
  <c r="J357" i="28"/>
  <c r="J328" i="29"/>
  <c r="BK297" i="30"/>
  <c r="BK388" i="30"/>
  <c r="BK239" i="32"/>
  <c r="J230" i="32"/>
  <c r="J94" i="33"/>
  <c r="BK126" i="33"/>
  <c r="BK114" i="34"/>
  <c r="J266" i="35"/>
  <c r="BK87" i="38"/>
  <c r="BK103" i="19"/>
  <c r="BK380" i="21"/>
  <c r="J279" i="22"/>
  <c r="J244" i="23"/>
  <c r="J293" i="24"/>
  <c r="J182" i="24"/>
  <c r="BK180" i="25"/>
  <c r="J105" i="25"/>
  <c r="J337" i="26"/>
  <c r="J272" i="27"/>
  <c r="J286" i="30"/>
  <c r="J92" i="38"/>
  <c r="BK251" i="4"/>
  <c r="J215" i="4"/>
  <c r="J227" i="17"/>
  <c r="BK211" i="19"/>
  <c r="BK331" i="21"/>
  <c r="J323" i="22"/>
  <c r="BK175" i="23"/>
  <c r="J252" i="23"/>
  <c r="J372" i="24"/>
  <c r="J123" i="25"/>
  <c r="BK118" i="25"/>
  <c r="J302" i="26"/>
  <c r="BK171" i="3"/>
  <c r="BK162" i="3"/>
  <c r="J229" i="5"/>
  <c r="BK248" i="17"/>
  <c r="J222" i="19"/>
  <c r="J212" i="22"/>
  <c r="BK105" i="22"/>
  <c r="J371" i="23"/>
  <c r="J121" i="24"/>
  <c r="J94" i="24"/>
  <c r="J304" i="25"/>
  <c r="BK187" i="26"/>
  <c r="J218" i="26"/>
  <c r="BK316" i="27"/>
  <c r="BK104" i="28"/>
  <c r="J379" i="28"/>
  <c r="BK325" i="29"/>
  <c r="BK213" i="29"/>
  <c r="BK163" i="30"/>
  <c r="J145" i="30"/>
  <c r="J118" i="32"/>
  <c r="J304" i="32"/>
  <c r="J308" i="33"/>
  <c r="BK263" i="34"/>
  <c r="BK324" i="34"/>
  <c r="J186" i="35"/>
  <c r="BK93" i="38"/>
  <c r="J175" i="5"/>
  <c r="J97" i="15"/>
  <c r="J263" i="17"/>
  <c r="J218" i="21"/>
  <c r="BK386" i="21"/>
  <c r="BK187" i="22"/>
  <c r="BK381" i="23"/>
  <c r="J148" i="24"/>
  <c r="J170" i="24"/>
  <c r="J126" i="25"/>
  <c r="J161" i="26"/>
  <c r="BK97" i="27"/>
  <c r="J148" i="27"/>
  <c r="J133" i="28"/>
  <c r="J245" i="28"/>
  <c r="BK338" i="29"/>
  <c r="J128" i="31"/>
  <c r="J116" i="31"/>
  <c r="BK202" i="31"/>
  <c r="J183" i="31"/>
  <c r="BK176" i="31"/>
  <c r="BK227" i="32"/>
  <c r="BK364" i="32"/>
  <c r="J145" i="33"/>
  <c r="J209" i="33"/>
  <c r="J117" i="34"/>
  <c r="BK318" i="35"/>
  <c r="BK346" i="35"/>
  <c r="BK196" i="3"/>
  <c r="BK204" i="4"/>
  <c r="BK211" i="5"/>
  <c r="BK97" i="16"/>
  <c r="J92" i="18"/>
  <c r="J89" i="19"/>
  <c r="J90" i="21"/>
  <c r="BK342" i="21"/>
  <c r="BK180" i="22"/>
  <c r="BK269" i="22"/>
  <c r="J200" i="23"/>
  <c r="J235" i="23"/>
  <c r="J91" i="24"/>
  <c r="J332" i="24"/>
  <c r="J204" i="29"/>
  <c r="BK181" i="30"/>
  <c r="J118" i="30"/>
  <c r="J169" i="31"/>
  <c r="BK282" i="32"/>
  <c r="J354" i="33"/>
  <c r="BK282" i="33"/>
  <c r="BK192" i="34"/>
  <c r="BK178" i="35"/>
  <c r="J170" i="35"/>
  <c r="BK86" i="38"/>
  <c r="BK201" i="3"/>
  <c r="J112" i="3"/>
  <c r="BK121" i="15"/>
  <c r="J258" i="17"/>
  <c r="J189" i="21"/>
  <c r="J132" i="21"/>
  <c r="J118" i="22"/>
  <c r="BK355" i="23"/>
  <c r="J313" i="24"/>
  <c r="J315" i="24"/>
  <c r="J97" i="25"/>
  <c r="J195" i="26"/>
  <c r="J215" i="27"/>
  <c r="J209" i="27"/>
  <c r="BK225" i="28"/>
  <c r="J115" i="28"/>
  <c r="J151" i="29"/>
  <c r="BK335" i="29"/>
  <c r="J313" i="30"/>
  <c r="J101" i="32"/>
  <c r="BK209" i="33"/>
  <c r="J106" i="34"/>
  <c r="BK228" i="35"/>
  <c r="J285" i="35"/>
  <c r="J118" i="3"/>
  <c r="BK242" i="4"/>
  <c r="BK220" i="5"/>
  <c r="BK100" i="15"/>
  <c r="BK239" i="17"/>
  <c r="J132" i="19"/>
  <c r="J285" i="21"/>
  <c r="BK243" i="22"/>
  <c r="J223" i="23"/>
  <c r="BK171" i="23"/>
  <c r="BK253" i="24"/>
  <c r="J195" i="24"/>
  <c r="J148" i="25"/>
  <c r="BK223" i="25"/>
  <c r="J113" i="26"/>
  <c r="BK241" i="27"/>
  <c r="J343" i="27"/>
  <c r="BK362" i="28"/>
  <c r="BK156" i="29"/>
  <c r="BK361" i="29"/>
  <c r="BK309" i="30"/>
  <c r="BK330" i="30"/>
  <c r="J111" i="30"/>
  <c r="BK121" i="31"/>
  <c r="J330" i="32"/>
  <c r="J241" i="32"/>
  <c r="J331" i="33"/>
  <c r="BK246" i="34"/>
  <c r="J164" i="35"/>
  <c r="BK296" i="35"/>
  <c r="J82" i="37"/>
  <c r="J189" i="3"/>
  <c r="J199" i="3"/>
  <c r="J251" i="4"/>
  <c r="J222" i="5"/>
  <c r="J91" i="14"/>
  <c r="J141" i="17"/>
  <c r="BK266" i="17"/>
  <c r="BK249" i="19"/>
  <c r="J425" i="21"/>
  <c r="J250" i="27"/>
  <c r="J362" i="28"/>
  <c r="J161" i="29"/>
  <c r="BK350" i="29"/>
  <c r="J195" i="30"/>
  <c r="J121" i="31"/>
  <c r="BK274" i="32"/>
  <c r="J219" i="32"/>
  <c r="J238" i="33"/>
  <c r="BK214" i="34"/>
  <c r="BK261" i="34"/>
  <c r="BK259" i="35"/>
  <c r="BK95" i="38"/>
  <c r="J145" i="3"/>
  <c r="BK100" i="4"/>
  <c r="J216" i="5"/>
  <c r="BK90" i="16"/>
  <c r="J140" i="19"/>
  <c r="J238" i="21"/>
  <c r="J383" i="21"/>
  <c r="J227" i="22"/>
  <c r="BK111" i="23"/>
  <c r="BK329" i="23"/>
  <c r="J111" i="26"/>
  <c r="BK276" i="27"/>
  <c r="J118" i="27"/>
  <c r="J181" i="28"/>
  <c r="BK190" i="28"/>
  <c r="BK100" i="29"/>
  <c r="BK216" i="29"/>
  <c r="J264" i="30"/>
  <c r="J244" i="32"/>
  <c r="J175" i="33"/>
  <c r="J197" i="33"/>
  <c r="J306" i="34"/>
  <c r="BK270" i="35"/>
  <c r="BK95" i="2"/>
  <c r="BK209" i="4"/>
  <c r="J204" i="5"/>
  <c r="J93" i="16"/>
  <c r="BK113" i="19"/>
  <c r="BK221" i="21"/>
  <c r="BK398" i="21"/>
  <c r="J128" i="22"/>
  <c r="J374" i="23"/>
  <c r="BK269" i="24"/>
  <c r="BK118" i="24"/>
  <c r="BK347" i="25"/>
  <c r="J337" i="25"/>
  <c r="BK101" i="26"/>
  <c r="BK195" i="26"/>
  <c r="J231" i="27"/>
  <c r="J332" i="27"/>
  <c r="BK111" i="28"/>
  <c r="BK315" i="29"/>
  <c r="BK286" i="29"/>
  <c r="BK293" i="30"/>
  <c r="BK178" i="30"/>
  <c r="BK155" i="32"/>
  <c r="J317" i="32"/>
  <c r="J118" i="33"/>
  <c r="J148" i="34"/>
  <c r="BK274" i="34"/>
  <c r="BK305" i="35"/>
  <c r="J259" i="35"/>
  <c r="J95" i="2"/>
  <c r="J127" i="3"/>
  <c r="J209" i="4"/>
  <c r="BK102" i="5"/>
  <c r="J154" i="17"/>
  <c r="J172" i="19"/>
  <c r="BK285" i="21"/>
  <c r="J222" i="22"/>
  <c r="J266" i="23"/>
  <c r="J313" i="23"/>
  <c r="J226" i="26"/>
  <c r="J163" i="27"/>
  <c r="BK238" i="27"/>
  <c r="J248" i="28"/>
  <c r="BK251" i="28"/>
  <c r="BK270" i="29"/>
  <c r="BK249" i="29"/>
  <c r="BK267" i="30"/>
  <c r="J324" i="30"/>
  <c r="BK154" i="31"/>
  <c r="BK230" i="32"/>
  <c r="J126" i="33"/>
  <c r="BK267" i="34"/>
  <c r="BK289" i="34"/>
  <c r="BK127" i="35"/>
  <c r="J95" i="38"/>
  <c r="BK149" i="3"/>
  <c r="J181" i="4"/>
  <c r="BK164" i="5"/>
  <c r="J239" i="17"/>
  <c r="BK110" i="19"/>
  <c r="J427" i="21"/>
  <c r="J293" i="21"/>
  <c r="BK279" i="22"/>
  <c r="BK197" i="23"/>
  <c r="J155" i="23"/>
  <c r="J331" i="24"/>
  <c r="BK339" i="25"/>
  <c r="BK284" i="25"/>
  <c r="BK161" i="26"/>
  <c r="BK247" i="27"/>
  <c r="J212" i="27"/>
  <c r="BK266" i="28"/>
  <c r="BK282" i="29"/>
  <c r="BK128" i="29"/>
  <c r="BK355" i="30"/>
  <c r="J363" i="30"/>
  <c r="J149" i="31"/>
  <c r="J278" i="32"/>
  <c r="BK180" i="33"/>
  <c r="BK351" i="33"/>
  <c r="BK210" i="34"/>
  <c r="J241" i="35"/>
  <c r="BK182" i="17"/>
  <c r="BK106" i="19"/>
  <c r="J297" i="21"/>
  <c r="J196" i="22"/>
  <c r="J111" i="23"/>
  <c r="BK195" i="24"/>
  <c r="J163" i="25"/>
  <c r="BK362" i="25"/>
  <c r="BK94" i="26"/>
  <c r="J238" i="30"/>
  <c r="J159" i="3"/>
  <c r="J238" i="4"/>
  <c r="BK116" i="5"/>
  <c r="BK177" i="17"/>
  <c r="J279" i="19"/>
  <c r="J221" i="21"/>
  <c r="BK304" i="22"/>
  <c r="BK337" i="22"/>
  <c r="J247" i="23"/>
  <c r="J299" i="24"/>
  <c r="J113" i="24"/>
  <c r="BK326" i="25"/>
  <c r="J192" i="3"/>
  <c r="BK125" i="4"/>
  <c r="J211" i="5"/>
  <c r="BK223" i="17"/>
  <c r="BK232" i="19"/>
  <c r="BK185" i="21"/>
  <c r="BK424" i="21"/>
  <c r="J306" i="22"/>
  <c r="BK108" i="23"/>
  <c r="BK318" i="24"/>
  <c r="J210" i="24"/>
  <c r="J231" i="25"/>
  <c r="J362" i="25"/>
  <c r="J325" i="26"/>
  <c r="J252" i="27"/>
  <c r="BK355" i="28"/>
  <c r="BK388" i="28"/>
  <c r="BK309" i="29"/>
  <c r="BK121" i="29"/>
  <c r="BK104" i="30"/>
  <c r="BK368" i="30"/>
  <c r="J163" i="31"/>
  <c r="BK253" i="32"/>
  <c r="J223" i="33"/>
  <c r="BK187" i="33"/>
  <c r="J139" i="34"/>
  <c r="BK250" i="35"/>
  <c r="J223" i="5"/>
  <c r="J90" i="16"/>
  <c r="J167" i="19"/>
  <c r="BK181" i="21"/>
  <c r="J424" i="21"/>
  <c r="J263" i="22"/>
  <c r="BK171" i="22"/>
  <c r="BK284" i="23"/>
  <c r="J261" i="24"/>
  <c r="J226" i="24"/>
  <c r="BK158" i="25"/>
  <c r="J255" i="25"/>
  <c r="J260" i="26"/>
  <c r="J108" i="27"/>
  <c r="BK91" i="27"/>
  <c r="BK312" i="28"/>
  <c r="J239" i="29"/>
  <c r="J185" i="29"/>
  <c r="J182" i="31"/>
  <c r="J110" i="31"/>
  <c r="J178" i="31"/>
  <c r="BK144" i="31"/>
  <c r="BK157" i="31"/>
  <c r="BK310" i="32"/>
  <c r="J189" i="32"/>
  <c r="J137" i="32"/>
  <c r="BK223" i="33"/>
  <c r="J253" i="33"/>
  <c r="J324" i="34"/>
  <c r="J232" i="35"/>
  <c r="BK101" i="35"/>
  <c r="J183" i="3"/>
  <c r="BK144" i="3"/>
  <c r="BK91" i="8"/>
  <c r="BK258" i="17"/>
  <c r="J105" i="17"/>
  <c r="J285" i="19"/>
  <c r="J357" i="21"/>
  <c r="BK111" i="22"/>
  <c r="J212" i="23"/>
  <c r="J142" i="23"/>
  <c r="J111" i="24"/>
  <c r="J310" i="24"/>
  <c r="J354" i="24"/>
  <c r="J118" i="25"/>
  <c r="J235" i="25"/>
  <c r="J299" i="26"/>
  <c r="BK306" i="27"/>
  <c r="BK257" i="28"/>
  <c r="BK340" i="28"/>
  <c r="BK363" i="28"/>
  <c r="J249" i="29"/>
  <c r="BK114" i="29"/>
  <c r="BK238" i="30"/>
  <c r="BK221" i="30"/>
  <c r="J210" i="32"/>
  <c r="J227" i="33"/>
  <c r="BK145" i="33"/>
  <c r="J234" i="34"/>
  <c r="J272" i="35"/>
  <c r="BK123" i="35"/>
  <c r="J91" i="2"/>
  <c r="BK91" i="10"/>
  <c r="J186" i="17"/>
  <c r="J92" i="19"/>
  <c r="J366" i="21"/>
  <c r="BK158" i="23"/>
  <c r="BK310" i="24"/>
  <c r="BK101" i="24"/>
  <c r="BK209" i="25"/>
  <c r="BK153" i="26"/>
  <c r="BK94" i="27"/>
  <c r="BK334" i="28"/>
  <c r="J304" i="28"/>
  <c r="BK97" i="29"/>
  <c r="J358" i="30"/>
  <c r="J198" i="30"/>
  <c r="J342" i="30"/>
  <c r="J171" i="31"/>
  <c r="J112" i="31"/>
  <c r="J140" i="32"/>
  <c r="BK233" i="32"/>
  <c r="BK147" i="32"/>
  <c r="BK265" i="33"/>
  <c r="J183" i="33"/>
  <c r="BK106" i="34"/>
  <c r="J181" i="35"/>
  <c r="J82" i="36"/>
  <c r="BK178" i="3"/>
  <c r="BK166" i="4"/>
  <c r="BK222" i="5"/>
  <c r="BK94" i="16"/>
  <c r="BK236" i="19"/>
  <c r="BK183" i="19"/>
  <c r="J195" i="21"/>
  <c r="J131" i="22"/>
  <c r="BK294" i="23"/>
  <c r="BK371" i="23"/>
  <c r="J365" i="24"/>
  <c r="BK111" i="25"/>
  <c r="BK324" i="25"/>
  <c r="J140" i="26"/>
  <c r="J319" i="27"/>
  <c r="BK342" i="27"/>
  <c r="J219" i="28"/>
  <c r="BK195" i="29"/>
  <c r="J361" i="29"/>
  <c r="J221" i="30"/>
  <c r="J262" i="30"/>
  <c r="J405" i="30"/>
  <c r="J180" i="31"/>
  <c r="BK278" i="32"/>
  <c r="J113" i="33"/>
  <c r="J269" i="33"/>
  <c r="J202" i="34"/>
  <c r="J295" i="34"/>
  <c r="J306" i="35"/>
  <c r="BK168" i="35"/>
  <c r="BK120" i="3"/>
  <c r="BK159" i="4"/>
  <c r="J197" i="5"/>
  <c r="BK95" i="16"/>
  <c r="BK203" i="19"/>
  <c r="BK263" i="19"/>
  <c r="J394" i="21"/>
  <c r="BK376" i="27"/>
  <c r="BK337" i="28"/>
  <c r="J370" i="28"/>
  <c r="J330" i="29"/>
  <c r="BK190" i="30"/>
  <c r="BK123" i="30"/>
  <c r="J110" i="32"/>
  <c r="BK301" i="32"/>
  <c r="BK118" i="33"/>
  <c r="J242" i="34"/>
  <c r="BK117" i="34"/>
  <c r="BK143" i="35"/>
  <c r="BK173" i="3"/>
  <c r="J98" i="3"/>
  <c r="BK142" i="4"/>
  <c r="J103" i="15"/>
  <c r="J233" i="17"/>
  <c r="J110" i="19"/>
  <c r="BK254" i="21"/>
  <c r="J299" i="22"/>
  <c r="J204" i="22"/>
  <c r="BK130" i="23"/>
  <c r="BK170" i="26"/>
  <c r="J244" i="27"/>
  <c r="BK215" i="27"/>
  <c r="J225" i="28"/>
  <c r="J152" i="28"/>
  <c r="J365" i="29"/>
  <c r="BK94" i="29"/>
  <c r="BK111" i="30"/>
  <c r="J253" i="32"/>
  <c r="BK313" i="33"/>
  <c r="J282" i="34"/>
  <c r="BK109" i="34"/>
  <c r="J305" i="35"/>
  <c r="J155" i="3"/>
  <c r="BK131" i="4"/>
  <c r="J227" i="4"/>
  <c r="J91" i="12"/>
  <c r="J201" i="17"/>
  <c r="BK201" i="17"/>
  <c r="J106" i="19"/>
  <c r="J208" i="21"/>
  <c r="BK101" i="22"/>
  <c r="J260" i="22"/>
  <c r="J332" i="23"/>
  <c r="BK182" i="24"/>
  <c r="BK239" i="24"/>
  <c r="BK126" i="25"/>
  <c r="BK350" i="25"/>
  <c r="BK226" i="26"/>
  <c r="BK166" i="27"/>
  <c r="BK192" i="27"/>
  <c r="BK299" i="28"/>
  <c r="BK146" i="29"/>
  <c r="BK262" i="29"/>
  <c r="BK96" i="30"/>
  <c r="J271" i="30"/>
  <c r="J122" i="31"/>
  <c r="BK338" i="32"/>
  <c r="J350" i="32"/>
  <c r="J153" i="33"/>
  <c r="J250" i="34"/>
  <c r="BK287" i="34"/>
  <c r="J219" i="35"/>
  <c r="J335" i="35"/>
  <c r="BK99" i="38"/>
  <c r="J151" i="3"/>
  <c r="BK113" i="4"/>
  <c r="J189" i="5"/>
  <c r="BK96" i="16"/>
  <c r="BK148" i="19"/>
  <c r="BK93" i="21"/>
  <c r="BK256" i="22"/>
  <c r="J108" i="23"/>
  <c r="BK206" i="23"/>
  <c r="J324" i="24"/>
  <c r="BK105" i="24"/>
  <c r="BK130" i="25"/>
  <c r="J223" i="25"/>
  <c r="J158" i="26"/>
  <c r="BK123" i="27"/>
  <c r="J340" i="27"/>
  <c r="BK367" i="28"/>
  <c r="J153" i="29"/>
  <c r="J350" i="29"/>
  <c r="BK394" i="30"/>
  <c r="BK116" i="31"/>
  <c r="J342" i="32"/>
  <c r="J235" i="33"/>
  <c r="BK200" i="34"/>
  <c r="J311" i="34"/>
  <c r="BK315" i="35"/>
  <c r="BK82" i="37"/>
  <c r="BK140" i="19"/>
  <c r="BK333" i="21"/>
  <c r="BK249" i="21"/>
  <c r="J91" i="22"/>
  <c r="J355" i="23"/>
  <c r="J346" i="24"/>
  <c r="BK151" i="5"/>
  <c r="BK127" i="17"/>
  <c r="BK101" i="19"/>
  <c r="BK192" i="21"/>
  <c r="J293" i="22"/>
  <c r="BK232" i="22"/>
  <c r="J241" i="23"/>
  <c r="BK351" i="23"/>
  <c r="BK201" i="24"/>
  <c r="J350" i="25"/>
  <c r="J91" i="26"/>
  <c r="J144" i="3"/>
  <c r="J195" i="4"/>
  <c r="J139" i="5"/>
  <c r="BK107" i="17"/>
  <c r="J261" i="21"/>
  <c r="J181" i="21"/>
  <c r="BK94" i="22"/>
  <c r="BK142" i="23"/>
  <c r="BK222" i="24"/>
  <c r="J178" i="24"/>
  <c r="BK269" i="25"/>
  <c r="BK91" i="26"/>
  <c r="BK313" i="27"/>
  <c r="BK370" i="27"/>
  <c r="BK321" i="28"/>
  <c r="J345" i="28"/>
  <c r="J270" i="29"/>
  <c r="J311" i="30"/>
  <c r="J212" i="30"/>
  <c r="BK99" i="31"/>
  <c r="J291" i="32"/>
  <c r="J301" i="32"/>
  <c r="J282" i="33"/>
  <c r="BK206" i="34"/>
  <c r="BK253" i="35"/>
  <c r="J245" i="35"/>
  <c r="J157" i="4"/>
  <c r="J147" i="5"/>
  <c r="J211" i="17"/>
  <c r="BK92" i="18"/>
  <c r="BK390" i="21"/>
  <c r="BK388" i="21"/>
  <c r="BK128" i="22"/>
  <c r="BK307" i="23"/>
  <c r="BK319" i="23"/>
  <c r="BK282" i="24"/>
  <c r="BK351" i="24"/>
  <c r="J272" i="25"/>
  <c r="J212" i="25"/>
  <c r="J204" i="26"/>
  <c r="J357" i="27"/>
  <c r="BK345" i="28"/>
  <c r="J146" i="29"/>
  <c r="BK145" i="31"/>
  <c r="BK172" i="31"/>
  <c r="J196" i="31"/>
  <c r="J172" i="31"/>
  <c r="BK167" i="31"/>
  <c r="J139" i="31"/>
  <c r="BK320" i="32"/>
  <c r="J282" i="32"/>
  <c r="J123" i="33"/>
  <c r="BK164" i="34"/>
  <c r="BK303" i="34"/>
  <c r="J178" i="35"/>
  <c r="BK102" i="2"/>
  <c r="J196" i="3"/>
  <c r="BK255" i="4"/>
  <c r="BK223" i="5"/>
  <c r="J93" i="17"/>
  <c r="BK129" i="19"/>
  <c r="BK163" i="21"/>
  <c r="J175" i="21"/>
  <c r="BK281" i="22"/>
  <c r="BK101" i="23"/>
  <c r="BK310" i="23"/>
  <c r="BK170" i="24"/>
  <c r="BK158" i="24"/>
  <c r="BK166" i="24"/>
  <c r="BK91" i="25"/>
  <c r="BK276" i="25"/>
  <c r="BK201" i="26"/>
  <c r="J153" i="26"/>
  <c r="J345" i="26"/>
  <c r="J316" i="27"/>
  <c r="BK202" i="28"/>
  <c r="BK284" i="28"/>
  <c r="BK173" i="29"/>
  <c r="J366" i="30"/>
  <c r="J246" i="30"/>
  <c r="J118" i="31"/>
  <c r="BK289" i="32"/>
  <c r="BK330" i="32"/>
  <c r="BK348" i="33"/>
  <c r="J204" i="34"/>
  <c r="BK317" i="34"/>
  <c r="BK303" i="35"/>
  <c r="BK88" i="38"/>
  <c r="J211" i="21"/>
  <c r="BK267" i="22"/>
  <c r="J175" i="23"/>
  <c r="J175" i="24"/>
  <c r="J297" i="25"/>
  <c r="BK277" i="26"/>
  <c r="BK290" i="26"/>
  <c r="BK158" i="27"/>
  <c r="J325" i="28"/>
  <c r="J288" i="28"/>
  <c r="J236" i="29"/>
  <c r="BK363" i="30"/>
  <c r="BK157" i="30"/>
  <c r="BK170" i="30"/>
  <c r="J215" i="30"/>
  <c r="BK178" i="31"/>
  <c r="BK145" i="32"/>
  <c r="J147" i="32"/>
  <c r="BK142" i="33"/>
  <c r="BK331" i="33"/>
  <c r="BK189" i="34"/>
  <c r="BK176" i="34"/>
  <c r="BK288" i="35"/>
  <c r="BK170" i="35"/>
  <c r="J165" i="3"/>
  <c r="BK165" i="4"/>
  <c r="BK213" i="5"/>
  <c r="BK88" i="12"/>
  <c r="J266" i="17"/>
  <c r="BK273" i="19"/>
  <c r="BK282" i="21"/>
  <c r="J331" i="21"/>
  <c r="J113" i="22"/>
  <c r="BK142" i="22"/>
  <c r="BK175" i="24"/>
  <c r="BK94" i="24"/>
  <c r="J307" i="25"/>
  <c r="J166" i="25"/>
  <c r="BK284" i="26"/>
  <c r="BK329" i="26"/>
  <c r="J192" i="27"/>
  <c r="BK288" i="28"/>
  <c r="BK304" i="28"/>
  <c r="J312" i="28"/>
  <c r="BK245" i="29"/>
  <c r="J140" i="29"/>
  <c r="J121" i="30"/>
  <c r="BK121" i="30"/>
  <c r="J88" i="31"/>
  <c r="J155" i="32"/>
  <c r="BK101" i="33"/>
  <c r="BK108" i="33"/>
  <c r="J99" i="34"/>
  <c r="BK295" i="34"/>
  <c r="J190" i="35"/>
  <c r="BK98" i="38"/>
  <c r="J139" i="3"/>
  <c r="BK263" i="4"/>
  <c r="BK212" i="4"/>
  <c r="J217" i="5"/>
  <c r="J91" i="16"/>
  <c r="BK145" i="3"/>
  <c r="BK108" i="4"/>
  <c r="J91" i="8"/>
  <c r="J236" i="19"/>
  <c r="BK200" i="19"/>
  <c r="BK145" i="22"/>
  <c r="BK231" i="23"/>
  <c r="BK97" i="23"/>
  <c r="J265" i="24"/>
  <c r="BK244" i="25"/>
  <c r="J343" i="25"/>
  <c r="BK322" i="26"/>
  <c r="J287" i="27"/>
  <c r="BK255" i="27"/>
  <c r="J91" i="28"/>
  <c r="BK300" i="29"/>
  <c r="J300" i="29"/>
  <c r="BK350" i="30"/>
  <c r="BK173" i="31"/>
  <c r="J328" i="32"/>
  <c r="J236" i="32"/>
  <c r="J206" i="33"/>
  <c r="BK248" i="33"/>
  <c r="J277" i="34"/>
  <c r="J250" i="35"/>
  <c r="BK263" i="35"/>
  <c r="BK92" i="38"/>
  <c r="J143" i="3"/>
  <c r="J255" i="4"/>
  <c r="BK144" i="5"/>
  <c r="J170" i="17"/>
  <c r="J116" i="19"/>
  <c r="J192" i="21"/>
  <c r="J411" i="21"/>
  <c r="J171" i="22"/>
  <c r="J91" i="23"/>
  <c r="BK248" i="24"/>
  <c r="J296" i="24"/>
  <c r="BK297" i="25"/>
  <c r="J94" i="25"/>
  <c r="J290" i="26"/>
  <c r="J97" i="27"/>
  <c r="J376" i="27"/>
  <c r="J111" i="28"/>
  <c r="BK173" i="28"/>
  <c r="J111" i="29"/>
  <c r="BK326" i="30"/>
  <c r="J385" i="30"/>
  <c r="J173" i="31"/>
  <c r="J145" i="32"/>
  <c r="BK271" i="32"/>
  <c r="J91" i="33"/>
  <c r="BK99" i="34"/>
  <c r="J164" i="34"/>
  <c r="BK219" i="35"/>
  <c r="BK202" i="35"/>
  <c r="BK84" i="2"/>
  <c r="BK215" i="4"/>
  <c r="BK171" i="5"/>
  <c r="BK109" i="15"/>
  <c r="BK215" i="17"/>
  <c r="J92" i="20"/>
  <c r="BK322" i="27"/>
  <c r="J130" i="27"/>
  <c r="J257" i="28"/>
  <c r="BK164" i="29"/>
  <c r="BK198" i="30"/>
  <c r="J276" i="30"/>
  <c r="J360" i="30"/>
  <c r="BK141" i="31"/>
  <c r="J150" i="32"/>
  <c r="J340" i="33"/>
  <c r="J210" i="34"/>
  <c r="BK290" i="35"/>
  <c r="BK130" i="35"/>
  <c r="J89" i="38"/>
  <c r="J181" i="3"/>
  <c r="J166" i="4"/>
  <c r="BK92" i="6"/>
  <c r="BK241" i="17"/>
  <c r="BK283" i="19"/>
  <c r="J90" i="20"/>
  <c r="J169" i="21"/>
  <c r="J307" i="23"/>
  <c r="BK155" i="23"/>
  <c r="J192" i="26"/>
  <c r="J337" i="27"/>
  <c r="BK325" i="27"/>
  <c r="BK237" i="28"/>
  <c r="J367" i="28"/>
  <c r="J173" i="29"/>
  <c r="J347" i="30"/>
  <c r="J224" i="30"/>
  <c r="BK223" i="32"/>
  <c r="BK175" i="33"/>
  <c r="J241" i="33"/>
  <c r="J109" i="34"/>
  <c r="BK300" i="35"/>
  <c r="BK93" i="2"/>
  <c r="BK192" i="3"/>
  <c r="BK216" i="5"/>
  <c r="BK88" i="14"/>
  <c r="J274" i="17"/>
  <c r="BK279" i="21"/>
  <c r="J279" i="21"/>
  <c r="BK131" i="22"/>
  <c r="BK155" i="22"/>
  <c r="BK273" i="22"/>
  <c r="BK91" i="23"/>
  <c r="J343" i="23"/>
  <c r="BK276" i="24"/>
  <c r="J192" i="24"/>
  <c r="BK307" i="25"/>
  <c r="J178" i="26"/>
  <c r="J273" i="26"/>
  <c r="J123" i="27"/>
  <c r="BK210" i="28"/>
  <c r="BK399" i="28"/>
  <c r="BK274" i="29"/>
  <c r="J282" i="29"/>
  <c r="BK405" i="30"/>
  <c r="J176" i="31"/>
  <c r="J134" i="32"/>
  <c r="J184" i="32"/>
  <c r="BK166" i="33"/>
  <c r="BK271" i="34"/>
  <c r="BK250" i="34"/>
  <c r="J143" i="35"/>
  <c r="BK198" i="35"/>
  <c r="J142" i="3"/>
  <c r="BK128" i="4"/>
  <c r="BK195" i="5"/>
  <c r="BK162" i="17"/>
  <c r="BK276" i="19"/>
  <c r="BK276" i="21"/>
  <c r="BK284" i="22"/>
  <c r="BK113" i="22"/>
  <c r="BK209" i="23"/>
  <c r="BK222" i="26"/>
  <c r="BK350" i="27"/>
  <c r="BK155" i="27"/>
  <c r="J158" i="28"/>
  <c r="J156" i="29"/>
  <c r="J331" i="29"/>
  <c r="J325" i="29"/>
  <c r="BK138" i="30"/>
  <c r="BK385" i="30"/>
  <c r="BK91" i="32"/>
  <c r="J172" i="32"/>
  <c r="BK308" i="33"/>
  <c r="J192" i="34"/>
  <c r="J287" i="34"/>
  <c r="J293" i="35"/>
  <c r="J85" i="36"/>
  <c r="J124" i="3"/>
  <c r="BK174" i="4"/>
  <c r="BK88" i="6"/>
  <c r="J106" i="15"/>
  <c r="BK117" i="17"/>
  <c r="BK227" i="19"/>
  <c r="BK403" i="21"/>
  <c r="BK91" i="22"/>
  <c r="BK105" i="23"/>
  <c r="J302" i="24"/>
  <c r="BK369" i="24"/>
  <c r="J215" i="25"/>
  <c r="BK250" i="25"/>
  <c r="J101" i="26"/>
  <c r="BK297" i="27"/>
  <c r="J269" i="27"/>
  <c r="BK296" i="28"/>
  <c r="J292" i="28"/>
  <c r="J164" i="29"/>
  <c r="BK212" i="30"/>
  <c r="BK152" i="31"/>
  <c r="BK298" i="32"/>
  <c r="BK189" i="32"/>
  <c r="J316" i="33"/>
  <c r="BK241" i="33"/>
  <c r="BK146" i="34"/>
  <c r="BK224" i="35"/>
  <c r="BK116" i="35"/>
  <c r="BK233" i="17"/>
  <c r="J203" i="19"/>
  <c r="J273" i="22"/>
  <c r="J113" i="23"/>
  <c r="J344" i="23"/>
  <c r="J230" i="24"/>
  <c r="J142" i="25"/>
  <c r="BK273" i="26"/>
  <c r="BK299" i="26"/>
  <c r="BK242" i="30"/>
  <c r="BK89" i="2"/>
  <c r="BK141" i="3"/>
  <c r="J169" i="4"/>
  <c r="J241" i="17"/>
  <c r="J101" i="19"/>
  <c r="BK238" i="21"/>
  <c r="J302" i="22"/>
  <c r="BK322" i="23"/>
  <c r="J327" i="24"/>
  <c r="J351" i="24"/>
  <c r="J111" i="25"/>
  <c r="BK192" i="26"/>
  <c r="BK129" i="3"/>
  <c r="J174" i="4"/>
  <c r="J88" i="7"/>
  <c r="BK92" i="19"/>
  <c r="J408" i="21"/>
  <c r="BK200" i="22"/>
  <c r="J227" i="23"/>
  <c r="J351" i="23"/>
  <c r="J201" i="24"/>
  <c r="J273" i="24"/>
  <c r="BK166" i="25"/>
  <c r="J293" i="25"/>
  <c r="BK244" i="26"/>
  <c r="BK345" i="27"/>
  <c r="BK280" i="27"/>
  <c r="J118" i="28"/>
  <c r="BK222" i="28"/>
  <c r="BK161" i="29"/>
  <c r="BK352" i="30"/>
  <c r="J267" i="30"/>
  <c r="BK317" i="32"/>
  <c r="BK312" i="32"/>
  <c r="J361" i="33"/>
  <c r="J238" i="34"/>
  <c r="J284" i="34"/>
  <c r="J158" i="35"/>
  <c r="J94" i="38"/>
  <c r="BK167" i="5"/>
  <c r="BK114" i="17"/>
  <c r="J214" i="19"/>
  <c r="BK265" i="19"/>
  <c r="J302" i="21"/>
  <c r="BK163" i="22"/>
  <c r="BK227" i="23"/>
  <c r="J187" i="23"/>
  <c r="BK308" i="24"/>
  <c r="BK304" i="25"/>
  <c r="J108" i="25"/>
  <c r="BK192" i="25"/>
  <c r="BK207" i="26"/>
  <c r="BK130" i="27"/>
  <c r="BK259" i="28"/>
  <c r="BK402" i="28"/>
  <c r="J233" i="29"/>
  <c r="J142" i="31"/>
  <c r="BK128" i="31"/>
  <c r="BK104" i="31"/>
  <c r="BK205" i="31"/>
  <c r="J164" i="31"/>
  <c r="BK175" i="32"/>
  <c r="BK307" i="32"/>
  <c r="J348" i="33"/>
  <c r="BK321" i="33"/>
  <c r="J200" i="34"/>
  <c r="J114" i="34"/>
  <c r="J195" i="35"/>
  <c r="BK211" i="35"/>
  <c r="BK211" i="3"/>
  <c r="J125" i="4"/>
  <c r="J236" i="24"/>
  <c r="BK143" i="24"/>
  <c r="J158" i="25"/>
  <c r="J252" i="25"/>
  <c r="J319" i="25"/>
  <c r="BK249" i="26"/>
  <c r="J318" i="26"/>
  <c r="J218" i="27"/>
  <c r="J335" i="27"/>
  <c r="J328" i="28"/>
  <c r="BK254" i="28"/>
  <c r="BK221" i="29"/>
  <c r="J317" i="29"/>
  <c r="J274" i="29"/>
  <c r="J289" i="30"/>
  <c r="J365" i="30"/>
  <c r="J162" i="31"/>
  <c r="BK134" i="32"/>
  <c r="BK148" i="33"/>
  <c r="J260" i="34"/>
  <c r="BK231" i="34"/>
  <c r="J116" i="35"/>
  <c r="J91" i="38"/>
  <c r="BK183" i="3"/>
  <c r="BK143" i="3"/>
  <c r="J131" i="4"/>
  <c r="J167" i="17"/>
  <c r="BK154" i="19"/>
  <c r="J166" i="21"/>
  <c r="BK191" i="22"/>
  <c r="J123" i="22"/>
  <c r="J209" i="23"/>
  <c r="BK210" i="24"/>
  <c r="BK97" i="25"/>
  <c r="BK359" i="25"/>
  <c r="J286" i="26"/>
  <c r="J345" i="27"/>
  <c r="J370" i="27"/>
  <c r="BK155" i="28"/>
  <c r="BK233" i="28"/>
  <c r="J198" i="29"/>
  <c r="BK320" i="30"/>
  <c r="J265" i="19"/>
  <c r="J163" i="21"/>
  <c r="J105" i="22"/>
  <c r="BK261" i="23"/>
  <c r="BK126" i="5"/>
  <c r="J112" i="15"/>
  <c r="J248" i="17"/>
  <c r="J273" i="19"/>
  <c r="J380" i="21"/>
  <c r="J154" i="21"/>
  <c r="BK175" i="22"/>
  <c r="J338" i="23"/>
  <c r="BK313" i="23"/>
  <c r="J121" i="26"/>
  <c r="BK345" i="26"/>
  <c r="J312" i="26"/>
  <c r="J284" i="27"/>
  <c r="J241" i="27"/>
  <c r="J388" i="28"/>
  <c r="BK303" i="29"/>
  <c r="J178" i="29"/>
  <c r="BK360" i="30"/>
  <c r="BK227" i="30"/>
  <c r="BK169" i="31"/>
  <c r="BK347" i="32"/>
  <c r="BK261" i="33"/>
  <c r="J267" i="34"/>
  <c r="BK112" i="34"/>
  <c r="BK339" i="35"/>
  <c r="BK89" i="38"/>
  <c r="BK134" i="3"/>
  <c r="BK202" i="4"/>
  <c r="BK100" i="5"/>
  <c r="J193" i="17"/>
  <c r="BK272" i="17"/>
  <c r="BK151" i="19"/>
  <c r="BK204" i="22"/>
  <c r="J218" i="22"/>
  <c r="BK273" i="23"/>
  <c r="BK244" i="24"/>
  <c r="BK365" i="24"/>
  <c r="J241" i="25"/>
  <c r="BK259" i="25"/>
  <c r="BK231" i="27"/>
  <c r="BK284" i="27"/>
  <c r="J228" i="28"/>
  <c r="BK395" i="28"/>
  <c r="J94" i="29"/>
  <c r="J339" i="30"/>
  <c r="BK107" i="30"/>
  <c r="BK134" i="31"/>
  <c r="BK158" i="32"/>
  <c r="BK261" i="32"/>
  <c r="J248" i="33"/>
  <c r="J274" i="34"/>
  <c r="BK140" i="35"/>
  <c r="BK326" i="35"/>
  <c r="J162" i="17"/>
  <c r="BK90" i="20"/>
  <c r="BK338" i="21"/>
  <c r="J208" i="22"/>
  <c r="J192" i="23"/>
  <c r="BK125" i="24"/>
  <c r="J287" i="25"/>
  <c r="BK218" i="25"/>
  <c r="BK137" i="26"/>
  <c r="J148" i="26"/>
  <c r="BK293" i="27"/>
  <c r="BK358" i="30"/>
  <c r="BK408" i="30"/>
  <c r="BK132" i="3"/>
  <c r="J242" i="4"/>
  <c r="BK128" i="5"/>
  <c r="BK96" i="17"/>
  <c r="J190" i="17"/>
  <c r="J175" i="19"/>
  <c r="BK234" i="21"/>
  <c r="J334" i="22"/>
  <c r="BK238" i="23"/>
  <c r="J341" i="23"/>
  <c r="J359" i="24"/>
  <c r="J316" i="25"/>
  <c r="BK373" i="25"/>
  <c r="J355" i="26"/>
  <c r="BK193" i="4"/>
  <c r="J105" i="4"/>
  <c r="J195" i="5"/>
  <c r="J144" i="17"/>
  <c r="J254" i="19"/>
  <c r="BK315" i="21"/>
  <c r="J239" i="22"/>
  <c r="BK223" i="23"/>
  <c r="J140" i="24"/>
  <c r="BK302" i="24"/>
  <c r="J377" i="25"/>
  <c r="J201" i="26"/>
  <c r="BK200" i="27"/>
  <c r="BK262" i="28"/>
  <c r="BK225" i="29"/>
  <c r="BK306" i="29"/>
  <c r="J186" i="30"/>
  <c r="BK230" i="30"/>
  <c r="J141" i="31"/>
  <c r="BK172" i="32"/>
  <c r="J158" i="33"/>
  <c r="J142" i="33"/>
  <c r="J90" i="34"/>
  <c r="J132" i="35"/>
  <c r="J217" i="4"/>
  <c r="BK91" i="7"/>
  <c r="BK105" i="17"/>
  <c r="BK194" i="19"/>
  <c r="J185" i="21"/>
  <c r="J331" i="22"/>
  <c r="BK324" i="23"/>
  <c r="BK265" i="24"/>
  <c r="J342" i="25"/>
  <c r="J276" i="25"/>
  <c r="BK296" i="26"/>
  <c r="BK209" i="27"/>
  <c r="BK187" i="27"/>
  <c r="J251" i="28"/>
  <c r="J168" i="28"/>
  <c r="J154" i="31"/>
  <c r="J130" i="31"/>
  <c r="J160" i="31"/>
  <c r="J144" i="31"/>
  <c r="BK132" i="31"/>
  <c r="BK149" i="31"/>
  <c r="J312" i="32"/>
  <c r="J167" i="32"/>
  <c r="J148" i="33"/>
  <c r="J166" i="33"/>
  <c r="BK306" i="34"/>
  <c r="J312" i="35"/>
  <c r="J93" i="35"/>
  <c r="J211" i="3"/>
  <c r="BK152" i="4"/>
  <c r="BK88" i="11"/>
  <c r="BK146" i="17"/>
  <c r="BK285" i="19"/>
  <c r="BK261" i="21"/>
  <c r="BK195" i="21"/>
  <c r="BK288" i="22"/>
  <c r="BK316" i="23"/>
  <c r="J258" i="24"/>
  <c r="J143" i="24"/>
  <c r="BK332" i="25"/>
  <c r="BK145" i="25"/>
  <c r="BK367" i="25"/>
  <c r="BK97" i="26"/>
  <c r="BK145" i="27"/>
  <c r="BK185" i="28"/>
  <c r="BK168" i="28"/>
  <c r="J121" i="29"/>
  <c r="BK253" i="30"/>
  <c r="J394" i="30"/>
  <c r="J184" i="31"/>
  <c r="BK354" i="32"/>
  <c r="BK235" i="33"/>
  <c r="J265" i="33"/>
  <c r="BK148" i="34"/>
  <c r="J282" i="35"/>
  <c r="BK106" i="3"/>
  <c r="BK238" i="4"/>
  <c r="J100" i="5"/>
  <c r="BK157" i="17"/>
  <c r="J239" i="19"/>
  <c r="BK189" i="21"/>
  <c r="J177" i="21"/>
  <c r="BK97" i="22"/>
  <c r="J294" i="23"/>
  <c r="J222" i="24"/>
  <c r="BK91" i="24"/>
  <c r="BK235" i="25"/>
  <c r="BK235" i="26"/>
  <c r="BK348" i="26"/>
  <c r="BK197" i="27"/>
  <c r="J91" i="27"/>
  <c r="BK370" i="28"/>
  <c r="BK207" i="29"/>
  <c r="J221" i="29"/>
  <c r="BK210" i="32"/>
  <c r="J244" i="33"/>
  <c r="BK151" i="34"/>
  <c r="J291" i="34"/>
  <c r="J140" i="35"/>
  <c r="J88" i="38"/>
  <c r="J167" i="3"/>
  <c r="BK202" i="5"/>
  <c r="J94" i="16"/>
  <c r="BK102" i="17"/>
  <c r="J194" i="19"/>
  <c r="J423" i="21"/>
  <c r="J111" i="22"/>
  <c r="BK286" i="22"/>
  <c r="J130" i="23"/>
  <c r="J118" i="24"/>
  <c r="J161" i="24"/>
  <c r="BK331" i="24"/>
  <c r="J370" i="25"/>
  <c r="J256" i="26"/>
  <c r="J353" i="27"/>
  <c r="BK252" i="27"/>
  <c r="BK121" i="28"/>
  <c r="J262" i="29"/>
  <c r="J290" i="29"/>
  <c r="J320" i="30"/>
  <c r="BK224" i="30"/>
  <c r="J179" i="32"/>
  <c r="J357" i="32"/>
  <c r="J293" i="33"/>
  <c r="BK324" i="33"/>
  <c r="BK279" i="19"/>
  <c r="BK332" i="27"/>
  <c r="BK310" i="27"/>
  <c r="J262" i="28"/>
  <c r="BK352" i="28"/>
  <c r="BK347" i="29"/>
  <c r="BK145" i="30"/>
  <c r="J388" i="30"/>
  <c r="J307" i="32"/>
  <c r="BK335" i="32"/>
  <c r="BK293" i="33"/>
  <c r="BK171" i="33"/>
  <c r="J136" i="34"/>
  <c r="J263" i="35"/>
  <c r="J97" i="2"/>
  <c r="J205" i="3"/>
  <c r="J219" i="4"/>
  <c r="J233" i="5"/>
  <c r="BK92" i="16"/>
  <c r="BK90" i="18"/>
  <c r="BK389" i="21"/>
  <c r="BK218" i="22"/>
  <c r="BK215" i="22"/>
  <c r="J363" i="23"/>
  <c r="BK125" i="26"/>
  <c r="J145" i="27"/>
  <c r="J171" i="27"/>
  <c r="BK306" i="28"/>
  <c r="BK216" i="28"/>
  <c r="J266" i="29"/>
  <c r="BK317" i="29"/>
  <c r="BK250" i="30"/>
  <c r="BK139" i="31"/>
  <c r="BK350" i="32"/>
  <c r="J276" i="33"/>
  <c r="BK270" i="34"/>
  <c r="J270" i="35"/>
  <c r="J332" i="35"/>
  <c r="BK94" i="38"/>
  <c r="J178" i="3"/>
  <c r="J100" i="4"/>
  <c r="J88" i="6"/>
  <c r="BK149" i="17"/>
  <c r="J211" i="19"/>
  <c r="BK391" i="21"/>
  <c r="J172" i="21"/>
  <c r="J108" i="22"/>
  <c r="J118" i="23"/>
  <c r="J322" i="23"/>
  <c r="J187" i="24"/>
  <c r="J125" i="24"/>
  <c r="BK340" i="25"/>
  <c r="J373" i="25"/>
  <c r="BK264" i="26"/>
  <c r="J125" i="26"/>
  <c r="BK206" i="27"/>
  <c r="BK163" i="28"/>
  <c r="J402" i="28"/>
  <c r="J254" i="29"/>
  <c r="J213" i="29"/>
  <c r="BK281" i="30"/>
  <c r="J191" i="31"/>
  <c r="J158" i="32"/>
  <c r="J285" i="32"/>
  <c r="J273" i="33"/>
  <c r="J324" i="33"/>
  <c r="BK204" i="34"/>
  <c r="J90" i="35"/>
  <c r="BK82" i="36"/>
  <c r="BK136" i="3"/>
  <c r="BK169" i="4"/>
  <c r="J207" i="5"/>
  <c r="BK91" i="16"/>
  <c r="J192" i="17"/>
  <c r="BK213" i="19"/>
  <c r="J158" i="21"/>
  <c r="J94" i="22"/>
  <c r="BK148" i="22"/>
  <c r="J171" i="23"/>
  <c r="BK105" i="26"/>
  <c r="BK111" i="26"/>
  <c r="J166" i="27"/>
  <c r="BK180" i="27"/>
  <c r="J276" i="28"/>
  <c r="J337" i="28"/>
  <c r="J143" i="29"/>
  <c r="BK324" i="30"/>
  <c r="J168" i="30"/>
  <c r="BK148" i="31"/>
  <c r="BK304" i="32"/>
  <c r="J343" i="33"/>
  <c r="BK244" i="33"/>
  <c r="J206" i="34"/>
  <c r="J222" i="35"/>
  <c r="J339" i="35"/>
  <c r="BK176" i="3"/>
  <c r="J147" i="4"/>
  <c r="BK184" i="5"/>
  <c r="BK97" i="15"/>
  <c r="BK222" i="19"/>
  <c r="BK128" i="21"/>
  <c r="BK153" i="22"/>
  <c r="BK215" i="23"/>
  <c r="J197" i="23"/>
  <c r="J253" i="24"/>
  <c r="BK327" i="24"/>
  <c r="BK197" i="25"/>
  <c r="BK321" i="25"/>
  <c r="BK182" i="26"/>
  <c r="J259" i="27"/>
  <c r="BK107" i="28"/>
  <c r="BK319" i="28"/>
  <c r="J259" i="29"/>
  <c r="BK168" i="30"/>
  <c r="BK369" i="30"/>
  <c r="BK95" i="31"/>
  <c r="BK236" i="32"/>
  <c r="J187" i="33"/>
  <c r="J335" i="33"/>
  <c r="J124" i="34"/>
  <c r="BK147" i="35"/>
  <c r="J253" i="35"/>
  <c r="BK239" i="19"/>
  <c r="J93" i="21"/>
  <c r="BK306" i="22"/>
  <c r="J145" i="22"/>
  <c r="BK241" i="23"/>
  <c r="J239" i="24"/>
  <c r="BK230" i="24"/>
  <c r="BK293" i="25"/>
  <c r="J300" i="25"/>
  <c r="BK148" i="26"/>
  <c r="J280" i="26"/>
  <c r="BK272" i="27"/>
  <c r="J123" i="30"/>
  <c r="BK181" i="3"/>
  <c r="J132" i="3"/>
  <c r="J165" i="4"/>
  <c r="BK115" i="15"/>
  <c r="BK154" i="17"/>
  <c r="BK138" i="19"/>
  <c r="BK245" i="21"/>
  <c r="BK166" i="21"/>
  <c r="BK341" i="22"/>
  <c r="J166" i="23"/>
  <c r="J276" i="24"/>
  <c r="BK218" i="24"/>
  <c r="BK206" i="25"/>
  <c r="J296" i="26"/>
  <c r="J136" i="3"/>
  <c r="BK227" i="4"/>
  <c r="BK189" i="5"/>
  <c r="J91" i="11"/>
  <c r="J183" i="19"/>
  <c r="J113" i="19"/>
  <c r="J386" i="21"/>
  <c r="BK239" i="22"/>
  <c r="BK113" i="23"/>
  <c r="J261" i="23"/>
  <c r="BK372" i="24"/>
  <c r="J284" i="25"/>
  <c r="J269" i="25"/>
  <c r="J342" i="26"/>
  <c r="BK383" i="27"/>
  <c r="BK245" i="28"/>
  <c r="BK152" i="28"/>
  <c r="BK259" i="29"/>
  <c r="BK111" i="29"/>
  <c r="J233" i="30"/>
  <c r="J373" i="30"/>
  <c r="J188" i="31"/>
  <c r="BK122" i="32"/>
  <c r="J163" i="33"/>
  <c r="J261" i="33"/>
  <c r="BK159" i="34"/>
  <c r="J202" i="35"/>
  <c r="J236" i="35"/>
  <c r="J156" i="5"/>
  <c r="BK88" i="10"/>
  <c r="J223" i="17"/>
  <c r="J270" i="19"/>
  <c r="BK243" i="21"/>
  <c r="J226" i="21"/>
  <c r="J311" i="22"/>
  <c r="J329" i="23"/>
  <c r="BK374" i="23"/>
  <c r="BK148" i="24"/>
  <c r="J145" i="25"/>
  <c r="J259" i="25"/>
  <c r="BK304" i="26"/>
  <c r="J365" i="27"/>
  <c r="J362" i="27"/>
  <c r="J233" i="28"/>
  <c r="J165" i="28"/>
  <c r="J323" i="29"/>
  <c r="BK171" i="31"/>
  <c r="BK142" i="31"/>
  <c r="J143" i="31"/>
  <c r="BK130" i="31"/>
  <c r="BK92" i="31"/>
  <c r="BK265" i="32"/>
  <c r="J331" i="32"/>
  <c r="J212" i="33"/>
  <c r="BK279" i="34"/>
  <c r="J264" i="34"/>
  <c r="BK285" i="35"/>
  <c r="BK222" i="35"/>
  <c r="J141" i="3"/>
  <c r="BK252" i="4"/>
  <c r="BK197" i="5"/>
  <c r="J115" i="15"/>
  <c r="J255" i="17"/>
  <c r="J138" i="19"/>
  <c r="BK318" i="21"/>
  <c r="BK357" i="21"/>
  <c r="J314" i="22"/>
  <c r="J97" i="23"/>
  <c r="J94" i="23"/>
  <c r="BK192" i="24"/>
  <c r="J282" i="24"/>
  <c r="BK293" i="24"/>
  <c r="BK183" i="25"/>
  <c r="BK319" i="25"/>
  <c r="BK317" i="26"/>
  <c r="J317" i="26"/>
  <c r="BK327" i="27"/>
  <c r="BK123" i="28"/>
  <c r="BK347" i="28"/>
  <c r="BK143" i="29"/>
  <c r="J335" i="29"/>
  <c r="BK186" i="30"/>
  <c r="J202" i="30"/>
  <c r="J223" i="32"/>
  <c r="J335" i="32"/>
  <c r="BK311" i="33"/>
  <c r="BK260" i="34"/>
  <c r="J280" i="34"/>
  <c r="J228" i="35"/>
  <c r="J99" i="38"/>
  <c r="BK205" i="3"/>
  <c r="BK139" i="4"/>
  <c r="BK88" i="15"/>
  <c r="J200" i="19"/>
  <c r="J282" i="21"/>
  <c r="J315" i="21"/>
  <c r="BK299" i="22"/>
  <c r="BK212" i="22"/>
  <c r="BK153" i="23"/>
  <c r="J339" i="24"/>
  <c r="BK200" i="25"/>
  <c r="J252" i="26"/>
  <c r="BK101" i="27"/>
  <c r="BK264" i="27"/>
  <c r="J360" i="28"/>
  <c r="J104" i="29"/>
  <c r="J169" i="29"/>
  <c r="J253" i="30"/>
  <c r="BK108" i="32"/>
  <c r="J323" i="33"/>
  <c r="BK282" i="34"/>
  <c r="J222" i="34"/>
  <c r="J303" i="35"/>
  <c r="BK332" i="35"/>
  <c r="J93" i="2"/>
  <c r="BK122" i="3"/>
  <c r="J131" i="5"/>
  <c r="J91" i="15"/>
  <c r="BK268" i="17"/>
  <c r="J232" i="19"/>
  <c r="BK345" i="21"/>
  <c r="BK250" i="22"/>
  <c r="J231" i="23"/>
  <c r="J153" i="23"/>
  <c r="BK121" i="24"/>
  <c r="BK335" i="24"/>
  <c r="BK212" i="25"/>
  <c r="BK310" i="25"/>
  <c r="J264" i="26"/>
  <c r="BK105" i="27"/>
  <c r="BK331" i="28"/>
  <c r="J382" i="28"/>
  <c r="BK266" i="29"/>
  <c r="BK365" i="30"/>
  <c r="J101" i="30"/>
  <c r="J157" i="31"/>
  <c r="BK258" i="32"/>
  <c r="J338" i="32"/>
  <c r="J192" i="33"/>
  <c r="J146" i="34"/>
  <c r="J283" i="34"/>
  <c r="BK236" i="35"/>
  <c r="BK343" i="35"/>
  <c r="J84" i="38"/>
  <c r="J134" i="3"/>
  <c r="J230" i="4"/>
  <c r="J91" i="7"/>
  <c r="BK99" i="17"/>
  <c r="J90" i="18"/>
  <c r="BK190" i="19"/>
  <c r="BK321" i="21"/>
  <c r="J383" i="27"/>
  <c r="BK128" i="28"/>
  <c r="J190" i="28"/>
  <c r="BK101" i="28"/>
  <c r="J225" i="29"/>
  <c r="J309" i="30"/>
  <c r="BK311" i="30"/>
  <c r="BK88" i="31"/>
  <c r="BK184" i="32"/>
  <c r="BK97" i="33"/>
  <c r="J258" i="34"/>
  <c r="J321" i="34"/>
  <c r="BK113" i="35"/>
  <c r="BK85" i="37"/>
  <c r="BK112" i="3"/>
  <c r="BK217" i="4"/>
  <c r="J171" i="5"/>
  <c r="J88" i="15"/>
  <c r="BK130" i="17"/>
  <c r="BK167" i="17"/>
  <c r="BK89" i="19"/>
  <c r="J363" i="21"/>
  <c r="J286" i="22"/>
  <c r="BK192" i="23"/>
  <c r="BK215" i="25"/>
  <c r="BK310" i="26"/>
  <c r="J346" i="27"/>
  <c r="BK353" i="27"/>
  <c r="BK349" i="28"/>
  <c r="BK198" i="29"/>
  <c r="BK124" i="29"/>
  <c r="BK366" i="30"/>
  <c r="BK215" i="30"/>
  <c r="BK315" i="32"/>
  <c r="J311" i="33"/>
  <c r="BK94" i="34"/>
  <c r="J142" i="34"/>
  <c r="J104" i="35"/>
  <c r="BK137" i="35"/>
  <c r="J106" i="3"/>
  <c r="J136" i="4"/>
  <c r="J225" i="5"/>
  <c r="J92" i="16"/>
  <c r="BK111" i="17"/>
  <c r="J188" i="19"/>
  <c r="J403" i="21"/>
  <c r="J191" i="22"/>
  <c r="J348" i="23"/>
  <c r="J310" i="23"/>
  <c r="BK113" i="24"/>
  <c r="J318" i="24"/>
  <c r="J183" i="25"/>
  <c r="J227" i="25"/>
  <c r="BK302" i="26"/>
  <c r="J306" i="27"/>
  <c r="BK304" i="27"/>
  <c r="BK118" i="28"/>
  <c r="BK325" i="28"/>
  <c r="J210" i="29"/>
  <c r="J309" i="29"/>
  <c r="BK345" i="30"/>
  <c r="J138" i="30"/>
  <c r="BK196" i="31"/>
  <c r="BK291" i="32"/>
  <c r="BK137" i="32"/>
  <c r="BK183" i="33"/>
  <c r="BK238" i="33"/>
  <c r="J314" i="34"/>
  <c r="BK266" i="35"/>
  <c r="BK323" i="35"/>
  <c r="J162" i="3"/>
  <c r="J113" i="4"/>
  <c r="BK131" i="5"/>
  <c r="BK91" i="14"/>
  <c r="BK133" i="17"/>
  <c r="BK260" i="19"/>
  <c r="J325" i="21"/>
  <c r="BK427" i="21"/>
  <c r="J158" i="22"/>
  <c r="BK200" i="23"/>
  <c r="J239" i="26"/>
  <c r="J307" i="26"/>
  <c r="J334" i="26"/>
  <c r="BK362" i="27"/>
  <c r="BK212" i="27"/>
  <c r="BK193" i="28"/>
  <c r="J176" i="28"/>
  <c r="BK185" i="29"/>
  <c r="J330" i="30"/>
  <c r="J301" i="30"/>
  <c r="J190" i="30"/>
  <c r="J205" i="31"/>
  <c r="BK328" i="32"/>
  <c r="J105" i="33"/>
  <c r="J259" i="34"/>
  <c r="J180" i="34"/>
  <c r="BK90" i="38"/>
  <c r="J103" i="3"/>
  <c r="J142" i="4"/>
  <c r="BK192" i="5"/>
  <c r="BK274" i="17"/>
  <c r="J257" i="19"/>
  <c r="J288" i="21"/>
  <c r="J296" i="22"/>
  <c r="BK326" i="22"/>
  <c r="BK187" i="23"/>
  <c r="BK178" i="24"/>
  <c r="BK315" i="24"/>
  <c r="J326" i="25"/>
  <c r="BK227" i="25"/>
  <c r="J137" i="26"/>
  <c r="J206" i="27"/>
  <c r="BK163" i="27"/>
  <c r="J107" i="28"/>
  <c r="J101" i="28"/>
  <c r="J114" i="29"/>
  <c r="J355" i="30"/>
  <c r="BK141" i="30"/>
  <c r="J163" i="32"/>
  <c r="J364" i="32"/>
  <c r="BK218" i="33"/>
  <c r="J286" i="33"/>
  <c r="J159" i="34"/>
  <c r="J309" i="35"/>
  <c r="J277" i="35"/>
  <c r="BK236" i="17"/>
  <c r="BK175" i="21"/>
  <c r="BK158" i="21"/>
  <c r="BK247" i="22"/>
  <c r="BK235" i="23"/>
  <c r="J248" i="24"/>
  <c r="BK346" i="24"/>
  <c r="BK123" i="25"/>
  <c r="BK307" i="26"/>
  <c r="BK342" i="26"/>
  <c r="J158" i="27"/>
  <c r="J149" i="3"/>
  <c r="J128" i="4"/>
  <c r="J96" i="16"/>
  <c r="J102" i="17"/>
  <c r="BK90" i="17"/>
  <c r="BK116" i="19"/>
  <c r="J389" i="21"/>
  <c r="J142" i="22"/>
  <c r="BK335" i="23"/>
  <c r="BK148" i="23"/>
  <c r="J308" i="24"/>
  <c r="BK171" i="25"/>
  <c r="BK105" i="25"/>
  <c r="BK185" i="3"/>
  <c r="J159" i="4"/>
  <c r="J219" i="5"/>
  <c r="J91" i="13"/>
  <c r="J206" i="19"/>
  <c r="J98" i="19"/>
  <c r="BK383" i="21"/>
  <c r="J276" i="22"/>
  <c r="BK318" i="22"/>
  <c r="J319" i="23"/>
  <c r="J233" i="24"/>
  <c r="BK342" i="24"/>
  <c r="BK231" i="25"/>
  <c r="BK286" i="26"/>
  <c r="BK315" i="26"/>
  <c r="J322" i="27"/>
  <c r="J155" i="28"/>
  <c r="BK360" i="28"/>
  <c r="BK140" i="29"/>
  <c r="BK333" i="30"/>
  <c r="J128" i="30"/>
  <c r="BK162" i="31"/>
  <c r="J108" i="32"/>
  <c r="J215" i="32"/>
  <c r="BK361" i="33"/>
  <c r="BK185" i="34"/>
  <c r="BK90" i="34"/>
  <c r="J120" i="35"/>
  <c r="J263" i="4"/>
  <c r="BK229" i="5"/>
  <c r="J121" i="15"/>
  <c r="J127" i="17"/>
  <c r="BK175" i="19"/>
  <c r="J276" i="21"/>
  <c r="J97" i="22"/>
  <c r="BK108" i="22"/>
  <c r="BK378" i="23"/>
  <c r="BK286" i="24"/>
  <c r="BK362" i="24"/>
  <c r="BK316" i="25"/>
  <c r="BK121" i="26"/>
  <c r="BK318" i="26"/>
  <c r="J325" i="27"/>
  <c r="BK259" i="27"/>
  <c r="J319" i="28"/>
  <c r="BK330" i="29"/>
  <c r="J338" i="29"/>
  <c r="J137" i="31"/>
  <c r="J194" i="31"/>
  <c r="BK182" i="31"/>
  <c r="BK158" i="31"/>
  <c r="BK137" i="31"/>
  <c r="J227" i="32"/>
  <c r="BK361" i="32"/>
  <c r="BK91" i="33"/>
  <c r="J227" i="34"/>
  <c r="J292" i="34"/>
  <c r="BK232" i="35"/>
  <c r="BK297" i="35"/>
  <c r="BK127" i="3"/>
  <c r="J108" i="4"/>
  <c r="J192" i="5"/>
  <c r="BK106" i="15"/>
  <c r="J107" i="17"/>
  <c r="BK143" i="19"/>
  <c r="BK99" i="21"/>
  <c r="BK208" i="22"/>
  <c r="J324" i="23"/>
  <c r="J316" i="23"/>
  <c r="BK236" i="24"/>
  <c r="J362" i="24"/>
  <c r="BK264" i="25"/>
  <c r="J264" i="25"/>
  <c r="J332" i="25"/>
  <c r="J182" i="26"/>
  <c r="J244" i="26"/>
  <c r="J180" i="27"/>
  <c r="BK328" i="28"/>
  <c r="BK379" i="28"/>
  <c r="J229" i="29"/>
  <c r="J245" i="29"/>
  <c r="J304" i="30"/>
  <c r="BK101" i="30"/>
  <c r="J202" i="31"/>
  <c r="BK241" i="32"/>
  <c r="BK94" i="33"/>
  <c r="J318" i="33"/>
  <c r="BK280" i="34"/>
  <c r="BK314" i="34"/>
  <c r="J173" i="35"/>
  <c r="J91" i="32"/>
  <c r="BK248" i="32"/>
  <c r="J302" i="33"/>
  <c r="BK158" i="33"/>
  <c r="BK292" i="34"/>
  <c r="BK161" i="35"/>
  <c r="BK147" i="3"/>
  <c r="J212" i="4"/>
  <c r="BK217" i="5"/>
  <c r="J90" i="17"/>
  <c r="J190" i="19"/>
  <c r="J342" i="21"/>
  <c r="J101" i="22"/>
  <c r="J180" i="22"/>
  <c r="BK269" i="23"/>
  <c r="J304" i="26"/>
  <c r="J280" i="27"/>
  <c r="J347" i="28"/>
  <c r="J391" i="28"/>
  <c r="J100" i="29"/>
  <c r="J116" i="29"/>
  <c r="BK259" i="30"/>
  <c r="BK105" i="32"/>
  <c r="BK299" i="33"/>
  <c r="J299" i="33"/>
  <c r="BK277" i="34"/>
  <c r="BK226" i="35"/>
  <c r="BK91" i="38"/>
  <c r="J147" i="3"/>
  <c r="J202" i="4"/>
  <c r="J134" i="5"/>
  <c r="BK118" i="15"/>
  <c r="BK139" i="17"/>
  <c r="BK145" i="19"/>
  <c r="J243" i="21"/>
  <c r="J205" i="21"/>
  <c r="J256" i="22"/>
  <c r="BK249" i="23"/>
  <c r="J360" i="23"/>
  <c r="BK241" i="24"/>
  <c r="J335" i="24"/>
  <c r="J153" i="25"/>
  <c r="BK293" i="26"/>
  <c r="J348" i="26"/>
  <c r="J101" i="27"/>
  <c r="BK113" i="27"/>
  <c r="BK111" i="27"/>
  <c r="J210" i="28"/>
  <c r="J297" i="29"/>
  <c r="J355" i="29"/>
  <c r="BK262" i="30"/>
  <c r="J397" i="30"/>
  <c r="BK163" i="31"/>
  <c r="J94" i="32"/>
  <c r="BK244" i="32"/>
  <c r="J101" i="33"/>
  <c r="BK142" i="34"/>
  <c r="BK136" i="34"/>
  <c r="J214" i="35"/>
  <c r="BK214" i="35"/>
  <c r="J93" i="38"/>
  <c r="BK139" i="3"/>
  <c r="BK119" i="4"/>
  <c r="J151" i="5"/>
  <c r="J88" i="10"/>
  <c r="J272" i="17"/>
  <c r="J245" i="19"/>
  <c r="BK258" i="21"/>
  <c r="BK418" i="21"/>
  <c r="BK123" i="22"/>
  <c r="J307" i="22"/>
  <c r="J183" i="23"/>
  <c r="J126" i="23"/>
  <c r="BK158" i="26"/>
  <c r="J284" i="26"/>
  <c r="BK340" i="27"/>
  <c r="BK227" i="27"/>
  <c r="J128" i="28"/>
  <c r="BK197" i="28"/>
  <c r="BK151" i="29"/>
  <c r="BK293" i="29"/>
  <c r="BK347" i="30"/>
  <c r="J380" i="30"/>
  <c r="J163" i="30"/>
  <c r="BK160" i="31"/>
  <c r="J347" i="32"/>
  <c r="J295" i="33"/>
  <c r="BK343" i="33"/>
  <c r="J156" i="34"/>
  <c r="BK158" i="35"/>
  <c r="J346" i="35"/>
  <c r="BK103" i="3"/>
  <c r="BK246" i="4"/>
  <c r="BK147" i="5"/>
  <c r="J117" i="17"/>
  <c r="J145" i="19"/>
  <c r="J345" i="21"/>
  <c r="J421" i="21"/>
  <c r="BK323" i="22"/>
  <c r="J249" i="23"/>
  <c r="BK273" i="24"/>
  <c r="BK187" i="24"/>
  <c r="J244" i="24"/>
  <c r="J91" i="25"/>
  <c r="BK113" i="25"/>
  <c r="J293" i="26"/>
  <c r="J313" i="27"/>
  <c r="J111" i="27"/>
  <c r="J104" i="28"/>
  <c r="J202" i="28"/>
  <c r="BK108" i="29"/>
  <c r="BK271" i="30"/>
  <c r="J141" i="30"/>
  <c r="BK180" i="31"/>
  <c r="J361" i="32"/>
  <c r="J328" i="33"/>
  <c r="BK302" i="33"/>
  <c r="BK218" i="34"/>
  <c r="J218" i="34"/>
  <c r="J109" i="35"/>
  <c r="BK85" i="36"/>
  <c r="BK220" i="17"/>
  <c r="J179" i="19"/>
  <c r="BK302" i="21"/>
  <c r="BK307" i="22"/>
  <c r="BK166" i="23"/>
  <c r="J215" i="23"/>
  <c r="J101" i="24"/>
  <c r="BK342" i="25"/>
  <c r="BK272" i="25"/>
  <c r="J230" i="26"/>
  <c r="J232" i="26"/>
  <c r="J350" i="27"/>
  <c r="BK330" i="27"/>
  <c r="BK317" i="30"/>
  <c r="BK165" i="3"/>
  <c r="J223" i="4"/>
  <c r="J95" i="16"/>
  <c r="BK186" i="17"/>
  <c r="BK188" i="19"/>
  <c r="BK98" i="19"/>
  <c r="J418" i="21"/>
  <c r="J284" i="22"/>
  <c r="J206" i="23"/>
  <c r="BK97" i="24"/>
  <c r="J180" i="25"/>
  <c r="J334" i="25"/>
  <c r="J187" i="26"/>
  <c r="BK135" i="3"/>
  <c r="BK226" i="4"/>
  <c r="BK103" i="4"/>
  <c r="BK175" i="5"/>
  <c r="J109" i="15"/>
  <c r="BK214" i="19"/>
  <c r="BK95" i="19"/>
  <c r="BK211" i="21"/>
  <c r="BK293" i="22"/>
  <c r="J218" i="23"/>
  <c r="BK183" i="23"/>
  <c r="BK296" i="24"/>
  <c r="BK108" i="25"/>
  <c r="J171" i="25"/>
  <c r="J150" i="26"/>
  <c r="J113" i="27"/>
  <c r="BK108" i="27"/>
  <c r="J237" i="28"/>
  <c r="BK204" i="29"/>
  <c r="J286" i="29"/>
  <c r="J408" i="30"/>
  <c r="BK164" i="31"/>
  <c r="BK342" i="32"/>
  <c r="BK305" i="33"/>
  <c r="BK354" i="33"/>
  <c r="BK222" i="34"/>
  <c r="BK298" i="34"/>
  <c r="BK309" i="35"/>
  <c r="J87" i="38"/>
  <c r="J144" i="5"/>
  <c r="J100" i="15"/>
  <c r="BK263" i="17"/>
  <c r="BK126" i="19"/>
  <c r="J398" i="21"/>
  <c r="BK172" i="21"/>
  <c r="BK183" i="22"/>
  <c r="BK348" i="23"/>
  <c r="J289" i="24"/>
  <c r="BK261" i="24"/>
  <c r="J244" i="25"/>
  <c r="BK370" i="25"/>
  <c r="J322" i="26"/>
  <c r="BK287" i="27"/>
  <c r="J197" i="28"/>
  <c r="J281" i="28"/>
  <c r="J216" i="29"/>
  <c r="BK194" i="31"/>
  <c r="BK125" i="31"/>
  <c r="BK119" i="31"/>
  <c r="J145" i="31"/>
  <c r="J186" i="31"/>
  <c r="J122" i="32"/>
  <c r="BK323" i="32"/>
  <c r="BK258" i="33"/>
  <c r="J271" i="34"/>
  <c r="J189" i="34"/>
  <c r="J113" i="35"/>
  <c r="BK96" i="38"/>
  <c r="BK101" i="3"/>
  <c r="J235" i="4"/>
  <c r="BK233" i="5"/>
  <c r="BK196" i="17"/>
  <c r="J151" i="19"/>
  <c r="BK205" i="21"/>
  <c r="J245" i="21"/>
  <c r="J247" i="22"/>
  <c r="BK235" i="22"/>
  <c r="BK118" i="23"/>
  <c r="BK180" i="23"/>
  <c r="BK153" i="24"/>
  <c r="BK339" i="24"/>
  <c r="BK252" i="25"/>
  <c r="BK380" i="25"/>
  <c r="BK155" i="25"/>
  <c r="BK355" i="26"/>
  <c r="BK239" i="26"/>
  <c r="BK319" i="27"/>
  <c r="J254" i="28"/>
  <c r="J173" i="28"/>
  <c r="J284" i="28"/>
  <c r="BK355" i="29"/>
  <c r="J303" i="29"/>
  <c r="J336" i="30"/>
  <c r="BK373" i="30"/>
  <c r="J261" i="32"/>
  <c r="J198" i="32"/>
  <c r="BK295" i="33"/>
  <c r="J168" i="34"/>
  <c r="BK311" i="34"/>
  <c r="BK90" i="35"/>
  <c r="J315" i="35"/>
  <c r="G162" i="43" l="1"/>
  <c r="H162" i="43"/>
  <c r="G30" i="43"/>
  <c r="G64" i="41"/>
  <c r="G148" i="41"/>
  <c r="P83" i="38"/>
  <c r="P82" i="38" s="1"/>
  <c r="P81" i="38" s="1"/>
  <c r="AU95" i="1" s="1"/>
  <c r="H148" i="41"/>
  <c r="I158" i="41"/>
  <c r="I202" i="41"/>
  <c r="G12" i="41"/>
  <c r="G113" i="41"/>
  <c r="I95" i="41"/>
  <c r="I109" i="41"/>
  <c r="I197" i="41"/>
  <c r="G105" i="43"/>
  <c r="T83" i="38"/>
  <c r="T82" i="38" s="1"/>
  <c r="T81" i="38" s="1"/>
  <c r="H12" i="41"/>
  <c r="G81" i="41"/>
  <c r="G178" i="41"/>
  <c r="H105" i="43"/>
  <c r="G204" i="41"/>
  <c r="H54" i="41"/>
  <c r="H64" i="41"/>
  <c r="I97" i="41"/>
  <c r="I142" i="41"/>
  <c r="I154" i="41"/>
  <c r="H204" i="41"/>
  <c r="H30" i="42"/>
  <c r="H55" i="42"/>
  <c r="H91" i="42"/>
  <c r="G40" i="41"/>
  <c r="I54" i="41"/>
  <c r="I64" i="41"/>
  <c r="I118" i="41"/>
  <c r="I143" i="41"/>
  <c r="G69" i="42"/>
  <c r="H40" i="41"/>
  <c r="G24" i="41"/>
  <c r="G31" i="41"/>
  <c r="I40" i="41"/>
  <c r="I91" i="41"/>
  <c r="I113" i="41" s="1"/>
  <c r="I106" i="41"/>
  <c r="I112" i="41"/>
  <c r="G133" i="41"/>
  <c r="I138" i="41"/>
  <c r="H159" i="41"/>
  <c r="I156" i="41"/>
  <c r="I186" i="41"/>
  <c r="G91" i="43"/>
  <c r="H30" i="43"/>
  <c r="H55" i="43"/>
  <c r="H91" i="43"/>
  <c r="I24" i="41"/>
  <c r="I31" i="41"/>
  <c r="I107" i="41"/>
  <c r="G119" i="41"/>
  <c r="I139" i="41"/>
  <c r="I151" i="41"/>
  <c r="I174" i="41"/>
  <c r="G105" i="42"/>
  <c r="G55" i="43"/>
  <c r="G69" i="43"/>
  <c r="I93" i="41"/>
  <c r="I101" i="41"/>
  <c r="I108" i="41"/>
  <c r="H119" i="41"/>
  <c r="I157" i="41"/>
  <c r="H105" i="42"/>
  <c r="H69" i="43"/>
  <c r="G164" i="42"/>
  <c r="I121" i="41"/>
  <c r="I133" i="41" s="1"/>
  <c r="I150" i="41"/>
  <c r="I159" i="41" s="1"/>
  <c r="I180" i="41"/>
  <c r="I204" i="41" s="1"/>
  <c r="I73" i="41"/>
  <c r="I81" i="41" s="1"/>
  <c r="H113" i="41"/>
  <c r="I135" i="41"/>
  <c r="I161" i="41"/>
  <c r="I115" i="41"/>
  <c r="I119" i="41" s="1"/>
  <c r="R90" i="33"/>
  <c r="BK156" i="3"/>
  <c r="J156" i="3" s="1"/>
  <c r="J67" i="3" s="1"/>
  <c r="T161" i="3"/>
  <c r="P138" i="4"/>
  <c r="T201" i="4"/>
  <c r="BK245" i="4"/>
  <c r="J245" i="4" s="1"/>
  <c r="J72" i="4" s="1"/>
  <c r="R254" i="4"/>
  <c r="T188" i="5"/>
  <c r="BK87" i="11"/>
  <c r="J87" i="11" s="1"/>
  <c r="J64" i="11" s="1"/>
  <c r="BK89" i="16"/>
  <c r="J89" i="16" s="1"/>
  <c r="J65" i="16" s="1"/>
  <c r="BK214" i="17"/>
  <c r="J214" i="17" s="1"/>
  <c r="J65" i="17" s="1"/>
  <c r="BK216" i="19"/>
  <c r="T235" i="19"/>
  <c r="T89" i="20"/>
  <c r="T88" i="20"/>
  <c r="T87" i="20" s="1"/>
  <c r="P89" i="21"/>
  <c r="BK397" i="21"/>
  <c r="J397" i="21" s="1"/>
  <c r="J66" i="21" s="1"/>
  <c r="BK226" i="22"/>
  <c r="J226" i="22" s="1"/>
  <c r="J65" i="22" s="1"/>
  <c r="R310" i="22"/>
  <c r="BK260" i="23"/>
  <c r="J260" i="23" s="1"/>
  <c r="J65" i="23" s="1"/>
  <c r="T347" i="23"/>
  <c r="BK225" i="24"/>
  <c r="J225" i="24" s="1"/>
  <c r="J64" i="24" s="1"/>
  <c r="R252" i="24"/>
  <c r="P90" i="25"/>
  <c r="R230" i="25"/>
  <c r="R243" i="26"/>
  <c r="BK263" i="27"/>
  <c r="J263" i="27" s="1"/>
  <c r="J65" i="27" s="1"/>
  <c r="P349" i="27"/>
  <c r="BK307" i="28"/>
  <c r="J307" i="28" s="1"/>
  <c r="J66" i="28" s="1"/>
  <c r="R90" i="29"/>
  <c r="T228" i="29"/>
  <c r="P334" i="29"/>
  <c r="P275" i="30"/>
  <c r="BK372" i="30"/>
  <c r="J372" i="30"/>
  <c r="J67" i="30" s="1"/>
  <c r="P87" i="31"/>
  <c r="P94" i="31"/>
  <c r="BK193" i="31"/>
  <c r="J193" i="31" s="1"/>
  <c r="J65" i="31" s="1"/>
  <c r="P90" i="32"/>
  <c r="R222" i="32"/>
  <c r="P252" i="32"/>
  <c r="P334" i="32"/>
  <c r="T90" i="33"/>
  <c r="BK230" i="33"/>
  <c r="J230" i="33" s="1"/>
  <c r="J64" i="33" s="1"/>
  <c r="T230" i="33"/>
  <c r="P252" i="33"/>
  <c r="BK281" i="33"/>
  <c r="J281" i="33" s="1"/>
  <c r="J66" i="33" s="1"/>
  <c r="R281" i="33"/>
  <c r="BK327" i="33"/>
  <c r="J327" i="33" s="1"/>
  <c r="J67" i="33" s="1"/>
  <c r="R327" i="33"/>
  <c r="T131" i="3"/>
  <c r="R161" i="3"/>
  <c r="P164" i="4"/>
  <c r="P201" i="4"/>
  <c r="P250" i="4"/>
  <c r="T174" i="5"/>
  <c r="R87" i="9"/>
  <c r="R86" i="9" s="1"/>
  <c r="BK87" i="14"/>
  <c r="J87" i="14"/>
  <c r="J64" i="14" s="1"/>
  <c r="P89" i="16"/>
  <c r="P88" i="16" s="1"/>
  <c r="P87" i="16" s="1"/>
  <c r="AU71" i="1" s="1"/>
  <c r="BK89" i="17"/>
  <c r="BK195" i="17"/>
  <c r="J195" i="17" s="1"/>
  <c r="J64" i="17" s="1"/>
  <c r="P232" i="17"/>
  <c r="P89" i="18"/>
  <c r="P88" i="18" s="1"/>
  <c r="P87" i="18" s="1"/>
  <c r="AU74" i="1" s="1"/>
  <c r="R210" i="19"/>
  <c r="P235" i="19"/>
  <c r="T397" i="21"/>
  <c r="P226" i="22"/>
  <c r="T230" i="23"/>
  <c r="P347" i="23"/>
  <c r="BK281" i="24"/>
  <c r="J281" i="24" s="1"/>
  <c r="J66" i="24" s="1"/>
  <c r="P230" i="25"/>
  <c r="BK346" i="25"/>
  <c r="J346" i="25" s="1"/>
  <c r="J67" i="25" s="1"/>
  <c r="T90" i="26"/>
  <c r="BK243" i="26"/>
  <c r="J243" i="26" s="1"/>
  <c r="J65" i="26" s="1"/>
  <c r="BK292" i="27"/>
  <c r="J292" i="27" s="1"/>
  <c r="J66" i="27" s="1"/>
  <c r="R307" i="28"/>
  <c r="R253" i="29"/>
  <c r="R334" i="29"/>
  <c r="T87" i="31"/>
  <c r="T94" i="31"/>
  <c r="R193" i="31"/>
  <c r="R277" i="32"/>
  <c r="R240" i="35"/>
  <c r="R289" i="35"/>
  <c r="BK97" i="3"/>
  <c r="J97" i="3"/>
  <c r="J65" i="3" s="1"/>
  <c r="BK161" i="3"/>
  <c r="J161" i="3"/>
  <c r="J68" i="3" s="1"/>
  <c r="T175" i="3"/>
  <c r="P208" i="3"/>
  <c r="P207" i="3" s="1"/>
  <c r="BK138" i="4"/>
  <c r="J138" i="4" s="1"/>
  <c r="J66" i="4" s="1"/>
  <c r="T208" i="4"/>
  <c r="R245" i="4"/>
  <c r="T254" i="4"/>
  <c r="P188" i="5"/>
  <c r="T87" i="8"/>
  <c r="T86" i="8" s="1"/>
  <c r="P87" i="14"/>
  <c r="P86" i="14" s="1"/>
  <c r="AU69" i="1" s="1"/>
  <c r="T87" i="15"/>
  <c r="T86" i="15"/>
  <c r="T89" i="16"/>
  <c r="T88" i="16" s="1"/>
  <c r="T87" i="16" s="1"/>
  <c r="R89" i="17"/>
  <c r="T189" i="17"/>
  <c r="P243" i="17"/>
  <c r="BK89" i="18"/>
  <c r="J89" i="18" s="1"/>
  <c r="J65" i="18" s="1"/>
  <c r="BK88" i="19"/>
  <c r="J88" i="19" s="1"/>
  <c r="J61" i="19" s="1"/>
  <c r="BK235" i="19"/>
  <c r="J235" i="19" s="1"/>
  <c r="J64" i="19" s="1"/>
  <c r="T248" i="19"/>
  <c r="P89" i="20"/>
  <c r="P88" i="20" s="1"/>
  <c r="P87" i="20" s="1"/>
  <c r="AU77" i="1" s="1"/>
  <c r="BK365" i="21"/>
  <c r="J365" i="21" s="1"/>
  <c r="J65" i="21" s="1"/>
  <c r="P90" i="22"/>
  <c r="P207" i="22"/>
  <c r="T226" i="22"/>
  <c r="T90" i="23"/>
  <c r="T260" i="23"/>
  <c r="T225" i="24"/>
  <c r="P338" i="24"/>
  <c r="R90" i="25"/>
  <c r="T292" i="25"/>
  <c r="P90" i="26"/>
  <c r="R225" i="26"/>
  <c r="R321" i="26"/>
  <c r="R90" i="27"/>
  <c r="P292" i="27"/>
  <c r="P90" i="28"/>
  <c r="BK270" i="28"/>
  <c r="J270" i="28" s="1"/>
  <c r="J65" i="28" s="1"/>
  <c r="T366" i="28"/>
  <c r="BK228" i="29"/>
  <c r="J228" i="29" s="1"/>
  <c r="J64" i="29" s="1"/>
  <c r="R285" i="29"/>
  <c r="R275" i="30"/>
  <c r="T372" i="30"/>
  <c r="T109" i="31"/>
  <c r="BK277" i="32"/>
  <c r="J277" i="32" s="1"/>
  <c r="J66" i="32" s="1"/>
  <c r="BK89" i="34"/>
  <c r="J89" i="34" s="1"/>
  <c r="J61" i="34" s="1"/>
  <c r="P226" i="34"/>
  <c r="R255" i="34"/>
  <c r="R290" i="34"/>
  <c r="R89" i="35"/>
  <c r="P240" i="35"/>
  <c r="BK311" i="35"/>
  <c r="J311" i="35"/>
  <c r="J66" i="35" s="1"/>
  <c r="BK81" i="37"/>
  <c r="BK80" i="37" s="1"/>
  <c r="J80" i="37" s="1"/>
  <c r="T83" i="2"/>
  <c r="T82" i="2" s="1"/>
  <c r="T81" i="2" s="1"/>
  <c r="T97" i="3"/>
  <c r="T156" i="3"/>
  <c r="BK175" i="3"/>
  <c r="J175" i="3" s="1"/>
  <c r="J69" i="3" s="1"/>
  <c r="BK208" i="3"/>
  <c r="J208" i="3" s="1"/>
  <c r="J73" i="3" s="1"/>
  <c r="T99" i="4"/>
  <c r="P208" i="4"/>
  <c r="P245" i="4"/>
  <c r="BK188" i="5"/>
  <c r="J188" i="5" s="1"/>
  <c r="J69" i="5" s="1"/>
  <c r="P87" i="6"/>
  <c r="P86" i="6" s="1"/>
  <c r="AU60" i="1" s="1"/>
  <c r="R87" i="10"/>
  <c r="R86" i="10"/>
  <c r="P195" i="17"/>
  <c r="R89" i="18"/>
  <c r="R88" i="18" s="1"/>
  <c r="R87" i="18" s="1"/>
  <c r="R216" i="19"/>
  <c r="R235" i="19"/>
  <c r="P301" i="21"/>
  <c r="T255" i="22"/>
  <c r="P90" i="23"/>
  <c r="R260" i="23"/>
  <c r="R90" i="24"/>
  <c r="R281" i="24"/>
  <c r="BK90" i="25"/>
  <c r="J90" i="25"/>
  <c r="J61" i="25" s="1"/>
  <c r="P263" i="25"/>
  <c r="P346" i="25"/>
  <c r="P243" i="26"/>
  <c r="P240" i="28"/>
  <c r="R270" i="28"/>
  <c r="BK253" i="29"/>
  <c r="J253" i="29" s="1"/>
  <c r="J65" i="29" s="1"/>
  <c r="T334" i="29"/>
  <c r="T90" i="30"/>
  <c r="R245" i="30"/>
  <c r="P312" i="30"/>
  <c r="R87" i="31"/>
  <c r="R94" i="31"/>
  <c r="T193" i="31"/>
  <c r="BK252" i="32"/>
  <c r="J252" i="32" s="1"/>
  <c r="J65" i="32" s="1"/>
  <c r="BK334" i="32"/>
  <c r="J334" i="32"/>
  <c r="J67" i="32" s="1"/>
  <c r="T89" i="34"/>
  <c r="R226" i="34"/>
  <c r="T255" i="34"/>
  <c r="R138" i="4"/>
  <c r="T89" i="17"/>
  <c r="T195" i="17"/>
  <c r="R232" i="17"/>
  <c r="T216" i="19"/>
  <c r="P248" i="19"/>
  <c r="BK301" i="21"/>
  <c r="J301" i="21" s="1"/>
  <c r="J64" i="21" s="1"/>
  <c r="R397" i="21"/>
  <c r="T207" i="22"/>
  <c r="T310" i="22"/>
  <c r="R289" i="23"/>
  <c r="R292" i="25"/>
  <c r="R272" i="26"/>
  <c r="R230" i="27"/>
  <c r="R349" i="27"/>
  <c r="BK240" i="28"/>
  <c r="J240" i="28" s="1"/>
  <c r="J64" i="28" s="1"/>
  <c r="T270" i="28"/>
  <c r="BK90" i="29"/>
  <c r="J90" i="29" s="1"/>
  <c r="J61" i="29" s="1"/>
  <c r="BK285" i="29"/>
  <c r="J285" i="29" s="1"/>
  <c r="J66" i="29" s="1"/>
  <c r="BK87" i="31"/>
  <c r="J87" i="31" s="1"/>
  <c r="J61" i="31" s="1"/>
  <c r="BK94" i="31"/>
  <c r="J94" i="31" s="1"/>
  <c r="J62" i="31" s="1"/>
  <c r="P213" i="34"/>
  <c r="T213" i="34"/>
  <c r="T226" i="34"/>
  <c r="T290" i="34"/>
  <c r="BK240" i="35"/>
  <c r="J240" i="35" s="1"/>
  <c r="J64" i="35" s="1"/>
  <c r="P289" i="35"/>
  <c r="P81" i="36"/>
  <c r="P80" i="36" s="1"/>
  <c r="AU93" i="1" s="1"/>
  <c r="P83" i="2"/>
  <c r="P82" i="2" s="1"/>
  <c r="P81" i="2" s="1"/>
  <c r="AU55" i="1" s="1"/>
  <c r="T180" i="3"/>
  <c r="R99" i="4"/>
  <c r="T138" i="4"/>
  <c r="R201" i="4"/>
  <c r="BK254" i="4"/>
  <c r="J254" i="4" s="1"/>
  <c r="J74" i="4" s="1"/>
  <c r="R96" i="5"/>
  <c r="BK174" i="5"/>
  <c r="J174" i="5"/>
  <c r="J68" i="5" s="1"/>
  <c r="P87" i="7"/>
  <c r="P86" i="7" s="1"/>
  <c r="AU62" i="1" s="1"/>
  <c r="T87" i="9"/>
  <c r="T86" i="9" s="1"/>
  <c r="F39" i="11"/>
  <c r="BD66" i="1" s="1"/>
  <c r="P87" i="12"/>
  <c r="P86" i="12"/>
  <c r="AU67" i="1" s="1"/>
  <c r="R87" i="14"/>
  <c r="R86" i="14" s="1"/>
  <c r="P252" i="24"/>
  <c r="P292" i="25"/>
  <c r="R90" i="26"/>
  <c r="R89" i="26" s="1"/>
  <c r="R88" i="26" s="1"/>
  <c r="T272" i="26"/>
  <c r="BK90" i="27"/>
  <c r="T263" i="27"/>
  <c r="R90" i="28"/>
  <c r="R240" i="28"/>
  <c r="P366" i="28"/>
  <c r="P253" i="29"/>
  <c r="BK334" i="29"/>
  <c r="J334" i="29" s="1"/>
  <c r="J67" i="29" s="1"/>
  <c r="BK90" i="30"/>
  <c r="BK312" i="30"/>
  <c r="J312" i="30" s="1"/>
  <c r="J66" i="30" s="1"/>
  <c r="R372" i="30"/>
  <c r="P109" i="31"/>
  <c r="R90" i="32"/>
  <c r="R89" i="32" s="1"/>
  <c r="R88" i="32" s="1"/>
  <c r="T222" i="32"/>
  <c r="R252" i="32"/>
  <c r="R334" i="32"/>
  <c r="BK83" i="2"/>
  <c r="J83" i="2" s="1"/>
  <c r="J61" i="2" s="1"/>
  <c r="R97" i="3"/>
  <c r="R180" i="3"/>
  <c r="R164" i="4"/>
  <c r="P254" i="4"/>
  <c r="T87" i="11"/>
  <c r="T86" i="11" s="1"/>
  <c r="R87" i="12"/>
  <c r="R86" i="12"/>
  <c r="R87" i="13"/>
  <c r="R86" i="13" s="1"/>
  <c r="R87" i="15"/>
  <c r="R86" i="15"/>
  <c r="P189" i="17"/>
  <c r="T214" i="17"/>
  <c r="T232" i="17"/>
  <c r="R88" i="19"/>
  <c r="R259" i="19"/>
  <c r="R89" i="21"/>
  <c r="P365" i="21"/>
  <c r="BK207" i="22"/>
  <c r="J207" i="22" s="1"/>
  <c r="J64" i="22" s="1"/>
  <c r="R226" i="22"/>
  <c r="P289" i="23"/>
  <c r="P281" i="24"/>
  <c r="T225" i="26"/>
  <c r="BK321" i="26"/>
  <c r="J321" i="26"/>
  <c r="J67" i="26" s="1"/>
  <c r="P263" i="27"/>
  <c r="BK90" i="33"/>
  <c r="J90" i="33"/>
  <c r="J61" i="33" s="1"/>
  <c r="R81" i="36"/>
  <c r="R80" i="36" s="1"/>
  <c r="P180" i="3"/>
  <c r="R208" i="3"/>
  <c r="R207" i="3" s="1"/>
  <c r="BK164" i="4"/>
  <c r="J164" i="4" s="1"/>
  <c r="J67" i="4" s="1"/>
  <c r="BK201" i="4"/>
  <c r="J201" i="4" s="1"/>
  <c r="J68" i="4" s="1"/>
  <c r="T250" i="4"/>
  <c r="R174" i="5"/>
  <c r="BK87" i="7"/>
  <c r="J87" i="7" s="1"/>
  <c r="J64" i="7" s="1"/>
  <c r="P87" i="8"/>
  <c r="P86" i="8" s="1"/>
  <c r="AU63" i="1" s="1"/>
  <c r="BK87" i="9"/>
  <c r="J87" i="9"/>
  <c r="J64" i="9" s="1"/>
  <c r="BK87" i="10"/>
  <c r="BK86" i="10" s="1"/>
  <c r="J86" i="10" s="1"/>
  <c r="P87" i="13"/>
  <c r="P86" i="13"/>
  <c r="AU68" i="1" s="1"/>
  <c r="BK189" i="17"/>
  <c r="J189" i="17"/>
  <c r="J63" i="17" s="1"/>
  <c r="R243" i="17"/>
  <c r="P88" i="19"/>
  <c r="T210" i="19"/>
  <c r="BK248" i="19"/>
  <c r="J248" i="19" s="1"/>
  <c r="J65" i="19" s="1"/>
  <c r="R365" i="21"/>
  <c r="T90" i="22"/>
  <c r="BK310" i="22"/>
  <c r="J310" i="22" s="1"/>
  <c r="J67" i="22" s="1"/>
  <c r="BK230" i="23"/>
  <c r="J230" i="23" s="1"/>
  <c r="J64" i="23" s="1"/>
  <c r="P260" i="23"/>
  <c r="P90" i="24"/>
  <c r="R225" i="24"/>
  <c r="T338" i="24"/>
  <c r="BK292" i="25"/>
  <c r="J292" i="25"/>
  <c r="J66" i="25" s="1"/>
  <c r="BK90" i="26"/>
  <c r="J90" i="26" s="1"/>
  <c r="J61" i="26" s="1"/>
  <c r="P225" i="26"/>
  <c r="T321" i="26"/>
  <c r="T292" i="27"/>
  <c r="T307" i="28"/>
  <c r="P285" i="29"/>
  <c r="BK245" i="30"/>
  <c r="J245" i="30" s="1"/>
  <c r="J64" i="30" s="1"/>
  <c r="P89" i="35"/>
  <c r="BK289" i="35"/>
  <c r="J289" i="35"/>
  <c r="J65" i="35" s="1"/>
  <c r="T289" i="35"/>
  <c r="BK83" i="38"/>
  <c r="J83" i="38" s="1"/>
  <c r="J61" i="38" s="1"/>
  <c r="R131" i="3"/>
  <c r="P161" i="3"/>
  <c r="T164" i="4"/>
  <c r="R250" i="4"/>
  <c r="P96" i="5"/>
  <c r="P95" i="5" s="1"/>
  <c r="P94" i="5" s="1"/>
  <c r="AU59" i="1" s="1"/>
  <c r="P174" i="5"/>
  <c r="T87" i="6"/>
  <c r="T86" i="6" s="1"/>
  <c r="R87" i="7"/>
  <c r="R86" i="7"/>
  <c r="T87" i="12"/>
  <c r="T86" i="12" s="1"/>
  <c r="T87" i="13"/>
  <c r="T86" i="13" s="1"/>
  <c r="R89" i="16"/>
  <c r="R88" i="16"/>
  <c r="R87" i="16" s="1"/>
  <c r="R189" i="17"/>
  <c r="BK232" i="17"/>
  <c r="J232" i="17" s="1"/>
  <c r="J66" i="17" s="1"/>
  <c r="BK243" i="17"/>
  <c r="J243" i="17" s="1"/>
  <c r="J67" i="17" s="1"/>
  <c r="T88" i="19"/>
  <c r="P259" i="19"/>
  <c r="R89" i="20"/>
  <c r="R88" i="20"/>
  <c r="R87" i="20" s="1"/>
  <c r="R301" i="21"/>
  <c r="R255" i="22"/>
  <c r="BK90" i="23"/>
  <c r="J90" i="23" s="1"/>
  <c r="J61" i="23" s="1"/>
  <c r="R230" i="23"/>
  <c r="R347" i="23"/>
  <c r="BK90" i="24"/>
  <c r="T281" i="24"/>
  <c r="BK263" i="25"/>
  <c r="J263" i="25"/>
  <c r="J65" i="25" s="1"/>
  <c r="T346" i="25"/>
  <c r="T243" i="26"/>
  <c r="T90" i="27"/>
  <c r="R292" i="27"/>
  <c r="T90" i="28"/>
  <c r="T240" i="28"/>
  <c r="R366" i="28"/>
  <c r="R90" i="30"/>
  <c r="BK275" i="30"/>
  <c r="J275" i="30" s="1"/>
  <c r="J65" i="30" s="1"/>
  <c r="R312" i="30"/>
  <c r="R230" i="33"/>
  <c r="R81" i="37"/>
  <c r="R80" i="37" s="1"/>
  <c r="R83" i="2"/>
  <c r="R82" i="2"/>
  <c r="R81" i="2" s="1"/>
  <c r="BK131" i="3"/>
  <c r="BK96" i="3" s="1"/>
  <c r="J96" i="3" s="1"/>
  <c r="J64" i="3" s="1"/>
  <c r="R156" i="3"/>
  <c r="P175" i="3"/>
  <c r="BK96" i="5"/>
  <c r="J96" i="5"/>
  <c r="J65" i="5" s="1"/>
  <c r="R188" i="5"/>
  <c r="P87" i="9"/>
  <c r="P86" i="9" s="1"/>
  <c r="AU64" i="1" s="1"/>
  <c r="T87" i="10"/>
  <c r="T86" i="10" s="1"/>
  <c r="P87" i="11"/>
  <c r="P86" i="11" s="1"/>
  <c r="AU66" i="1" s="1"/>
  <c r="P87" i="15"/>
  <c r="P86" i="15"/>
  <c r="AU70" i="1" s="1"/>
  <c r="R195" i="17"/>
  <c r="T243" i="17"/>
  <c r="BK210" i="19"/>
  <c r="J210" i="19" s="1"/>
  <c r="J62" i="19" s="1"/>
  <c r="T259" i="19"/>
  <c r="BK89" i="21"/>
  <c r="J89" i="21" s="1"/>
  <c r="J61" i="21" s="1"/>
  <c r="P397" i="21"/>
  <c r="R90" i="22"/>
  <c r="BK255" i="22"/>
  <c r="J255" i="22" s="1"/>
  <c r="J66" i="22" s="1"/>
  <c r="T289" i="23"/>
  <c r="P225" i="24"/>
  <c r="R338" i="24"/>
  <c r="BK230" i="25"/>
  <c r="J230" i="25" s="1"/>
  <c r="J64" i="25" s="1"/>
  <c r="R263" i="25"/>
  <c r="BK225" i="26"/>
  <c r="J225" i="26" s="1"/>
  <c r="J64" i="26" s="1"/>
  <c r="P321" i="26"/>
  <c r="P90" i="27"/>
  <c r="P230" i="27"/>
  <c r="BK349" i="27"/>
  <c r="J349" i="27" s="1"/>
  <c r="J67" i="27" s="1"/>
  <c r="BK90" i="28"/>
  <c r="J90" i="28"/>
  <c r="J61" i="28" s="1"/>
  <c r="P270" i="28"/>
  <c r="P90" i="29"/>
  <c r="P228" i="29"/>
  <c r="T285" i="29"/>
  <c r="T245" i="30"/>
  <c r="T312" i="30"/>
  <c r="R109" i="31"/>
  <c r="BK222" i="32"/>
  <c r="J222" i="32" s="1"/>
  <c r="J64" i="32" s="1"/>
  <c r="T277" i="32"/>
  <c r="R311" i="35"/>
  <c r="BK81" i="36"/>
  <c r="BK80" i="36" s="1"/>
  <c r="J80" i="36" s="1"/>
  <c r="P97" i="3"/>
  <c r="BK180" i="3"/>
  <c r="J180" i="3" s="1"/>
  <c r="J70" i="3" s="1"/>
  <c r="P99" i="4"/>
  <c r="P98" i="4" s="1"/>
  <c r="BK208" i="4"/>
  <c r="J208" i="4" s="1"/>
  <c r="J69" i="4" s="1"/>
  <c r="BK250" i="4"/>
  <c r="J250" i="4" s="1"/>
  <c r="J73" i="4" s="1"/>
  <c r="BK87" i="6"/>
  <c r="J87" i="6"/>
  <c r="J64" i="6" s="1"/>
  <c r="R87" i="8"/>
  <c r="R86" i="8" s="1"/>
  <c r="P87" i="10"/>
  <c r="P86" i="10"/>
  <c r="AU65" i="1" s="1"/>
  <c r="BK87" i="12"/>
  <c r="J87" i="12" s="1"/>
  <c r="J64" i="12" s="1"/>
  <c r="T87" i="14"/>
  <c r="T86" i="14" s="1"/>
  <c r="BK87" i="15"/>
  <c r="J87" i="15" s="1"/>
  <c r="J64" i="15" s="1"/>
  <c r="P89" i="17"/>
  <c r="P214" i="17"/>
  <c r="T89" i="18"/>
  <c r="T88" i="18" s="1"/>
  <c r="T87" i="18" s="1"/>
  <c r="P216" i="19"/>
  <c r="R248" i="19"/>
  <c r="T89" i="21"/>
  <c r="T365" i="21"/>
  <c r="BK90" i="22"/>
  <c r="J90" i="22" s="1"/>
  <c r="J61" i="22" s="1"/>
  <c r="R207" i="22"/>
  <c r="P310" i="22"/>
  <c r="P230" i="23"/>
  <c r="BK347" i="23"/>
  <c r="J347" i="23" s="1"/>
  <c r="J67" i="23" s="1"/>
  <c r="T90" i="24"/>
  <c r="BK252" i="24"/>
  <c r="J252" i="24" s="1"/>
  <c r="J65" i="24" s="1"/>
  <c r="BK338" i="24"/>
  <c r="J338" i="24"/>
  <c r="J67" i="24" s="1"/>
  <c r="T90" i="25"/>
  <c r="T230" i="25"/>
  <c r="R346" i="25"/>
  <c r="BK272" i="26"/>
  <c r="J272" i="26" s="1"/>
  <c r="J66" i="26" s="1"/>
  <c r="BK230" i="27"/>
  <c r="J230" i="27" s="1"/>
  <c r="J64" i="27" s="1"/>
  <c r="R263" i="27"/>
  <c r="BK366" i="28"/>
  <c r="J366" i="28" s="1"/>
  <c r="J67" i="28" s="1"/>
  <c r="T90" i="29"/>
  <c r="T89" i="29" s="1"/>
  <c r="T88" i="29" s="1"/>
  <c r="R228" i="29"/>
  <c r="T253" i="29"/>
  <c r="P90" i="30"/>
  <c r="P245" i="30"/>
  <c r="P89" i="30" s="1"/>
  <c r="P88" i="30" s="1"/>
  <c r="AU87" i="1" s="1"/>
  <c r="T275" i="30"/>
  <c r="P372" i="30"/>
  <c r="BK109" i="31"/>
  <c r="J109" i="31" s="1"/>
  <c r="J63" i="31" s="1"/>
  <c r="P193" i="31"/>
  <c r="BK90" i="32"/>
  <c r="J90" i="32" s="1"/>
  <c r="J61" i="32" s="1"/>
  <c r="P222" i="32"/>
  <c r="T252" i="32"/>
  <c r="T334" i="32"/>
  <c r="P90" i="33"/>
  <c r="P230" i="33"/>
  <c r="BK252" i="33"/>
  <c r="J252" i="33" s="1"/>
  <c r="J65" i="33" s="1"/>
  <c r="R252" i="33"/>
  <c r="R89" i="33" s="1"/>
  <c r="R88" i="33" s="1"/>
  <c r="T252" i="33"/>
  <c r="P281" i="33"/>
  <c r="T281" i="33"/>
  <c r="P327" i="33"/>
  <c r="T327" i="33"/>
  <c r="P89" i="34"/>
  <c r="P88" i="34" s="1"/>
  <c r="P87" i="34" s="1"/>
  <c r="AU91" i="1" s="1"/>
  <c r="BK226" i="34"/>
  <c r="J226" i="34" s="1"/>
  <c r="J64" i="34" s="1"/>
  <c r="P255" i="34"/>
  <c r="P290" i="34"/>
  <c r="T89" i="35"/>
  <c r="T240" i="35"/>
  <c r="T311" i="35"/>
  <c r="T81" i="36"/>
  <c r="T80" i="36" s="1"/>
  <c r="P81" i="37"/>
  <c r="P80" i="37" s="1"/>
  <c r="AU94" i="1" s="1"/>
  <c r="P131" i="3"/>
  <c r="P156" i="3"/>
  <c r="R175" i="3"/>
  <c r="T208" i="3"/>
  <c r="T207" i="3" s="1"/>
  <c r="BK99" i="4"/>
  <c r="J99" i="4" s="1"/>
  <c r="J65" i="4" s="1"/>
  <c r="R208" i="4"/>
  <c r="T245" i="4"/>
  <c r="T244" i="4" s="1"/>
  <c r="T96" i="5"/>
  <c r="T95" i="5" s="1"/>
  <c r="T94" i="5" s="1"/>
  <c r="R87" i="6"/>
  <c r="R86" i="6" s="1"/>
  <c r="T87" i="7"/>
  <c r="T86" i="7" s="1"/>
  <c r="BK87" i="8"/>
  <c r="J87" i="8" s="1"/>
  <c r="J64" i="8" s="1"/>
  <c r="R87" i="11"/>
  <c r="R86" i="11" s="1"/>
  <c r="BK87" i="13"/>
  <c r="J87" i="13" s="1"/>
  <c r="J64" i="13" s="1"/>
  <c r="R214" i="17"/>
  <c r="P210" i="19"/>
  <c r="BK259" i="19"/>
  <c r="J259" i="19" s="1"/>
  <c r="J66" i="19" s="1"/>
  <c r="BK89" i="20"/>
  <c r="J89" i="20" s="1"/>
  <c r="J65" i="20" s="1"/>
  <c r="T301" i="21"/>
  <c r="P255" i="22"/>
  <c r="R90" i="23"/>
  <c r="R89" i="23" s="1"/>
  <c r="R88" i="23" s="1"/>
  <c r="BK289" i="23"/>
  <c r="J289" i="23" s="1"/>
  <c r="J66" i="23" s="1"/>
  <c r="T252" i="24"/>
  <c r="T263" i="25"/>
  <c r="P272" i="26"/>
  <c r="T230" i="27"/>
  <c r="T349" i="27"/>
  <c r="P307" i="28"/>
  <c r="T90" i="32"/>
  <c r="T89" i="32" s="1"/>
  <c r="T88" i="32" s="1"/>
  <c r="P277" i="32"/>
  <c r="R89" i="34"/>
  <c r="BK213" i="34"/>
  <c r="J213" i="34" s="1"/>
  <c r="J63" i="34" s="1"/>
  <c r="R213" i="34"/>
  <c r="BK255" i="34"/>
  <c r="J255" i="34" s="1"/>
  <c r="J65" i="34" s="1"/>
  <c r="BK290" i="34"/>
  <c r="J290" i="34" s="1"/>
  <c r="J66" i="34" s="1"/>
  <c r="BK89" i="35"/>
  <c r="J89" i="35" s="1"/>
  <c r="J61" i="35" s="1"/>
  <c r="P311" i="35"/>
  <c r="T81" i="37"/>
  <c r="T80" i="37" s="1"/>
  <c r="BK185" i="17"/>
  <c r="J185" i="17" s="1"/>
  <c r="J62" i="17" s="1"/>
  <c r="BK236" i="28"/>
  <c r="BK204" i="3"/>
  <c r="J204" i="3" s="1"/>
  <c r="J71" i="3" s="1"/>
  <c r="BK296" i="21"/>
  <c r="J296" i="21" s="1"/>
  <c r="J63" i="21" s="1"/>
  <c r="BK203" i="22"/>
  <c r="J203" i="22" s="1"/>
  <c r="J63" i="22" s="1"/>
  <c r="BK221" i="26"/>
  <c r="BK401" i="28"/>
  <c r="J401" i="28"/>
  <c r="J68" i="28" s="1"/>
  <c r="BK214" i="32"/>
  <c r="J214" i="32" s="1"/>
  <c r="J62" i="32" s="1"/>
  <c r="BK218" i="32"/>
  <c r="J218" i="32" s="1"/>
  <c r="J63" i="32" s="1"/>
  <c r="BK231" i="35"/>
  <c r="BK226" i="23"/>
  <c r="J226" i="23" s="1"/>
  <c r="J63" i="23" s="1"/>
  <c r="BK380" i="23"/>
  <c r="J380" i="23" s="1"/>
  <c r="J68" i="23" s="1"/>
  <c r="BK222" i="27"/>
  <c r="J222" i="27" s="1"/>
  <c r="J62" i="27" s="1"/>
  <c r="BK226" i="27"/>
  <c r="J226" i="27" s="1"/>
  <c r="J63" i="27" s="1"/>
  <c r="BK241" i="30"/>
  <c r="J241" i="30"/>
  <c r="J63" i="30" s="1"/>
  <c r="BK209" i="34"/>
  <c r="J209" i="34" s="1"/>
  <c r="J62" i="34" s="1"/>
  <c r="BK232" i="5"/>
  <c r="J232" i="5" s="1"/>
  <c r="J72" i="5" s="1"/>
  <c r="BK354" i="26"/>
  <c r="J354" i="26" s="1"/>
  <c r="J68" i="26" s="1"/>
  <c r="BK220" i="29"/>
  <c r="J220" i="29" s="1"/>
  <c r="J62" i="29" s="1"/>
  <c r="BK407" i="30"/>
  <c r="J407" i="30" s="1"/>
  <c r="J68" i="30" s="1"/>
  <c r="BK190" i="31"/>
  <c r="J190" i="31" s="1"/>
  <c r="J64" i="31" s="1"/>
  <c r="BK426" i="21"/>
  <c r="BK343" i="22"/>
  <c r="J343" i="22"/>
  <c r="J68" i="22" s="1"/>
  <c r="BK217" i="24"/>
  <c r="J217" i="24" s="1"/>
  <c r="J62" i="24" s="1"/>
  <c r="BK217" i="26"/>
  <c r="J217" i="26" s="1"/>
  <c r="J62" i="26" s="1"/>
  <c r="BK166" i="5"/>
  <c r="J166" i="5" s="1"/>
  <c r="J66" i="5" s="1"/>
  <c r="BK292" i="21"/>
  <c r="J292" i="21" s="1"/>
  <c r="J62" i="21" s="1"/>
  <c r="BK379" i="25"/>
  <c r="J379" i="25" s="1"/>
  <c r="J68" i="25" s="1"/>
  <c r="BK235" i="35"/>
  <c r="J235" i="35" s="1"/>
  <c r="J63" i="35" s="1"/>
  <c r="BK345" i="35"/>
  <c r="J345" i="35" s="1"/>
  <c r="J67" i="35" s="1"/>
  <c r="BK241" i="4"/>
  <c r="J241" i="4"/>
  <c r="J70" i="4" s="1"/>
  <c r="BK199" i="22"/>
  <c r="J199" i="22" s="1"/>
  <c r="J62" i="22" s="1"/>
  <c r="BK226" i="25"/>
  <c r="J226" i="25" s="1"/>
  <c r="J63" i="25" s="1"/>
  <c r="BK224" i="29"/>
  <c r="J224" i="29" s="1"/>
  <c r="J63" i="29" s="1"/>
  <c r="BK222" i="33"/>
  <c r="J222" i="33" s="1"/>
  <c r="J62" i="33" s="1"/>
  <c r="BK222" i="23"/>
  <c r="J222" i="23" s="1"/>
  <c r="J62" i="23" s="1"/>
  <c r="BK367" i="29"/>
  <c r="J367" i="29" s="1"/>
  <c r="J68" i="29" s="1"/>
  <c r="BK363" i="32"/>
  <c r="J363" i="32" s="1"/>
  <c r="J68" i="32" s="1"/>
  <c r="BK228" i="5"/>
  <c r="J228" i="5"/>
  <c r="J70" i="5" s="1"/>
  <c r="BK382" i="27"/>
  <c r="J382" i="27" s="1"/>
  <c r="J68" i="27" s="1"/>
  <c r="BK237" i="30"/>
  <c r="J237" i="30" s="1"/>
  <c r="J62" i="30" s="1"/>
  <c r="BK226" i="33"/>
  <c r="BK360" i="33"/>
  <c r="J360" i="33" s="1"/>
  <c r="J68" i="33" s="1"/>
  <c r="BK262" i="4"/>
  <c r="J262" i="4" s="1"/>
  <c r="J75" i="4" s="1"/>
  <c r="BK170" i="5"/>
  <c r="J170" i="5" s="1"/>
  <c r="J67" i="5" s="1"/>
  <c r="BK221" i="24"/>
  <c r="J221" i="24" s="1"/>
  <c r="J63" i="24" s="1"/>
  <c r="BK371" i="24"/>
  <c r="J371" i="24" s="1"/>
  <c r="J68" i="24" s="1"/>
  <c r="BK222" i="25"/>
  <c r="J222" i="25" s="1"/>
  <c r="J62" i="25" s="1"/>
  <c r="BK232" i="28"/>
  <c r="J232" i="28" s="1"/>
  <c r="J62" i="28" s="1"/>
  <c r="BK323" i="34"/>
  <c r="J323" i="34" s="1"/>
  <c r="J67" i="34" s="1"/>
  <c r="F34" i="38"/>
  <c r="BA95" i="1"/>
  <c r="J34" i="38"/>
  <c r="AW95" i="1" s="1"/>
  <c r="F35" i="38"/>
  <c r="BB95" i="1" s="1"/>
  <c r="F36" i="38"/>
  <c r="BC95" i="1" s="1"/>
  <c r="F37" i="38"/>
  <c r="BD95" i="1" s="1"/>
  <c r="J81" i="37"/>
  <c r="J60" i="37"/>
  <c r="BE84" i="38"/>
  <c r="BE87" i="38"/>
  <c r="BE89" i="38"/>
  <c r="F55" i="38"/>
  <c r="BE99" i="38"/>
  <c r="E48" i="38"/>
  <c r="BE88" i="38"/>
  <c r="BE94" i="38"/>
  <c r="BE97" i="38"/>
  <c r="BE95" i="38"/>
  <c r="BE98" i="38"/>
  <c r="J75" i="38"/>
  <c r="BE92" i="38"/>
  <c r="BE93" i="38"/>
  <c r="BE96" i="38"/>
  <c r="BE86" i="38"/>
  <c r="BE90" i="38"/>
  <c r="BE91" i="38"/>
  <c r="J34" i="37"/>
  <c r="AW94" i="1" s="1"/>
  <c r="F36" i="37"/>
  <c r="BC94" i="1" s="1"/>
  <c r="F34" i="37"/>
  <c r="BA94" i="1" s="1"/>
  <c r="F37" i="37"/>
  <c r="BD94" i="1" s="1"/>
  <c r="F35" i="37"/>
  <c r="BB94" i="1" s="1"/>
  <c r="J81" i="36"/>
  <c r="J60" i="36" s="1"/>
  <c r="E70" i="37"/>
  <c r="F55" i="37"/>
  <c r="J52" i="37"/>
  <c r="BE82" i="37"/>
  <c r="BE85" i="37"/>
  <c r="F35" i="36"/>
  <c r="BB93" i="1" s="1"/>
  <c r="F37" i="36"/>
  <c r="BD93" i="1"/>
  <c r="F36" i="36"/>
  <c r="BC93" i="1"/>
  <c r="F34" i="36"/>
  <c r="BA93" i="1" s="1"/>
  <c r="J34" i="36"/>
  <c r="AW93" i="1" s="1"/>
  <c r="J52" i="36"/>
  <c r="BE85" i="36"/>
  <c r="F55" i="36"/>
  <c r="E48" i="36"/>
  <c r="BE82" i="36"/>
  <c r="F34" i="35"/>
  <c r="BA92" i="1" s="1"/>
  <c r="F35" i="35"/>
  <c r="BB92" i="1" s="1"/>
  <c r="F36" i="35"/>
  <c r="BC92" i="1" s="1"/>
  <c r="F37" i="35"/>
  <c r="BD92" i="1" s="1"/>
  <c r="J34" i="35"/>
  <c r="AW92" i="1" s="1"/>
  <c r="J52" i="35"/>
  <c r="BE96" i="35"/>
  <c r="BE127" i="35"/>
  <c r="BE158" i="35"/>
  <c r="BE214" i="35"/>
  <c r="BE226" i="35"/>
  <c r="BE263" i="35"/>
  <c r="BE288" i="35"/>
  <c r="BE335" i="35"/>
  <c r="BE104" i="35"/>
  <c r="BE173" i="35"/>
  <c r="E48" i="35"/>
  <c r="BE123" i="35"/>
  <c r="BE137" i="35"/>
  <c r="BE170" i="35"/>
  <c r="BE186" i="35"/>
  <c r="BE190" i="35"/>
  <c r="BE207" i="35"/>
  <c r="BE256" i="35"/>
  <c r="BE266" i="35"/>
  <c r="BE303" i="35"/>
  <c r="BE309" i="35"/>
  <c r="BE318" i="35"/>
  <c r="BE323" i="35"/>
  <c r="F84" i="35"/>
  <c r="BE178" i="35"/>
  <c r="BE195" i="35"/>
  <c r="BE222" i="35"/>
  <c r="BE270" i="35"/>
  <c r="BE300" i="35"/>
  <c r="BE306" i="35"/>
  <c r="BE315" i="35"/>
  <c r="BE326" i="35"/>
  <c r="BE339" i="35"/>
  <c r="BE343" i="35"/>
  <c r="BE346" i="35"/>
  <c r="BE140" i="35"/>
  <c r="BE161" i="35"/>
  <c r="BE181" i="35"/>
  <c r="BE211" i="35"/>
  <c r="BE228" i="35"/>
  <c r="BE245" i="35"/>
  <c r="BE277" i="35"/>
  <c r="BE332" i="35"/>
  <c r="BE90" i="35"/>
  <c r="BE116" i="35"/>
  <c r="BE130" i="35"/>
  <c r="BE164" i="35"/>
  <c r="BE219" i="35"/>
  <c r="BE236" i="35"/>
  <c r="BE272" i="35"/>
  <c r="BE282" i="35"/>
  <c r="BE296" i="35"/>
  <c r="BE109" i="35"/>
  <c r="BE120" i="35"/>
  <c r="BE143" i="35"/>
  <c r="BE198" i="35"/>
  <c r="BE250" i="35"/>
  <c r="BE253" i="35"/>
  <c r="BE290" i="35"/>
  <c r="BE113" i="35"/>
  <c r="BE168" i="35"/>
  <c r="BE297" i="35"/>
  <c r="BE224" i="35"/>
  <c r="BE259" i="35"/>
  <c r="BE305" i="35"/>
  <c r="BE101" i="35"/>
  <c r="BE147" i="35"/>
  <c r="BE241" i="35"/>
  <c r="BE285" i="35"/>
  <c r="BE312" i="35"/>
  <c r="BE93" i="35"/>
  <c r="BE132" i="35"/>
  <c r="BE202" i="35"/>
  <c r="BE232" i="35"/>
  <c r="BE293" i="35"/>
  <c r="F35" i="34"/>
  <c r="BB91" i="1" s="1"/>
  <c r="F37" i="34"/>
  <c r="BD91" i="1" s="1"/>
  <c r="F36" i="34"/>
  <c r="BC91" i="1"/>
  <c r="F34" i="34"/>
  <c r="BA91" i="1"/>
  <c r="J34" i="34"/>
  <c r="AW91" i="1" s="1"/>
  <c r="E48" i="34"/>
  <c r="BE120" i="34"/>
  <c r="BE222" i="34"/>
  <c r="BE234" i="34"/>
  <c r="BE250" i="34"/>
  <c r="BE256" i="34"/>
  <c r="BE277" i="34"/>
  <c r="BE280" i="34"/>
  <c r="BE295" i="34"/>
  <c r="BE298" i="34"/>
  <c r="BE94" i="34"/>
  <c r="BE102" i="34"/>
  <c r="BE192" i="34"/>
  <c r="BE218" i="34"/>
  <c r="BE231" i="34"/>
  <c r="BE258" i="34"/>
  <c r="BE282" i="34"/>
  <c r="BE317" i="34"/>
  <c r="BE321" i="34"/>
  <c r="BE291" i="34"/>
  <c r="BE292" i="34"/>
  <c r="BE306" i="34"/>
  <c r="BE311" i="34"/>
  <c r="BE314" i="34"/>
  <c r="F55" i="34"/>
  <c r="BE106" i="34"/>
  <c r="BE142" i="34"/>
  <c r="BE176" i="34"/>
  <c r="BE200" i="34"/>
  <c r="BE261" i="34"/>
  <c r="BE303" i="34"/>
  <c r="BE324" i="34"/>
  <c r="BE117" i="34"/>
  <c r="BE151" i="34"/>
  <c r="BE164" i="34"/>
  <c r="BE210" i="34"/>
  <c r="BE259" i="34"/>
  <c r="BE287" i="34"/>
  <c r="J52" i="34"/>
  <c r="BE202" i="34"/>
  <c r="BE260" i="34"/>
  <c r="BE271" i="34"/>
  <c r="BE274" i="34"/>
  <c r="BE289" i="34"/>
  <c r="BE90" i="34"/>
  <c r="BE124" i="34"/>
  <c r="BE139" i="34"/>
  <c r="BE146" i="34"/>
  <c r="BE156" i="34"/>
  <c r="BE185" i="34"/>
  <c r="BE242" i="34"/>
  <c r="BE279" i="34"/>
  <c r="BE283" i="34"/>
  <c r="BE159" i="34"/>
  <c r="BE173" i="34"/>
  <c r="BE189" i="34"/>
  <c r="BE214" i="34"/>
  <c r="BE227" i="34"/>
  <c r="BE238" i="34"/>
  <c r="BE246" i="34"/>
  <c r="BE263" i="34"/>
  <c r="BE267" i="34"/>
  <c r="BE284" i="34"/>
  <c r="BE114" i="34"/>
  <c r="BE197" i="34"/>
  <c r="BE264" i="34"/>
  <c r="BE270" i="34"/>
  <c r="BE99" i="34"/>
  <c r="BE109" i="34"/>
  <c r="BE168" i="34"/>
  <c r="BE180" i="34"/>
  <c r="BE206" i="34"/>
  <c r="BE112" i="34"/>
  <c r="BE136" i="34"/>
  <c r="BE148" i="34"/>
  <c r="BE204" i="34"/>
  <c r="F35" i="33"/>
  <c r="BB90" i="1" s="1"/>
  <c r="F36" i="33"/>
  <c r="BC90" i="1" s="1"/>
  <c r="J34" i="33"/>
  <c r="AW90" i="1" s="1"/>
  <c r="F37" i="33"/>
  <c r="BD90" i="1" s="1"/>
  <c r="F34" i="33"/>
  <c r="BA90" i="1" s="1"/>
  <c r="E78" i="33"/>
  <c r="BE111" i="33"/>
  <c r="BE130" i="33"/>
  <c r="BE175" i="33"/>
  <c r="BE261" i="33"/>
  <c r="BE311" i="33"/>
  <c r="F85" i="33"/>
  <c r="BE183" i="33"/>
  <c r="BE192" i="33"/>
  <c r="BE212" i="33"/>
  <c r="BE231" i="33"/>
  <c r="BE293" i="33"/>
  <c r="BE318" i="33"/>
  <c r="BE321" i="33"/>
  <c r="BE331" i="33"/>
  <c r="BE343" i="33"/>
  <c r="BE101" i="33"/>
  <c r="BE113" i="33"/>
  <c r="BE145" i="33"/>
  <c r="BE200" i="33"/>
  <c r="BE269" i="33"/>
  <c r="BE302" i="33"/>
  <c r="BE323" i="33"/>
  <c r="BE235" i="33"/>
  <c r="BE265" i="33"/>
  <c r="BE276" i="33"/>
  <c r="BE305" i="33"/>
  <c r="BE324" i="33"/>
  <c r="BE348" i="33"/>
  <c r="BE354" i="33"/>
  <c r="BE358" i="33"/>
  <c r="J82" i="33"/>
  <c r="BE108" i="33"/>
  <c r="BE148" i="33"/>
  <c r="BE158" i="33"/>
  <c r="BE180" i="33"/>
  <c r="BE218" i="33"/>
  <c r="BE286" i="33"/>
  <c r="BE308" i="33"/>
  <c r="BE118" i="33"/>
  <c r="BE163" i="33"/>
  <c r="BE223" i="33"/>
  <c r="BE241" i="33"/>
  <c r="BE282" i="33"/>
  <c r="BE105" i="33"/>
  <c r="BE97" i="33"/>
  <c r="BE123" i="33"/>
  <c r="BE253" i="33"/>
  <c r="BE94" i="33"/>
  <c r="BE126" i="33"/>
  <c r="BE155" i="33"/>
  <c r="BE166" i="33"/>
  <c r="BE206" i="33"/>
  <c r="BE238" i="33"/>
  <c r="BE273" i="33"/>
  <c r="BE289" i="33"/>
  <c r="BE295" i="33"/>
  <c r="BE91" i="33"/>
  <c r="BE171" i="33"/>
  <c r="BE316" i="33"/>
  <c r="BE328" i="33"/>
  <c r="BE335" i="33"/>
  <c r="BE340" i="33"/>
  <c r="BE351" i="33"/>
  <c r="BE361" i="33"/>
  <c r="BE142" i="33"/>
  <c r="BE153" i="33"/>
  <c r="BE215" i="33"/>
  <c r="BE227" i="33"/>
  <c r="BE244" i="33"/>
  <c r="BE258" i="33"/>
  <c r="BE187" i="33"/>
  <c r="BE197" i="33"/>
  <c r="BE209" i="33"/>
  <c r="BE248" i="33"/>
  <c r="BE299" i="33"/>
  <c r="BE313" i="33"/>
  <c r="J34" i="32"/>
  <c r="AW89" i="1" s="1"/>
  <c r="F35" i="32"/>
  <c r="BB89" i="1" s="1"/>
  <c r="F34" i="32"/>
  <c r="BA89" i="1" s="1"/>
  <c r="F37" i="32"/>
  <c r="BD89" i="1" s="1"/>
  <c r="F36" i="32"/>
  <c r="BC89" i="1" s="1"/>
  <c r="BE223" i="32"/>
  <c r="BE233" i="32"/>
  <c r="BE291" i="32"/>
  <c r="BE307" i="32"/>
  <c r="BE330" i="32"/>
  <c r="BE331" i="32"/>
  <c r="BE338" i="32"/>
  <c r="BE347" i="32"/>
  <c r="BE354" i="32"/>
  <c r="BE361" i="32"/>
  <c r="BE94" i="32"/>
  <c r="BE108" i="32"/>
  <c r="BE137" i="32"/>
  <c r="BE145" i="32"/>
  <c r="BE163" i="32"/>
  <c r="BE172" i="32"/>
  <c r="BE184" i="32"/>
  <c r="BE204" i="32"/>
  <c r="BE335" i="32"/>
  <c r="BE357" i="32"/>
  <c r="BE150" i="32"/>
  <c r="BE189" i="32"/>
  <c r="BE219" i="32"/>
  <c r="BE269" i="32"/>
  <c r="E48" i="32"/>
  <c r="BE110" i="32"/>
  <c r="BE147" i="32"/>
  <c r="BE236" i="32"/>
  <c r="BE285" i="32"/>
  <c r="BE342" i="32"/>
  <c r="BE350" i="32"/>
  <c r="BE364" i="32"/>
  <c r="BK86" i="31"/>
  <c r="J86" i="31" s="1"/>
  <c r="J60" i="31" s="1"/>
  <c r="F85" i="32"/>
  <c r="BE115" i="32"/>
  <c r="BE198" i="32"/>
  <c r="BE239" i="32"/>
  <c r="BE265" i="32"/>
  <c r="BE122" i="32"/>
  <c r="BE140" i="32"/>
  <c r="BE201" i="32"/>
  <c r="BE227" i="32"/>
  <c r="BE244" i="32"/>
  <c r="BE295" i="32"/>
  <c r="BE301" i="32"/>
  <c r="BE317" i="32"/>
  <c r="J52" i="32"/>
  <c r="BE175" i="32"/>
  <c r="BE248" i="32"/>
  <c r="BE278" i="32"/>
  <c r="BE304" i="32"/>
  <c r="BE118" i="32"/>
  <c r="BE134" i="32"/>
  <c r="BE261" i="32"/>
  <c r="BE271" i="32"/>
  <c r="BE328" i="32"/>
  <c r="BE105" i="32"/>
  <c r="BE158" i="32"/>
  <c r="BE210" i="32"/>
  <c r="BE241" i="32"/>
  <c r="BE258" i="32"/>
  <c r="BE282" i="32"/>
  <c r="BE320" i="32"/>
  <c r="BE323" i="32"/>
  <c r="BE98" i="32"/>
  <c r="BE155" i="32"/>
  <c r="BE179" i="32"/>
  <c r="BE192" i="32"/>
  <c r="BE207" i="32"/>
  <c r="BE253" i="32"/>
  <c r="BE274" i="32"/>
  <c r="BE298" i="32"/>
  <c r="BE312" i="32"/>
  <c r="BE91" i="32"/>
  <c r="BE101" i="32"/>
  <c r="BE167" i="32"/>
  <c r="BE215" i="32"/>
  <c r="BE230" i="32"/>
  <c r="BE289" i="32"/>
  <c r="BE310" i="32"/>
  <c r="BE315" i="32"/>
  <c r="BE325" i="32"/>
  <c r="F34" i="31"/>
  <c r="BA88" i="1" s="1"/>
  <c r="J34" i="31"/>
  <c r="AW88" i="1" s="1"/>
  <c r="F37" i="31"/>
  <c r="BD88" i="1" s="1"/>
  <c r="F35" i="31"/>
  <c r="BB88" i="1" s="1"/>
  <c r="F36" i="31"/>
  <c r="BC88" i="1" s="1"/>
  <c r="F55" i="31"/>
  <c r="BE134" i="31"/>
  <c r="BE144" i="31"/>
  <c r="BE152" i="31"/>
  <c r="E48" i="31"/>
  <c r="BE104" i="31"/>
  <c r="BE132" i="31"/>
  <c r="BE158" i="31"/>
  <c r="BE169" i="31"/>
  <c r="BE178" i="31"/>
  <c r="BE183" i="31"/>
  <c r="BE186" i="31"/>
  <c r="BE121" i="31"/>
  <c r="BE139" i="31"/>
  <c r="BE149" i="31"/>
  <c r="BE160" i="31"/>
  <c r="BE173" i="31"/>
  <c r="BE180" i="31"/>
  <c r="BE88" i="31"/>
  <c r="BE112" i="31"/>
  <c r="BE188" i="31"/>
  <c r="BE202" i="31"/>
  <c r="BE205" i="31"/>
  <c r="BE110" i="31"/>
  <c r="BE128" i="31"/>
  <c r="BE143" i="31"/>
  <c r="BE154" i="31"/>
  <c r="BE92" i="31"/>
  <c r="BE117" i="31"/>
  <c r="BE141" i="31"/>
  <c r="BE172" i="31"/>
  <c r="BE191" i="31"/>
  <c r="J52" i="31"/>
  <c r="BE119" i="31"/>
  <c r="BE130" i="31"/>
  <c r="BE176" i="31"/>
  <c r="BE182" i="31"/>
  <c r="J90" i="30"/>
  <c r="J61" i="30" s="1"/>
  <c r="BE118" i="31"/>
  <c r="BE142" i="31"/>
  <c r="BE164" i="31"/>
  <c r="BE99" i="31"/>
  <c r="BE157" i="31"/>
  <c r="BE163" i="31"/>
  <c r="BE179" i="31"/>
  <c r="BE95" i="31"/>
  <c r="BE116" i="31"/>
  <c r="BE122" i="31"/>
  <c r="BE145" i="31"/>
  <c r="BE148" i="31"/>
  <c r="BE171" i="31"/>
  <c r="BE196" i="31"/>
  <c r="BE125" i="31"/>
  <c r="BE137" i="31"/>
  <c r="BE162" i="31"/>
  <c r="BE167" i="31"/>
  <c r="BE184" i="31"/>
  <c r="BE194" i="31"/>
  <c r="F35" i="30"/>
  <c r="BB87" i="1" s="1"/>
  <c r="F36" i="30"/>
  <c r="BC87" i="1" s="1"/>
  <c r="F34" i="30"/>
  <c r="BA87" i="1" s="1"/>
  <c r="J34" i="30"/>
  <c r="AW87" i="1" s="1"/>
  <c r="F37" i="30"/>
  <c r="BD87" i="1" s="1"/>
  <c r="BE96" i="30"/>
  <c r="BE111" i="30"/>
  <c r="BE104" i="30"/>
  <c r="BE123" i="30"/>
  <c r="BE128" i="30"/>
  <c r="BE138" i="30"/>
  <c r="BE181" i="30"/>
  <c r="BE286" i="30"/>
  <c r="BE347" i="30"/>
  <c r="BE366" i="30"/>
  <c r="BE376" i="30"/>
  <c r="BE397" i="30"/>
  <c r="E48" i="30"/>
  <c r="BE91" i="30"/>
  <c r="BE173" i="30"/>
  <c r="BE207" i="30"/>
  <c r="BE227" i="30"/>
  <c r="BE289" i="30"/>
  <c r="BE304" i="30"/>
  <c r="BE317" i="30"/>
  <c r="BE369" i="30"/>
  <c r="BE380" i="30"/>
  <c r="BE388" i="30"/>
  <c r="BE145" i="30"/>
  <c r="BE221" i="30"/>
  <c r="BE230" i="30"/>
  <c r="BE264" i="30"/>
  <c r="BE309" i="30"/>
  <c r="BE320" i="30"/>
  <c r="BE345" i="30"/>
  <c r="BE365" i="30"/>
  <c r="BE368" i="30"/>
  <c r="BE401" i="30"/>
  <c r="BE118" i="30"/>
  <c r="BE141" i="30"/>
  <c r="BE215" i="30"/>
  <c r="BE246" i="30"/>
  <c r="BE281" i="30"/>
  <c r="BE350" i="30"/>
  <c r="BE373" i="30"/>
  <c r="BE385" i="30"/>
  <c r="BE394" i="30"/>
  <c r="BE405" i="30"/>
  <c r="BE408" i="30"/>
  <c r="J52" i="30"/>
  <c r="BE107" i="30"/>
  <c r="BE253" i="30"/>
  <c r="BE276" i="30"/>
  <c r="BE101" i="30"/>
  <c r="BE121" i="30"/>
  <c r="BE160" i="30"/>
  <c r="BE198" i="30"/>
  <c r="BE250" i="30"/>
  <c r="BE326" i="30"/>
  <c r="BE336" i="30"/>
  <c r="BE360" i="30"/>
  <c r="BE115" i="30"/>
  <c r="BE133" i="30"/>
  <c r="BE163" i="30"/>
  <c r="BE190" i="30"/>
  <c r="BE202" i="30"/>
  <c r="BE233" i="30"/>
  <c r="BE242" i="30"/>
  <c r="BE256" i="30"/>
  <c r="BE267" i="30"/>
  <c r="BE358" i="30"/>
  <c r="F55" i="30"/>
  <c r="BE170" i="30"/>
  <c r="BE178" i="30"/>
  <c r="BE195" i="30"/>
  <c r="BE259" i="30"/>
  <c r="BE293" i="30"/>
  <c r="BE333" i="30"/>
  <c r="BE168" i="30"/>
  <c r="BE238" i="30"/>
  <c r="BE301" i="30"/>
  <c r="BE311" i="30"/>
  <c r="BE330" i="30"/>
  <c r="BE339" i="30"/>
  <c r="BE355" i="30"/>
  <c r="BE363" i="30"/>
  <c r="BE212" i="30"/>
  <c r="BE297" i="30"/>
  <c r="BE313" i="30"/>
  <c r="BE352" i="30"/>
  <c r="BE157" i="30"/>
  <c r="BE186" i="30"/>
  <c r="BE224" i="30"/>
  <c r="BE262" i="30"/>
  <c r="BE271" i="30"/>
  <c r="BE324" i="30"/>
  <c r="BE342" i="30"/>
  <c r="F37" i="29"/>
  <c r="BD86" i="1" s="1"/>
  <c r="J34" i="29"/>
  <c r="AW86" i="1"/>
  <c r="F34" i="29"/>
  <c r="BA86" i="1" s="1"/>
  <c r="F35" i="29"/>
  <c r="BB86" i="1" s="1"/>
  <c r="F36" i="29"/>
  <c r="BC86" i="1" s="1"/>
  <c r="J52" i="29"/>
  <c r="F85" i="29"/>
  <c r="BE97" i="29"/>
  <c r="BE185" i="29"/>
  <c r="BE225" i="29"/>
  <c r="BE297" i="29"/>
  <c r="BE306" i="29"/>
  <c r="BE338" i="29"/>
  <c r="E78" i="29"/>
  <c r="BE121" i="29"/>
  <c r="BE143" i="29"/>
  <c r="BE169" i="29"/>
  <c r="BE266" i="29"/>
  <c r="BE331" i="29"/>
  <c r="BE350" i="29"/>
  <c r="BE104" i="29"/>
  <c r="BE140" i="29"/>
  <c r="BE151" i="29"/>
  <c r="BE195" i="29"/>
  <c r="BE221" i="29"/>
  <c r="BE254" i="29"/>
  <c r="BE328" i="29"/>
  <c r="BE342" i="29"/>
  <c r="BE100" i="29"/>
  <c r="BE128" i="29"/>
  <c r="BE239" i="29"/>
  <c r="BE293" i="29"/>
  <c r="BE309" i="29"/>
  <c r="BE317" i="29"/>
  <c r="BE347" i="29"/>
  <c r="BE355" i="29"/>
  <c r="BE365" i="29"/>
  <c r="BE146" i="29"/>
  <c r="BE156" i="29"/>
  <c r="BE300" i="29"/>
  <c r="BE335" i="29"/>
  <c r="BE358" i="29"/>
  <c r="BE361" i="29"/>
  <c r="BE368" i="29"/>
  <c r="BE198" i="29"/>
  <c r="BE207" i="29"/>
  <c r="BE229" i="29"/>
  <c r="BE242" i="29"/>
  <c r="BE245" i="29"/>
  <c r="BE249" i="29"/>
  <c r="BE114" i="29"/>
  <c r="BE153" i="29"/>
  <c r="BE164" i="29"/>
  <c r="BE181" i="29"/>
  <c r="BE233" i="29"/>
  <c r="BE282" i="29"/>
  <c r="BE312" i="29"/>
  <c r="BE320" i="29"/>
  <c r="BE94" i="29"/>
  <c r="BE178" i="29"/>
  <c r="BE204" i="29"/>
  <c r="BE277" i="29"/>
  <c r="BE325" i="29"/>
  <c r="BE108" i="29"/>
  <c r="BE124" i="29"/>
  <c r="BE173" i="29"/>
  <c r="BE190" i="29"/>
  <c r="BE213" i="29"/>
  <c r="BE259" i="29"/>
  <c r="BE330" i="29"/>
  <c r="BE274" i="29"/>
  <c r="BE91" i="29"/>
  <c r="BE111" i="29"/>
  <c r="BE161" i="29"/>
  <c r="BE210" i="29"/>
  <c r="BE216" i="29"/>
  <c r="BE236" i="29"/>
  <c r="BE262" i="29"/>
  <c r="BE270" i="29"/>
  <c r="BE290" i="29"/>
  <c r="BE303" i="29"/>
  <c r="BE116" i="29"/>
  <c r="BE286" i="29"/>
  <c r="BE315" i="29"/>
  <c r="BE323" i="29"/>
  <c r="J34" i="28"/>
  <c r="AW85" i="1" s="1"/>
  <c r="F35" i="28"/>
  <c r="BB85" i="1" s="1"/>
  <c r="F37" i="28"/>
  <c r="BD85" i="1" s="1"/>
  <c r="F36" i="28"/>
  <c r="BC85" i="1" s="1"/>
  <c r="F34" i="28"/>
  <c r="BA85" i="1"/>
  <c r="BE115" i="28"/>
  <c r="BE173" i="28"/>
  <c r="BE181" i="28"/>
  <c r="BE210" i="28"/>
  <c r="BE237" i="28"/>
  <c r="BE284" i="28"/>
  <c r="J82" i="28"/>
  <c r="BE107" i="28"/>
  <c r="BE121" i="28"/>
  <c r="BE152" i="28"/>
  <c r="BE158" i="28"/>
  <c r="BE185" i="28"/>
  <c r="BE207" i="28"/>
  <c r="BE254" i="28"/>
  <c r="BE271" i="28"/>
  <c r="BE325" i="28"/>
  <c r="BE367" i="28"/>
  <c r="BE104" i="28"/>
  <c r="BE176" i="28"/>
  <c r="BE225" i="28"/>
  <c r="BE257" i="28"/>
  <c r="BE337" i="28"/>
  <c r="BE374" i="28"/>
  <c r="BE379" i="28"/>
  <c r="BE382" i="28"/>
  <c r="BE388" i="28"/>
  <c r="E78" i="28"/>
  <c r="BE118" i="28"/>
  <c r="BE128" i="28"/>
  <c r="BE155" i="28"/>
  <c r="BE165" i="28"/>
  <c r="BE259" i="28"/>
  <c r="BE360" i="28"/>
  <c r="BE362" i="28"/>
  <c r="BE363" i="28"/>
  <c r="BE370" i="28"/>
  <c r="BE391" i="28"/>
  <c r="BE395" i="28"/>
  <c r="BE399" i="28"/>
  <c r="BE296" i="28"/>
  <c r="BE315" i="28"/>
  <c r="BE349" i="28"/>
  <c r="BE402" i="28"/>
  <c r="BE91" i="28"/>
  <c r="BE163" i="28"/>
  <c r="BE202" i="28"/>
  <c r="BE245" i="28"/>
  <c r="BE251" i="28"/>
  <c r="BE281" i="28"/>
  <c r="J90" i="27"/>
  <c r="J61" i="27" s="1"/>
  <c r="BE136" i="28"/>
  <c r="BE133" i="28"/>
  <c r="BE168" i="28"/>
  <c r="BE222" i="28"/>
  <c r="BE228" i="28"/>
  <c r="BE241" i="28"/>
  <c r="BE248" i="28"/>
  <c r="BE266" i="28"/>
  <c r="BE306" i="28"/>
  <c r="BE328" i="28"/>
  <c r="BE345" i="28"/>
  <c r="F55" i="28"/>
  <c r="BE101" i="28"/>
  <c r="BE216" i="28"/>
  <c r="BE292" i="28"/>
  <c r="BE308" i="28"/>
  <c r="BE312" i="28"/>
  <c r="BE319" i="28"/>
  <c r="BE334" i="28"/>
  <c r="BE111" i="28"/>
  <c r="BE140" i="28"/>
  <c r="BE276" i="28"/>
  <c r="BE299" i="28"/>
  <c r="BE340" i="28"/>
  <c r="BE342" i="28"/>
  <c r="BE347" i="28"/>
  <c r="BE357" i="28"/>
  <c r="BE96" i="28"/>
  <c r="BE123" i="28"/>
  <c r="BE193" i="28"/>
  <c r="BE197" i="28"/>
  <c r="BE288" i="28"/>
  <c r="BE321" i="28"/>
  <c r="BE352" i="28"/>
  <c r="BE190" i="28"/>
  <c r="BE219" i="28"/>
  <c r="BE233" i="28"/>
  <c r="BE262" i="28"/>
  <c r="BE304" i="28"/>
  <c r="BE331" i="28"/>
  <c r="BE355" i="28"/>
  <c r="F34" i="27"/>
  <c r="BA84" i="1" s="1"/>
  <c r="J34" i="27"/>
  <c r="AW84" i="1"/>
  <c r="F35" i="27"/>
  <c r="BB84" i="1"/>
  <c r="F37" i="27"/>
  <c r="BD84" i="1" s="1"/>
  <c r="F36" i="27"/>
  <c r="BC84" i="1" s="1"/>
  <c r="BE101" i="27"/>
  <c r="BE142" i="27"/>
  <c r="BE163" i="27"/>
  <c r="BE183" i="27"/>
  <c r="BE215" i="27"/>
  <c r="BE284" i="27"/>
  <c r="BE293" i="27"/>
  <c r="BE94" i="27"/>
  <c r="BE166" i="27"/>
  <c r="BE227" i="27"/>
  <c r="BE252" i="27"/>
  <c r="BE269" i="27"/>
  <c r="BE276" i="27"/>
  <c r="BE297" i="27"/>
  <c r="BE304" i="27"/>
  <c r="BE346" i="27"/>
  <c r="BE350" i="27"/>
  <c r="BE370" i="27"/>
  <c r="BE113" i="27"/>
  <c r="BE153" i="27"/>
  <c r="BE187" i="27"/>
  <c r="BE319" i="27"/>
  <c r="BE325" i="27"/>
  <c r="BE345" i="27"/>
  <c r="BE365" i="27"/>
  <c r="BE145" i="27"/>
  <c r="BE158" i="27"/>
  <c r="BE241" i="27"/>
  <c r="BE247" i="27"/>
  <c r="BE280" i="27"/>
  <c r="BE313" i="27"/>
  <c r="BE335" i="27"/>
  <c r="BE373" i="27"/>
  <c r="BE380" i="27"/>
  <c r="E78" i="27"/>
  <c r="BE231" i="27"/>
  <c r="BE238" i="27"/>
  <c r="BE259" i="27"/>
  <c r="BE310" i="27"/>
  <c r="BE337" i="27"/>
  <c r="BE376" i="27"/>
  <c r="BE383" i="27"/>
  <c r="F55" i="27"/>
  <c r="BE91" i="27"/>
  <c r="BE123" i="27"/>
  <c r="BE197" i="27"/>
  <c r="BE209" i="27"/>
  <c r="BE332" i="27"/>
  <c r="J82" i="27"/>
  <c r="BE97" i="27"/>
  <c r="BE108" i="27"/>
  <c r="BE126" i="27"/>
  <c r="BE148" i="27"/>
  <c r="BE155" i="27"/>
  <c r="BE180" i="27"/>
  <c r="BE218" i="27"/>
  <c r="BE235" i="27"/>
  <c r="BE272" i="27"/>
  <c r="BE287" i="27"/>
  <c r="BE300" i="27"/>
  <c r="BE111" i="27"/>
  <c r="BE118" i="27"/>
  <c r="BE200" i="27"/>
  <c r="BE255" i="27"/>
  <c r="BE316" i="27"/>
  <c r="BE362" i="27"/>
  <c r="BE105" i="27"/>
  <c r="BE206" i="27"/>
  <c r="BE223" i="27"/>
  <c r="BE244" i="27"/>
  <c r="BE327" i="27"/>
  <c r="BE340" i="27"/>
  <c r="BE322" i="27"/>
  <c r="BE353" i="27"/>
  <c r="BE212" i="27"/>
  <c r="BE250" i="27"/>
  <c r="BE264" i="27"/>
  <c r="BE306" i="27"/>
  <c r="BE343" i="27"/>
  <c r="BE357" i="27"/>
  <c r="BE130" i="27"/>
  <c r="BE171" i="27"/>
  <c r="BE175" i="27"/>
  <c r="BE192" i="27"/>
  <c r="BE330" i="27"/>
  <c r="BE342" i="27"/>
  <c r="F35" i="26"/>
  <c r="BB83" i="1" s="1"/>
  <c r="F34" i="26"/>
  <c r="BA83" i="1" s="1"/>
  <c r="F36" i="26"/>
  <c r="BC83" i="1" s="1"/>
  <c r="J34" i="26"/>
  <c r="AW83" i="1" s="1"/>
  <c r="F37" i="26"/>
  <c r="BD83" i="1"/>
  <c r="BE118" i="26"/>
  <c r="BE153" i="26"/>
  <c r="BE226" i="26"/>
  <c r="BE232" i="26"/>
  <c r="BE235" i="26"/>
  <c r="BE252" i="26"/>
  <c r="BE267" i="26"/>
  <c r="BE317" i="26"/>
  <c r="BE322" i="26"/>
  <c r="BE337" i="26"/>
  <c r="BE158" i="26"/>
  <c r="BE201" i="26"/>
  <c r="BE302" i="26"/>
  <c r="BE345" i="26"/>
  <c r="F85" i="26"/>
  <c r="BE249" i="26"/>
  <c r="BE256" i="26"/>
  <c r="BE280" i="26"/>
  <c r="BE304" i="26"/>
  <c r="BE315" i="26"/>
  <c r="BE329" i="26"/>
  <c r="BE342" i="26"/>
  <c r="BE348" i="26"/>
  <c r="BE355" i="26"/>
  <c r="BE277" i="26"/>
  <c r="BE325" i="26"/>
  <c r="BE334" i="26"/>
  <c r="BE352" i="26"/>
  <c r="BE204" i="26"/>
  <c r="BE230" i="26"/>
  <c r="BE318" i="26"/>
  <c r="BK89" i="25"/>
  <c r="J89" i="25"/>
  <c r="J60" i="25" s="1"/>
  <c r="BE97" i="26"/>
  <c r="BE125" i="26"/>
  <c r="BE143" i="26"/>
  <c r="BE161" i="26"/>
  <c r="BE182" i="26"/>
  <c r="BE284" i="26"/>
  <c r="BE293" i="26"/>
  <c r="BE310" i="26"/>
  <c r="BE121" i="26"/>
  <c r="BE150" i="26"/>
  <c r="BE286" i="26"/>
  <c r="E48" i="26"/>
  <c r="BE101" i="26"/>
  <c r="BE113" i="26"/>
  <c r="BE170" i="26"/>
  <c r="BE213" i="26"/>
  <c r="BE273" i="26"/>
  <c r="BE307" i="26"/>
  <c r="BE140" i="26"/>
  <c r="BE166" i="26"/>
  <c r="BE218" i="26"/>
  <c r="BE260" i="26"/>
  <c r="BE299" i="26"/>
  <c r="J52" i="26"/>
  <c r="BE91" i="26"/>
  <c r="BE105" i="26"/>
  <c r="BE111" i="26"/>
  <c r="BE175" i="26"/>
  <c r="BE187" i="26"/>
  <c r="BE195" i="26"/>
  <c r="BE207" i="26"/>
  <c r="BE210" i="26"/>
  <c r="BE244" i="26"/>
  <c r="BE264" i="26"/>
  <c r="BE290" i="26"/>
  <c r="BE137" i="26"/>
  <c r="BE148" i="26"/>
  <c r="BE192" i="26"/>
  <c r="BE239" i="26"/>
  <c r="BE296" i="26"/>
  <c r="BE94" i="26"/>
  <c r="BE108" i="26"/>
  <c r="BE178" i="26"/>
  <c r="BE222" i="26"/>
  <c r="BE312" i="26"/>
  <c r="F34" i="25"/>
  <c r="BA82" i="1" s="1"/>
  <c r="J34" i="25"/>
  <c r="AW82" i="1" s="1"/>
  <c r="F35" i="25"/>
  <c r="BB82" i="1" s="1"/>
  <c r="F36" i="25"/>
  <c r="BC82" i="1" s="1"/>
  <c r="F37" i="25"/>
  <c r="BD82" i="1" s="1"/>
  <c r="BE163" i="25"/>
  <c r="BE175" i="25"/>
  <c r="BE197" i="25"/>
  <c r="BE231" i="25"/>
  <c r="BE276" i="25"/>
  <c r="BE108" i="25"/>
  <c r="BE192" i="25"/>
  <c r="BE241" i="25"/>
  <c r="BE269" i="25"/>
  <c r="BE297" i="25"/>
  <c r="BE362" i="25"/>
  <c r="E48" i="25"/>
  <c r="F85" i="25"/>
  <c r="BE97" i="25"/>
  <c r="BE212" i="25"/>
  <c r="BE313" i="25"/>
  <c r="BE332" i="25"/>
  <c r="BE340" i="25"/>
  <c r="BE367" i="25"/>
  <c r="BE380" i="25"/>
  <c r="J52" i="25"/>
  <c r="BE94" i="25"/>
  <c r="BE105" i="25"/>
  <c r="BE153" i="25"/>
  <c r="BE272" i="25"/>
  <c r="BE293" i="25"/>
  <c r="BE304" i="25"/>
  <c r="BE310" i="25"/>
  <c r="BE319" i="25"/>
  <c r="BE354" i="25"/>
  <c r="BE373" i="25"/>
  <c r="BE111" i="25"/>
  <c r="BE113" i="25"/>
  <c r="BE130" i="25"/>
  <c r="BE183" i="25"/>
  <c r="BE255" i="25"/>
  <c r="BE287" i="25"/>
  <c r="BE307" i="25"/>
  <c r="BE339" i="25"/>
  <c r="BE359" i="25"/>
  <c r="BE370" i="25"/>
  <c r="BE377" i="25"/>
  <c r="BE123" i="25"/>
  <c r="BE166" i="25"/>
  <c r="BE187" i="25"/>
  <c r="BE215" i="25"/>
  <c r="BE250" i="25"/>
  <c r="BE280" i="25"/>
  <c r="BE329" i="25"/>
  <c r="BE91" i="25"/>
  <c r="BE158" i="25"/>
  <c r="BE171" i="25"/>
  <c r="BE206" i="25"/>
  <c r="BE252" i="25"/>
  <c r="BE326" i="25"/>
  <c r="J90" i="24"/>
  <c r="J61" i="24" s="1"/>
  <c r="BE126" i="25"/>
  <c r="BE155" i="25"/>
  <c r="BE200" i="25"/>
  <c r="BE235" i="25"/>
  <c r="BE247" i="25"/>
  <c r="BE343" i="25"/>
  <c r="BE142" i="25"/>
  <c r="BE148" i="25"/>
  <c r="BE218" i="25"/>
  <c r="BE238" i="25"/>
  <c r="BE300" i="25"/>
  <c r="BE316" i="25"/>
  <c r="BE321" i="25"/>
  <c r="BE334" i="25"/>
  <c r="BE342" i="25"/>
  <c r="BE118" i="25"/>
  <c r="BE209" i="25"/>
  <c r="BE244" i="25"/>
  <c r="BE259" i="25"/>
  <c r="BE284" i="25"/>
  <c r="BE324" i="25"/>
  <c r="BE145" i="25"/>
  <c r="BE223" i="25"/>
  <c r="BE227" i="25"/>
  <c r="BE264" i="25"/>
  <c r="BE350" i="25"/>
  <c r="BE101" i="25"/>
  <c r="BE180" i="25"/>
  <c r="BE337" i="25"/>
  <c r="BE347" i="25"/>
  <c r="J34" i="24"/>
  <c r="AW81" i="1" s="1"/>
  <c r="F34" i="24"/>
  <c r="BA81" i="1"/>
  <c r="F35" i="24"/>
  <c r="BB81" i="1" s="1"/>
  <c r="F36" i="24"/>
  <c r="BC81" i="1" s="1"/>
  <c r="F37" i="24"/>
  <c r="BD81" i="1" s="1"/>
  <c r="BE101" i="24"/>
  <c r="BE210" i="24"/>
  <c r="BE233" i="24"/>
  <c r="BE282" i="24"/>
  <c r="BE324" i="24"/>
  <c r="BE342" i="24"/>
  <c r="BE351" i="24"/>
  <c r="J52" i="24"/>
  <c r="BE91" i="24"/>
  <c r="BE166" i="24"/>
  <c r="BE204" i="24"/>
  <c r="BE276" i="24"/>
  <c r="BE308" i="24"/>
  <c r="BE339" i="24"/>
  <c r="BE362" i="24"/>
  <c r="BE365" i="24"/>
  <c r="BE108" i="24"/>
  <c r="BE178" i="24"/>
  <c r="BE187" i="24"/>
  <c r="BE239" i="24"/>
  <c r="BE258" i="24"/>
  <c r="BE310" i="24"/>
  <c r="BE321" i="24"/>
  <c r="BE335" i="24"/>
  <c r="BE94" i="24"/>
  <c r="BE105" i="24"/>
  <c r="BE111" i="24"/>
  <c r="BE148" i="24"/>
  <c r="BE153" i="24"/>
  <c r="BE244" i="24"/>
  <c r="BE293" i="24"/>
  <c r="BE302" i="24"/>
  <c r="BE318" i="24"/>
  <c r="BE346" i="24"/>
  <c r="BE354" i="24"/>
  <c r="BE359" i="24"/>
  <c r="BE369" i="24"/>
  <c r="BE372" i="24"/>
  <c r="F55" i="24"/>
  <c r="BE150" i="24"/>
  <c r="BE161" i="24"/>
  <c r="BE182" i="24"/>
  <c r="BE207" i="24"/>
  <c r="BE218" i="24"/>
  <c r="BE226" i="24"/>
  <c r="BE273" i="24"/>
  <c r="BE296" i="24"/>
  <c r="BK89" i="23"/>
  <c r="J89" i="23" s="1"/>
  <c r="J60" i="23" s="1"/>
  <c r="BE195" i="24"/>
  <c r="BE299" i="24"/>
  <c r="BE332" i="24"/>
  <c r="E48" i="24"/>
  <c r="BE121" i="24"/>
  <c r="BE158" i="24"/>
  <c r="BE222" i="24"/>
  <c r="BE315" i="24"/>
  <c r="BE113" i="24"/>
  <c r="BE140" i="24"/>
  <c r="BE175" i="24"/>
  <c r="BE248" i="24"/>
  <c r="BE261" i="24"/>
  <c r="BE269" i="24"/>
  <c r="BE305" i="24"/>
  <c r="BE327" i="24"/>
  <c r="BE118" i="24"/>
  <c r="BE143" i="24"/>
  <c r="BE170" i="24"/>
  <c r="BE201" i="24"/>
  <c r="BE230" i="24"/>
  <c r="BE289" i="24"/>
  <c r="BE313" i="24"/>
  <c r="BE97" i="24"/>
  <c r="BE125" i="24"/>
  <c r="BE213" i="24"/>
  <c r="BE241" i="24"/>
  <c r="BE137" i="24"/>
  <c r="BE192" i="24"/>
  <c r="BE236" i="24"/>
  <c r="BE253" i="24"/>
  <c r="BE265" i="24"/>
  <c r="BE286" i="24"/>
  <c r="BE331" i="24"/>
  <c r="BE334" i="24"/>
  <c r="F34" i="23"/>
  <c r="BA80" i="1" s="1"/>
  <c r="F35" i="23"/>
  <c r="BB80" i="1" s="1"/>
  <c r="J34" i="23"/>
  <c r="AW80" i="1" s="1"/>
  <c r="F37" i="23"/>
  <c r="BD80" i="1" s="1"/>
  <c r="F36" i="23"/>
  <c r="BC80" i="1" s="1"/>
  <c r="BE183" i="23"/>
  <c r="BE218" i="23"/>
  <c r="BE249" i="23"/>
  <c r="BE273" i="23"/>
  <c r="BE307" i="23"/>
  <c r="BE335" i="23"/>
  <c r="BE163" i="23"/>
  <c r="BE212" i="23"/>
  <c r="BE241" i="23"/>
  <c r="BE332" i="23"/>
  <c r="BE348" i="23"/>
  <c r="E78" i="23"/>
  <c r="BE91" i="23"/>
  <c r="BE97" i="23"/>
  <c r="BE209" i="23"/>
  <c r="BE252" i="23"/>
  <c r="BE301" i="23"/>
  <c r="BE316" i="23"/>
  <c r="BE351" i="23"/>
  <c r="BE368" i="23"/>
  <c r="J82" i="23"/>
  <c r="BE105" i="23"/>
  <c r="BE238" i="23"/>
  <c r="BE281" i="23"/>
  <c r="BE324" i="23"/>
  <c r="BE341" i="23"/>
  <c r="BE355" i="23"/>
  <c r="BE360" i="23"/>
  <c r="BE371" i="23"/>
  <c r="BE374" i="23"/>
  <c r="BE363" i="23"/>
  <c r="BE378" i="23"/>
  <c r="BE381" i="23"/>
  <c r="BE148" i="23"/>
  <c r="BE158" i="23"/>
  <c r="BE175" i="23"/>
  <c r="BE192" i="23"/>
  <c r="BE223" i="23"/>
  <c r="BE235" i="23"/>
  <c r="BE256" i="23"/>
  <c r="BE266" i="23"/>
  <c r="BE277" i="23"/>
  <c r="BE297" i="23"/>
  <c r="BE327" i="23"/>
  <c r="BE166" i="23"/>
  <c r="BE206" i="23"/>
  <c r="BE227" i="23"/>
  <c r="BE284" i="23"/>
  <c r="BE303" i="23"/>
  <c r="BE310" i="23"/>
  <c r="BE322" i="23"/>
  <c r="BE329" i="23"/>
  <c r="F55" i="23"/>
  <c r="BE123" i="23"/>
  <c r="BE145" i="23"/>
  <c r="BE344" i="23"/>
  <c r="BE108" i="23"/>
  <c r="BE118" i="23"/>
  <c r="BE153" i="23"/>
  <c r="BE180" i="23"/>
  <c r="BE200" i="23"/>
  <c r="BE319" i="23"/>
  <c r="BE94" i="23"/>
  <c r="BE101" i="23"/>
  <c r="BE142" i="23"/>
  <c r="BE155" i="23"/>
  <c r="BE231" i="23"/>
  <c r="BE313" i="23"/>
  <c r="BE130" i="23"/>
  <c r="BE247" i="23"/>
  <c r="BE290" i="23"/>
  <c r="BE343" i="23"/>
  <c r="BE111" i="23"/>
  <c r="BE113" i="23"/>
  <c r="BE126" i="23"/>
  <c r="BE171" i="23"/>
  <c r="BE187" i="23"/>
  <c r="BE197" i="23"/>
  <c r="BE215" i="23"/>
  <c r="BE244" i="23"/>
  <c r="BE261" i="23"/>
  <c r="BE269" i="23"/>
  <c r="BE294" i="23"/>
  <c r="BE338" i="23"/>
  <c r="F36" i="22"/>
  <c r="BC79" i="1" s="1"/>
  <c r="F34" i="22"/>
  <c r="BA79" i="1" s="1"/>
  <c r="F37" i="22"/>
  <c r="BD79" i="1" s="1"/>
  <c r="J34" i="22"/>
  <c r="AW79" i="1"/>
  <c r="F35" i="22"/>
  <c r="BB79" i="1"/>
  <c r="BE108" i="22"/>
  <c r="BE148" i="22"/>
  <c r="BE187" i="22"/>
  <c r="BE208" i="22"/>
  <c r="BE260" i="22"/>
  <c r="BE276" i="22"/>
  <c r="BE314" i="22"/>
  <c r="BE323" i="22"/>
  <c r="BE326" i="22"/>
  <c r="BE331" i="22"/>
  <c r="J82" i="22"/>
  <c r="BE166" i="22"/>
  <c r="BE269" i="22"/>
  <c r="BE91" i="22"/>
  <c r="BE128" i="22"/>
  <c r="BE158" i="22"/>
  <c r="BE232" i="22"/>
  <c r="BE243" i="22"/>
  <c r="BE273" i="22"/>
  <c r="BE302" i="22"/>
  <c r="BE304" i="22"/>
  <c r="BE306" i="22"/>
  <c r="BE318" i="22"/>
  <c r="BE334" i="22"/>
  <c r="BE153" i="22"/>
  <c r="BE215" i="22"/>
  <c r="BE250" i="22"/>
  <c r="BE267" i="22"/>
  <c r="BE281" i="22"/>
  <c r="BE288" i="22"/>
  <c r="BE337" i="22"/>
  <c r="BE341" i="22"/>
  <c r="E78" i="22"/>
  <c r="BE94" i="22"/>
  <c r="BE171" i="22"/>
  <c r="BE239" i="22"/>
  <c r="BE291" i="22"/>
  <c r="BE311" i="22"/>
  <c r="BE344" i="22"/>
  <c r="BE111" i="22"/>
  <c r="BE123" i="22"/>
  <c r="BE183" i="22"/>
  <c r="BE279" i="22"/>
  <c r="BE101" i="22"/>
  <c r="BE113" i="22"/>
  <c r="BE163" i="22"/>
  <c r="BE212" i="22"/>
  <c r="BE235" i="22"/>
  <c r="BE296" i="22"/>
  <c r="BE155" i="22"/>
  <c r="BE180" i="22"/>
  <c r="BE200" i="22"/>
  <c r="BE293" i="22"/>
  <c r="F55" i="22"/>
  <c r="BE97" i="22"/>
  <c r="BE105" i="22"/>
  <c r="BE118" i="22"/>
  <c r="BE145" i="22"/>
  <c r="BE191" i="22"/>
  <c r="BE204" i="22"/>
  <c r="BE247" i="22"/>
  <c r="BE299" i="22"/>
  <c r="BE175" i="22"/>
  <c r="BE256" i="22"/>
  <c r="BE263" i="22"/>
  <c r="BE142" i="22"/>
  <c r="BE196" i="22"/>
  <c r="BE218" i="22"/>
  <c r="BE227" i="22"/>
  <c r="BE286" i="22"/>
  <c r="BE307" i="22"/>
  <c r="BE131" i="22"/>
  <c r="BE222" i="22"/>
  <c r="BE284" i="22"/>
  <c r="F34" i="21"/>
  <c r="BA78" i="1" s="1"/>
  <c r="J34" i="21"/>
  <c r="AW78" i="1" s="1"/>
  <c r="F35" i="21"/>
  <c r="BB78" i="1" s="1"/>
  <c r="F36" i="21"/>
  <c r="BC78" i="1" s="1"/>
  <c r="F37" i="21"/>
  <c r="BD78" i="1"/>
  <c r="J52" i="21"/>
  <c r="BE154" i="21"/>
  <c r="BE172" i="21"/>
  <c r="BE205" i="21"/>
  <c r="BE229" i="21"/>
  <c r="BE258" i="21"/>
  <c r="BE293" i="21"/>
  <c r="BE302" i="21"/>
  <c r="BE366" i="21"/>
  <c r="BE418" i="21"/>
  <c r="BK88" i="20"/>
  <c r="BK87" i="20"/>
  <c r="J87" i="20" s="1"/>
  <c r="J63" i="20" s="1"/>
  <c r="BE90" i="21"/>
  <c r="BE321" i="21"/>
  <c r="BE363" i="21"/>
  <c r="BE394" i="21"/>
  <c r="BE93" i="21"/>
  <c r="BE158" i="21"/>
  <c r="BE175" i="21"/>
  <c r="BE195" i="21"/>
  <c r="BE243" i="21"/>
  <c r="BE245" i="21"/>
  <c r="BE254" i="21"/>
  <c r="BE297" i="21"/>
  <c r="BE389" i="21"/>
  <c r="BE411" i="21"/>
  <c r="BE421" i="21"/>
  <c r="E48" i="21"/>
  <c r="F84" i="21"/>
  <c r="BE128" i="21"/>
  <c r="BE177" i="21"/>
  <c r="BE185" i="21"/>
  <c r="BE218" i="21"/>
  <c r="BE279" i="21"/>
  <c r="BE333" i="21"/>
  <c r="BE390" i="21"/>
  <c r="BE423" i="21"/>
  <c r="BE132" i="21"/>
  <c r="BE181" i="21"/>
  <c r="BE216" i="21"/>
  <c r="BE238" i="21"/>
  <c r="BE249" i="21"/>
  <c r="BE261" i="21"/>
  <c r="BE318" i="21"/>
  <c r="BE328" i="21"/>
  <c r="BE338" i="21"/>
  <c r="BE424" i="21"/>
  <c r="BE425" i="21"/>
  <c r="BE427" i="21"/>
  <c r="BE163" i="21"/>
  <c r="BE189" i="21"/>
  <c r="BE288" i="21"/>
  <c r="BE325" i="21"/>
  <c r="BE331" i="21"/>
  <c r="BE354" i="21"/>
  <c r="BE388" i="21"/>
  <c r="BE398" i="21"/>
  <c r="BE408" i="21"/>
  <c r="BE401" i="21"/>
  <c r="BE234" i="21"/>
  <c r="BE282" i="21"/>
  <c r="BE169" i="21"/>
  <c r="BE192" i="21"/>
  <c r="BE226" i="21"/>
  <c r="BE276" i="21"/>
  <c r="BE309" i="21"/>
  <c r="BE342" i="21"/>
  <c r="BE383" i="21"/>
  <c r="BE403" i="21"/>
  <c r="BE208" i="21"/>
  <c r="BE357" i="21"/>
  <c r="BE386" i="21"/>
  <c r="BE166" i="21"/>
  <c r="BE221" i="21"/>
  <c r="BE315" i="21"/>
  <c r="BE345" i="21"/>
  <c r="BE380" i="21"/>
  <c r="BE99" i="21"/>
  <c r="BE211" i="21"/>
  <c r="BE285" i="21"/>
  <c r="BE391" i="21"/>
  <c r="F36" i="20"/>
  <c r="BA77" i="1" s="1"/>
  <c r="F37" i="20"/>
  <c r="BB77" i="1" s="1"/>
  <c r="F39" i="20"/>
  <c r="BD77" i="1" s="1"/>
  <c r="F38" i="20"/>
  <c r="BC77" i="1"/>
  <c r="J36" i="20"/>
  <c r="AW77" i="1" s="1"/>
  <c r="BE92" i="20"/>
  <c r="E50" i="20"/>
  <c r="J81" i="20"/>
  <c r="F84" i="20"/>
  <c r="BE90" i="20"/>
  <c r="F34" i="19"/>
  <c r="BA76" i="1" s="1"/>
  <c r="J34" i="19"/>
  <c r="AW76" i="1" s="1"/>
  <c r="F37" i="19"/>
  <c r="BD76" i="1" s="1"/>
  <c r="F36" i="19"/>
  <c r="BC76" i="1" s="1"/>
  <c r="BC75" i="1" s="1"/>
  <c r="AY75" i="1" s="1"/>
  <c r="F35" i="19"/>
  <c r="BB76" i="1" s="1"/>
  <c r="BK88" i="18"/>
  <c r="J88" i="18" s="1"/>
  <c r="J64" i="18" s="1"/>
  <c r="BE263" i="19"/>
  <c r="E48" i="19"/>
  <c r="BE200" i="19"/>
  <c r="BE206" i="19"/>
  <c r="BE260" i="19"/>
  <c r="BE98" i="19"/>
  <c r="BE143" i="19"/>
  <c r="BE151" i="19"/>
  <c r="BE183" i="19"/>
  <c r="BE194" i="19"/>
  <c r="BE283" i="19"/>
  <c r="BE126" i="19"/>
  <c r="BE138" i="19"/>
  <c r="BE222" i="19"/>
  <c r="BE252" i="19"/>
  <c r="BE265" i="19"/>
  <c r="J80" i="19"/>
  <c r="BE92" i="19"/>
  <c r="BE145" i="19"/>
  <c r="BE175" i="19"/>
  <c r="BE214" i="19"/>
  <c r="BE239" i="19"/>
  <c r="BE245" i="19"/>
  <c r="BE140" i="19"/>
  <c r="BE167" i="19"/>
  <c r="BE236" i="19"/>
  <c r="BE242" i="19"/>
  <c r="BE257" i="19"/>
  <c r="F55" i="19"/>
  <c r="BE101" i="19"/>
  <c r="BE148" i="19"/>
  <c r="BE211" i="19"/>
  <c r="BE89" i="19"/>
  <c r="BE113" i="19"/>
  <c r="BE132" i="19"/>
  <c r="BE179" i="19"/>
  <c r="BE190" i="19"/>
  <c r="BE95" i="19"/>
  <c r="BE106" i="19"/>
  <c r="BE116" i="19"/>
  <c r="BE159" i="19"/>
  <c r="BE172" i="19"/>
  <c r="BE197" i="19"/>
  <c r="BE203" i="19"/>
  <c r="BE232" i="19"/>
  <c r="BE254" i="19"/>
  <c r="BE270" i="19"/>
  <c r="BE273" i="19"/>
  <c r="BE276" i="19"/>
  <c r="BE279" i="19"/>
  <c r="BE285" i="19"/>
  <c r="BE129" i="19"/>
  <c r="BE213" i="19"/>
  <c r="BE227" i="19"/>
  <c r="BE103" i="19"/>
  <c r="BE188" i="19"/>
  <c r="BE110" i="19"/>
  <c r="BE154" i="19"/>
  <c r="BE162" i="19"/>
  <c r="BE217" i="19"/>
  <c r="BE249" i="19"/>
  <c r="F37" i="18"/>
  <c r="BB74" i="1"/>
  <c r="J36" i="18"/>
  <c r="AW74" i="1" s="1"/>
  <c r="F36" i="18"/>
  <c r="BA74" i="1" s="1"/>
  <c r="F38" i="18"/>
  <c r="BC74" i="1" s="1"/>
  <c r="F39" i="18"/>
  <c r="BD74" i="1" s="1"/>
  <c r="E75" i="18"/>
  <c r="J89" i="17"/>
  <c r="J61" i="17" s="1"/>
  <c r="J81" i="18"/>
  <c r="BE92" i="18"/>
  <c r="F59" i="18"/>
  <c r="BE90" i="18"/>
  <c r="F34" i="17"/>
  <c r="BA73" i="1" s="1"/>
  <c r="BA72" i="1" s="1"/>
  <c r="AW72" i="1" s="1"/>
  <c r="J34" i="17"/>
  <c r="AW73" i="1" s="1"/>
  <c r="F35" i="17"/>
  <c r="BB73" i="1" s="1"/>
  <c r="F37" i="17"/>
  <c r="BD73" i="1" s="1"/>
  <c r="F36" i="17"/>
  <c r="BC73" i="1" s="1"/>
  <c r="BE96" i="17"/>
  <c r="BE127" i="17"/>
  <c r="BE139" i="17"/>
  <c r="BE167" i="17"/>
  <c r="BE182" i="17"/>
  <c r="J52" i="17"/>
  <c r="BE105" i="17"/>
  <c r="BE193" i="17"/>
  <c r="BE206" i="17"/>
  <c r="BE233" i="17"/>
  <c r="BE244" i="17"/>
  <c r="E77" i="17"/>
  <c r="BE149" i="17"/>
  <c r="BE157" i="17"/>
  <c r="BE186" i="17"/>
  <c r="BE93" i="17"/>
  <c r="BE102" i="17"/>
  <c r="BE117" i="17"/>
  <c r="BE114" i="17"/>
  <c r="BE130" i="17"/>
  <c r="BE174" i="17"/>
  <c r="BE239" i="17"/>
  <c r="F84" i="17"/>
  <c r="BE111" i="17"/>
  <c r="BE144" i="17"/>
  <c r="BE154" i="17"/>
  <c r="BE162" i="17"/>
  <c r="BE201" i="17"/>
  <c r="BE236" i="17"/>
  <c r="BE263" i="17"/>
  <c r="BE90" i="17"/>
  <c r="BE99" i="17"/>
  <c r="BE177" i="17"/>
  <c r="BE190" i="17"/>
  <c r="BE211" i="17"/>
  <c r="BE227" i="17"/>
  <c r="BE248" i="17"/>
  <c r="BE255" i="17"/>
  <c r="BE266" i="17"/>
  <c r="BE268" i="17"/>
  <c r="BE107" i="17"/>
  <c r="BE141" i="17"/>
  <c r="BE196" i="17"/>
  <c r="BE258" i="17"/>
  <c r="BK88" i="16"/>
  <c r="J88" i="16" s="1"/>
  <c r="J64" i="16" s="1"/>
  <c r="BE146" i="17"/>
  <c r="BE170" i="17"/>
  <c r="BE192" i="17"/>
  <c r="BE272" i="17"/>
  <c r="BE274" i="17"/>
  <c r="BE133" i="17"/>
  <c r="BE215" i="17"/>
  <c r="BE220" i="17"/>
  <c r="BE223" i="17"/>
  <c r="BE241" i="17"/>
  <c r="BE250" i="17"/>
  <c r="F36" i="16"/>
  <c r="BA71" i="1"/>
  <c r="J36" i="16"/>
  <c r="AW71" i="1"/>
  <c r="F39" i="16"/>
  <c r="BD71" i="1" s="1"/>
  <c r="F37" i="16"/>
  <c r="BB71" i="1" s="1"/>
  <c r="F38" i="16"/>
  <c r="BC71" i="1" s="1"/>
  <c r="J56" i="16"/>
  <c r="BE90" i="16"/>
  <c r="BE91" i="16"/>
  <c r="BE92" i="16"/>
  <c r="BE93" i="16"/>
  <c r="F84" i="16"/>
  <c r="BK86" i="15"/>
  <c r="J86" i="15" s="1"/>
  <c r="J32" i="15" s="1"/>
  <c r="AG70" i="1" s="1"/>
  <c r="BE97" i="16"/>
  <c r="E50" i="16"/>
  <c r="BE94" i="16"/>
  <c r="BE95" i="16"/>
  <c r="BE96" i="16"/>
  <c r="F36" i="15"/>
  <c r="BA70" i="1" s="1"/>
  <c r="F37" i="15"/>
  <c r="BB70" i="1" s="1"/>
  <c r="J36" i="15"/>
  <c r="AW70" i="1" s="1"/>
  <c r="F38" i="15"/>
  <c r="BC70" i="1" s="1"/>
  <c r="F39" i="15"/>
  <c r="BD70" i="1" s="1"/>
  <c r="J80" i="15"/>
  <c r="BE91" i="15"/>
  <c r="BE100" i="15"/>
  <c r="BE118" i="15"/>
  <c r="F59" i="15"/>
  <c r="BE109" i="15"/>
  <c r="BK86" i="14"/>
  <c r="J86" i="14"/>
  <c r="J32" i="14" s="1"/>
  <c r="AG69" i="1" s="1"/>
  <c r="BE103" i="15"/>
  <c r="E74" i="15"/>
  <c r="BE97" i="15"/>
  <c r="BE106" i="15"/>
  <c r="BE121" i="15"/>
  <c r="BE115" i="15"/>
  <c r="BE88" i="15"/>
  <c r="BE94" i="15"/>
  <c r="BE112" i="15"/>
  <c r="F37" i="14"/>
  <c r="BB69" i="1" s="1"/>
  <c r="F38" i="14"/>
  <c r="BC69" i="1" s="1"/>
  <c r="F39" i="14"/>
  <c r="BD69" i="1" s="1"/>
  <c r="F36" i="14"/>
  <c r="BA69" i="1"/>
  <c r="J36" i="14"/>
  <c r="AW69" i="1"/>
  <c r="BK86" i="13"/>
  <c r="J86" i="13" s="1"/>
  <c r="J32" i="13" s="1"/>
  <c r="AG68" i="1" s="1"/>
  <c r="F59" i="14"/>
  <c r="BE88" i="14"/>
  <c r="J56" i="14"/>
  <c r="BE91" i="14"/>
  <c r="E50" i="14"/>
  <c r="J36" i="13"/>
  <c r="AW68" i="1" s="1"/>
  <c r="F39" i="13"/>
  <c r="BD68" i="1" s="1"/>
  <c r="F37" i="13"/>
  <c r="BB68" i="1"/>
  <c r="F38" i="13"/>
  <c r="BC68" i="1"/>
  <c r="F36" i="13"/>
  <c r="BA68" i="1" s="1"/>
  <c r="E74" i="13"/>
  <c r="J80" i="13"/>
  <c r="F59" i="13"/>
  <c r="BK86" i="12"/>
  <c r="J86" i="12"/>
  <c r="J63" i="12" s="1"/>
  <c r="BE88" i="13"/>
  <c r="BE91" i="13"/>
  <c r="F39" i="12"/>
  <c r="BD67" i="1" s="1"/>
  <c r="J36" i="12"/>
  <c r="AW67" i="1"/>
  <c r="F36" i="12"/>
  <c r="BA67" i="1" s="1"/>
  <c r="F37" i="12"/>
  <c r="BB67" i="1" s="1"/>
  <c r="F38" i="12"/>
  <c r="BC67" i="1" s="1"/>
  <c r="E50" i="12"/>
  <c r="BE88" i="12"/>
  <c r="F83" i="12"/>
  <c r="BK86" i="11"/>
  <c r="J86" i="11" s="1"/>
  <c r="J63" i="11" s="1"/>
  <c r="J56" i="12"/>
  <c r="BE91" i="12"/>
  <c r="F36" i="11"/>
  <c r="BA66" i="1" s="1"/>
  <c r="F37" i="11"/>
  <c r="BB66" i="1" s="1"/>
  <c r="F38" i="11"/>
  <c r="BC66" i="1" s="1"/>
  <c r="J36" i="11"/>
  <c r="AW66" i="1"/>
  <c r="J87" i="10"/>
  <c r="J64" i="10" s="1"/>
  <c r="E50" i="11"/>
  <c r="J80" i="11"/>
  <c r="F59" i="11"/>
  <c r="BE88" i="11"/>
  <c r="BE91" i="11"/>
  <c r="F36" i="10"/>
  <c r="BA65" i="1" s="1"/>
  <c r="F37" i="10"/>
  <c r="BB65" i="1" s="1"/>
  <c r="J36" i="10"/>
  <c r="AW65" i="1" s="1"/>
  <c r="F38" i="10"/>
  <c r="BC65" i="1"/>
  <c r="F39" i="10"/>
  <c r="BD65" i="1"/>
  <c r="J56" i="10"/>
  <c r="E50" i="10"/>
  <c r="F83" i="10"/>
  <c r="BE91" i="10"/>
  <c r="BK86" i="9"/>
  <c r="J86" i="9" s="1"/>
  <c r="J32" i="9" s="1"/>
  <c r="AG64" i="1" s="1"/>
  <c r="BE88" i="10"/>
  <c r="F36" i="9"/>
  <c r="BA64" i="1" s="1"/>
  <c r="J36" i="9"/>
  <c r="AW64" i="1" s="1"/>
  <c r="F38" i="9"/>
  <c r="BC64" i="1"/>
  <c r="F39" i="9"/>
  <c r="BD64" i="1"/>
  <c r="F37" i="9"/>
  <c r="BB64" i="1" s="1"/>
  <c r="E50" i="9"/>
  <c r="F59" i="9"/>
  <c r="J56" i="9"/>
  <c r="BE88" i="9"/>
  <c r="BE91" i="9"/>
  <c r="F36" i="8"/>
  <c r="BA63" i="1" s="1"/>
  <c r="F39" i="8"/>
  <c r="BD63" i="1" s="1"/>
  <c r="F38" i="8"/>
  <c r="BC63" i="1"/>
  <c r="F37" i="8"/>
  <c r="BB63" i="1"/>
  <c r="J36" i="8"/>
  <c r="AW63" i="1" s="1"/>
  <c r="E50" i="8"/>
  <c r="BE88" i="8"/>
  <c r="BE91" i="8"/>
  <c r="BK86" i="7"/>
  <c r="J86" i="7" s="1"/>
  <c r="J32" i="7" s="1"/>
  <c r="AG62" i="1" s="1"/>
  <c r="F59" i="8"/>
  <c r="J56" i="8"/>
  <c r="J36" i="7"/>
  <c r="AW62" i="1"/>
  <c r="F37" i="7"/>
  <c r="BB62" i="1" s="1"/>
  <c r="BB61" i="1" s="1"/>
  <c r="AX61" i="1" s="1"/>
  <c r="F36" i="7"/>
  <c r="BA62" i="1"/>
  <c r="F38" i="7"/>
  <c r="BC62" i="1" s="1"/>
  <c r="F39" i="7"/>
  <c r="BD62" i="1"/>
  <c r="F59" i="7"/>
  <c r="E50" i="7"/>
  <c r="J56" i="7"/>
  <c r="BK86" i="6"/>
  <c r="J86" i="6" s="1"/>
  <c r="J63" i="6" s="1"/>
  <c r="BE88" i="7"/>
  <c r="BE91" i="7"/>
  <c r="F37" i="6"/>
  <c r="BB60" i="1" s="1"/>
  <c r="F38" i="6"/>
  <c r="BC60" i="1" s="1"/>
  <c r="J36" i="6"/>
  <c r="AW60" i="1" s="1"/>
  <c r="F39" i="6"/>
  <c r="BD60" i="1" s="1"/>
  <c r="F36" i="6"/>
  <c r="BA60" i="1"/>
  <c r="J56" i="6"/>
  <c r="E74" i="6"/>
  <c r="BE92" i="6"/>
  <c r="F83" i="6"/>
  <c r="BK95" i="5"/>
  <c r="BE88" i="6"/>
  <c r="F36" i="5"/>
  <c r="BA59" i="1" s="1"/>
  <c r="F37" i="5"/>
  <c r="BB59" i="1" s="1"/>
  <c r="F39" i="5"/>
  <c r="BD59" i="1" s="1"/>
  <c r="J36" i="5"/>
  <c r="AW59" i="1"/>
  <c r="F38" i="5"/>
  <c r="BC59" i="1" s="1"/>
  <c r="J56" i="5"/>
  <c r="BE116" i="5"/>
  <c r="BE128" i="5"/>
  <c r="BK244" i="4"/>
  <c r="J244" i="4"/>
  <c r="J71" i="4" s="1"/>
  <c r="F91" i="5"/>
  <c r="BE134" i="5"/>
  <c r="BE147" i="5"/>
  <c r="BE192" i="5"/>
  <c r="BE195" i="5"/>
  <c r="BE207" i="5"/>
  <c r="BE144" i="5"/>
  <c r="BE151" i="5"/>
  <c r="BE175" i="5"/>
  <c r="BE197" i="5"/>
  <c r="BE131" i="5"/>
  <c r="BE180" i="5"/>
  <c r="BE229" i="5"/>
  <c r="BE233" i="5"/>
  <c r="BE102" i="5"/>
  <c r="BE189" i="5"/>
  <c r="BE222" i="5"/>
  <c r="BE225" i="5"/>
  <c r="BE126" i="5"/>
  <c r="BE184" i="5"/>
  <c r="BE219" i="5"/>
  <c r="BE100" i="5"/>
  <c r="BE164" i="5"/>
  <c r="BE204" i="5"/>
  <c r="BE213" i="5"/>
  <c r="BE97" i="5"/>
  <c r="BE156" i="5"/>
  <c r="BE202" i="5"/>
  <c r="E50" i="5"/>
  <c r="BE167" i="5"/>
  <c r="BE171" i="5"/>
  <c r="BE139" i="5"/>
  <c r="BE211" i="5"/>
  <c r="BE216" i="5"/>
  <c r="BE217" i="5"/>
  <c r="BE220" i="5"/>
  <c r="BE223" i="5"/>
  <c r="BE199" i="5"/>
  <c r="BE209" i="5"/>
  <c r="F36" i="4"/>
  <c r="BA58" i="1" s="1"/>
  <c r="J36" i="4"/>
  <c r="AW58" i="1" s="1"/>
  <c r="F37" i="4"/>
  <c r="BB58" i="1" s="1"/>
  <c r="F38" i="4"/>
  <c r="BC58" i="1"/>
  <c r="F39" i="4"/>
  <c r="BD58" i="1" s="1"/>
  <c r="F94" i="4"/>
  <c r="BE157" i="4"/>
  <c r="BE193" i="4"/>
  <c r="BE105" i="4"/>
  <c r="BE206" i="4"/>
  <c r="E50" i="4"/>
  <c r="BE119" i="4"/>
  <c r="BE165" i="4"/>
  <c r="BE204" i="4"/>
  <c r="BE209" i="4"/>
  <c r="BE226" i="4"/>
  <c r="BE230" i="4"/>
  <c r="BE238" i="4"/>
  <c r="BE103" i="4"/>
  <c r="BE113" i="4"/>
  <c r="BE242" i="4"/>
  <c r="BE248" i="4"/>
  <c r="J56" i="4"/>
  <c r="BE116" i="4"/>
  <c r="BE252" i="4"/>
  <c r="BE263" i="4"/>
  <c r="BE139" i="4"/>
  <c r="BE217" i="4"/>
  <c r="BE223" i="4"/>
  <c r="BE227" i="4"/>
  <c r="BK207" i="3"/>
  <c r="J207" i="3" s="1"/>
  <c r="J72" i="3" s="1"/>
  <c r="BE125" i="4"/>
  <c r="BE159" i="4"/>
  <c r="BE202" i="4"/>
  <c r="BE215" i="4"/>
  <c r="BE147" i="4"/>
  <c r="BE166" i="4"/>
  <c r="BE219" i="4"/>
  <c r="BE255" i="4"/>
  <c r="BE100" i="4"/>
  <c r="BE136" i="4"/>
  <c r="BE142" i="4"/>
  <c r="BE152" i="4"/>
  <c r="BE174" i="4"/>
  <c r="BE181" i="4"/>
  <c r="BE212" i="4"/>
  <c r="BE235" i="4"/>
  <c r="BE108" i="4"/>
  <c r="BE131" i="4"/>
  <c r="BE246" i="4"/>
  <c r="BE251" i="4"/>
  <c r="BE128" i="4"/>
  <c r="BE169" i="4"/>
  <c r="BE195" i="4"/>
  <c r="BE261" i="4"/>
  <c r="F36" i="3"/>
  <c r="BA57" i="1" s="1"/>
  <c r="F37" i="3"/>
  <c r="BB57" i="1"/>
  <c r="F38" i="3"/>
  <c r="BC57" i="1"/>
  <c r="F39" i="3"/>
  <c r="BD57" i="1" s="1"/>
  <c r="J36" i="3"/>
  <c r="AW57" i="1"/>
  <c r="BE144" i="3"/>
  <c r="BE155" i="3"/>
  <c r="BE165" i="3"/>
  <c r="BE171" i="3"/>
  <c r="F59" i="3"/>
  <c r="BE115" i="3"/>
  <c r="BE169" i="3"/>
  <c r="BE183" i="3"/>
  <c r="J56" i="3"/>
  <c r="BE103" i="3"/>
  <c r="BE127" i="3"/>
  <c r="BE209" i="3"/>
  <c r="BE106" i="3"/>
  <c r="BE122" i="3"/>
  <c r="BE135" i="3"/>
  <c r="BE147" i="3"/>
  <c r="BE153" i="3"/>
  <c r="BE159" i="3"/>
  <c r="BE181" i="3"/>
  <c r="BE132" i="3"/>
  <c r="BE142" i="3"/>
  <c r="BE151" i="3"/>
  <c r="BE205" i="3"/>
  <c r="BE211" i="3"/>
  <c r="BE129" i="3"/>
  <c r="BE134" i="3"/>
  <c r="BE157" i="3"/>
  <c r="BE201" i="3"/>
  <c r="BE120" i="3"/>
  <c r="BE136" i="3"/>
  <c r="BE176" i="3"/>
  <c r="BE185" i="3"/>
  <c r="BE192" i="3"/>
  <c r="BE101" i="3"/>
  <c r="BE162" i="3"/>
  <c r="BE199" i="3"/>
  <c r="BK82" i="2"/>
  <c r="J82" i="2" s="1"/>
  <c r="J60" i="2" s="1"/>
  <c r="E50" i="3"/>
  <c r="BE118" i="3"/>
  <c r="BE141" i="3"/>
  <c r="BE178" i="3"/>
  <c r="BE196" i="3"/>
  <c r="BE149" i="3"/>
  <c r="BE173" i="3"/>
  <c r="BE112" i="3"/>
  <c r="BE145" i="3"/>
  <c r="BE98" i="3"/>
  <c r="BE124" i="3"/>
  <c r="BE139" i="3"/>
  <c r="BE143" i="3"/>
  <c r="BE167" i="3"/>
  <c r="BE189" i="3"/>
  <c r="F34" i="2"/>
  <c r="BA55" i="1"/>
  <c r="J34" i="2"/>
  <c r="AW55" i="1" s="1"/>
  <c r="F35" i="2"/>
  <c r="BB55" i="1" s="1"/>
  <c r="F36" i="2"/>
  <c r="BC55" i="1" s="1"/>
  <c r="F37" i="2"/>
  <c r="BD55" i="1"/>
  <c r="E48" i="2"/>
  <c r="J75" i="2"/>
  <c r="BE95" i="2"/>
  <c r="F55" i="2"/>
  <c r="BE89" i="2"/>
  <c r="BE91" i="2"/>
  <c r="BE104" i="2"/>
  <c r="BE97" i="2"/>
  <c r="BE102" i="2"/>
  <c r="BE84" i="2"/>
  <c r="BE93" i="2"/>
  <c r="G164" i="43" l="1"/>
  <c r="R86" i="31"/>
  <c r="R85" i="31" s="1"/>
  <c r="BA61" i="1"/>
  <c r="AW61" i="1" s="1"/>
  <c r="BB72" i="1"/>
  <c r="AX72" i="1" s="1"/>
  <c r="BK88" i="21"/>
  <c r="J88" i="21" s="1"/>
  <c r="J60" i="21" s="1"/>
  <c r="BK89" i="26"/>
  <c r="J89" i="26" s="1"/>
  <c r="J60" i="26" s="1"/>
  <c r="P89" i="33"/>
  <c r="P88" i="33" s="1"/>
  <c r="AU90" i="1" s="1"/>
  <c r="BK87" i="19"/>
  <c r="BK86" i="19" s="1"/>
  <c r="J86" i="19" s="1"/>
  <c r="J30" i="19" s="1"/>
  <c r="AG76" i="1" s="1"/>
  <c r="P89" i="27"/>
  <c r="P88" i="27" s="1"/>
  <c r="AU84" i="1" s="1"/>
  <c r="R89" i="30"/>
  <c r="R88" i="30" s="1"/>
  <c r="I178" i="41"/>
  <c r="BA56" i="1"/>
  <c r="AW56" i="1" s="1"/>
  <c r="I148" i="41"/>
  <c r="BK89" i="33"/>
  <c r="J89" i="33" s="1"/>
  <c r="J60" i="33" s="1"/>
  <c r="P88" i="17"/>
  <c r="P87" i="17" s="1"/>
  <c r="AU73" i="1" s="1"/>
  <c r="AU72" i="1" s="1"/>
  <c r="BK88" i="35"/>
  <c r="J88" i="35" s="1"/>
  <c r="J60" i="35" s="1"/>
  <c r="BK89" i="28"/>
  <c r="J89" i="28" s="1"/>
  <c r="J60" i="28" s="1"/>
  <c r="R88" i="34"/>
  <c r="R87" i="34" s="1"/>
  <c r="P89" i="29"/>
  <c r="P88" i="29" s="1"/>
  <c r="AU86" i="1" s="1"/>
  <c r="T89" i="28"/>
  <c r="T88" i="28" s="1"/>
  <c r="T89" i="22"/>
  <c r="T88" i="22" s="1"/>
  <c r="H164" i="43"/>
  <c r="H164" i="42"/>
  <c r="F167" i="42" s="1"/>
  <c r="F168" i="42" s="1"/>
  <c r="F170" i="42" s="1"/>
  <c r="BK98" i="4"/>
  <c r="J98" i="4" s="1"/>
  <c r="J64" i="4" s="1"/>
  <c r="T88" i="35"/>
  <c r="T87" i="35" s="1"/>
  <c r="BA75" i="1"/>
  <c r="AW75" i="1" s="1"/>
  <c r="J59" i="37"/>
  <c r="J30" i="37"/>
  <c r="AG94" i="1" s="1"/>
  <c r="J32" i="10"/>
  <c r="AG65" i="1" s="1"/>
  <c r="J63" i="10"/>
  <c r="AU61" i="1"/>
  <c r="J30" i="36"/>
  <c r="AG93" i="1" s="1"/>
  <c r="J59" i="36"/>
  <c r="BD61" i="1"/>
  <c r="BB75" i="1"/>
  <c r="AX75" i="1" s="1"/>
  <c r="BC72" i="1"/>
  <c r="AY72" i="1" s="1"/>
  <c r="BC61" i="1"/>
  <c r="AY61" i="1" s="1"/>
  <c r="BD75" i="1"/>
  <c r="BK89" i="29"/>
  <c r="BK88" i="29" s="1"/>
  <c r="J88" i="29" s="1"/>
  <c r="J30" i="29" s="1"/>
  <c r="AG86" i="1" s="1"/>
  <c r="J226" i="33"/>
  <c r="J63" i="33" s="1"/>
  <c r="J426" i="21"/>
  <c r="J67" i="21" s="1"/>
  <c r="J231" i="35"/>
  <c r="J62" i="35" s="1"/>
  <c r="J221" i="26"/>
  <c r="J63" i="26" s="1"/>
  <c r="J236" i="28"/>
  <c r="J63" i="28" s="1"/>
  <c r="BK86" i="8"/>
  <c r="J86" i="8" s="1"/>
  <c r="J131" i="3"/>
  <c r="J66" i="3" s="1"/>
  <c r="J216" i="19"/>
  <c r="J63" i="19" s="1"/>
  <c r="BD72" i="1"/>
  <c r="T88" i="21"/>
  <c r="T87" i="21" s="1"/>
  <c r="P96" i="3"/>
  <c r="P95" i="3" s="1"/>
  <c r="AU57" i="1" s="1"/>
  <c r="BK89" i="30"/>
  <c r="BK88" i="30" s="1"/>
  <c r="J88" i="30" s="1"/>
  <c r="J30" i="30" s="1"/>
  <c r="AG87" i="1" s="1"/>
  <c r="T89" i="26"/>
  <c r="T88" i="26"/>
  <c r="P89" i="25"/>
  <c r="P88" i="25" s="1"/>
  <c r="AU82" i="1" s="1"/>
  <c r="T89" i="25"/>
  <c r="T88" i="25" s="1"/>
  <c r="P89" i="24"/>
  <c r="P88" i="24" s="1"/>
  <c r="AU81" i="1" s="1"/>
  <c r="P86" i="31"/>
  <c r="P85" i="31" s="1"/>
  <c r="AU88" i="1" s="1"/>
  <c r="T98" i="4"/>
  <c r="T97" i="4" s="1"/>
  <c r="R89" i="27"/>
  <c r="R88" i="27" s="1"/>
  <c r="T89" i="33"/>
  <c r="T88" i="33" s="1"/>
  <c r="R89" i="29"/>
  <c r="R88" i="29" s="1"/>
  <c r="BK89" i="24"/>
  <c r="J89" i="24" s="1"/>
  <c r="J60" i="24" s="1"/>
  <c r="R89" i="28"/>
  <c r="R88" i="28" s="1"/>
  <c r="BK88" i="34"/>
  <c r="J88" i="34" s="1"/>
  <c r="J60" i="34" s="1"/>
  <c r="R88" i="17"/>
  <c r="R87" i="17"/>
  <c r="T89" i="24"/>
  <c r="T88" i="24" s="1"/>
  <c r="T88" i="17"/>
  <c r="T87" i="17" s="1"/>
  <c r="T86" i="31"/>
  <c r="T85" i="31"/>
  <c r="R244" i="4"/>
  <c r="P88" i="21"/>
  <c r="P87" i="21" s="1"/>
  <c r="AU78" i="1" s="1"/>
  <c r="BK89" i="22"/>
  <c r="J89" i="22"/>
  <c r="J60" i="22" s="1"/>
  <c r="P88" i="35"/>
  <c r="P87" i="35" s="1"/>
  <c r="AU92" i="1" s="1"/>
  <c r="R95" i="5"/>
  <c r="R94" i="5" s="1"/>
  <c r="T89" i="30"/>
  <c r="T88" i="30" s="1"/>
  <c r="T96" i="3"/>
  <c r="T95" i="3" s="1"/>
  <c r="R89" i="25"/>
  <c r="R88" i="25"/>
  <c r="P89" i="32"/>
  <c r="P88" i="32" s="1"/>
  <c r="AU89" i="1" s="1"/>
  <c r="R88" i="21"/>
  <c r="R87" i="21"/>
  <c r="BK89" i="32"/>
  <c r="BK88" i="32"/>
  <c r="J88" i="32" s="1"/>
  <c r="J59" i="32" s="1"/>
  <c r="T89" i="27"/>
  <c r="T88" i="27" s="1"/>
  <c r="R87" i="19"/>
  <c r="R86" i="19"/>
  <c r="R96" i="3"/>
  <c r="R95" i="3"/>
  <c r="P244" i="4"/>
  <c r="P97" i="4"/>
  <c r="AU58" i="1" s="1"/>
  <c r="P89" i="28"/>
  <c r="P88" i="28"/>
  <c r="AU85" i="1" s="1"/>
  <c r="P87" i="19"/>
  <c r="P86" i="19" s="1"/>
  <c r="AU76" i="1" s="1"/>
  <c r="AU75" i="1" s="1"/>
  <c r="BK89" i="27"/>
  <c r="J89" i="27" s="1"/>
  <c r="J60" i="27" s="1"/>
  <c r="P89" i="23"/>
  <c r="P88" i="23" s="1"/>
  <c r="AU80" i="1" s="1"/>
  <c r="P89" i="26"/>
  <c r="P88" i="26" s="1"/>
  <c r="AU83" i="1" s="1"/>
  <c r="T87" i="19"/>
  <c r="T86" i="19" s="1"/>
  <c r="T88" i="34"/>
  <c r="T87" i="34" s="1"/>
  <c r="R88" i="35"/>
  <c r="R87" i="35" s="1"/>
  <c r="P89" i="22"/>
  <c r="P88" i="22" s="1"/>
  <c r="AU79" i="1" s="1"/>
  <c r="R89" i="22"/>
  <c r="R88" i="22" s="1"/>
  <c r="R98" i="4"/>
  <c r="R97" i="4" s="1"/>
  <c r="R89" i="24"/>
  <c r="R88" i="24" s="1"/>
  <c r="BK88" i="17"/>
  <c r="J88" i="17" s="1"/>
  <c r="J60" i="17" s="1"/>
  <c r="T89" i="23"/>
  <c r="T88" i="23" s="1"/>
  <c r="BK82" i="38"/>
  <c r="BK81" i="38"/>
  <c r="J81" i="38" s="1"/>
  <c r="J30" i="38" s="1"/>
  <c r="AG95" i="1" s="1"/>
  <c r="BK231" i="5"/>
  <c r="J231" i="5" s="1"/>
  <c r="J71" i="5" s="1"/>
  <c r="F33" i="38"/>
  <c r="AZ95" i="1" s="1"/>
  <c r="J33" i="38"/>
  <c r="AV95" i="1"/>
  <c r="AT95" i="1" s="1"/>
  <c r="F33" i="37"/>
  <c r="AZ94" i="1" s="1"/>
  <c r="J33" i="37"/>
  <c r="AV94" i="1"/>
  <c r="AT94" i="1" s="1"/>
  <c r="AN94" i="1" s="1"/>
  <c r="BK87" i="35"/>
  <c r="J87" i="35" s="1"/>
  <c r="J59" i="35" s="1"/>
  <c r="J33" i="36"/>
  <c r="AV93" i="1" s="1"/>
  <c r="AT93" i="1" s="1"/>
  <c r="AN93" i="1" s="1"/>
  <c r="F33" i="36"/>
  <c r="AZ93" i="1" s="1"/>
  <c r="F33" i="35"/>
  <c r="AZ92" i="1" s="1"/>
  <c r="J33" i="35"/>
  <c r="AV92" i="1"/>
  <c r="AT92" i="1" s="1"/>
  <c r="BK88" i="33"/>
  <c r="J88" i="33" s="1"/>
  <c r="J59" i="33" s="1"/>
  <c r="J33" i="34"/>
  <c r="AV91" i="1" s="1"/>
  <c r="AT91" i="1" s="1"/>
  <c r="F33" i="34"/>
  <c r="AZ91" i="1"/>
  <c r="F33" i="33"/>
  <c r="AZ90" i="1" s="1"/>
  <c r="J33" i="33"/>
  <c r="AV90" i="1" s="1"/>
  <c r="AT90" i="1" s="1"/>
  <c r="BK85" i="31"/>
  <c r="J85" i="31"/>
  <c r="J59" i="31" s="1"/>
  <c r="F33" i="32"/>
  <c r="AZ89" i="1" s="1"/>
  <c r="J33" i="32"/>
  <c r="AV89" i="1" s="1"/>
  <c r="AT89" i="1" s="1"/>
  <c r="F33" i="31"/>
  <c r="AZ88" i="1" s="1"/>
  <c r="J33" i="31"/>
  <c r="AV88" i="1" s="1"/>
  <c r="AT88" i="1" s="1"/>
  <c r="J89" i="29"/>
  <c r="J60" i="29" s="1"/>
  <c r="J59" i="29"/>
  <c r="F33" i="30"/>
  <c r="AZ87" i="1" s="1"/>
  <c r="J33" i="30"/>
  <c r="AV87" i="1"/>
  <c r="AT87" i="1" s="1"/>
  <c r="BK88" i="28"/>
  <c r="J88" i="28" s="1"/>
  <c r="J30" i="28" s="1"/>
  <c r="AG85" i="1" s="1"/>
  <c r="F33" i="29"/>
  <c r="AZ86" i="1" s="1"/>
  <c r="J33" i="29"/>
  <c r="AV86" i="1" s="1"/>
  <c r="AT86" i="1" s="1"/>
  <c r="AN86" i="1" s="1"/>
  <c r="F33" i="28"/>
  <c r="AZ85" i="1" s="1"/>
  <c r="J33" i="28"/>
  <c r="AV85" i="1" s="1"/>
  <c r="AT85" i="1" s="1"/>
  <c r="BK88" i="26"/>
  <c r="J88" i="26" s="1"/>
  <c r="J30" i="26" s="1"/>
  <c r="AG83" i="1" s="1"/>
  <c r="AN83" i="1" s="1"/>
  <c r="F33" i="27"/>
  <c r="AZ84" i="1" s="1"/>
  <c r="J33" i="27"/>
  <c r="AV84" i="1" s="1"/>
  <c r="AT84" i="1" s="1"/>
  <c r="BK88" i="25"/>
  <c r="J88" i="25" s="1"/>
  <c r="J59" i="25" s="1"/>
  <c r="F33" i="26"/>
  <c r="AZ83" i="1"/>
  <c r="J33" i="26"/>
  <c r="AV83" i="1" s="1"/>
  <c r="AT83" i="1" s="1"/>
  <c r="F33" i="25"/>
  <c r="AZ82" i="1" s="1"/>
  <c r="J33" i="25"/>
  <c r="AV82" i="1" s="1"/>
  <c r="AT82" i="1" s="1"/>
  <c r="BK88" i="23"/>
  <c r="J88" i="23"/>
  <c r="J59" i="23" s="1"/>
  <c r="J33" i="24"/>
  <c r="AV81" i="1" s="1"/>
  <c r="AT81" i="1" s="1"/>
  <c r="F33" i="24"/>
  <c r="AZ81" i="1" s="1"/>
  <c r="F33" i="23"/>
  <c r="AZ80" i="1" s="1"/>
  <c r="J33" i="23"/>
  <c r="AV80" i="1" s="1"/>
  <c r="AT80" i="1" s="1"/>
  <c r="BK87" i="21"/>
  <c r="J87" i="21"/>
  <c r="J59" i="21" s="1"/>
  <c r="F33" i="22"/>
  <c r="AZ79" i="1"/>
  <c r="J33" i="22"/>
  <c r="AV79" i="1" s="1"/>
  <c r="AT79" i="1" s="1"/>
  <c r="J32" i="20"/>
  <c r="AG77" i="1" s="1"/>
  <c r="J88" i="20"/>
  <c r="J64" i="20"/>
  <c r="F33" i="21"/>
  <c r="AZ78" i="1" s="1"/>
  <c r="J33" i="21"/>
  <c r="AV78" i="1" s="1"/>
  <c r="AT78" i="1" s="1"/>
  <c r="J59" i="19"/>
  <c r="J87" i="19"/>
  <c r="J60" i="19" s="1"/>
  <c r="F35" i="20"/>
  <c r="AZ77" i="1" s="1"/>
  <c r="J35" i="20"/>
  <c r="AV77" i="1" s="1"/>
  <c r="AT77" i="1" s="1"/>
  <c r="BK87" i="18"/>
  <c r="J87" i="18" s="1"/>
  <c r="J32" i="18" s="1"/>
  <c r="AG74" i="1" s="1"/>
  <c r="F33" i="19"/>
  <c r="AZ76" i="1"/>
  <c r="J33" i="19"/>
  <c r="AV76" i="1" s="1"/>
  <c r="AT76" i="1" s="1"/>
  <c r="AN76" i="1" s="1"/>
  <c r="J35" i="18"/>
  <c r="AV74" i="1"/>
  <c r="AT74" i="1"/>
  <c r="F35" i="18"/>
  <c r="AZ74" i="1" s="1"/>
  <c r="BK87" i="16"/>
  <c r="J87" i="16"/>
  <c r="J63" i="16" s="1"/>
  <c r="F33" i="17"/>
  <c r="AZ73" i="1" s="1"/>
  <c r="J33" i="17"/>
  <c r="AV73" i="1" s="1"/>
  <c r="AT73" i="1" s="1"/>
  <c r="J63" i="15"/>
  <c r="F35" i="16"/>
  <c r="AZ71" i="1" s="1"/>
  <c r="J35" i="16"/>
  <c r="AV71" i="1" s="1"/>
  <c r="AT71" i="1" s="1"/>
  <c r="J63" i="14"/>
  <c r="F35" i="15"/>
  <c r="AZ70" i="1" s="1"/>
  <c r="J35" i="15"/>
  <c r="AV70" i="1" s="1"/>
  <c r="AT70" i="1" s="1"/>
  <c r="AN70" i="1" s="1"/>
  <c r="J63" i="13"/>
  <c r="F35" i="14"/>
  <c r="AZ69" i="1" s="1"/>
  <c r="J35" i="14"/>
  <c r="AV69" i="1" s="1"/>
  <c r="AT69" i="1" s="1"/>
  <c r="AN69" i="1" s="1"/>
  <c r="J32" i="12"/>
  <c r="AG67" i="1" s="1"/>
  <c r="J35" i="13"/>
  <c r="AV68" i="1"/>
  <c r="AT68" i="1"/>
  <c r="AN68" i="1" s="1"/>
  <c r="F35" i="13"/>
  <c r="AZ68" i="1" s="1"/>
  <c r="J32" i="11"/>
  <c r="AG66" i="1" s="1"/>
  <c r="J35" i="12"/>
  <c r="AV67" i="1" s="1"/>
  <c r="AT67" i="1" s="1"/>
  <c r="F35" i="12"/>
  <c r="AZ67" i="1"/>
  <c r="F35" i="11"/>
  <c r="AZ66" i="1" s="1"/>
  <c r="J35" i="11"/>
  <c r="AV66" i="1" s="1"/>
  <c r="AT66" i="1" s="1"/>
  <c r="J63" i="9"/>
  <c r="F35" i="10"/>
  <c r="AZ65" i="1" s="1"/>
  <c r="J35" i="10"/>
  <c r="AV65" i="1" s="1"/>
  <c r="AT65" i="1" s="1"/>
  <c r="AN65" i="1" s="1"/>
  <c r="J35" i="9"/>
  <c r="AV64" i="1" s="1"/>
  <c r="AT64" i="1" s="1"/>
  <c r="AN64" i="1" s="1"/>
  <c r="F35" i="9"/>
  <c r="AZ64" i="1" s="1"/>
  <c r="J63" i="7"/>
  <c r="J35" i="8"/>
  <c r="AV63" i="1"/>
  <c r="AT63" i="1" s="1"/>
  <c r="F35" i="8"/>
  <c r="AZ63" i="1"/>
  <c r="J32" i="6"/>
  <c r="AG60" i="1" s="1"/>
  <c r="F35" i="7"/>
  <c r="AZ62" i="1"/>
  <c r="J35" i="7"/>
  <c r="AV62" i="1" s="1"/>
  <c r="AT62" i="1" s="1"/>
  <c r="AN62" i="1" s="1"/>
  <c r="J95" i="5"/>
  <c r="J64" i="5" s="1"/>
  <c r="J35" i="6"/>
  <c r="AV60" i="1" s="1"/>
  <c r="AT60" i="1" s="1"/>
  <c r="F35" i="6"/>
  <c r="AZ60" i="1" s="1"/>
  <c r="BK97" i="4"/>
  <c r="J97" i="4" s="1"/>
  <c r="J63" i="4" s="1"/>
  <c r="F35" i="5"/>
  <c r="AZ59" i="1"/>
  <c r="J35" i="5"/>
  <c r="AV59" i="1" s="1"/>
  <c r="AT59" i="1" s="1"/>
  <c r="BC56" i="1"/>
  <c r="AY56" i="1" s="1"/>
  <c r="BB56" i="1"/>
  <c r="AX56" i="1" s="1"/>
  <c r="BD56" i="1"/>
  <c r="BD54" i="1" s="1"/>
  <c r="W33" i="1" s="1"/>
  <c r="BK95" i="3"/>
  <c r="J95" i="3" s="1"/>
  <c r="J63" i="3" s="1"/>
  <c r="F35" i="4"/>
  <c r="AZ58" i="1" s="1"/>
  <c r="J35" i="4"/>
  <c r="AV58" i="1"/>
  <c r="AT58" i="1"/>
  <c r="BA54" i="1"/>
  <c r="W30" i="1" s="1"/>
  <c r="BK81" i="2"/>
  <c r="J81" i="2" s="1"/>
  <c r="J59" i="2" s="1"/>
  <c r="F35" i="3"/>
  <c r="AZ57" i="1" s="1"/>
  <c r="J35" i="3"/>
  <c r="AV57" i="1" s="1"/>
  <c r="AT57" i="1" s="1"/>
  <c r="J33" i="2"/>
  <c r="AV55" i="1" s="1"/>
  <c r="AT55" i="1" s="1"/>
  <c r="F33" i="2"/>
  <c r="AZ55" i="1" s="1"/>
  <c r="F167" i="43" l="1"/>
  <c r="F168" i="43" s="1"/>
  <c r="F170" i="43" s="1"/>
  <c r="AN67" i="1"/>
  <c r="BC54" i="1"/>
  <c r="W32" i="1" s="1"/>
  <c r="AN85" i="1"/>
  <c r="AN95" i="1"/>
  <c r="BB54" i="1"/>
  <c r="AX54" i="1" s="1"/>
  <c r="AN66" i="1"/>
  <c r="AN60" i="1"/>
  <c r="AZ61" i="1"/>
  <c r="AV61" i="1" s="1"/>
  <c r="AT61" i="1" s="1"/>
  <c r="AN77" i="1"/>
  <c r="AG75" i="1"/>
  <c r="AN87" i="1"/>
  <c r="AZ75" i="1"/>
  <c r="AV75" i="1" s="1"/>
  <c r="AT75" i="1" s="1"/>
  <c r="J32" i="8"/>
  <c r="AG63" i="1" s="1"/>
  <c r="AN63" i="1" s="1"/>
  <c r="J63" i="8"/>
  <c r="BK88" i="24"/>
  <c r="J88" i="24"/>
  <c r="J30" i="24" s="1"/>
  <c r="J89" i="30"/>
  <c r="J60" i="30" s="1"/>
  <c r="J59" i="30"/>
  <c r="BK87" i="17"/>
  <c r="J87" i="17" s="1"/>
  <c r="J30" i="17" s="1"/>
  <c r="J30" i="32"/>
  <c r="AG89" i="1" s="1"/>
  <c r="AN89" i="1" s="1"/>
  <c r="J89" i="32"/>
  <c r="J60" i="32" s="1"/>
  <c r="J59" i="38"/>
  <c r="J82" i="38"/>
  <c r="J60" i="38" s="1"/>
  <c r="BK88" i="22"/>
  <c r="J88" i="22"/>
  <c r="J59" i="22" s="1"/>
  <c r="BK88" i="27"/>
  <c r="J88" i="27"/>
  <c r="J30" i="27" s="1"/>
  <c r="BK94" i="5"/>
  <c r="J94" i="5" s="1"/>
  <c r="J63" i="5" s="1"/>
  <c r="BK87" i="34"/>
  <c r="J87" i="34" s="1"/>
  <c r="J30" i="34" s="1"/>
  <c r="AU56" i="1"/>
  <c r="AU54" i="1" s="1"/>
  <c r="J39" i="38"/>
  <c r="J39" i="37"/>
  <c r="J30" i="35"/>
  <c r="AG92" i="1" s="1"/>
  <c r="AN92" i="1" s="1"/>
  <c r="J39" i="36"/>
  <c r="J30" i="33"/>
  <c r="AG90" i="1" s="1"/>
  <c r="AN90" i="1" s="1"/>
  <c r="J39" i="33"/>
  <c r="J39" i="32"/>
  <c r="J30" i="31"/>
  <c r="AG88" i="1" s="1"/>
  <c r="AN88" i="1" s="1"/>
  <c r="J39" i="30"/>
  <c r="J39" i="29"/>
  <c r="J59" i="28"/>
  <c r="J39" i="28"/>
  <c r="J59" i="26"/>
  <c r="J30" i="25"/>
  <c r="J39" i="25" s="1"/>
  <c r="J39" i="26"/>
  <c r="J30" i="23"/>
  <c r="AG80" i="1"/>
  <c r="AN80" i="1"/>
  <c r="J39" i="23"/>
  <c r="J30" i="21"/>
  <c r="AG78" i="1"/>
  <c r="AN78" i="1" s="1"/>
  <c r="J39" i="21"/>
  <c r="J41" i="20"/>
  <c r="AN74" i="1"/>
  <c r="J63" i="18"/>
  <c r="J39" i="19"/>
  <c r="AZ72" i="1"/>
  <c r="AV72" i="1" s="1"/>
  <c r="AT72" i="1" s="1"/>
  <c r="J41" i="18"/>
  <c r="J32" i="16"/>
  <c r="J41" i="16" s="1"/>
  <c r="J41" i="15"/>
  <c r="J41" i="14"/>
  <c r="J41" i="13"/>
  <c r="J41" i="12"/>
  <c r="J41" i="11"/>
  <c r="J41" i="10"/>
  <c r="J41" i="9"/>
  <c r="J41" i="8"/>
  <c r="J41" i="7"/>
  <c r="J41" i="6"/>
  <c r="W31" i="1"/>
  <c r="AW54" i="1"/>
  <c r="AK30" i="1" s="1"/>
  <c r="J32" i="4"/>
  <c r="J41" i="4" s="1"/>
  <c r="AG58" i="1"/>
  <c r="AN58" i="1" s="1"/>
  <c r="AZ56" i="1"/>
  <c r="AV56" i="1" s="1"/>
  <c r="AT56" i="1" s="1"/>
  <c r="J32" i="3"/>
  <c r="J41" i="3" s="1"/>
  <c r="J30" i="2"/>
  <c r="J39" i="2" s="1"/>
  <c r="AG91" i="1" l="1"/>
  <c r="AN91" i="1" s="1"/>
  <c r="J39" i="34"/>
  <c r="AG82" i="1"/>
  <c r="AN82" i="1" s="1"/>
  <c r="AG57" i="1"/>
  <c r="AY54" i="1"/>
  <c r="AG55" i="1"/>
  <c r="AN55" i="1" s="1"/>
  <c r="J39" i="24"/>
  <c r="AG81" i="1"/>
  <c r="AN81" i="1" s="1"/>
  <c r="J39" i="27"/>
  <c r="AG84" i="1"/>
  <c r="AN84" i="1" s="1"/>
  <c r="AG73" i="1"/>
  <c r="AG72" i="1" s="1"/>
  <c r="AN72" i="1" s="1"/>
  <c r="J39" i="17"/>
  <c r="AG71" i="1"/>
  <c r="AG61" i="1" s="1"/>
  <c r="AN61" i="1" s="1"/>
  <c r="AN75" i="1"/>
  <c r="J39" i="35"/>
  <c r="J39" i="31"/>
  <c r="J59" i="34"/>
  <c r="J32" i="5"/>
  <c r="AG59" i="1" s="1"/>
  <c r="AN59" i="1" s="1"/>
  <c r="J59" i="17"/>
  <c r="J59" i="24"/>
  <c r="J30" i="22"/>
  <c r="AG79" i="1"/>
  <c r="AN79" i="1" s="1"/>
  <c r="J59" i="27"/>
  <c r="AN71" i="1"/>
  <c r="AZ54" i="1"/>
  <c r="W29" i="1" s="1"/>
  <c r="AN57" i="1"/>
  <c r="AN73" i="1" l="1"/>
  <c r="J41" i="5"/>
  <c r="J39" i="22"/>
  <c r="AG56" i="1"/>
  <c r="AN56" i="1" s="1"/>
  <c r="AV54" i="1"/>
  <c r="AK29" i="1" s="1"/>
  <c r="AG54" i="1" l="1"/>
  <c r="AT54" i="1"/>
  <c r="AN54" i="1" l="1"/>
  <c r="AK26" i="1"/>
  <c r="AK35" i="1" s="1"/>
</calcChain>
</file>

<file path=xl/sharedStrings.xml><?xml version="1.0" encoding="utf-8"?>
<sst xmlns="http://schemas.openxmlformats.org/spreadsheetml/2006/main" count="61459" uniqueCount="3870">
  <si>
    <t>Export Komplet</t>
  </si>
  <si>
    <t>VZ</t>
  </si>
  <si>
    <t>2.0</t>
  </si>
  <si>
    <t>ZAMOK</t>
  </si>
  <si>
    <t>False</t>
  </si>
  <si>
    <t>{b87020ee-33c3-41ae-b421-e405faf1bb91}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</si>
  <si>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</si>
  <si>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</si>
  <si>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</si>
  <si>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</si>
  <si>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</si>
  <si>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</si>
  <si>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</si>
  <si>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</si>
  <si>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20_058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</si>
  <si>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</si>
  <si>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</si>
  <si>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Malšovice - Kanalizace a ČOV II.etapa_ČOV 820EO</t>
  </si>
  <si>
    <t>KSO:</t>
  </si>
  <si>
    <t/>
  </si>
  <si>
    <t>CC-CZ:</t>
  </si>
  <si>
    <t>Místo:</t>
  </si>
  <si>
    <t>Malšovice</t>
  </si>
  <si>
    <t>Datum:</t>
  </si>
  <si>
    <t>21. 12. 2022</t>
  </si>
  <si>
    <t>Zadavatel:</t>
  </si>
  <si>
    <t>IČ:</t>
  </si>
  <si>
    <t>Obec Malšovice</t>
  </si>
  <si>
    <t>DIČ:</t>
  </si>
  <si>
    <t>Uchazeč:</t>
  </si>
  <si>
    <t>Vyplň údaj</t>
  </si>
  <si>
    <t>Projektant:</t>
  </si>
  <si>
    <t>AZ Consult spol. s r.o.</t>
  </si>
  <si>
    <t>True</t>
  </si>
  <si>
    <t>Zpracovatel:</t>
  </si>
  <si>
    <t>0,1</t>
  </si>
  <si>
    <t>Dagmar Sedláčková</t>
  </si>
  <si>
    <t>Poznámka:</t>
  </si>
  <si>
    <t>Soupis prací je sestaven s využitím položek Cenové soustavy ÚRS. Cenové a technické podmínky položek Cenové soustavy ÚRS, které nejsou uvedeny v soupisu prací (informace z tzv. úvodních částí katalogů) jsou neomezeně dálkově k dispozici na www.cs-urs.cz. Položky soupisu prací, které nemají ve sloupci "Cenová soustava" uveden žádný údaj,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</si>
  <si>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</si>
  <si>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</si>
  <si>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</si>
  <si>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</si>
  <si>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</si>
  <si>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</si>
  <si>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</si>
  <si>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</si>
  <si>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</si>
  <si>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</si>
  <si>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</si>
  <si>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</si>
  <si>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</si>
  <si>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</si>
  <si>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</si>
  <si>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</si>
  <si>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</si>
  <si>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</si>
  <si>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</si>
  <si>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</si>
  <si>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</si>
  <si>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</si>
  <si>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</si>
  <si>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</si>
  <si>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</si>
  <si>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</si>
  <si>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</si>
  <si>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</si>
  <si>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</si>
  <si>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</si>
  <si>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</si>
  <si>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</si>
  <si>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</si>
  <si>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</si>
  <si>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</si>
  <si>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</si>
  <si>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</si>
  <si>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</si>
  <si>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</si>
  <si>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00</t>
  </si>
  <si>
    <t>Příprava území</t>
  </si>
  <si>
    <t>STA</t>
  </si>
  <si>
    <t>1</t>
  </si>
  <si>
    <t>{c49c53f0-47cc-4120-b990-8af9e3d0ef78}</t>
  </si>
  <si>
    <t>2</t>
  </si>
  <si>
    <t>SO 01</t>
  </si>
  <si>
    <t>Zkapacitnění ČOV Malšovice</t>
  </si>
  <si>
    <t>{2109b041-60c1-4d04-967c-e440e87fd120}</t>
  </si>
  <si>
    <t>SO 01.1</t>
  </si>
  <si>
    <t>ČOV - HTÚ, KTÚ, zpevněné plochy, oplocení</t>
  </si>
  <si>
    <t>Soupis</t>
  </si>
  <si>
    <t>{f315b254-6cef-411c-ad1c-6e81f3a16d14}</t>
  </si>
  <si>
    <t>SO 01.2</t>
  </si>
  <si>
    <t>ČOV - Stavební a konstrukční část</t>
  </si>
  <si>
    <t>{986ddac0-eaec-4630-81ee-f72b13037438}</t>
  </si>
  <si>
    <t>SO 01.3</t>
  </si>
  <si>
    <t>ČOV - Trubní rozvody</t>
  </si>
  <si>
    <t>{b6745828-7168-4cb6-ab2f-263297456c53}</t>
  </si>
  <si>
    <t>SO 01.4</t>
  </si>
  <si>
    <t>ČOV - Zkapacitnění přípojky NN</t>
  </si>
  <si>
    <t>{625a0761-f383-494b-ab47-c0ebf5e243bb}</t>
  </si>
  <si>
    <t>PS 01</t>
  </si>
  <si>
    <t>Zkapacitnění ČOV Malšoovice</t>
  </si>
  <si>
    <t>PRO</t>
  </si>
  <si>
    <t>{0c669b68-26e9-42f4-8009-adbdd6d52007}</t>
  </si>
  <si>
    <t>DPS 01.1</t>
  </si>
  <si>
    <t>Čerpací jímka + mechanické předčištění</t>
  </si>
  <si>
    <t>{c23b05ff-428d-4e9f-8edc-f3c80c02f4f8}</t>
  </si>
  <si>
    <t>DPS 01.2</t>
  </si>
  <si>
    <t>Biologické čištění</t>
  </si>
  <si>
    <t>{568b9d37-260f-41a5-9743-ae5b7c44426d}</t>
  </si>
  <si>
    <t>DPS 01.3</t>
  </si>
  <si>
    <t>Dmychárna</t>
  </si>
  <si>
    <t>{3d423c39-4e29-43e1-869d-ad8c5c7f3e86}</t>
  </si>
  <si>
    <t>DPS 01.4</t>
  </si>
  <si>
    <t>Kalové hospodářství</t>
  </si>
  <si>
    <t>{158d6665-24fa-4602-ace2-5bc45713b6a0}</t>
  </si>
  <si>
    <t>DPS 01.5</t>
  </si>
  <si>
    <t>Měrný objekt</t>
  </si>
  <si>
    <t>{fb8265bd-226f-400e-a912-3c95516f136f}</t>
  </si>
  <si>
    <t>DPS 01.6</t>
  </si>
  <si>
    <t>Zhotovení technologických prostupů</t>
  </si>
  <si>
    <t>{abfd0089-8047-4c94-8044-b5921081165c}</t>
  </si>
  <si>
    <t>DPS 01.6.01</t>
  </si>
  <si>
    <t>Demontáže a provizorní zařízení</t>
  </si>
  <si>
    <t>{b2f540bd-5921-4f8c-95e0-7e49d7eeeb24}</t>
  </si>
  <si>
    <t>DPS 01.6.02</t>
  </si>
  <si>
    <t>Potrubí a armatury</t>
  </si>
  <si>
    <t>{7d6369aa-69aa-4c55-9a09-0dc4d198db59}</t>
  </si>
  <si>
    <t>DPS 01.6.1</t>
  </si>
  <si>
    <t>Technologické elektro + MaR</t>
  </si>
  <si>
    <t>{9fe161de-b128-47d5-9ff9-8d781eb015ab}</t>
  </si>
  <si>
    <t>DPS 01.7</t>
  </si>
  <si>
    <t>Ostatní</t>
  </si>
  <si>
    <t>{cc0a6c10-da9f-4fd5-819d-56f8664c329a}</t>
  </si>
  <si>
    <t>SO 02</t>
  </si>
  <si>
    <t>ČSOV 1 Malšovice + PS 02 ČSOV 1 Malšovice</t>
  </si>
  <si>
    <t>{86dd0a0b-70b4-4cae-a299-17f05d703b70}</t>
  </si>
  <si>
    <t>###NOINSERT###</t>
  </si>
  <si>
    <t>01</t>
  </si>
  <si>
    <t>PS 02 ČSOV 1</t>
  </si>
  <si>
    <t>{46bafdb3-1106-4f0c-8bc2-51f771c10007}</t>
  </si>
  <si>
    <t>SO 03</t>
  </si>
  <si>
    <t>ČSOV 2 Malšovice + PS 03 ČSOV 2 Malšovice</t>
  </si>
  <si>
    <t>{92107b0e-7169-4081-9f63-e3ed680782e3}</t>
  </si>
  <si>
    <t>PS 03 ČSOV 2</t>
  </si>
  <si>
    <t>{cd177638-dcad-4b62-886b-7fb5f3a99175}</t>
  </si>
  <si>
    <t>SO 04.1</t>
  </si>
  <si>
    <t>Přípojky</t>
  </si>
  <si>
    <t>{39d79f60-312d-497c-b68c-74d3e5b2d052}</t>
  </si>
  <si>
    <t>SO 04A</t>
  </si>
  <si>
    <t>Kanalizace - gravitační řad A</t>
  </si>
  <si>
    <t>ING</t>
  </si>
  <si>
    <t>{baca5a2b-818e-40a6-acfd-27e425c16fc9}</t>
  </si>
  <si>
    <t>SO 04A1</t>
  </si>
  <si>
    <t>Kanalizace - gravitační řad A-1</t>
  </si>
  <si>
    <t>{50e37fa1-4894-45aa-854b-522f846e8e50}</t>
  </si>
  <si>
    <t>SO 04A2</t>
  </si>
  <si>
    <t>Kanalizace - gravitační řad A-2</t>
  </si>
  <si>
    <t>{776b977f-7446-4446-85ad-a3e9c723efc0}</t>
  </si>
  <si>
    <t>SO 04A3</t>
  </si>
  <si>
    <t>Kanalizace - gravitační řad A-3</t>
  </si>
  <si>
    <t>{c348ac15-e06f-499c-a24b-34a5d8e356f6}</t>
  </si>
  <si>
    <t>SO 04A3-1</t>
  </si>
  <si>
    <t>Kanalizace - gravitační řad A-3-1</t>
  </si>
  <si>
    <t>{786df06c-51f2-4f9a-af24-fd1fc2093aa7}</t>
  </si>
  <si>
    <t>SO 04A4</t>
  </si>
  <si>
    <t>Kanalizace - gravitační řad A4</t>
  </si>
  <si>
    <t>{482c27ea-c481-4c85-a9be-3d9eb1d29b7e}</t>
  </si>
  <si>
    <t>SO 04A5</t>
  </si>
  <si>
    <t>Kanalizace - gravitační řad A-5</t>
  </si>
  <si>
    <t>{1ab84042-5c3e-4d9d-9504-7edb12c8252a}</t>
  </si>
  <si>
    <t>SO 04A6</t>
  </si>
  <si>
    <t>Kanalizace - gravitační řad A-6</t>
  </si>
  <si>
    <t>{7042d0ba-192f-4876-9def-452f48d8e323}</t>
  </si>
  <si>
    <t>SO 04B</t>
  </si>
  <si>
    <t>Kanalizace - gravitační řad B</t>
  </si>
  <si>
    <t>{a2ed6eeb-c6bb-4be7-9653-eb49ea766111}</t>
  </si>
  <si>
    <t>SO 04V</t>
  </si>
  <si>
    <t>Oprava stávajícího vodovodu - u stoky B mezi Š47-Š51</t>
  </si>
  <si>
    <t>{3ff72d38-5b36-48b1-9076-58a413a044f7}</t>
  </si>
  <si>
    <t>SO 04B1</t>
  </si>
  <si>
    <t>Kanalizace - gravitační řad B-1</t>
  </si>
  <si>
    <t>{09d98adf-da65-406b-bbec-ec18b376ca29}</t>
  </si>
  <si>
    <t>SO 04B2</t>
  </si>
  <si>
    <t>Kanalizace - gravitační řad B-2</t>
  </si>
  <si>
    <t>{0c6fa3e5-a03b-4e4f-b581-bc1a277230e1}</t>
  </si>
  <si>
    <t>SO 05V1</t>
  </si>
  <si>
    <t>Kanalizace - výtlak V1</t>
  </si>
  <si>
    <t>{64520479-88cf-4055-806e-744700733b76}</t>
  </si>
  <si>
    <t>SO 05V2</t>
  </si>
  <si>
    <t>Kanalizace - výtlak V2</t>
  </si>
  <si>
    <t>{f86b3f31-678e-427b-a089-5b604ac1ec9b}</t>
  </si>
  <si>
    <t>SO 06</t>
  </si>
  <si>
    <t>Přípojka NN pro ČSOV 1 + ovládání a regulace ČSOV</t>
  </si>
  <si>
    <t>{4d7caa6c-00f6-4476-85c3-ced81cea7d8d}</t>
  </si>
  <si>
    <t>SO 07</t>
  </si>
  <si>
    <t>Přípojka NN pro ČSOV 2 + ovládání a regulace ČSOV</t>
  </si>
  <si>
    <t>{54ad2a0e-526e-4888-a70c-0c1d2d81e17e}</t>
  </si>
  <si>
    <t>VRN</t>
  </si>
  <si>
    <t>Vedlejší a ostatní náklady</t>
  </si>
  <si>
    <t>VON</t>
  </si>
  <si>
    <t>{93f5a3be-3a15-4521-8c86-5af9c1b8c58e}</t>
  </si>
  <si>
    <t>KRYCÍ LIST SOUPISU PRACÍ</t>
  </si>
  <si>
    <t>Objekt:</t>
  </si>
  <si>
    <t>SO 00 -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</si>
  <si>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</si>
  <si>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</si>
  <si>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</si>
  <si>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</si>
  <si>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</si>
  <si>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</si>
  <si>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</si>
  <si>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</si>
  <si>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</si>
  <si>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</si>
  <si>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</si>
  <si>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</si>
  <si>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</si>
  <si>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</si>
  <si>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</si>
  <si>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</si>
  <si>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</si>
  <si>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</si>
  <si>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</si>
  <si>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</si>
  <si>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</si>
  <si>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</si>
  <si>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</si>
  <si>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</si>
  <si>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111251102</t>
  </si>
  <si>
    <t>Odstranění křovin a stromů s odstraněním kořenů strojně průměru kmene do 100 mm v rovině nebo ve svahu sklonu terénu do 1:5, při celkové ploše přes 100 do 500 m2</t>
  </si>
  <si>
    <t>m2</t>
  </si>
  <si>
    <t>CS ÚRS 2021 02</t>
  </si>
  <si>
    <t>4</t>
  </si>
  <si>
    <t>1165128446</t>
  </si>
  <si>
    <t>Online PSC</t>
  </si>
  <si>
    <t>https://podminky.urs.cz/item/CS_URS_2021_02/111251102</t>
  </si>
  <si>
    <t>VV</t>
  </si>
  <si>
    <t>500 "gravitační stoky</t>
  </si>
  <si>
    <t>350 "výtlaky</t>
  </si>
  <si>
    <t>Součet</t>
  </si>
  <si>
    <t>112101101</t>
  </si>
  <si>
    <t>Odstranění stromů s odřezáním kmene a s odvětvením listnatých, průměru kmene přes 100 do 300 mm</t>
  </si>
  <si>
    <t>kus</t>
  </si>
  <si>
    <t>-1035877380</t>
  </si>
  <si>
    <t>https://podminky.urs.cz/item/CS_URS_2021_02/112101101</t>
  </si>
  <si>
    <t>3</t>
  </si>
  <si>
    <t>112101102</t>
  </si>
  <si>
    <t>Odstranění stromů s odřezáním kmene a s odvětvením listnatých, průměru kmene přes 300 do 500 mm</t>
  </si>
  <si>
    <t>-1983434068</t>
  </si>
  <si>
    <t>https://podminky.urs.cz/item/CS_URS_2021_02/112101102</t>
  </si>
  <si>
    <t>112155215</t>
  </si>
  <si>
    <t>Štěpkování s naložením na dopravní prostředek a odvozem do 20 km stromků a větví solitérů, průměru kmene do 300 mm</t>
  </si>
  <si>
    <t>936447918</t>
  </si>
  <si>
    <t>https://podminky.urs.cz/item/CS_URS_2021_02/112155215</t>
  </si>
  <si>
    <t>5</t>
  </si>
  <si>
    <t>112155221</t>
  </si>
  <si>
    <t>Štěpkování s naložením na dopravní prostředek a odvozem do 20 km stromků a větví solitérů, průměru kmene přes 300 do 500 mm</t>
  </si>
  <si>
    <t>-215635984</t>
  </si>
  <si>
    <t>https://podminky.urs.cz/item/CS_URS_2021_02/112155221</t>
  </si>
  <si>
    <t>6</t>
  </si>
  <si>
    <t>112155311</t>
  </si>
  <si>
    <t>Štěpkování s naložením na dopravní prostředek a odvozem do 20 km keřového porostu středně hustého</t>
  </si>
  <si>
    <t>-741413199</t>
  </si>
  <si>
    <t>https://podminky.urs.cz/item/CS_URS_2021_02/112155311</t>
  </si>
  <si>
    <t>7</t>
  </si>
  <si>
    <t>112251101</t>
  </si>
  <si>
    <t>Odstranění pařezů strojně s jejich vykopáním, vytrháním nebo odstřelením průměru přes 100 do 300 mm</t>
  </si>
  <si>
    <t>-904561523</t>
  </si>
  <si>
    <t>https://podminky.urs.cz/item/CS_URS_2021_02/112251101</t>
  </si>
  <si>
    <t>8</t>
  </si>
  <si>
    <t>112251102</t>
  </si>
  <si>
    <t>Odstranění pařezů strojně s jejich vykopáním, vytrháním nebo odstřelením průměru přes 300 do 500 mm</t>
  </si>
  <si>
    <t>1857023575</t>
  </si>
  <si>
    <t>https://podminky.urs.cz/item/CS_URS_2021_02/112251102</t>
  </si>
  <si>
    <t>vš</t>
  </si>
  <si>
    <t>výkop šachet</t>
  </si>
  <si>
    <t>m3</t>
  </si>
  <si>
    <t>2,856</t>
  </si>
  <si>
    <t>SO 01 - Zkapacitnění ČOV Malšovice</t>
  </si>
  <si>
    <t>Soupis:</t>
  </si>
  <si>
    <t>SO 01.1 - ČOV - HTÚ, KTÚ, zpevněné plochy, oplocení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</si>
  <si>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</si>
  <si>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</si>
  <si>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</si>
  <si>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</si>
  <si>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</si>
  <si>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</si>
  <si>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M - Práce a dodávky M</t>
  </si>
  <si>
    <t xml:space="preserve">    46-M - Zemní práce při extr.mont.pracích</t>
  </si>
  <si>
    <t>113106291</t>
  </si>
  <si>
    <t>Rozebrání dlažeb a dílců vozovek a ploch s přemístěním hmot na skládku na vzdálenost do 3 m nebo s naložením na dopravní prostředek, s jakoukoliv výplní spár strojně plochy jednotlivě přes 50 m2 do 200 m2 ze silničních dílců jakýchkoliv rozměrů, s ložem z kameniva nebo živice se spárami zalitými živicí</t>
  </si>
  <si>
    <t>-1244002266</t>
  </si>
  <si>
    <t>https://podminky.urs.cz/item/CS_URS_2021_02/113106291</t>
  </si>
  <si>
    <t>80,0 "dočasná panel. plocha - rozebrání pro odvoz</t>
  </si>
  <si>
    <t>113154123</t>
  </si>
  <si>
    <t>Frézování živičného podkladu nebo krytu s naložením na dopravní prostředek plochy do 500 m2 bez překážek v trase pruhu šířky přes 0,5 m do 1 m, tloušťky vrstvy 50 mm</t>
  </si>
  <si>
    <t>-2040528094</t>
  </si>
  <si>
    <t>https://podminky.urs.cz/item/CS_URS_2021_02/113154123</t>
  </si>
  <si>
    <t>121151123</t>
  </si>
  <si>
    <t>Sejmutí ornice strojně při souvislé ploše přes 500 m2, tl. vrstvy do 200 mm</t>
  </si>
  <si>
    <t>1325275922</t>
  </si>
  <si>
    <t>https://podminky.urs.cz/item/CS_URS_2021_02/121151123</t>
  </si>
  <si>
    <t>1720 "tl. 200 mm</t>
  </si>
  <si>
    <t>131212531</t>
  </si>
  <si>
    <t>Hloubení jamek ručně objemu do 0,5 m3 s odhozením výkopku do 3 m nebo naložením na dopravní prostředek v hornině třídy těžitelnosti I skupiny 3 soudržných</t>
  </si>
  <si>
    <t>-1334772002</t>
  </si>
  <si>
    <t>https://podminky.urs.cz/item/CS_URS_2021_02/131212531</t>
  </si>
  <si>
    <t>0,3*0,3*0,8*29 "zákl.patky sloupků plotových"</t>
  </si>
  <si>
    <t xml:space="preserve">0,4*0,4*0,8*6 "zákl. patky šíkmých vzpěr rohových </t>
  </si>
  <si>
    <t>Mezisoučet</t>
  </si>
  <si>
    <t>vš*0,8</t>
  </si>
  <si>
    <t>131312531</t>
  </si>
  <si>
    <t>Hloubení jamek ručně objemu do 0,5 m3 s odhozením výkopku do 3 m nebo naložením na dopravní prostředek v hornině třídy těžitelnosti II skupiny 4 soudržných</t>
  </si>
  <si>
    <t>477466874</t>
  </si>
  <si>
    <t>https://podminky.urs.cz/item/CS_URS_2021_02/131312531</t>
  </si>
  <si>
    <t>vš*0,2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</si>
  <si>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</si>
  <si>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</si>
  <si>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1148709365</t>
  </si>
  <si>
    <t>https://podminky.urs.cz/item/CS_URS_2021_02/171152101</t>
  </si>
  <si>
    <t>(3,4*3,4)/2*44</t>
  </si>
  <si>
    <t>181351113</t>
  </si>
  <si>
    <t>Rozprostření a urovnání ornice v rovině nebo ve svahu sklonu do 1:5 strojně při souvislé ploše přes 500 m2, tl. vrstvy do 200 mm</t>
  </si>
  <si>
    <t>-1250806938</t>
  </si>
  <si>
    <t>https://podminky.urs.cz/item/CS_URS_2021_02/181351113</t>
  </si>
  <si>
    <t>181451131</t>
  </si>
  <si>
    <t>Založení trávníku na půdě předem připravené plochy přes 1000 m2 výsevem včetně utažení parkového v rovině nebo na svahu do 1:5</t>
  </si>
  <si>
    <t>-919437828</t>
  </si>
  <si>
    <t>https://podminky.urs.cz/item/CS_URS_2021_02/181451131</t>
  </si>
  <si>
    <t>9</t>
  </si>
  <si>
    <t>M</t>
  </si>
  <si>
    <t>00572470</t>
  </si>
  <si>
    <t>osivo směs travní univerzál</t>
  </si>
  <si>
    <t>kg</t>
  </si>
  <si>
    <t>-1407390366</t>
  </si>
  <si>
    <t>1720*0,015 'Přepočtené koeficientem množství</t>
  </si>
  <si>
    <t>10</t>
  </si>
  <si>
    <t>181951112</t>
  </si>
  <si>
    <t>Úprava pláně vyrovnáním výškových rozdílů strojně v hornině třídy těžitelnosti I, skupiny 1 až 3 se zhutněním</t>
  </si>
  <si>
    <t>1600436822</t>
  </si>
  <si>
    <t>https://podminky.urs.cz/item/CS_URS_2021_02/181951112</t>
  </si>
  <si>
    <t>1720</t>
  </si>
  <si>
    <t>11</t>
  </si>
  <si>
    <t>182251101</t>
  </si>
  <si>
    <t>Svahování trvalých svahů do projektovaných profilů strojně s potřebným přemístěním výkopku při svahování násypů v jakékoliv hornině</t>
  </si>
  <si>
    <t>-1483424042</t>
  </si>
  <si>
    <t>https://podminky.urs.cz/item/CS_URS_2021_02/182251101</t>
  </si>
  <si>
    <t>12</t>
  </si>
  <si>
    <t>185804312</t>
  </si>
  <si>
    <t>Zalití rostlin vodou plochy záhonů jednotlivě přes 20 m2</t>
  </si>
  <si>
    <t>-2121052077</t>
  </si>
  <si>
    <t>https://podminky.urs.cz/item/CS_URS_2021_02/185804312</t>
  </si>
  <si>
    <t>Svislé a kompletní konstrukce</t>
  </si>
  <si>
    <t>13</t>
  </si>
  <si>
    <t>338171123</t>
  </si>
  <si>
    <t>Montáž sloupků a vzpěr plotových ocelových trubkových nebo profilovaných výšky do 2,60 m se zabetonováním do 0,08 m3 do připravených jamek</t>
  </si>
  <si>
    <t>2091659845</t>
  </si>
  <si>
    <t>https://podminky.urs.cz/item/CS_URS_2021_02/338171123</t>
  </si>
  <si>
    <t>14</t>
  </si>
  <si>
    <t>553422541</t>
  </si>
  <si>
    <t>sloupek plotový PVC 2350/38 mm</t>
  </si>
  <si>
    <t>514192441</t>
  </si>
  <si>
    <t>553422721</t>
  </si>
  <si>
    <t>vzpěra vč. krytky s uchem  PVC 2000/38 mm</t>
  </si>
  <si>
    <t>-2075899478</t>
  </si>
  <si>
    <t>16</t>
  </si>
  <si>
    <t>348101220</t>
  </si>
  <si>
    <t>Osazení vrat nebo vrátek k oplocení na sloupky ocelové, plochy jednotlivě přes 2 do 4 m2</t>
  </si>
  <si>
    <t>-772342567</t>
  </si>
  <si>
    <t>https://podminky.urs.cz/item/CS_URS_2021_02/348101220</t>
  </si>
  <si>
    <t>2 "dvě křídla stávající ocel. vjezdové brány</t>
  </si>
  <si>
    <t>17</t>
  </si>
  <si>
    <t>348121221</t>
  </si>
  <si>
    <t>Osazení podhrabových desek na ocelové sloupky, délky desek přes 2 do 3 m</t>
  </si>
  <si>
    <t>1406784767</t>
  </si>
  <si>
    <t>https://podminky.urs.cz/item/CS_URS_2021_02/348121221</t>
  </si>
  <si>
    <t>18</t>
  </si>
  <si>
    <t>59232543R</t>
  </si>
  <si>
    <t xml:space="preserve">betonová podhrabová deska 2450x300x50mm </t>
  </si>
  <si>
    <t>-1856422878</t>
  </si>
  <si>
    <t>19</t>
  </si>
  <si>
    <t>59232548R</t>
  </si>
  <si>
    <t>držák podhrabové desky typ U pro sloupek D 40-50mm výšky 300mm průběžný povrchová úprava žárový zinek</t>
  </si>
  <si>
    <t>pár</t>
  </si>
  <si>
    <t>866602254</t>
  </si>
  <si>
    <t>20</t>
  </si>
  <si>
    <t>59232554</t>
  </si>
  <si>
    <t>kolík fixační pro ukotvení vzpěry do podhrabové desky</t>
  </si>
  <si>
    <t>756567953</t>
  </si>
  <si>
    <t>59232555</t>
  </si>
  <si>
    <t>držák pletiva podhrabové desky</t>
  </si>
  <si>
    <t>94414764</t>
  </si>
  <si>
    <t>22</t>
  </si>
  <si>
    <t>348401130</t>
  </si>
  <si>
    <t>Montáž oplocení z pletiva strojového s napínacími dráty přes 1,6 do 2,0 m</t>
  </si>
  <si>
    <t>m</t>
  </si>
  <si>
    <t>-1622746632</t>
  </si>
  <si>
    <t>https://podminky.urs.cz/item/CS_URS_2021_02/348401130</t>
  </si>
  <si>
    <t>23</t>
  </si>
  <si>
    <t>31327504</t>
  </si>
  <si>
    <t>pletivo drátěné plastifikované se čtvercovými oky 50/2,2mm v 2000mm</t>
  </si>
  <si>
    <t>-204246121</t>
  </si>
  <si>
    <t>56*1,1 'Přepočtené koeficientem množství</t>
  </si>
  <si>
    <t>24</t>
  </si>
  <si>
    <t>348401350</t>
  </si>
  <si>
    <t>Montáž oplocení z pletiva rozvinutí, uchycení a napnutí drátu napínacího</t>
  </si>
  <si>
    <t>-1743309541</t>
  </si>
  <si>
    <t>https://podminky.urs.cz/item/CS_URS_2021_02/348401350</t>
  </si>
  <si>
    <t>25</t>
  </si>
  <si>
    <t>15619100</t>
  </si>
  <si>
    <t>drát poplastovaný kruhový napínací 2,5/3,5mm</t>
  </si>
  <si>
    <t>822488080</t>
  </si>
  <si>
    <t>112*1,05 'Přepočtené koeficientem množství</t>
  </si>
  <si>
    <t>26</t>
  </si>
  <si>
    <t>348401360</t>
  </si>
  <si>
    <t>Montáž oplocení z pletiva rozvinutí, uchycení a napnutí drátu přiháčkování pletiva k napínacímu drátu</t>
  </si>
  <si>
    <t>158316300</t>
  </si>
  <si>
    <t>https://podminky.urs.cz/item/CS_URS_2021_02/348401360</t>
  </si>
  <si>
    <t>27</t>
  </si>
  <si>
    <t>H001</t>
  </si>
  <si>
    <t>Drobný materiál pro přiháčkování pletiva k drátu</t>
  </si>
  <si>
    <t>kpl</t>
  </si>
  <si>
    <t>261261844</t>
  </si>
  <si>
    <t>Vodorovné konstrukce</t>
  </si>
  <si>
    <t>28</t>
  </si>
  <si>
    <t>451577877</t>
  </si>
  <si>
    <t>Podklad nebo lože pod dlažbu (přídlažbu) v ploše vodorovné nebo ve sklonu do 1:5, tloušťky od 30 do 100 mm ze štěrkopísku</t>
  </si>
  <si>
    <t>-1094019832</t>
  </si>
  <si>
    <t>https://podminky.urs.cz/item/CS_URS_2021_02/451577877</t>
  </si>
  <si>
    <t>29</t>
  </si>
  <si>
    <t>451579877</t>
  </si>
  <si>
    <t>Podklad nebo lože pod dlažbu (přídlažbu) Příplatek k cenám za každých dalších i započatých 10 mm tloušťky podkladu nebo lože ze štěrkopísku</t>
  </si>
  <si>
    <t>1712515822</t>
  </si>
  <si>
    <t>https://podminky.urs.cz/item/CS_URS_2021_02/451579877</t>
  </si>
  <si>
    <t>Komunikace pozemní</t>
  </si>
  <si>
    <t>30</t>
  </si>
  <si>
    <t>564851111</t>
  </si>
  <si>
    <t>Podklad ze štěrkodrti ŠD s rozprostřením a zhutněním, po zhutnění tl. 150 mm</t>
  </si>
  <si>
    <t>1309473588</t>
  </si>
  <si>
    <t>https://podminky.urs.cz/item/CS_URS_2021_02/564851111</t>
  </si>
  <si>
    <t>240,00*2</t>
  </si>
  <si>
    <t>31</t>
  </si>
  <si>
    <t>565175122</t>
  </si>
  <si>
    <t>Asfaltový beton vrstva podkladní ACP 16 (obalované kamenivo střednězrnné - OKS) s rozprostřením a zhutněním v pruhu šířky přes 3 m, po zhutnění tl. 110 mm</t>
  </si>
  <si>
    <t>1207890159</t>
  </si>
  <si>
    <t>https://podminky.urs.cz/item/CS_URS_2021_02/565175122</t>
  </si>
  <si>
    <t>32</t>
  </si>
  <si>
    <t>573231111</t>
  </si>
  <si>
    <t>Postřik spojovací PS bez posypu kamenivem ze silniční emulze, v množství 0,70 kg/m2</t>
  </si>
  <si>
    <t>620827915</t>
  </si>
  <si>
    <t>https://podminky.urs.cz/item/CS_URS_2021_02/573231111</t>
  </si>
  <si>
    <t>33</t>
  </si>
  <si>
    <t>577134211</t>
  </si>
  <si>
    <t>Asfaltový beton vrstva obrusná ACO 11 (ABS) s rozprostřením a se zhutněním z nemodifikovaného asfaltu v pruhu šířky do 3 m tř. II, po zhutnění tl. 40 mm</t>
  </si>
  <si>
    <t>-1442760631</t>
  </si>
  <si>
    <t>https://podminky.urs.cz/item/CS_URS_2021_02/577134211</t>
  </si>
  <si>
    <t>34</t>
  </si>
  <si>
    <t>596211112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</si>
  <si>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přes 100 do 300 m2</t>
  </si>
  <si>
    <t>-1424924021</t>
  </si>
  <si>
    <t>https://podminky.urs.cz/item/CS_URS_2021_02/596211112</t>
  </si>
  <si>
    <t>35</t>
  </si>
  <si>
    <t>59245001</t>
  </si>
  <si>
    <t>dlažba zámková tvaru I 200x165x40mm přírodní</t>
  </si>
  <si>
    <t>375169778</t>
  </si>
  <si>
    <t>125*1,02 'Přepočtené koeficientem množství</t>
  </si>
  <si>
    <t>Úpravy povrchů, podlahy a osazování výplní</t>
  </si>
  <si>
    <t>36</t>
  </si>
  <si>
    <t>637211111</t>
  </si>
  <si>
    <t>Okapový chodník z dlaždic betonových se zalitím spár cementovou maltou do cementové malty MC-10, tl. dlaždic 40 mm</t>
  </si>
  <si>
    <t>201364989</t>
  </si>
  <si>
    <t>https://podminky.urs.cz/item/CS_URS_2021_02/637211111</t>
  </si>
  <si>
    <t>37</t>
  </si>
  <si>
    <t>637311122</t>
  </si>
  <si>
    <t>Okapový chodník z obrubníků betonových chodníkových, se zalitím spár cementovou maltou do lože z betonu prostého, z obrubníků stojatých</t>
  </si>
  <si>
    <t>-148329834</t>
  </si>
  <si>
    <t>https://podminky.urs.cz/item/CS_URS_2021_02/637311122</t>
  </si>
  <si>
    <t>Ostatní konstrukce a práce, bourání</t>
  </si>
  <si>
    <t>38</t>
  </si>
  <si>
    <t>966071711</t>
  </si>
  <si>
    <t>Bourání plotových sloupků a vzpěr ocelových trubkových nebo profilovaných výšky do 2,50 m zabetonovaných</t>
  </si>
  <si>
    <t>-1179721430</t>
  </si>
  <si>
    <t>https://podminky.urs.cz/item/CS_URS_2021_02/966071711</t>
  </si>
  <si>
    <t>39</t>
  </si>
  <si>
    <t>966071822</t>
  </si>
  <si>
    <t>Rozebrání oplocení z pletiva drátěného se čtvercovými oky, výšky přes 1,6 do 2,0 m</t>
  </si>
  <si>
    <t>-130035305</t>
  </si>
  <si>
    <t>https://podminky.urs.cz/item/CS_URS_2021_02/966071822</t>
  </si>
  <si>
    <t>40</t>
  </si>
  <si>
    <t>997221551</t>
  </si>
  <si>
    <t>Vodorovná doprava suti bez naložení, ale se složením a s hrubým urovnáním ze sypkých materiálů, na vzdálenost do 1 km</t>
  </si>
  <si>
    <t>t</t>
  </si>
  <si>
    <t>-1455766612</t>
  </si>
  <si>
    <t>https://podminky.urs.cz/item/CS_URS_2021_02/997221551</t>
  </si>
  <si>
    <t>30,72 "frézovaný asfalt</t>
  </si>
  <si>
    <t>41</t>
  </si>
  <si>
    <t>997221559</t>
  </si>
  <si>
    <t>Vodorovná doprava suti bez naložení, ale se složením a s hrubým urovnáním Příplatek k ceně za každý další i započatý 1 km přes 1 km</t>
  </si>
  <si>
    <t>-985765493</t>
  </si>
  <si>
    <t>https://podminky.urs.cz/item/CS_URS_2021_02/997221559</t>
  </si>
  <si>
    <t>30,72*4 'Přepočtené koeficientem množství</t>
  </si>
  <si>
    <t>42</t>
  </si>
  <si>
    <t>997221561</t>
  </si>
  <si>
    <t>Vodorovná doprava suti bez naložení, ale se složením a s hrubým urovnáním z kusových materiálů, na vzdálenost do 1 km</t>
  </si>
  <si>
    <t>-771092508</t>
  </si>
  <si>
    <t>https://podminky.urs.cz/item/CS_URS_2021_02/997221561</t>
  </si>
  <si>
    <t>1,577+0,099 "vybouraný plot</t>
  </si>
  <si>
    <t>43</t>
  </si>
  <si>
    <t>997221569</t>
  </si>
  <si>
    <t>1708076979</t>
  </si>
  <si>
    <t>https://podminky.urs.cz/item/CS_URS_2021_02/997221569</t>
  </si>
  <si>
    <t>1,676*4 'Přepočtené koeficientem množství</t>
  </si>
  <si>
    <t>44</t>
  </si>
  <si>
    <t>997221861R</t>
  </si>
  <si>
    <t>Poplatek za uložení stavebního odpadu na recyklační skládce (skládkovné) z prostého betonu zatříděného do Katalogu odpadů pod kódem 17 01 01 x</t>
  </si>
  <si>
    <t>1962400792</t>
  </si>
  <si>
    <t>1,577 "plot se základy</t>
  </si>
  <si>
    <t>45</t>
  </si>
  <si>
    <t>997221875R</t>
  </si>
  <si>
    <t>Poplatek za uložení stavebního odpadu na recyklační skládce (skládkovné) asfaltového bez obsahu dehtu zatříděného do Katalogu odpadů pod kódem 17 03 02 x</t>
  </si>
  <si>
    <t>675920670</t>
  </si>
  <si>
    <t>998</t>
  </si>
  <si>
    <t>Přesun hmot</t>
  </si>
  <si>
    <t>46</t>
  </si>
  <si>
    <t>998225111</t>
  </si>
  <si>
    <t>Přesun hmot pro komunikace s krytem z kameniva, monolitickým betonovým nebo živičným dopravní vzdálenost do 200 m jakékoliv délky objektu</t>
  </si>
  <si>
    <t>97050902</t>
  </si>
  <si>
    <t>https://podminky.urs.cz/item/CS_URS_2021_02/998225111</t>
  </si>
  <si>
    <t>Práce a dodávky M</t>
  </si>
  <si>
    <t>46-M</t>
  </si>
  <si>
    <t>Zemní práce při extr.mont.pracích</t>
  </si>
  <si>
    <t>47</t>
  </si>
  <si>
    <t>460650141</t>
  </si>
  <si>
    <t>Kryt vozovek a chodníků z panelů silničních (materiál ve specifikaci) včetně úpravy podkladní pláně se štěrkovým ložem</t>
  </si>
  <si>
    <t>64</t>
  </si>
  <si>
    <t>-919107124</t>
  </si>
  <si>
    <t>https://podminky.urs.cz/item/CS_URS_2021_02/460650141</t>
  </si>
  <si>
    <t>48</t>
  </si>
  <si>
    <t>59381188R</t>
  </si>
  <si>
    <t>panel silniční IZD 300/200/22 JP 20 t 300x200x21,5 cm - pronájem vč. dopravy</t>
  </si>
  <si>
    <t>128</t>
  </si>
  <si>
    <t>1121726759</t>
  </si>
  <si>
    <t>nájem 90  dnů + nakládka a vykládka 18 ks + doprava na místo stavby ( cca 64 km)</t>
  </si>
  <si>
    <t>80</t>
  </si>
  <si>
    <t>hj</t>
  </si>
  <si>
    <t>hloubení jam</t>
  </si>
  <si>
    <t>1386</t>
  </si>
  <si>
    <t>zá</t>
  </si>
  <si>
    <t>zásyp jam a rýh</t>
  </si>
  <si>
    <t>923,7</t>
  </si>
  <si>
    <t>SO 01.2 - ČOV - Stavební a konstrukční část</t>
  </si>
  <si>
    <t xml:space="preserve">    2 - Zakládání</t>
  </si>
  <si>
    <t xml:space="preserve">    8 - Trubní vedení</t>
  </si>
  <si>
    <t xml:space="preserve">    99 - Přesun hmot a manipulace se sutí</t>
  </si>
  <si>
    <t>PSV - Práce a dodávky PSV</t>
  </si>
  <si>
    <t xml:space="preserve">    711 - Izolace proti vodě, vlhkosti a plynům</t>
  </si>
  <si>
    <t xml:space="preserve">    722 - Zdravotechnika - vnitřní vodovod</t>
  </si>
  <si>
    <t xml:space="preserve">    767 - Konstrukce zámečnické</t>
  </si>
  <si>
    <t xml:space="preserve">    783 - Dokončovací práce - nátěry</t>
  </si>
  <si>
    <t>115101201</t>
  </si>
  <si>
    <t>Čerpání vody na dopravní výšku do 10 m s uvažovaným průměrným přítokem do 500 l/min</t>
  </si>
  <si>
    <t>hod</t>
  </si>
  <si>
    <t>-465634057</t>
  </si>
  <si>
    <t>https://podminky.urs.cz/item/CS_URS_2021_02/115101201</t>
  </si>
  <si>
    <t>60*24 'Přepočtené koeficientem množství</t>
  </si>
  <si>
    <t>115101301</t>
  </si>
  <si>
    <t>Pohotovost záložní čerpací soupravy pro dopravní výšku do 10 m s uvažovaným průměrným přítokem do 500 l/min</t>
  </si>
  <si>
    <t>den</t>
  </si>
  <si>
    <t>183022378</t>
  </si>
  <si>
    <t>https://podminky.urs.cz/item/CS_URS_2021_02/115101301</t>
  </si>
  <si>
    <t>131351106</t>
  </si>
  <si>
    <t>Hloubení nezapažených jam a zářezů strojně s urovnáním dna do předepsaného profilu a spádu v hornině třídy těžitelnosti II skupiny 4 přes 1 000 do 5 000 m3</t>
  </si>
  <si>
    <t>-360060048</t>
  </si>
  <si>
    <t>https://podminky.urs.cz/item/CS_URS_2021_02/131351106</t>
  </si>
  <si>
    <t>99*14</t>
  </si>
  <si>
    <t>162251122</t>
  </si>
  <si>
    <t>Vodorovné přemístění výkopku nebo sypaniny po suchu na obvyklém dopravním prostředku, bez naložení výkopku, avšak se složením bez rozhrnutí z horniny třídy těžitelnosti II skupiny 4 a 5 na vzdálenost přes 20 do 50 m</t>
  </si>
  <si>
    <t>-419076801</t>
  </si>
  <si>
    <t>https://podminky.urs.cz/item/CS_URS_2021_02/162251122</t>
  </si>
  <si>
    <t>zá*0,5 "výkopek na meziskládku</t>
  </si>
  <si>
    <t>zá "z meziskládky výkopek + nakupovaný materiál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</si>
  <si>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</si>
  <si>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</si>
  <si>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-774818087</t>
  </si>
  <si>
    <t>https://podminky.urs.cz/item/CS_URS_2021_02/162751137</t>
  </si>
  <si>
    <t>hj-(zá*0,5)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</si>
  <si>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</si>
  <si>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</si>
  <si>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-2075649695</t>
  </si>
  <si>
    <t>https://podminky.urs.cz/item/CS_URS_2021_02/162751139</t>
  </si>
  <si>
    <t>(hj-(zá*0,5))*11</t>
  </si>
  <si>
    <t>167151112</t>
  </si>
  <si>
    <t>Nakládání, skládání a překládání neulehlého výkopku nebo sypaniny strojně nakládání, množství přes 100 m3, z hornin třídy těžitelnosti II, skupiny 4 a 5</t>
  </si>
  <si>
    <t>-516687579</t>
  </si>
  <si>
    <t>https://podminky.urs.cz/item/CS_URS_2021_02/167151112</t>
  </si>
  <si>
    <t>na meziskládce</t>
  </si>
  <si>
    <t xml:space="preserve">zá*0,5 "výkopek do zásypu </t>
  </si>
  <si>
    <t>zá*0,5 "nakupovaný zásypový materiál"</t>
  </si>
  <si>
    <t>171251201</t>
  </si>
  <si>
    <t>Uložení sypaniny na skládky nebo meziskládky bez hutnění s upravením uložené sypaniny do předepsaného tvaru</t>
  </si>
  <si>
    <t>217100225</t>
  </si>
  <si>
    <t>https://podminky.urs.cz/item/CS_URS_2021_02/171251201</t>
  </si>
  <si>
    <t>skl</t>
  </si>
  <si>
    <t>zá "meziskládka"</t>
  </si>
  <si>
    <t>171201231R</t>
  </si>
  <si>
    <t>Poplatek za uložení stavebního odpadu na recyklační skládce (skládkovné) zeminy a kamení zatříděného do Katalogu odpadů pod kódem 17 05 04 x</t>
  </si>
  <si>
    <t>2104684605</t>
  </si>
  <si>
    <t>924,15*1,8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</si>
  <si>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</si>
  <si>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</si>
  <si>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1440760024</t>
  </si>
  <si>
    <t>https://podminky.urs.cz/item/CS_URS_2021_02/174151101</t>
  </si>
  <si>
    <t>-(90+10,5)*4,6 "odpočet nitrifikace a čerp. st."</t>
  </si>
  <si>
    <t>58331202R</t>
  </si>
  <si>
    <t>nesedavý nenamrzavý materiál vhodný do zásypu</t>
  </si>
  <si>
    <t>739252047</t>
  </si>
  <si>
    <t>zá*0,5*1,8</t>
  </si>
  <si>
    <t>Zakládání</t>
  </si>
  <si>
    <t>212751104</t>
  </si>
  <si>
    <t>Trativody z drenážních a melioračních trubek pro meliorace, dočasné nebo odlehčovací drenáže se zřízením štěrkového lože pod trubky a s jejich obsypem v otevřeném výkopu trubka flexibilní PVC-U SN 4 celoperforovaná 360° DN 100</t>
  </si>
  <si>
    <t>1609183398</t>
  </si>
  <si>
    <t>https://podminky.urs.cz/item/CS_URS_2021_02/212751104</t>
  </si>
  <si>
    <t>271532212</t>
  </si>
  <si>
    <t>Podsyp pod základové konstrukce se zhutněním a urovnáním povrchu z kameniva hrubého, frakce 16 - 32 mm</t>
  </si>
  <si>
    <t>1935504692</t>
  </si>
  <si>
    <t>https://podminky.urs.cz/item/CS_URS_2021_02/271532212</t>
  </si>
  <si>
    <t>(10,0*11,5*0,3)*3 "nádrže"</t>
  </si>
  <si>
    <t>(4,4*3,9*0,3)*3 " nová ČSOV"</t>
  </si>
  <si>
    <t>273321211</t>
  </si>
  <si>
    <t>Základy z betonu železového (bez výztuže) desky z betonu bez zvláštních nároků na prostředí tř. C 12/15</t>
  </si>
  <si>
    <t>-966091370</t>
  </si>
  <si>
    <t>https://podminky.urs.cz/item/CS_URS_2021_02/273321211</t>
  </si>
  <si>
    <t>9,6*11,2*0,15 "nádrže"</t>
  </si>
  <si>
    <t>3,6*4,1*0,15 "nová ČSOV"</t>
  </si>
  <si>
    <t>273351121</t>
  </si>
  <si>
    <t>Bednění základů desek zřízení</t>
  </si>
  <si>
    <t>1595241143</t>
  </si>
  <si>
    <t>https://podminky.urs.cz/item/CS_URS_2021_02/273351121</t>
  </si>
  <si>
    <t>2*(9,6+11,2)*0,15 "nádrže"</t>
  </si>
  <si>
    <t>2*(3,6+4,1)*0,15 "nová ČSOV"</t>
  </si>
  <si>
    <t>273351122</t>
  </si>
  <si>
    <t>Bednění základů desek odstranění</t>
  </si>
  <si>
    <t>465489317</t>
  </si>
  <si>
    <t>https://podminky.urs.cz/item/CS_URS_2021_02/273351122</t>
  </si>
  <si>
    <t>273362021</t>
  </si>
  <si>
    <t>Výztuž základů desek ze svařovaných sítí z drátů typu KARI</t>
  </si>
  <si>
    <t>-1547406008</t>
  </si>
  <si>
    <t>https://podminky.urs.cz/item/CS_URS_2021_02/273362021</t>
  </si>
  <si>
    <t>(9,6*11,2)*7,667/1000 "nádrže"</t>
  </si>
  <si>
    <t>(3,6*4,1)*7,667/1000 "nová ČSOV"</t>
  </si>
  <si>
    <t>34224811R</t>
  </si>
  <si>
    <t>Zazdění okna š.1,2 a v. 1,4 m, omítka vně i uvnitř, vnější okenní kryt v místnosti elektrorozvaděčů</t>
  </si>
  <si>
    <t>komplet</t>
  </si>
  <si>
    <t>2021697789</t>
  </si>
  <si>
    <t>380316242</t>
  </si>
  <si>
    <t>Kompletní konstrukce čistíren odpadních vod, nádrží, vodojemů, kanálů z betonu prostého pro prostředí s mrazovými cykly tř. C 30/37, tl. přes 150 do 300 mm</t>
  </si>
  <si>
    <t>-997512980</t>
  </si>
  <si>
    <t>https://podminky.urs.cz/item/CS_URS_2021_02/380316242</t>
  </si>
  <si>
    <t>(7,9*4,55)*2*0,1 "dorovnání dna - výplňový beton"</t>
  </si>
  <si>
    <t>380326132</t>
  </si>
  <si>
    <t>Kompletní konstrukce čistíren odpadních vod, nádrží, vodojemů, kanálů z betonu železového bez výztuže a bednění se zvýšenými nároky na prostředí tř. C 30/37, tl. přes 150 do 300 mm</t>
  </si>
  <si>
    <t>1061284410</t>
  </si>
  <si>
    <t>https://podminky.urs.cz/item/CS_URS_2021_02/380326132</t>
  </si>
  <si>
    <t>2,5*3,4*0,2*2 "stropní deska nad 2 nádrže v domku"</t>
  </si>
  <si>
    <t>0,8*2,5*0,35-0,4*2,1*0,25 "žlab pro česle"</t>
  </si>
  <si>
    <t>380326133</t>
  </si>
  <si>
    <t>Kompletní konstrukce čistíren odpadních vod, nádrží, vodojemů, kanálů z betonu železového bez výztuže a bednění se zvýšenými nároky na prostředí tř. C 30/37, tl. přes 300 mm</t>
  </si>
  <si>
    <t>18352658</t>
  </si>
  <si>
    <t>https://podminky.urs.cz/item/CS_URS_2021_02/380326133</t>
  </si>
  <si>
    <t>nové nádrže</t>
  </si>
  <si>
    <t>9,3*(5,65*2)*0,4 "dno tl. 400mm"</t>
  </si>
  <si>
    <t>(4,55*4+8,7*4)*0,4*3,2 "stěny tl. 400mm"</t>
  </si>
  <si>
    <t>(2,3*0,6*0,4)*4*2 "snížení pro DN tl. 400mm"</t>
  </si>
  <si>
    <t>380356231</t>
  </si>
  <si>
    <t>Bednění kompletních konstrukcí čistíren odpadních vod, nádrží, vodojemů, kanálů konstrukcí neomítaných z betonu prostého nebo železového ploch rovinných zřízení</t>
  </si>
  <si>
    <t>-752504938</t>
  </si>
  <si>
    <t>https://podminky.urs.cz/item/CS_URS_2021_02/380356231</t>
  </si>
  <si>
    <t>(9,3+11,3)*2*0,4+2,3*0,6*8 "dno"</t>
  </si>
  <si>
    <t>(10,7+8,7)*2*3,2 "vnější stěny"</t>
  </si>
  <si>
    <t>(7,9+4,55)*4*3,2+1,5*0,6*8 "vnitřní stěny"</t>
  </si>
  <si>
    <t>česlový žlab</t>
  </si>
  <si>
    <t>(0,8+2,5)*0,35*2 "vnější stěny"</t>
  </si>
  <si>
    <t>(0,4+2,1)*0,25*2 "vnitřní stěny"</t>
  </si>
  <si>
    <t>stropní deska</t>
  </si>
  <si>
    <t>(2,5*2+3,4*2)*0,2*2+2,5*3,4*2</t>
  </si>
  <si>
    <t>380356232</t>
  </si>
  <si>
    <t>Bednění kompletních konstrukcí čistíren odpadních vod, nádrží, vodojemů, kanálů konstrukcí neomítaných z betonu prostého nebo železového ploch rovinných odstranění</t>
  </si>
  <si>
    <t>-568419043</t>
  </si>
  <si>
    <t>https://podminky.urs.cz/item/CS_URS_2021_02/380356232</t>
  </si>
  <si>
    <t>380361006</t>
  </si>
  <si>
    <t>Výztuž kompletních konstrukcí čistíren odpadních vod, nádrží, vodojemů, kanálů z oceli 10 505 (R) nebo BSt 500</t>
  </si>
  <si>
    <t>1451466487</t>
  </si>
  <si>
    <t>https://podminky.urs.cz/item/CS_URS_2021_02/380361006</t>
  </si>
  <si>
    <t>9719*2/1000 "nádrže"</t>
  </si>
  <si>
    <t>0,490*200/1000 "žlab"</t>
  </si>
  <si>
    <t>262,3*2/1000 "stropní deska"</t>
  </si>
  <si>
    <t>Trubní vedení</t>
  </si>
  <si>
    <t>89441411R</t>
  </si>
  <si>
    <t>Prefa nádrž - nová ČSOV 3500x3000x3600 se zákrytovou deskou a poklopy, vč. dotvarování dna - dodávka a montáž</t>
  </si>
  <si>
    <t>-1396669456</t>
  </si>
  <si>
    <t>1 "viz výkres D.01.4.1 a D01.2.1</t>
  </si>
  <si>
    <t>895111141</t>
  </si>
  <si>
    <t>Drenážní šachtice normální z betonových dílců typ Šn 100 hl. do 0,5 m</t>
  </si>
  <si>
    <t>-1341647306</t>
  </si>
  <si>
    <t>https://podminky.urs.cz/item/CS_URS_2021_02/895111141</t>
  </si>
  <si>
    <t>895111149</t>
  </si>
  <si>
    <t>Drenážní šachtice normální z betonových dílců typ Šn 100 Příplatek k ceně za každých dalších i započatých 0,5 m hl.</t>
  </si>
  <si>
    <t>-1438138077</t>
  </si>
  <si>
    <t>https://podminky.urs.cz/item/CS_URS_2021_02/895111149</t>
  </si>
  <si>
    <t>919721122</t>
  </si>
  <si>
    <t>Geomříž pro stabilizaci podkladu tuhá dvouosá z polypropylenu podélná pevnost v tahu 30 kN/m</t>
  </si>
  <si>
    <t>988029633</t>
  </si>
  <si>
    <t>https://podminky.urs.cz/item/CS_URS_2021_02/919721122</t>
  </si>
  <si>
    <t>(10,0*11,8+4,4*3,9)*2 "do základového podsypu"</t>
  </si>
  <si>
    <t>933901111</t>
  </si>
  <si>
    <t>Zkoušky objektů a vymývání provedení zkoušky vodotěsnosti betonové nádrže jakéhokoliv druhu a tvaru, o obsahu do 1000 m3</t>
  </si>
  <si>
    <t>1282724856</t>
  </si>
  <si>
    <t>https://podminky.urs.cz/item/CS_URS_2021_02/933901111</t>
  </si>
  <si>
    <t>7,9*4,55*3,2*2</t>
  </si>
  <si>
    <t>933901311</t>
  </si>
  <si>
    <t>Zkoušky objektů a vymývání naplnění a vyprázdnění nádrže pro účely vymývací (proplachovací) o obsahu do 1000 m3</t>
  </si>
  <si>
    <t>949076725</t>
  </si>
  <si>
    <t>https://podminky.urs.cz/item/CS_URS_2021_02/933901311</t>
  </si>
  <si>
    <t>08211320</t>
  </si>
  <si>
    <t>voda pitná pro smluvní odběratele</t>
  </si>
  <si>
    <t>1479271806</t>
  </si>
  <si>
    <t>230,048*2 "pro propláchnutí a zkoušku těsnosti"</t>
  </si>
  <si>
    <t>938902122</t>
  </si>
  <si>
    <t>Čištění nádrží, ploch dřevěných nebo betonových konstrukcí, potrubí ploch betonových konstrukcí tlakovou vodou</t>
  </si>
  <si>
    <t>1361797633</t>
  </si>
  <si>
    <t>https://podminky.urs.cz/item/CS_URS_2021_02/938902122</t>
  </si>
  <si>
    <t>14,5*2+16,0*3,2*2 "nádrže původní technologie"</t>
  </si>
  <si>
    <t>939941112</t>
  </si>
  <si>
    <t>Zřízení těsnění pracovní spáry ocelovým plechem mezi dnem a stěnou</t>
  </si>
  <si>
    <t>-387211109</t>
  </si>
  <si>
    <t>https://podminky.urs.cz/item/CS_URS_2021_02/939941112</t>
  </si>
  <si>
    <t>((2*5,35+2*8,7)+(4*2,3))*2 "nádrže</t>
  </si>
  <si>
    <t>56284705</t>
  </si>
  <si>
    <t>plech těsnící s oboustranným bitumenem do pracovních spár betonových konstrukcí ve svitku š 150mm</t>
  </si>
  <si>
    <t>-235710333</t>
  </si>
  <si>
    <t>949101111</t>
  </si>
  <si>
    <t>Lešení pomocné pracovní pro objekty pozemních staveb pro zatížení do 150 kg/m2, o výšce lešeňové podlahy do 1,9 m</t>
  </si>
  <si>
    <t>1032913160</t>
  </si>
  <si>
    <t>https://podminky.urs.cz/item/CS_URS_2021_02/949101111</t>
  </si>
  <si>
    <t>(7,9+4,55)*2*1,0+(3,3+2,8)*2*1,0</t>
  </si>
  <si>
    <t>952903112</t>
  </si>
  <si>
    <t>Vyčištění objektů čistíren odpadních vod, nádrží, žlabů nebo kanálů světlé výšky prostoru do 3,5 m</t>
  </si>
  <si>
    <t>-1002289510</t>
  </si>
  <si>
    <t>https://podminky.urs.cz/item/CS_URS_2021_02/952903112</t>
  </si>
  <si>
    <t>10,3*8,7</t>
  </si>
  <si>
    <t>3,5*4,1</t>
  </si>
  <si>
    <t>953961215</t>
  </si>
  <si>
    <t>Kotvy chemické s vyvrtáním otvoru do betonu, železobetonu nebo tvrdého kamene chemická patrona, velikost M 20, hloubka 170 mm</t>
  </si>
  <si>
    <t>428943559</t>
  </si>
  <si>
    <t>https://podminky.urs.cz/item/CS_URS_2021_02/953961215</t>
  </si>
  <si>
    <t>33 "ukotvení bet. dna česlového žlabu do pův. podlahy "</t>
  </si>
  <si>
    <t>953965142</t>
  </si>
  <si>
    <t>Kotvy chemické s vyvrtáním otvoru kotevní šrouby pro chemické kotvy, velikost M 20, délka 260 mm</t>
  </si>
  <si>
    <t>-1481517189</t>
  </si>
  <si>
    <t>https://podminky.urs.cz/item/CS_URS_2021_02/953965142</t>
  </si>
  <si>
    <t>33 "ukotvení bet.česlicového žlabu do původní podlahy"</t>
  </si>
  <si>
    <t>99</t>
  </si>
  <si>
    <t>Přesun hmot a manipulace se sutí</t>
  </si>
  <si>
    <t>998142251</t>
  </si>
  <si>
    <t>Přesun hmot pro nádrže, jímky, zásobníky a jámy pozemní mimo zemědělství se svislou nosnou konstrukcí monolitickou betonovou tyčovou nebo plošnou vodorovná dopravní vzdálenost do 50 m výšky do 25 m</t>
  </si>
  <si>
    <t>1126451480</t>
  </si>
  <si>
    <t>https://podminky.urs.cz/item/CS_URS_2021_02/998142251</t>
  </si>
  <si>
    <t>PSV</t>
  </si>
  <si>
    <t>Práce a dodávky PSV</t>
  </si>
  <si>
    <t>711</t>
  </si>
  <si>
    <t>Izolace proti vodě, vlhkosti a plynům</t>
  </si>
  <si>
    <t>711194121</t>
  </si>
  <si>
    <t xml:space="preserve">Krystalická stěrka vodorovné plochy </t>
  </si>
  <si>
    <t>-564712479</t>
  </si>
  <si>
    <t>7,9*4,55*2+3,3*2,8*2+2,1*0,4</t>
  </si>
  <si>
    <t>711194131</t>
  </si>
  <si>
    <t xml:space="preserve">Krystalická stěrka svislé plochy </t>
  </si>
  <si>
    <t>1141515910</t>
  </si>
  <si>
    <t>(7,9+4,55)*4*3,2+(3,3+2,8)*2*3,35+(2,1+0,4)*2*0,25 "vnitřní stěny"</t>
  </si>
  <si>
    <t>722</t>
  </si>
  <si>
    <t>Zdravotechnika - vnitřní vodovod</t>
  </si>
  <si>
    <t>72217111R</t>
  </si>
  <si>
    <t>Venkovní ventil pro pitnou vodu vč. vnitřního rozvodu vody MTŽ + DOD</t>
  </si>
  <si>
    <t>126033169</t>
  </si>
  <si>
    <t>998722101</t>
  </si>
  <si>
    <t>Přesun hmot pro vnitřní vodovod stanovený z hmotnosti přesunovaného materiálu vodorovná dopravní vzdálenost do 50 m v objektech výšky do 6 m</t>
  </si>
  <si>
    <t>-309429822</t>
  </si>
  <si>
    <t>https://podminky.urs.cz/item/CS_URS_2021_02/998722101</t>
  </si>
  <si>
    <t>767</t>
  </si>
  <si>
    <t>Konstrukce zámečnické</t>
  </si>
  <si>
    <t>767995001</t>
  </si>
  <si>
    <t>Lávky, zábradlí a kryty z kompozitu a pozinku - dodávka a montáž</t>
  </si>
  <si>
    <t>soubor</t>
  </si>
  <si>
    <t>1576746922</t>
  </si>
  <si>
    <t>viz výkres D.01.12 a D.01.16</t>
  </si>
  <si>
    <t>objekt ČOV</t>
  </si>
  <si>
    <t>- pororošt 1,4x1,1 m kompozit</t>
  </si>
  <si>
    <t>- zábradlí, rám a okopový plech pozink 2x 3,4 m (okolo denitrif.1 a 2)</t>
  </si>
  <si>
    <t>76799502R</t>
  </si>
  <si>
    <t>Úprava stávajících kcí zábradlí a ocel. lávek (DMTŽ, úprava obroušení a nátěr, zpětná MTŽ)</t>
  </si>
  <si>
    <t>-745999834</t>
  </si>
  <si>
    <t>783</t>
  </si>
  <si>
    <t>Dokončovací práce - nátěry</t>
  </si>
  <si>
    <t>783821120R</t>
  </si>
  <si>
    <t xml:space="preserve">Nátěry betonových povrchů nad zemí - akrylát. barva např. Ecoban </t>
  </si>
  <si>
    <t>1977855503</t>
  </si>
  <si>
    <t>(10,3*2+7,9*3)*0,4+(10,3*2+7,9*2)*0,5</t>
  </si>
  <si>
    <t>bet</t>
  </si>
  <si>
    <t>podkladní beton pod šachty 1500x1500x10mm</t>
  </si>
  <si>
    <t>1,125</t>
  </si>
  <si>
    <t>lo</t>
  </si>
  <si>
    <t>lože pod potrubí</t>
  </si>
  <si>
    <t>lomv</t>
  </si>
  <si>
    <t>materiál vhodný do zásypu</t>
  </si>
  <si>
    <t>45,046</t>
  </si>
  <si>
    <t>ob</t>
  </si>
  <si>
    <t>obsyp potrubí bez objemu potrubí</t>
  </si>
  <si>
    <t>55,649</t>
  </si>
  <si>
    <t>obc</t>
  </si>
  <si>
    <t>obsyp celý</t>
  </si>
  <si>
    <t>61,64</t>
  </si>
  <si>
    <t>odvoz přebytečného výkopku na skládku</t>
  </si>
  <si>
    <t>118,811</t>
  </si>
  <si>
    <t>vr</t>
  </si>
  <si>
    <t>výkop rýhy ČOV</t>
  </si>
  <si>
    <t>M3</t>
  </si>
  <si>
    <t>217,029</t>
  </si>
  <si>
    <t>SO 01.3 - ČOV - Trubní rozvody</t>
  </si>
  <si>
    <t xml:space="preserve">    35-M - Montáž čerpadel, kompr.a vodoh.zař.</t>
  </si>
  <si>
    <t>-912757623</t>
  </si>
  <si>
    <t>20*24 'Přepočtené koeficientem množství</t>
  </si>
  <si>
    <t>-1438197141</t>
  </si>
  <si>
    <t>132354204</t>
  </si>
  <si>
    <t>Hloubení zapažených rýh šířky přes 800 do 2 000 mm strojně s urovnáním dna do předepsaného profilu a spádu v hornině třídy těžitelnosti II skupiny 4 přes 100 do 500 m3</t>
  </si>
  <si>
    <t>1239909346</t>
  </si>
  <si>
    <t>https://podminky.urs.cz/item/CS_URS_2021_02/132354204</t>
  </si>
  <si>
    <t>PP DN 300"</t>
  </si>
  <si>
    <t>1,2*25*1,8 "C"</t>
  </si>
  <si>
    <t>1,2*38*1,574 "D"</t>
  </si>
  <si>
    <t>PP DN 250"</t>
  </si>
  <si>
    <t>1,2*14*1,574 "nový odtok"</t>
  </si>
  <si>
    <t>ŠACHTY</t>
  </si>
  <si>
    <t>2,5*(2,5-1,2)*1,8*2 "rozšíření"</t>
  </si>
  <si>
    <t>2,5*(2,5-1,2)*1,574*3 "rozšíření"</t>
  </si>
  <si>
    <t>2,5*2,5*0,35*6 "prohloubení"</t>
  </si>
  <si>
    <t>PEHD DN 80</t>
  </si>
  <si>
    <t>1,1*16*1,4</t>
  </si>
  <si>
    <t>151101101</t>
  </si>
  <si>
    <t>Zřízení pažení a rozepření stěn rýh pro podzemní vedení příložné pro jakoukoliv mezerovitost, hloubky do 2 m</t>
  </si>
  <si>
    <t>573337964</t>
  </si>
  <si>
    <t>https://podminky.urs.cz/item/CS_URS_2021_02/151101101</t>
  </si>
  <si>
    <t>"PP DN 300 do 2m"</t>
  </si>
  <si>
    <t>2*25*1,8 "C"</t>
  </si>
  <si>
    <t>2*38*1,574 "D"</t>
  </si>
  <si>
    <t>2*14*1,574 "nový odtok"</t>
  </si>
  <si>
    <t>2*16*1,4</t>
  </si>
  <si>
    <t>151101111</t>
  </si>
  <si>
    <t>Odstranění pažení a rozepření stěn rýh pro podzemní vedení s uložením materiálu na vzdálenost do 3 m od kraje výkopu příložné, hloubky do 2 m</t>
  </si>
  <si>
    <t>763789115</t>
  </si>
  <si>
    <t>https://podminky.urs.cz/item/CS_URS_2021_02/151101111</t>
  </si>
  <si>
    <t>162651131</t>
  </si>
  <si>
    <t>Vodorovné přemístění výkopku nebo sypaniny po suchu na obvyklém dopravním prostředku, bez naložení výkopku, avšak se složením bez rozhrnutí z horniny třídy těžitelnosti II skupiny 4 a 5 na vzdálenost přes 3 000 do 4 000 m</t>
  </si>
  <si>
    <t>923708032</t>
  </si>
  <si>
    <t>https://podminky.urs.cz/item/CS_URS_2021_02/162651131</t>
  </si>
  <si>
    <t>-1487270376</t>
  </si>
  <si>
    <t>171152501</t>
  </si>
  <si>
    <t>Zhutnění podloží pod násypy z rostlé horniny třídy těžitelnosti I a II, skupiny 1 až 4 z hornin soudružných a nesoudržných</t>
  </si>
  <si>
    <t>-1054288406</t>
  </si>
  <si>
    <t>https://podminky.urs.cz/item/CS_URS_2021_02/171152501</t>
  </si>
  <si>
    <t>1,2*(38+25+14) "DN300 a 250"</t>
  </si>
  <si>
    <t>1,1*16 "DN80"</t>
  </si>
  <si>
    <t>-1114882000</t>
  </si>
  <si>
    <t>lo+obc+bet</t>
  </si>
  <si>
    <t>1626927788</t>
  </si>
  <si>
    <t>118,811*1,8 'Přepočtené koeficientem množství</t>
  </si>
  <si>
    <t>-1780702076</t>
  </si>
  <si>
    <t>vr-lo-obc</t>
  </si>
  <si>
    <t>714688761</t>
  </si>
  <si>
    <t>vr-obc-lo-bet</t>
  </si>
  <si>
    <t>-1,2*(38+14)*1,574 "zásyp zeminou"</t>
  </si>
  <si>
    <t>45,046*1,8 'Přepočtené koeficientem množství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</si>
  <si>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</si>
  <si>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</si>
  <si>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-435667290</t>
  </si>
  <si>
    <t>https://podminky.urs.cz/item/CS_URS_2021_02/175151101</t>
  </si>
  <si>
    <t>1,2*(38+25)*0,60 "DN 300"</t>
  </si>
  <si>
    <t>1,2*14*0,55 "nový odtok"</t>
  </si>
  <si>
    <t>1,1*16*0,40 "výtlak"</t>
  </si>
  <si>
    <t>-(38+25+14)*7,78/100 "DN 250 a 300 - vytlačený objem potrubím"</t>
  </si>
  <si>
    <t>58337302</t>
  </si>
  <si>
    <t>štěrkopísek frakce 0/16</t>
  </si>
  <si>
    <t>-1534181701</t>
  </si>
  <si>
    <t>ob*1,8</t>
  </si>
  <si>
    <t>390529660</t>
  </si>
  <si>
    <t>38+25+14+16</t>
  </si>
  <si>
    <t>359901211</t>
  </si>
  <si>
    <t>Monitoring stok (kamerový systém) jakékoli výšky nová kanalizace</t>
  </si>
  <si>
    <t>1743555580</t>
  </si>
  <si>
    <t>https://podminky.urs.cz/item/CS_URS_2021_02/359901211</t>
  </si>
  <si>
    <t>38+25+14</t>
  </si>
  <si>
    <t>451573111</t>
  </si>
  <si>
    <t>Lože pod potrubí, stoky a drobné objekty v otevřeném výkopu z písku a štěrkopísku do 63 mm</t>
  </si>
  <si>
    <t>1841921677</t>
  </si>
  <si>
    <t>https://podminky.urs.cz/item/CS_URS_2021_02/451573111</t>
  </si>
  <si>
    <t>1,2*(38+25+14)*0,1 "DN300 a 250"</t>
  </si>
  <si>
    <t>1,1*16*0,1 "DN80"</t>
  </si>
  <si>
    <t>452311131</t>
  </si>
  <si>
    <t>Podkladní a zajišťovací konstrukce z betonu prostého v otevřeném výkopu desky pod potrubí, stoky a drobné objekty z betonu tř. C 12/15</t>
  </si>
  <si>
    <t>1978522711</t>
  </si>
  <si>
    <t>https://podminky.urs.cz/item/CS_URS_2021_02/452311131</t>
  </si>
  <si>
    <t>1,5*1,5*0,1*5 "šachty - tl. 100mm"</t>
  </si>
  <si>
    <t>452351101</t>
  </si>
  <si>
    <t>Bednění podkladních a zajišťovacích konstrukcí v otevřeném výkopu desek nebo sedlových loží pod potrubí, stoky a drobné objekty</t>
  </si>
  <si>
    <t>-2143072128</t>
  </si>
  <si>
    <t>https://podminky.urs.cz/item/CS_URS_2021_02/452351101</t>
  </si>
  <si>
    <t>1,5*4*0,1*5 "šachty"</t>
  </si>
  <si>
    <t>871241221</t>
  </si>
  <si>
    <t>Montáž vodovodního potrubí z plastů v otevřeném výkopu z polyetylenu PE 100 svařovaných elektrotvarovkou SDR 17/PN10 D 90 x 5,4 mm</t>
  </si>
  <si>
    <t>-577126634</t>
  </si>
  <si>
    <t>https://podminky.urs.cz/item/CS_URS_2021_02/871241221</t>
  </si>
  <si>
    <t>16*2</t>
  </si>
  <si>
    <t>28613415</t>
  </si>
  <si>
    <t>potrubí kanalizační tlakové PE100 SDR17 návin se signalizační vrstvou 90x5,4mm</t>
  </si>
  <si>
    <t>-1623489551</t>
  </si>
  <si>
    <t>32*1,015 'Přepočtené koeficientem množství</t>
  </si>
  <si>
    <t>871360410</t>
  </si>
  <si>
    <t>Montáž kanalizačního potrubí z plastů z polypropylenu PP korugovaného nebo žebrovaného SN 10 DN 250</t>
  </si>
  <si>
    <t>326735447</t>
  </si>
  <si>
    <t>https://podminky.urs.cz/item/CS_URS_2021_02/871360410</t>
  </si>
  <si>
    <t>28614124</t>
  </si>
  <si>
    <t>trubka kanalizační žebrovaná PP DN 250x5000mm</t>
  </si>
  <si>
    <t>-683953478</t>
  </si>
  <si>
    <t>14*1,015 'Přepočtené koeficientem množství</t>
  </si>
  <si>
    <t>871370410</t>
  </si>
  <si>
    <t>Montáž kanalizačního potrubí z plastů z polypropylenu PP korugovaného nebo žebrovaného SN 10 DN 300</t>
  </si>
  <si>
    <t>-1427034715</t>
  </si>
  <si>
    <t>https://podminky.urs.cz/item/CS_URS_2021_02/871370410</t>
  </si>
  <si>
    <t>38+25</t>
  </si>
  <si>
    <t>28614133</t>
  </si>
  <si>
    <t>trubka kanalizační žebrovaná PP DN 300x6000mm</t>
  </si>
  <si>
    <t>1803857658</t>
  </si>
  <si>
    <t>63*1,015 'Přepočtené koeficientem množství</t>
  </si>
  <si>
    <t>892241111</t>
  </si>
  <si>
    <t>Tlakové zkoušky vodou na potrubí DN do 80</t>
  </si>
  <si>
    <t>-1256074179</t>
  </si>
  <si>
    <t>https://podminky.urs.cz/item/CS_URS_2021_02/892241111</t>
  </si>
  <si>
    <t>892372111</t>
  </si>
  <si>
    <t>Tlakové zkoušky vodou zabezpečení konců potrubí při tlakových zkouškách DN do 300</t>
  </si>
  <si>
    <t>508874970</t>
  </si>
  <si>
    <t>https://podminky.urs.cz/item/CS_URS_2021_02/892372111</t>
  </si>
  <si>
    <t>892372121</t>
  </si>
  <si>
    <t>Tlakové zkoušky vzduchem těsnícími vaky ucpávkovými DN 300</t>
  </si>
  <si>
    <t>úsek</t>
  </si>
  <si>
    <t>1104160015</t>
  </si>
  <si>
    <t>https://podminky.urs.cz/item/CS_URS_2021_02/892372121</t>
  </si>
  <si>
    <t>894411002</t>
  </si>
  <si>
    <t>Šachta kanalizační DN 1000 v. do 3m z bet. dílců pro potrubí DN 300 - dno, skruže, zákryt. deska nebo konus, vyrovn. prstence, EMT, šachetní vložky</t>
  </si>
  <si>
    <t>939873931</t>
  </si>
  <si>
    <t>5 "Š62 až Š65, lomová šachta viz situace ČOV</t>
  </si>
  <si>
    <t>894411311</t>
  </si>
  <si>
    <t>Osazení betonových nebo železobetonových dílců pro šachty skruží rovných</t>
  </si>
  <si>
    <t>97347688</t>
  </si>
  <si>
    <t>https://podminky.urs.cz/item/CS_URS_2021_02/894411311</t>
  </si>
  <si>
    <t>1 "provizorní čerpací stanice dočasné drenáže výkopu</t>
  </si>
  <si>
    <t>59225545</t>
  </si>
  <si>
    <t>skruž betonová studňová kruhová 100x50x9cm</t>
  </si>
  <si>
    <t>826946636</t>
  </si>
  <si>
    <t>899103112</t>
  </si>
  <si>
    <t>Osazení poklopů litinových a ocelových včetně rámů pro třídu zatížení B125, C250</t>
  </si>
  <si>
    <t>-2043948713</t>
  </si>
  <si>
    <t>https://podminky.urs.cz/item/CS_URS_2021_02/899103112</t>
  </si>
  <si>
    <t>552434441</t>
  </si>
  <si>
    <t>poklop kruhový s rámem betonolitinový bez odvětrání 600 B 125</t>
  </si>
  <si>
    <t>-1163408041</t>
  </si>
  <si>
    <t>899104112</t>
  </si>
  <si>
    <t>Osazení poklopů litinových a ocelových včetně rámů pro třídu zatížení D400, E600</t>
  </si>
  <si>
    <t>-1493802331</t>
  </si>
  <si>
    <t>https://podminky.urs.cz/item/CS_URS_2021_02/899104112</t>
  </si>
  <si>
    <t>552434421</t>
  </si>
  <si>
    <t>poklop na vstupní šachtu s rámem betonolitinový bez odvětrání 600 D400</t>
  </si>
  <si>
    <t>-488842479</t>
  </si>
  <si>
    <t>899721112</t>
  </si>
  <si>
    <t>Signalizační vodič na potrubí DN nad 150 mm</t>
  </si>
  <si>
    <t>-1689493524</t>
  </si>
  <si>
    <t>https://podminky.urs.cz/item/CS_URS_2021_02/899721112</t>
  </si>
  <si>
    <t>899722114</t>
  </si>
  <si>
    <t>Krytí potrubí z plastů výstražnou fólií z PVC šířky 40 cm</t>
  </si>
  <si>
    <t>-1259733660</t>
  </si>
  <si>
    <t>https://podminky.urs.cz/item/CS_URS_2021_02/899722114</t>
  </si>
  <si>
    <t>998276101</t>
  </si>
  <si>
    <t>Přesun hmot pro trubní vedení hloubené z trub z plastických hmot nebo sklolaminátových pro vodovody nebo kanalizace v otevřeném výkopu dopravní vzdálenost do 15 m</t>
  </si>
  <si>
    <t>391377679</t>
  </si>
  <si>
    <t>https://podminky.urs.cz/item/CS_URS_2021_02/998276101</t>
  </si>
  <si>
    <t>35-M</t>
  </si>
  <si>
    <t>Montáž čerpadel, kompr.a vodoh.zař.</t>
  </si>
  <si>
    <t>35034000R</t>
  </si>
  <si>
    <t>Montáž a dodávka desková nerez hradítka do šachty Š62 - nátok na ČOV</t>
  </si>
  <si>
    <t>-1358578679</t>
  </si>
  <si>
    <t>SO 01.4 - ČOV - Zkapacitnění přípojky NN</t>
  </si>
  <si>
    <t>ELM007</t>
  </si>
  <si>
    <t>Stavební elektroinstalace - montáž</t>
  </si>
  <si>
    <t>1703439362</t>
  </si>
  <si>
    <t>popis také v TZ D.1 odst. 2.1.4. - Stavební elektroinstalace</t>
  </si>
  <si>
    <t>podrobný soupis není provázán vzorcem</t>
  </si>
  <si>
    <t>1 "cenu doplnit dle soupisu přiloženého za PS pro ČOV - stav. elektroinstalace</t>
  </si>
  <si>
    <t>ELD007</t>
  </si>
  <si>
    <t>Stavební elektroinstalace - dodávka</t>
  </si>
  <si>
    <t>1901988996</t>
  </si>
  <si>
    <t>PS 01 - Zkapacitnění ČOV Malšoovice</t>
  </si>
  <si>
    <t>DPS 01.1 - Čerpací jímka + mechanické předčištění</t>
  </si>
  <si>
    <t>ČJMP001</t>
  </si>
  <si>
    <t>Mechanické předčištění, čerpací jímka + rozdělovací objekt - montáž</t>
  </si>
  <si>
    <t>-1939228609</t>
  </si>
  <si>
    <t>podrobný soupis ocenit viz list ČOV technologie</t>
  </si>
  <si>
    <t>1 "cena provázána vzorcem</t>
  </si>
  <si>
    <t>ČJMP002</t>
  </si>
  <si>
    <t>Mechanické předčištění, čerpací jímka + rozdělovací objekt - dodávka</t>
  </si>
  <si>
    <t>-105778877</t>
  </si>
  <si>
    <t xml:space="preserve">1 "cena provázána vzorcem </t>
  </si>
  <si>
    <t>DPS 01.2 - Biologické čištění</t>
  </si>
  <si>
    <t>BČ001</t>
  </si>
  <si>
    <t>Biologické čištění - montáž</t>
  </si>
  <si>
    <t>-374803741</t>
  </si>
  <si>
    <t>BČ002</t>
  </si>
  <si>
    <t>Biologické čištění - dodávka</t>
  </si>
  <si>
    <t>-1744410608</t>
  </si>
  <si>
    <t>DPS 01.3 - Dmychárna</t>
  </si>
  <si>
    <t>DM001</t>
  </si>
  <si>
    <t>Dmychárna - montáž</t>
  </si>
  <si>
    <t>974775382</t>
  </si>
  <si>
    <t>DM002</t>
  </si>
  <si>
    <t>Dmychárna - dodávka</t>
  </si>
  <si>
    <t>-956095334</t>
  </si>
  <si>
    <t>DPS 01.4 - Kalové hospodářství</t>
  </si>
  <si>
    <t>KH001</t>
  </si>
  <si>
    <t>Kalové hospodářství - montáž</t>
  </si>
  <si>
    <t>-211208191</t>
  </si>
  <si>
    <t>KH002</t>
  </si>
  <si>
    <t>Kalové hospodářství - dodávka</t>
  </si>
  <si>
    <t>-1436508894</t>
  </si>
  <si>
    <t>DPS 01.5 - Měrný objekt</t>
  </si>
  <si>
    <t>MO001</t>
  </si>
  <si>
    <t>Měrný objekt - montáž</t>
  </si>
  <si>
    <t>580873726</t>
  </si>
  <si>
    <t>MO</t>
  </si>
  <si>
    <t>Měrný objekt - dodávka</t>
  </si>
  <si>
    <t>-631869860</t>
  </si>
  <si>
    <t>DPS 01.6 - Zhotovení technologických prostupů</t>
  </si>
  <si>
    <t>TP001</t>
  </si>
  <si>
    <t>Zhotovení technologických prostupů - montáž</t>
  </si>
  <si>
    <t>837524048</t>
  </si>
  <si>
    <t>TP002</t>
  </si>
  <si>
    <t>Zhotovení technologických prostupů - dodávka</t>
  </si>
  <si>
    <t>1175881808</t>
  </si>
  <si>
    <t>DPS 01.6.01 - Demontáže a provizorní zařízení</t>
  </si>
  <si>
    <t>DMPZM001</t>
  </si>
  <si>
    <t>Demontáže a provizorní zařízení - montáž</t>
  </si>
  <si>
    <t>-993276517</t>
  </si>
  <si>
    <t>DMPZD001</t>
  </si>
  <si>
    <t>Demontáže a provizorní zařízení - dodávka</t>
  </si>
  <si>
    <t>-2061293062</t>
  </si>
  <si>
    <t>DPS 01.6.02 - Potrubí a armatury</t>
  </si>
  <si>
    <t>PAM001</t>
  </si>
  <si>
    <t>Potrubí a armatury - montáž</t>
  </si>
  <si>
    <t>1048041014</t>
  </si>
  <si>
    <t>PAD001</t>
  </si>
  <si>
    <t>Potrubí a armatury - dodávka</t>
  </si>
  <si>
    <t>-1416836868</t>
  </si>
  <si>
    <t>DPS 01.6.1 - Technologické elektro + MaR</t>
  </si>
  <si>
    <t>ELM001</t>
  </si>
  <si>
    <t>Zaříezení technologie el. a MaR - montáž</t>
  </si>
  <si>
    <t>549299317</t>
  </si>
  <si>
    <t>ELD001</t>
  </si>
  <si>
    <t>Zařízení technologie el. a MaR - dodávka</t>
  </si>
  <si>
    <t>-129553411</t>
  </si>
  <si>
    <t>ELM002</t>
  </si>
  <si>
    <t>Řídící systém umístěný v rozváděči tchlg.el. - montáž</t>
  </si>
  <si>
    <t>-797116264</t>
  </si>
  <si>
    <t>ELD002</t>
  </si>
  <si>
    <t>Řídící systém umístěný v rozváděči tchlg. el. - dodávka</t>
  </si>
  <si>
    <t>524138920</t>
  </si>
  <si>
    <t>ELM003</t>
  </si>
  <si>
    <t>Rozváděč technologické EL - RM - montáž</t>
  </si>
  <si>
    <t>612118926</t>
  </si>
  <si>
    <t>ELD003</t>
  </si>
  <si>
    <t>Rozváděč technologické EL - RM - dodávka</t>
  </si>
  <si>
    <t>-1553014349</t>
  </si>
  <si>
    <t>ELM004</t>
  </si>
  <si>
    <t>Kabely technologické EL - montáž</t>
  </si>
  <si>
    <t>562077158</t>
  </si>
  <si>
    <t>ELD004</t>
  </si>
  <si>
    <t>Kabely technologické EL - dodávka</t>
  </si>
  <si>
    <t>-42154541</t>
  </si>
  <si>
    <t>ELM005</t>
  </si>
  <si>
    <t>Elektroinstalační materiál pro tchlg. El - montáž</t>
  </si>
  <si>
    <t>-819352720</t>
  </si>
  <si>
    <t>ELD005</t>
  </si>
  <si>
    <t>Elektroinstalační materiál pro tchlg. El - dodávka</t>
  </si>
  <si>
    <t>-1350559344</t>
  </si>
  <si>
    <t>ELM006</t>
  </si>
  <si>
    <t>Služby - montáž</t>
  </si>
  <si>
    <t>1926528649</t>
  </si>
  <si>
    <t>ELD006</t>
  </si>
  <si>
    <t>Služby - dodávka</t>
  </si>
  <si>
    <t>1060296567</t>
  </si>
  <si>
    <t>DPS 01.7 - Ostatní</t>
  </si>
  <si>
    <t>N00 - Nepojmenované práce</t>
  </si>
  <si>
    <t xml:space="preserve">    N01 - Nepojmenovaný díl</t>
  </si>
  <si>
    <t>N00</t>
  </si>
  <si>
    <t>Nepojmenované práce</t>
  </si>
  <si>
    <t>N01</t>
  </si>
  <si>
    <t>Nepojmenovaný díl</t>
  </si>
  <si>
    <t>PS001</t>
  </si>
  <si>
    <t>Provozní řád pro zkušební provoz</t>
  </si>
  <si>
    <t>-664044054</t>
  </si>
  <si>
    <t>PS002</t>
  </si>
  <si>
    <t>Komplexní zkoušky a individuální, bez médií</t>
  </si>
  <si>
    <t>-1668453683</t>
  </si>
  <si>
    <t>PS003</t>
  </si>
  <si>
    <t>Zaškolení obsluhy</t>
  </si>
  <si>
    <t>33364633</t>
  </si>
  <si>
    <t>PS004</t>
  </si>
  <si>
    <t>Účast a vyhodnocení zkušebního provozu</t>
  </si>
  <si>
    <t>1656925662</t>
  </si>
  <si>
    <t>PS005</t>
  </si>
  <si>
    <t>Označení potrubí, popisky, štítky</t>
  </si>
  <si>
    <t>-1257989617</t>
  </si>
  <si>
    <t>PS006</t>
  </si>
  <si>
    <t>Měření hluku po uvedení ČOV do provozu</t>
  </si>
  <si>
    <t>-926683032</t>
  </si>
  <si>
    <t>PS007</t>
  </si>
  <si>
    <t>Doklady požadované k předání a převzetí díla (materiálové listy, návody k obsluze jednotlivých zařízení, vyhodnocení a protokoly z prováděných zkoušek, prohlášení o shodě, atd.)</t>
  </si>
  <si>
    <t>-712611568</t>
  </si>
  <si>
    <t>PS008</t>
  </si>
  <si>
    <t xml:space="preserve">Revize zdvihacích zařízení </t>
  </si>
  <si>
    <t>1942820070</t>
  </si>
  <si>
    <t>am</t>
  </si>
  <si>
    <t xml:space="preserve">  asf. povrch místní kom.</t>
  </si>
  <si>
    <t>56,78</t>
  </si>
  <si>
    <t>podkl. deska šachta a ČSOV</t>
  </si>
  <si>
    <t>4,057</t>
  </si>
  <si>
    <t>lože pod potrubí a ČSOV</t>
  </si>
  <si>
    <t>2,886</t>
  </si>
  <si>
    <t>97,341</t>
  </si>
  <si>
    <t>místní</t>
  </si>
  <si>
    <t>plocha místní komunikace v šíři výkopů</t>
  </si>
  <si>
    <t>40,88</t>
  </si>
  <si>
    <t>obsyp potrubí po odečtu potrubí</t>
  </si>
  <si>
    <t>1,094</t>
  </si>
  <si>
    <t>1,279</t>
  </si>
  <si>
    <t>SO 02 - ČSOV 1 Malšovice + PS 02 ČSOV 1 Malšovice</t>
  </si>
  <si>
    <t>105,563</t>
  </si>
  <si>
    <t>vj</t>
  </si>
  <si>
    <t>výkop jámy</t>
  </si>
  <si>
    <t>124,457</t>
  </si>
  <si>
    <t>výkop rýhy havarijní přepad</t>
  </si>
  <si>
    <t>15,714</t>
  </si>
  <si>
    <t>113107163</t>
  </si>
  <si>
    <t>Odstranění podkladů nebo krytů strojně plochy jednotlivě přes 50 m2 do 200 m2 s přemístěním hmot na skládku na vzdálenost do 20 m nebo s naložením na dopravní prostředek z kameniva hrubého drceného, o tl. vrstvy přes 200 do 300 mm</t>
  </si>
  <si>
    <t>-1143424286</t>
  </si>
  <si>
    <t>https://podminky.urs.cz/item/CS_URS_2021_02/113107163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</si>
  <si>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</si>
  <si>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</si>
  <si>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610894853</t>
  </si>
  <si>
    <t>https://podminky.urs.cz/item/CS_URS_2021_02/113107171</t>
  </si>
  <si>
    <t>113107182</t>
  </si>
  <si>
    <t>Odstranění podkladů nebo krytů strojně plochy jednotlivě přes 50 m2 do 200 m2 s přemístěním hmot na skládku na vzdálenost do 20 m nebo s naložením na dopravní prostředek živičných, o tl. vrstvy přes 50 do 100 mm</t>
  </si>
  <si>
    <t>-1079994249</t>
  </si>
  <si>
    <t>https://podminky.urs.cz/item/CS_URS_2021_02/113107182</t>
  </si>
  <si>
    <t>113154263</t>
  </si>
  <si>
    <t>Frézování živičného podkladu nebo krytu s naložením na dopravní prostředek plochy přes 500 do 1 000 m2 s překážkami v trase pruhu šířky přes 1 m do 2 m, tloušťky vrstvy 50 mm</t>
  </si>
  <si>
    <t>-2110919516</t>
  </si>
  <si>
    <t>https://podminky.urs.cz/item/CS_URS_2021_02/113154263</t>
  </si>
  <si>
    <t>am "tl. vrstvy 40 mm"</t>
  </si>
  <si>
    <t>-1874372526</t>
  </si>
  <si>
    <t>15*24 'Přepočtené koeficientem množství</t>
  </si>
  <si>
    <t>-2102301638</t>
  </si>
  <si>
    <t>131251204</t>
  </si>
  <si>
    <t>Hloubení zapažených jam a zářezů strojně s urovnáním dna do předepsaného profilu a spádu v hornině třídy těžitelnosti I skupiny 3 přes 100 do 500 m3</t>
  </si>
  <si>
    <t>1558514809</t>
  </si>
  <si>
    <t>https://podminky.urs.cz/item/CS_URS_2021_02/131251204</t>
  </si>
  <si>
    <t>6,4*5,9*(3,766-0,47)</t>
  </si>
  <si>
    <t>vj*0,6</t>
  </si>
  <si>
    <t>131351204</t>
  </si>
  <si>
    <t>Hloubení zapažených jam a zářezů strojně s urovnáním dna do předepsaného profilu a spádu v hornině třídy těžitelnosti II skupiny 4 přes 100 do 500 m3</t>
  </si>
  <si>
    <t>1381758082</t>
  </si>
  <si>
    <t>https://podminky.urs.cz/item/CS_URS_2021_02/131351204</t>
  </si>
  <si>
    <t>vj*0,3</t>
  </si>
  <si>
    <t>131451204</t>
  </si>
  <si>
    <t>Hloubení zapažených jam a zářezů strojně s urovnáním dna do předepsaného profilu a spádu v hornině třídy těžitelnosti II skupiny 5 přes 100 do 500 m3</t>
  </si>
  <si>
    <t>-1776252638</t>
  </si>
  <si>
    <t>https://podminky.urs.cz/item/CS_URS_2021_02/131451204</t>
  </si>
  <si>
    <t>vj*0,1</t>
  </si>
  <si>
    <t>132254201</t>
  </si>
  <si>
    <t>Hloubení zapažených rýh šířky přes 800 do 2 000 mm strojně s urovnáním dna do předepsaného profilu a spádu v hornině třídy těžitelnosti I skupiny 3 do 20 m3</t>
  </si>
  <si>
    <t>-513245803</t>
  </si>
  <si>
    <t>https://podminky.urs.cz/item/CS_URS_2021_02/132254201</t>
  </si>
  <si>
    <t>1,2*2,6*1,5</t>
  </si>
  <si>
    <t xml:space="preserve">2,5*2,5*2,0 </t>
  </si>
  <si>
    <t>POVRCHY</t>
  </si>
  <si>
    <t>-1,2*2,6*0,47 "asfalt"</t>
  </si>
  <si>
    <t>vr*0,6</t>
  </si>
  <si>
    <t>132354201</t>
  </si>
  <si>
    <t>Hloubení zapažených rýh šířky přes 800 do 2 000 mm strojně s urovnáním dna do předepsaného profilu a spádu v hornině třídy těžitelnosti II skupiny 4 do 20 m3</t>
  </si>
  <si>
    <t>1854940850</t>
  </si>
  <si>
    <t>https://podminky.urs.cz/item/CS_URS_2021_02/132354201</t>
  </si>
  <si>
    <t>vr*0,3</t>
  </si>
  <si>
    <t>132451251</t>
  </si>
  <si>
    <t>Hloubení nezapažených rýh šířky přes 800 do 2 000 mm strojně s urovnáním dna do předepsaného profilu a spádu v hornině třídy těžitelnosti II skupiny 5 do 20 m3</t>
  </si>
  <si>
    <t>1354370604</t>
  </si>
  <si>
    <t>https://podminky.urs.cz/item/CS_URS_2021_02/132451251</t>
  </si>
  <si>
    <t>vr*0,1</t>
  </si>
  <si>
    <t>-1533766448</t>
  </si>
  <si>
    <t>2,6*1,5*2</t>
  </si>
  <si>
    <t>2,5*4*2,0</t>
  </si>
  <si>
    <t>786499421</t>
  </si>
  <si>
    <t>153191111</t>
  </si>
  <si>
    <t>Zřízení variabilního pažení výkopu svařovaným ocelovým ohlubňovým rámem se štětovnicemi plochy výkopu do 30 m2</t>
  </si>
  <si>
    <t>-500786947</t>
  </si>
  <si>
    <t>https://podminky.urs.cz/item/CS_URS_2021_02/153191111</t>
  </si>
  <si>
    <t>(5,0+5,5)*2*3,766</t>
  </si>
  <si>
    <t>153191221</t>
  </si>
  <si>
    <t>Odstranění variabilního pažení výkopu svařovaným ocelovým ohlubňovým rámem se štětovnicemi plochy výkopu do 30 m2</t>
  </si>
  <si>
    <t>-84646304</t>
  </si>
  <si>
    <t>https://podminky.urs.cz/item/CS_URS_2021_02/153191221</t>
  </si>
  <si>
    <t>162651111</t>
  </si>
  <si>
    <t>Vodorovné přemístění výkopku nebo sypaniny po suchu na obvyklém dopravním prostředku, bez naložení výkopku, avšak se složením bez rozhrnutí z horniny třídy těžitelnosti I skupiny 1 až 3 na vzdálenost přes 3 000 do 4 000 m</t>
  </si>
  <si>
    <t>493062514</t>
  </si>
  <si>
    <t>https://podminky.urs.cz/item/CS_URS_2021_02/162651111</t>
  </si>
  <si>
    <t>(skl-(vr+vj)*0,1)*0,67</t>
  </si>
  <si>
    <t>1632165130</t>
  </si>
  <si>
    <t>(skl-(vr+vj)*0,1)*0,33 "výkopek sk. 4</t>
  </si>
  <si>
    <t>(vr+vj)*0,1 "výkopek sk. 5</t>
  </si>
  <si>
    <t>167151111</t>
  </si>
  <si>
    <t>Nakládání, skládání a překládání neulehlého výkopku nebo sypaniny strojně nakládání, množství přes 100 m3, z hornin třídy těžitelnosti I, skupiny 1 až 3</t>
  </si>
  <si>
    <t>-1533674541</t>
  </si>
  <si>
    <t>https://podminky.urs.cz/item/CS_URS_2021_02/167151111</t>
  </si>
  <si>
    <t>-1754585414</t>
  </si>
  <si>
    <t>(vr+vj)*0,1 "výkopek sk.5</t>
  </si>
  <si>
    <t>448161181</t>
  </si>
  <si>
    <t>-126995711</t>
  </si>
  <si>
    <t>105,563*1,8 'Přepočtené koeficientem množství</t>
  </si>
  <si>
    <t>1325675963</t>
  </si>
  <si>
    <t>(vr+vj)-skl+lomv</t>
  </si>
  <si>
    <t>426846001</t>
  </si>
  <si>
    <t>(vr+vj)-lo-obc-bet-(3,5*3,0*3,066)-((PI*0,62*0,62*2))</t>
  </si>
  <si>
    <t>-476248237</t>
  </si>
  <si>
    <t>1,2*2,6*0,41 "DN 300"</t>
  </si>
  <si>
    <t>-2,6*0,071 "DN 300 - vytlačený objem potrubím"</t>
  </si>
  <si>
    <t>1417749157</t>
  </si>
  <si>
    <t>1,094*1,8 'Přepočtené koeficientem množství</t>
  </si>
  <si>
    <t>771210864</t>
  </si>
  <si>
    <t>(6,4+5,9)*2+2,3</t>
  </si>
  <si>
    <t>-1501605728</t>
  </si>
  <si>
    <t>386382726</t>
  </si>
  <si>
    <t>Jímka železobetonová - montáž vč. dotvarování dna a osazení poklopů, žebříku a podesty, překlad</t>
  </si>
  <si>
    <t>-768801049</t>
  </si>
  <si>
    <t>592257191</t>
  </si>
  <si>
    <t>čerpací prefa jímka 350*300*306,6 cm vč. žebříku a tvarování dna, kompozit. rošt 1,1x1,4 m, lit. poklopy D400 1ks 0,6x0,6 a 2 ks 0,6x0,9, ŽB překlad (opatření proti vyplavání)</t>
  </si>
  <si>
    <t>1328042277</t>
  </si>
  <si>
    <t>1 "ČSOV 1 dle výkresu D.02.1 vč. hydroizolace"</t>
  </si>
  <si>
    <t>-194795797</t>
  </si>
  <si>
    <t>3,9*4,4*0,15 "pod podkl. desku jímky"</t>
  </si>
  <si>
    <t>1,2*2,6*0,1 "bezp. přepad"</t>
  </si>
  <si>
    <t>452321151</t>
  </si>
  <si>
    <t>Podkladní a zajišťovací konstrukce z betonu železového v otevřeném výkopu desky pod potrubí, stoky a drobné objekty z betonu tř. C 20/25</t>
  </si>
  <si>
    <t>365578252</t>
  </si>
  <si>
    <t>https://podminky.urs.cz/item/CS_URS_2021_02/452321151</t>
  </si>
  <si>
    <t>3,9*4,4*0,20 "podkl. deska jímky"</t>
  </si>
  <si>
    <t>2,5*2,5*0,1 "pod šachtu"</t>
  </si>
  <si>
    <t>-994306416</t>
  </si>
  <si>
    <t>(3,9+4,4)*2*0,20</t>
  </si>
  <si>
    <t>2,5*4*0,1</t>
  </si>
  <si>
    <t>452368211</t>
  </si>
  <si>
    <t>Výztuž podkladních desek, bloků nebo pražců v otevřeném výkopu ze svařovaných sítí typu Kari</t>
  </si>
  <si>
    <t>-1450470157</t>
  </si>
  <si>
    <t>https://podminky.urs.cz/item/CS_URS_2021_02/452368211</t>
  </si>
  <si>
    <t>3,9*4,4*2*7,667/1000</t>
  </si>
  <si>
    <t>564871111</t>
  </si>
  <si>
    <t>Podklad ze štěrkodrti ŠD s rozprostřením a zhutněním, po zhutnění tl. 250 mm</t>
  </si>
  <si>
    <t>1982053203</t>
  </si>
  <si>
    <t>https://podminky.urs.cz/item/CS_URS_2021_02/564871111</t>
  </si>
  <si>
    <t>6,4*5,9</t>
  </si>
  <si>
    <t>1,2*2,6</t>
  </si>
  <si>
    <t>565145111</t>
  </si>
  <si>
    <t>Asfaltový beton vrstva podkladní ACP 16 (obalované kamenivo střednězrnné - OKS) s rozprostřením a zhutněním v pruhu šířky přes 1,5 do 3 m, po zhutnění tl. 60 mm</t>
  </si>
  <si>
    <t>614705298</t>
  </si>
  <si>
    <t>https://podminky.urs.cz/item/CS_URS_2021_02/565145111</t>
  </si>
  <si>
    <t>567122111</t>
  </si>
  <si>
    <t>Podklad ze směsi stmelené cementem SC bez dilatačních spár, s rozprostřením a zhutněním SC C 8/10 (KSC I), po zhutnění tl. 120 mm</t>
  </si>
  <si>
    <t>767104695</t>
  </si>
  <si>
    <t>https://podminky.urs.cz/item/CS_URS_2021_02/567122111</t>
  </si>
  <si>
    <t>577134111</t>
  </si>
  <si>
    <t>Asfaltový beton vrstva obrusná ACO 11 (ABS) s rozprostřením a se zhutněním z nemodifikovaného asfaltu v pruhu šířky do 3 m tř. I, po zhutnění tl. 40 mm</t>
  </si>
  <si>
    <t>-2130645716</t>
  </si>
  <si>
    <t>https://podminky.urs.cz/item/CS_URS_2021_02/577134111</t>
  </si>
  <si>
    <t>(6,4+2*0,5)*(5,9+2*0,5)</t>
  </si>
  <si>
    <t>2,6*(1,2+2*0,5)</t>
  </si>
  <si>
    <t>840768126</t>
  </si>
  <si>
    <t>2,6 "bezp. přepad"</t>
  </si>
  <si>
    <t>-69815538</t>
  </si>
  <si>
    <t>2,6</t>
  </si>
  <si>
    <t>2,6*1,015 'Přepočtené koeficientem množství</t>
  </si>
  <si>
    <t>-1360523658</t>
  </si>
  <si>
    <t>894411003</t>
  </si>
  <si>
    <t>Šachta kanalizační DN 1000 v. do 2m z bet. dílců pro potrubí DN 500 - dno, skruž, zákryt. deska, vyrovn. prstence, EMT, šachetní vložky</t>
  </si>
  <si>
    <t>1805733767</t>
  </si>
  <si>
    <t>1 "Š66</t>
  </si>
  <si>
    <t>919731121</t>
  </si>
  <si>
    <t>Zarovnání styčné plochy podkladu nebo krytu podél vybourané části komunikace nebo zpevněné plochy živičné tl. do 50 mm</t>
  </si>
  <si>
    <t>-1736637211</t>
  </si>
  <si>
    <t>https://podminky.urs.cz/item/CS_URS_2021_02/919731121</t>
  </si>
  <si>
    <t>26,4</t>
  </si>
  <si>
    <t>919735111</t>
  </si>
  <si>
    <t>Řezání stávajícího živičného krytu nebo podkladu hloubky do 50 mm</t>
  </si>
  <si>
    <t>1209426971</t>
  </si>
  <si>
    <t>https://podminky.urs.cz/item/CS_URS_2021_02/919735111</t>
  </si>
  <si>
    <t>-859705081</t>
  </si>
  <si>
    <t>17,987 "kamenivo</t>
  </si>
  <si>
    <t>7,268 "frézovaný asfalt</t>
  </si>
  <si>
    <t>1223140679</t>
  </si>
  <si>
    <t>25,255*4 'Přepočtené koeficientem množství</t>
  </si>
  <si>
    <t>116972368</t>
  </si>
  <si>
    <t>13,286 "KSC</t>
  </si>
  <si>
    <t>12,492 "živičné vrstvy</t>
  </si>
  <si>
    <t>-1728350615</t>
  </si>
  <si>
    <t>25,778*4 'Přepočtené koeficientem množství</t>
  </si>
  <si>
    <t>49</t>
  </si>
  <si>
    <t>-1078952357</t>
  </si>
  <si>
    <t>50</t>
  </si>
  <si>
    <t>-1668861333</t>
  </si>
  <si>
    <t>51</t>
  </si>
  <si>
    <t>997221873R</t>
  </si>
  <si>
    <t>-1642968766</t>
  </si>
  <si>
    <t>52</t>
  </si>
  <si>
    <t>1682307940</t>
  </si>
  <si>
    <t>01 - PS 02 ČSOV 1</t>
  </si>
  <si>
    <t>PS02001</t>
  </si>
  <si>
    <t>Montáž čerpací techniky</t>
  </si>
  <si>
    <t>-1689341000</t>
  </si>
  <si>
    <t>1 "viz tabulka použitých armatur a tvarovek výkres D.02.2</t>
  </si>
  <si>
    <t>PS02002</t>
  </si>
  <si>
    <t>Dodávka čerpací techniky 2 ks čerpadel, armatury, potrubí, tvarovky</t>
  </si>
  <si>
    <t>-166641300</t>
  </si>
  <si>
    <t>čerpadlo 1+1 H=25 m, Q=8 l/s výkon max. 15 kW</t>
  </si>
  <si>
    <t>2,061</t>
  </si>
  <si>
    <t>1,713</t>
  </si>
  <si>
    <t>105,64</t>
  </si>
  <si>
    <t>2,423</t>
  </si>
  <si>
    <t>2,608</t>
  </si>
  <si>
    <t>or</t>
  </si>
  <si>
    <t>ornice</t>
  </si>
  <si>
    <t>21,902</t>
  </si>
  <si>
    <t>112,022</t>
  </si>
  <si>
    <t>SO 03 - ČSOV 2 Malšovice + PS 03 ČSOV 2 Malšovice</t>
  </si>
  <si>
    <t>104,912</t>
  </si>
  <si>
    <t>20,574</t>
  </si>
  <si>
    <t>113107164</t>
  </si>
  <si>
    <t>Odstranění podkladů nebo krytů strojně plochy jednotlivě přes 50 m2 do 200 m2 s přemístěním hmot na skládku na vzdálenost do 20 m nebo s naložením na dopravní prostředek z kameniva hrubého drceného, o tl. vrstvy přes 300 do 400 mm</t>
  </si>
  <si>
    <t>1985283229</t>
  </si>
  <si>
    <t>https://podminky.urs.cz/item/CS_URS_2021_02/113107164</t>
  </si>
  <si>
    <t>5,3*1,2</t>
  </si>
  <si>
    <t>421572816</t>
  </si>
  <si>
    <t>5,3*(1,2+2*0,5)</t>
  </si>
  <si>
    <t>-1919334446</t>
  </si>
  <si>
    <t>1416781831</t>
  </si>
  <si>
    <t>-925214540</t>
  </si>
  <si>
    <t>121151103</t>
  </si>
  <si>
    <t>Sejmutí ornice strojně při souvislé ploše do 100 m2, tl. vrstvy do 200 mm</t>
  </si>
  <si>
    <t>598039125</t>
  </si>
  <si>
    <t>https://podminky.urs.cz/item/CS_URS_2021_02/121151103</t>
  </si>
  <si>
    <t>or "v tl. 150 mm</t>
  </si>
  <si>
    <t>-1610696656</t>
  </si>
  <si>
    <t>4,68*4,68*4,79</t>
  </si>
  <si>
    <t>1442643123</t>
  </si>
  <si>
    <t>-487340646</t>
  </si>
  <si>
    <t>132254202</t>
  </si>
  <si>
    <t>Hloubení zapažených rýh šířky přes 800 do 2 000 mm strojně s urovnáním dna do předepsaného profilu a spádu v hornině třídy těžitelnosti I skupiny 3 přes 20 do 50 m3</t>
  </si>
  <si>
    <t>-774102541</t>
  </si>
  <si>
    <t>https://podminky.urs.cz/item/CS_URS_2021_02/132254202</t>
  </si>
  <si>
    <t>1,2*5,3*1,5</t>
  </si>
  <si>
    <t>132354202</t>
  </si>
  <si>
    <t>Hloubení zapažených rýh šířky přes 800 do 2 000 mm strojně s urovnáním dna do předepsaného profilu a spádu v hornině třídy těžitelnosti II skupiny 4 přes 20 do 50 m3</t>
  </si>
  <si>
    <t>-1447675656</t>
  </si>
  <si>
    <t>https://podminky.urs.cz/item/CS_URS_2021_02/132354202</t>
  </si>
  <si>
    <t>132454202</t>
  </si>
  <si>
    <t>Hloubení zapažených rýh šířky přes 800 do 2 000 mm strojně s urovnáním dna do předepsaného profilu a spádu v hornině třídy těžitelnosti II skupiny 5 přes 20 do 50 m3</t>
  </si>
  <si>
    <t>1624491109</t>
  </si>
  <si>
    <t>https://podminky.urs.cz/item/CS_URS_2021_02/132454202</t>
  </si>
  <si>
    <t>-2026582704</t>
  </si>
  <si>
    <t>5,3*1,5*2</t>
  </si>
  <si>
    <t>2141002361</t>
  </si>
  <si>
    <t>-426129973</t>
  </si>
  <si>
    <t>4,68*4*4,79 "pro ČSOV"</t>
  </si>
  <si>
    <t>478568989</t>
  </si>
  <si>
    <t>161151103</t>
  </si>
  <si>
    <t>Svislé přemístění výkopku strojně bez naložení do dopravní nádoby avšak s vyprázdněním dopravní nádoby na hromadu nebo do dopravního prostředku z horniny třídy těžitelnosti I skupiny 1 až 3 při hloubce výkopu přes 4 do 8 m</t>
  </si>
  <si>
    <t>-521223189</t>
  </si>
  <si>
    <t>https://podminky.urs.cz/item/CS_URS_2021_02/161151103</t>
  </si>
  <si>
    <t>161151113</t>
  </si>
  <si>
    <t>Svislé přemístění výkopku strojně bez naložení do dopravní nádoby avšak s vyprázdněním dopravní nádoby na hromadu nebo do dopravního prostředku z horniny třídy těžitelnosti II skupiny 4 a 5 při hloubce výkopu přes 4 do 8 m</t>
  </si>
  <si>
    <t>-1028894243</t>
  </si>
  <si>
    <t>https://podminky.urs.cz/item/CS_URS_2021_02/161151113</t>
  </si>
  <si>
    <t>vj*(0,3+0,1)</t>
  </si>
  <si>
    <t>-601359659</t>
  </si>
  <si>
    <t>-1440837688</t>
  </si>
  <si>
    <t>(skl-(vr+vj)*0,1)*0,33 "skup. 4</t>
  </si>
  <si>
    <t>(vr+vj)*0,1 "skup. 5</t>
  </si>
  <si>
    <t>-93685940</t>
  </si>
  <si>
    <t>-1385732105</t>
  </si>
  <si>
    <t>(skl-(vr+vj)*0,1)*0,33 "skup.4</t>
  </si>
  <si>
    <t>-796671823</t>
  </si>
  <si>
    <t>1160340424</t>
  </si>
  <si>
    <t>112,022*1,8 'Přepočtené koeficientem množství</t>
  </si>
  <si>
    <t>1791131202</t>
  </si>
  <si>
    <t>-1282579212</t>
  </si>
  <si>
    <t>(vr+vj)-lo-obc-bet-(PI*0,89*0,89*4,44)-(PI*0,62*0,62*2)</t>
  </si>
  <si>
    <t>105,64*1,8 'Přepočtené koeficientem množství</t>
  </si>
  <si>
    <t>-703515198</t>
  </si>
  <si>
    <t>1,2*5,3*0,41 "DN 300"</t>
  </si>
  <si>
    <t>-1753994425</t>
  </si>
  <si>
    <t>181351003</t>
  </si>
  <si>
    <t>Rozprostření a urovnání ornice v rovině nebo ve svahu sklonu do 1:5 strojně při souvislé ploše do 100 m2, tl. vrstvy do 200 mm</t>
  </si>
  <si>
    <t>-1861877266</t>
  </si>
  <si>
    <t>https://podminky.urs.cz/item/CS_URS_2021_02/181351003</t>
  </si>
  <si>
    <t>4,68*4,68 "tl. 150 mm</t>
  </si>
  <si>
    <t>181411131</t>
  </si>
  <si>
    <t>Založení trávníku na půdě předem připravené plochy do 1000 m2 výsevem včetně utažení parkového v rovině nebo na svahu do 1:5</t>
  </si>
  <si>
    <t>324629041</t>
  </si>
  <si>
    <t>https://podminky.urs.cz/item/CS_URS_2021_02/181411131</t>
  </si>
  <si>
    <t>-1779326992</t>
  </si>
  <si>
    <t>21,902*0,015 'Přepočtené koeficientem množství</t>
  </si>
  <si>
    <t>183403111</t>
  </si>
  <si>
    <t>Obdělání půdy nakopáním hl. přes 50 do 100 mm v rovině nebo na svahu do 1:5</t>
  </si>
  <si>
    <t>-1703349261</t>
  </si>
  <si>
    <t>https://podminky.urs.cz/item/CS_URS_2021_02/183403111</t>
  </si>
  <si>
    <t>185803111</t>
  </si>
  <si>
    <t>Ošetření trávníku jednorázové v rovině nebo na svahu do 1:5</t>
  </si>
  <si>
    <t>-998740191</t>
  </si>
  <si>
    <t>https://podminky.urs.cz/item/CS_URS_2021_02/185803111</t>
  </si>
  <si>
    <t>2024585570</t>
  </si>
  <si>
    <t>21,902*0,1 'Přepočtené koeficientem množství</t>
  </si>
  <si>
    <t>-640770174</t>
  </si>
  <si>
    <t>386382727</t>
  </si>
  <si>
    <t>Jímka železobetonová - montáž vč. dotvarování dna a osazení poklopu, žebříku, překlad</t>
  </si>
  <si>
    <t>-133276718</t>
  </si>
  <si>
    <t>592257192</t>
  </si>
  <si>
    <t xml:space="preserve">čerpací prefa jímka vnitřní prům. 1500mm, v. 4,44 m vč. žebříku a tvarování dna, kompozit. poklop B125  0,9x0,6 m,  ŽB překlad </t>
  </si>
  <si>
    <t>2128919356</t>
  </si>
  <si>
    <t>1 "ČSOV 2 dle výkresu D.03.1 vč. hydroizolace"</t>
  </si>
  <si>
    <t>1812308095</t>
  </si>
  <si>
    <t>2,68*2,68*0,15 "pod podkl. desku jímky"</t>
  </si>
  <si>
    <t>1,2*5,3*0,1 "bezp. přepad"</t>
  </si>
  <si>
    <t>-258732536</t>
  </si>
  <si>
    <t>2,68*2,68*0,20 "podkl. deska jímky"</t>
  </si>
  <si>
    <t>1732405760</t>
  </si>
  <si>
    <t>2,68*4*0,20</t>
  </si>
  <si>
    <t>1093982713</t>
  </si>
  <si>
    <t>2,68*2,68*2*7,667/1000 "podkl. deska jímky"</t>
  </si>
  <si>
    <t>1794588813</t>
  </si>
  <si>
    <t>564861111</t>
  </si>
  <si>
    <t>Podklad ze štěrkodrti ŠD s rozprostřením a zhutněním, po zhutnění tl. 200 mm</t>
  </si>
  <si>
    <t>-264299281</t>
  </si>
  <si>
    <t>https://podminky.urs.cz/item/CS_URS_2021_02/564861111</t>
  </si>
  <si>
    <t>565155111</t>
  </si>
  <si>
    <t>Asfaltový beton vrstva podkladní ACP 16 (obalované kamenivo střednězrnné - OKS) s rozprostřením a zhutněním v pruhu šířky přes 1,5 do 3 m, po zhutnění tl. 70 mm</t>
  </si>
  <si>
    <t>-656752524</t>
  </si>
  <si>
    <t>https://podminky.urs.cz/item/CS_URS_2021_02/565155111</t>
  </si>
  <si>
    <t>577144111</t>
  </si>
  <si>
    <t>Asfaltový beton vrstva obrusná ACO 11 (ABS) s rozprostřením a se zhutněním z nemodifikovaného asfaltu v pruhu šířky do 3 m tř. I, po zhutnění tl. 50 mm</t>
  </si>
  <si>
    <t>-1043833108</t>
  </si>
  <si>
    <t>https://podminky.urs.cz/item/CS_URS_2021_02/577144111</t>
  </si>
  <si>
    <t>451569890</t>
  </si>
  <si>
    <t>5,3 "bezp. přepad"</t>
  </si>
  <si>
    <t>228452465</t>
  </si>
  <si>
    <t>5,3*1,015 'Přepočtené koeficientem množství</t>
  </si>
  <si>
    <t>892381111</t>
  </si>
  <si>
    <t>Tlakové zkoušky vodou na potrubí DN 250, 300 nebo 350</t>
  </si>
  <si>
    <t>-127764219</t>
  </si>
  <si>
    <t>https://podminky.urs.cz/item/CS_URS_2021_02/892381111</t>
  </si>
  <si>
    <t>5,3</t>
  </si>
  <si>
    <t>583743699</t>
  </si>
  <si>
    <t>1 "Š67</t>
  </si>
  <si>
    <t>-44711167</t>
  </si>
  <si>
    <t>17,5</t>
  </si>
  <si>
    <t>1705925209</t>
  </si>
  <si>
    <t>-1413621290</t>
  </si>
  <si>
    <t>3,689 "kamenivo</t>
  </si>
  <si>
    <t>1,492 "frézovaný asfalt</t>
  </si>
  <si>
    <t>53</t>
  </si>
  <si>
    <t>735232093</t>
  </si>
  <si>
    <t>5,181*4 'Přepočtené koeficientem množství</t>
  </si>
  <si>
    <t>54</t>
  </si>
  <si>
    <t>508687657</t>
  </si>
  <si>
    <t>2,565 "živičné vrstvy</t>
  </si>
  <si>
    <t>55</t>
  </si>
  <si>
    <t>316581327</t>
  </si>
  <si>
    <t>2,565*4 'Přepočtené koeficientem množství</t>
  </si>
  <si>
    <t>56</t>
  </si>
  <si>
    <t>139651269</t>
  </si>
  <si>
    <t>57</t>
  </si>
  <si>
    <t>823659604</t>
  </si>
  <si>
    <t>58</t>
  </si>
  <si>
    <t>-665263435</t>
  </si>
  <si>
    <t>01 - PS 03 ČSOV 2</t>
  </si>
  <si>
    <t>689044277</t>
  </si>
  <si>
    <t>1 "viz tabulka použitých armatur a tvarovek výkres D.03.2</t>
  </si>
  <si>
    <t>1095070637</t>
  </si>
  <si>
    <t>čerpadlo 1+1 H=4,8 m, Q=5 l/s výkon max. 15 kW</t>
  </si>
  <si>
    <t>dlp</t>
  </si>
  <si>
    <t>délka přípojek</t>
  </si>
  <si>
    <t>370,18</t>
  </si>
  <si>
    <t xml:space="preserve">lože pod potrubí </t>
  </si>
  <si>
    <t>40,72</t>
  </si>
  <si>
    <t>458,695</t>
  </si>
  <si>
    <t>155,3</t>
  </si>
  <si>
    <t>187,311</t>
  </si>
  <si>
    <t>111,99</t>
  </si>
  <si>
    <t>686,726</t>
  </si>
  <si>
    <t>SO 04.1 - Přípojky</t>
  </si>
  <si>
    <t>výkop rýhy</t>
  </si>
  <si>
    <t>856,391</t>
  </si>
  <si>
    <t>113105111</t>
  </si>
  <si>
    <t>Rozebrání dlažeb z lomového kamene s přemístěním hmot na skládku na vzdálenost do 3 m nebo s naložením na dopravní prostředek, kladených na sucho</t>
  </si>
  <si>
    <t>-1123715223</t>
  </si>
  <si>
    <t>https://podminky.urs.cz/item/CS_URS_2021_02/113105111</t>
  </si>
  <si>
    <t>3,18 "A2</t>
  </si>
  <si>
    <t>113106171</t>
  </si>
  <si>
    <t>Rozebrání dlažeb a dílců vozovek a ploch s přemístěním hmot na skládku na vzdálenost do 3 m nebo s naložením na dopravní prostředek, s jakoukoliv výplní spár ručně ze zámkové dlažby s ložem z kameniva</t>
  </si>
  <si>
    <t>-50378096</t>
  </si>
  <si>
    <t>https://podminky.urs.cz/item/CS_URS_2021_02/113106171</t>
  </si>
  <si>
    <t>0,27 "A</t>
  </si>
  <si>
    <t>0,95 "A4</t>
  </si>
  <si>
    <t>33,61 "A5</t>
  </si>
  <si>
    <t>113107322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</si>
  <si>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</si>
  <si>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2012631297</t>
  </si>
  <si>
    <t>https://podminky.urs.cz/item/CS_URS_2021_02/113107322</t>
  </si>
  <si>
    <t>ŠD tl. 200 místní komunikace</t>
  </si>
  <si>
    <t>22,81 "A</t>
  </si>
  <si>
    <t>6,84 "A1</t>
  </si>
  <si>
    <t>0 "A2</t>
  </si>
  <si>
    <t>8,13 "A3</t>
  </si>
  <si>
    <t>2,0 "A3-1</t>
  </si>
  <si>
    <t>8,3 "A4</t>
  </si>
  <si>
    <t>81,42 "A5</t>
  </si>
  <si>
    <t>0 "A6</t>
  </si>
  <si>
    <t>5,7 "B</t>
  </si>
  <si>
    <t>20,1 "B2</t>
  </si>
  <si>
    <t>ŠD tl. 200 mm - pod beton. povrchem</t>
  </si>
  <si>
    <t>3,84 "A</t>
  </si>
  <si>
    <t>2,22 "A1</t>
  </si>
  <si>
    <t>1,95 "A2</t>
  </si>
  <si>
    <t>1,32 "A5</t>
  </si>
  <si>
    <t>0,21 "B</t>
  </si>
  <si>
    <t>ŠD tl. 150 mm - zámková dlažba</t>
  </si>
  <si>
    <t>ŠD tl. 150 mm - žulové kostky</t>
  </si>
  <si>
    <t>113107324</t>
  </si>
  <si>
    <t>Odstranění podkladů nebo krytů strojně plochy jednotlivě do 50 m2 s přemístěním hmot na skládku na vzdálenost do 3 m nebo s naložením na dopravní prostředek z kameniva hrubého drceného, o tl. vrstvy přes 300 do 400 mm</t>
  </si>
  <si>
    <t>-691191676</t>
  </si>
  <si>
    <t>https://podminky.urs.cz/item/CS_URS_2021_02/113107324</t>
  </si>
  <si>
    <t>ŠD tl. 150 + 200 mm - SÚS</t>
  </si>
  <si>
    <t>12,34 "B1</t>
  </si>
  <si>
    <t>113107331</t>
  </si>
  <si>
    <t>Odstranění podkladů nebo krytů strojně plochy jednotlivě do 50 m2 s přemístěním hmot na skládku na vzdálenost do 3 m nebo s naložením na dopravní prostředek z betonu prostého, o tl. vrstvy přes 100 do 150 mm</t>
  </si>
  <si>
    <t>528573634</t>
  </si>
  <si>
    <t>https://podminky.urs.cz/item/CS_URS_2021_02/113107331</t>
  </si>
  <si>
    <t>"SC v tl. 120 mm - místní komunikace</t>
  </si>
  <si>
    <t>Beton tl. 150 mm</t>
  </si>
  <si>
    <t>113107341</t>
  </si>
  <si>
    <t>Odstranění podkladů nebo krytů strojně plochy jednotlivě do 50 m2 s přemístěním hmot na skládku na vzdálenost do 3 m nebo s naložením na dopravní prostředek živičných, o tl. vrstvy do 50 mm</t>
  </si>
  <si>
    <t>-1036342491</t>
  </si>
  <si>
    <t>https://podminky.urs.cz/item/CS_URS_2021_02/113107341</t>
  </si>
  <si>
    <t>přepočet na šířku 1,1+2*0,3 m</t>
  </si>
  <si>
    <t>místní/1,1*1,7 "ACP 16+ tl. 50 mm - místní kom.</t>
  </si>
  <si>
    <t>113107342</t>
  </si>
  <si>
    <t>Odstranění podkladů nebo krytů strojně plochy jednotlivě do 50 m2 s přemístěním hmot na skládku na vzdálenost do 3 m nebo s naložením na dopravní prostředek živičných, o tl. vrstvy přes 50 do 100 mm</t>
  </si>
  <si>
    <t>440698793</t>
  </si>
  <si>
    <t>https://podminky.urs.cz/item/CS_URS_2021_02/113107342</t>
  </si>
  <si>
    <t>12,34/1,1*1,7 "ACP 16+ tl. 70 mm  - SÚS</t>
  </si>
  <si>
    <t>místní "dočasný R-mat. tl. 90 mm - místní kom.</t>
  </si>
  <si>
    <t>113107343</t>
  </si>
  <si>
    <t>Odstranění podkladů nebo krytů strojně plochy jednotlivě do 50 m2 s přemístěním hmot na skládku na vzdálenost do 3 m nebo s naložením na dopravní prostředek živičných, o tl. vrstvy přes 100 do 150 mm</t>
  </si>
  <si>
    <t>-962091854</t>
  </si>
  <si>
    <t>https://podminky.urs.cz/item/CS_URS_2021_02/113107343</t>
  </si>
  <si>
    <t>12,34 "dočasný R-mat. tl. 120 mm - B1</t>
  </si>
  <si>
    <t>113154122</t>
  </si>
  <si>
    <t>Frézování živičného podkladu nebo krytu s naložením na dopravní prostředek plochy do 500 m2 bez překážek v trase pruhu šířky přes 0,5 m do 1 m, tloušťky vrstvy 40 mm</t>
  </si>
  <si>
    <t>-344971080</t>
  </si>
  <si>
    <t>https://podminky.urs.cz/item/CS_URS_2021_02/113154122</t>
  </si>
  <si>
    <t>místní/1,1*1,7 "ACO 11 - místní kom.</t>
  </si>
  <si>
    <t>-663740238</t>
  </si>
  <si>
    <t>12,34/1,1*1,7 "ACO 11  - SÚS</t>
  </si>
  <si>
    <t>-1154957624</t>
  </si>
  <si>
    <t>1728945052</t>
  </si>
  <si>
    <t>119001401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</si>
  <si>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ocelového nebo litinového, jmenovité světlosti DN do 200 mm</t>
  </si>
  <si>
    <t>-1261537705</t>
  </si>
  <si>
    <t>https://podminky.urs.cz/item/CS_URS_2021_02/119001401</t>
  </si>
  <si>
    <t>" křížení vodovodu a plynu"</t>
  </si>
  <si>
    <t>35*1,1</t>
  </si>
  <si>
    <t>119001412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</si>
  <si>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betonového, kameninového nebo železobetonového, světlosti DN přes 200 do 500 mm</t>
  </si>
  <si>
    <t>-1451426326</t>
  </si>
  <si>
    <t>https://podminky.urs.cz/item/CS_URS_2021_02/119001412</t>
  </si>
  <si>
    <t>Křížení kanalizace dešťové</t>
  </si>
  <si>
    <t>42*1,1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</si>
  <si>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</si>
  <si>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</si>
  <si>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370136970</t>
  </si>
  <si>
    <t>https://podminky.urs.cz/item/CS_URS_2021_02/119001421</t>
  </si>
  <si>
    <t>" křížení O2, NN, VO"</t>
  </si>
  <si>
    <t>120001101</t>
  </si>
  <si>
    <t>Příplatek k cenám vykopávek za ztížení vykopávky v blízkosti podzemního vedení nebo výbušnin v horninách jakékoliv třídy</t>
  </si>
  <si>
    <t>-1654028115</t>
  </si>
  <si>
    <t>https://podminky.urs.cz/item/CS_URS_2021_02/120001101</t>
  </si>
  <si>
    <t>v*0,1</t>
  </si>
  <si>
    <t>-426215568</t>
  </si>
  <si>
    <t>or "tl. 150 mm</t>
  </si>
  <si>
    <t>132254205</t>
  </si>
  <si>
    <t>Hloubení zapažených rýh šířky přes 800 do 2 000 mm strojně s urovnáním dna do předepsaného profilu a spádu v hornině třídy těžitelnosti I skupiny 3 přes 500 do 1 000 m3</t>
  </si>
  <si>
    <t>40047464</t>
  </si>
  <si>
    <t>https://podminky.urs.cz/item/CS_URS_2021_02/132254205</t>
  </si>
  <si>
    <t>PVC DN 150</t>
  </si>
  <si>
    <t>dlp*1,1*2,315</t>
  </si>
  <si>
    <t>-12,34*0,47 "asf - SÚS"</t>
  </si>
  <si>
    <t>-místní*0,41 "asf - MK"</t>
  </si>
  <si>
    <t>-or*0,15 "ornice"</t>
  </si>
  <si>
    <t>v*0,6</t>
  </si>
  <si>
    <t>132354205</t>
  </si>
  <si>
    <t>Hloubení zapažených rýh šířky přes 800 do 2 000 mm strojně s urovnáním dna do předepsaného profilu a spádu v hornině třídy těžitelnosti II skupiny 4 přes 500 do 1 000 m3</t>
  </si>
  <si>
    <t>-161623302</t>
  </si>
  <si>
    <t>https://podminky.urs.cz/item/CS_URS_2021_02/132354205</t>
  </si>
  <si>
    <t>v*0,3</t>
  </si>
  <si>
    <t>132454205</t>
  </si>
  <si>
    <t>Hloubení zapažených rýh šířky přes 800 do 2 000 mm strojně s urovnáním dna do předepsaného profilu a spádu v hornině třídy těžitelnosti II skupiny 5 přes 500 do 1 000 m3</t>
  </si>
  <si>
    <t>-1203288331</t>
  </si>
  <si>
    <t>https://podminky.urs.cz/item/CS_URS_2021_02/132454205</t>
  </si>
  <si>
    <t>151101102</t>
  </si>
  <si>
    <t>Zřízení pažení a rozepření stěn rýh pro podzemní vedení příložné pro jakoukoliv mezerovitost, hloubky přes 2 do 4 m</t>
  </si>
  <si>
    <t>617302887</t>
  </si>
  <si>
    <t>https://podminky.urs.cz/item/CS_URS_2021_02/151101102</t>
  </si>
  <si>
    <t>"PVC DN 150"</t>
  </si>
  <si>
    <t>dlp*2,315*2</t>
  </si>
  <si>
    <t>151101112</t>
  </si>
  <si>
    <t>Odstranění pažení a rozepření stěn rýh pro podzemní vedení s uložením materiálu na vzdálenost do 3 m od kraje výkopu příložné, hloubky přes 2 do 4 m</t>
  </si>
  <si>
    <t>-372077452</t>
  </si>
  <si>
    <t>https://podminky.urs.cz/item/CS_URS_2021_02/151101112</t>
  </si>
  <si>
    <t>-1723397379</t>
  </si>
  <si>
    <t>(skl-v*0,1)*0,67</t>
  </si>
  <si>
    <t>325404796</t>
  </si>
  <si>
    <t>(skl-v*0,1)*0,33</t>
  </si>
  <si>
    <t>-57923985</t>
  </si>
  <si>
    <t>-245996016</t>
  </si>
  <si>
    <t>-1944228949</t>
  </si>
  <si>
    <t>1,1*dlp</t>
  </si>
  <si>
    <t>959686508</t>
  </si>
  <si>
    <t>lo+obc</t>
  </si>
  <si>
    <t>544324000</t>
  </si>
  <si>
    <t>-1925228950</t>
  </si>
  <si>
    <t>v-skl+lomv</t>
  </si>
  <si>
    <t>1455063861</t>
  </si>
  <si>
    <t>v-obc-lo</t>
  </si>
  <si>
    <t>-or*(2,315-0,15-0,1-0,55) "zásyp zeminou"</t>
  </si>
  <si>
    <t>458,695*1,8 'Přepočtené koeficientem množství</t>
  </si>
  <si>
    <t>-486730082</t>
  </si>
  <si>
    <t>1,1*dlp*0,46 "DN 150"</t>
  </si>
  <si>
    <t>-924868233</t>
  </si>
  <si>
    <t>187,311 "obc</t>
  </si>
  <si>
    <t>187,311*1,8 'Přepočtené koeficientem množství</t>
  </si>
  <si>
    <t>2142320666</t>
  </si>
  <si>
    <t>tl. 150 mm</t>
  </si>
  <si>
    <t>21,61 "st. A</t>
  </si>
  <si>
    <t>4,64 "st. A-1</t>
  </si>
  <si>
    <t>6,95 "st. A-2</t>
  </si>
  <si>
    <t>14,0 "st. A-3</t>
  </si>
  <si>
    <t>0,21 "st. A-3-1</t>
  </si>
  <si>
    <t>3,63 "st. A-4</t>
  </si>
  <si>
    <t>30,55 "st. A-5</t>
  </si>
  <si>
    <t>6,39 "st. A-6</t>
  </si>
  <si>
    <t>4,68 "st. B</t>
  </si>
  <si>
    <t>12,98 "st. B-1</t>
  </si>
  <si>
    <t>6,35 "st. B-2</t>
  </si>
  <si>
    <t>-697979553</t>
  </si>
  <si>
    <t>-155743287</t>
  </si>
  <si>
    <t>111,99*0,015 'Přepočtené koeficientem množství</t>
  </si>
  <si>
    <t>940518673</t>
  </si>
  <si>
    <t>-1955166081</t>
  </si>
  <si>
    <t>-723248512</t>
  </si>
  <si>
    <t>111,99*0,1 'Přepočtené koeficientem množství</t>
  </si>
  <si>
    <t>-311569782</t>
  </si>
  <si>
    <t>1249341796</t>
  </si>
  <si>
    <t>1,1*dlp*0,1</t>
  </si>
  <si>
    <t>-59596160</t>
  </si>
  <si>
    <t>-2039493373</t>
  </si>
  <si>
    <t>ŠD B tl. 200 mm</t>
  </si>
  <si>
    <t>místní "místní komunikace</t>
  </si>
  <si>
    <t>12,34 "SÚS</t>
  </si>
  <si>
    <t>564931411</t>
  </si>
  <si>
    <t>Podklad nebo podsyp z asfaltového recyklátu s rozprostřením a zhutněním, po zhutnění tl. 90 mm</t>
  </si>
  <si>
    <t>-343171032</t>
  </si>
  <si>
    <t>https://podminky.urs.cz/item/CS_URS_2021_02/564931411</t>
  </si>
  <si>
    <t>místní "dočasný povrch ve výkopech místo ACO a ACP</t>
  </si>
  <si>
    <t>564941412</t>
  </si>
  <si>
    <t>Podklad nebo podsyp z asfaltového recyklátu s rozprostřením a zhutněním, po zhutnění tl. 120 mm</t>
  </si>
  <si>
    <t>525928223</t>
  </si>
  <si>
    <t>https://podminky.urs.cz/item/CS_URS_2021_02/564941412</t>
  </si>
  <si>
    <t>12,34 "dočasný kryt ve výkopech místo ACO a ACP - SÚS - B1</t>
  </si>
  <si>
    <t>565135111</t>
  </si>
  <si>
    <t>Asfaltový beton vrstva podkladní ACP 16 (obalované kamenivo střednězrnné - OKS) s rozprostřením a zhutněním v pruhu šířky přes 1,5 do 3 m, po zhutnění tl. 50 mm</t>
  </si>
  <si>
    <t>-822871014</t>
  </si>
  <si>
    <t>https://podminky.urs.cz/item/CS_URS_2021_02/565135111</t>
  </si>
  <si>
    <t>770802552</t>
  </si>
  <si>
    <t>-1271610525</t>
  </si>
  <si>
    <t>573111111</t>
  </si>
  <si>
    <t>Postřik infiltrační PI z asfaltu silničního s posypem kamenivem, v množství 0,60 kg/m2</t>
  </si>
  <si>
    <t>-1088640953</t>
  </si>
  <si>
    <t>https://podminky.urs.cz/item/CS_URS_2021_02/573111111</t>
  </si>
  <si>
    <t>573231106</t>
  </si>
  <si>
    <t>Postřik spojovací PS bez posypu kamenivem ze silniční emulze, v množství 0,30 kg/m2</t>
  </si>
  <si>
    <t>1072795964</t>
  </si>
  <si>
    <t>https://podminky.urs.cz/item/CS_URS_2021_02/573231106</t>
  </si>
  <si>
    <t>místní/1,1*1,7</t>
  </si>
  <si>
    <t>12,34/1,1*1,7</t>
  </si>
  <si>
    <t>-943531679</t>
  </si>
  <si>
    <t>1214632936</t>
  </si>
  <si>
    <t>12,34/1,1*1,7 "ACP 16+ tl. 70 mm  - SÚS - B1</t>
  </si>
  <si>
    <t>581121115</t>
  </si>
  <si>
    <t>Kryt cementobetonový silničních komunikací skupiny CB I tl. 150 mm</t>
  </si>
  <si>
    <t>2112952693</t>
  </si>
  <si>
    <t>https://podminky.urs.cz/item/CS_URS_2021_02/581121115</t>
  </si>
  <si>
    <t>594611111</t>
  </si>
  <si>
    <t>Dlažba nebo přídlažba z lomového kamene lomařsky upraveného rigolového v ploše vodorovné nebo ve sklonu tl. do 250 mm, bez vyplnění spár, s provedením lože tl. 50 mm ze štěrkopísku</t>
  </si>
  <si>
    <t>-1378170817</t>
  </si>
  <si>
    <t>https://podminky.urs.cz/item/CS_URS_2021_02/594611111</t>
  </si>
  <si>
    <t>596212210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</si>
  <si>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do 50 m2</t>
  </si>
  <si>
    <t>568282973</t>
  </si>
  <si>
    <t>https://podminky.urs.cz/item/CS_URS_2021_02/596212210</t>
  </si>
  <si>
    <t>59245015</t>
  </si>
  <si>
    <t>dlažba zámková tvaru I 200x165x60mm přírodní</t>
  </si>
  <si>
    <t>-2073059531</t>
  </si>
  <si>
    <t>34,83*1,02 'Přepočtené koeficientem množství</t>
  </si>
  <si>
    <t>871313121</t>
  </si>
  <si>
    <t>Montáž kanalizačního potrubí z plastů z tvrdého PVC těsněných gumovým kroužkem v otevřeném výkopu ve sklonu do 20 % DN 160</t>
  </si>
  <si>
    <t>67675310</t>
  </si>
  <si>
    <t>https://podminky.urs.cz/item/CS_URS_2021_02/871313121</t>
  </si>
  <si>
    <t>53,82 "st. A</t>
  </si>
  <si>
    <t>18,0 "st. A-1</t>
  </si>
  <si>
    <t>13,1 "st. A-2</t>
  </si>
  <si>
    <t>25,6 "st. A-3</t>
  </si>
  <si>
    <t>6,35 "st. A-3-1</t>
  </si>
  <si>
    <t>16,15 "st. A-4</t>
  </si>
  <si>
    <t>155,05 "st. A-5</t>
  </si>
  <si>
    <t>10,85 "st. A-6</t>
  </si>
  <si>
    <t>14,5 "st. B</t>
  </si>
  <si>
    <t>27,26 "st. B-1</t>
  </si>
  <si>
    <t>29,5 "st. B-2</t>
  </si>
  <si>
    <t>28611165</t>
  </si>
  <si>
    <t>trubka kanalizační PVC DN 160x3000mm SN8</t>
  </si>
  <si>
    <t>-1563876230</t>
  </si>
  <si>
    <t>370,18*1,03 'Přepočtené koeficientem množství</t>
  </si>
  <si>
    <t>59</t>
  </si>
  <si>
    <t>892351111</t>
  </si>
  <si>
    <t>Tlakové zkoušky vodou na potrubí DN 150 nebo 200</t>
  </si>
  <si>
    <t>-721049657</t>
  </si>
  <si>
    <t>https://podminky.urs.cz/item/CS_URS_2021_02/892351111</t>
  </si>
  <si>
    <t>60</t>
  </si>
  <si>
    <t>-190075627</t>
  </si>
  <si>
    <t>61</t>
  </si>
  <si>
    <t>894200011</t>
  </si>
  <si>
    <t>Malá domovní čerpací stanice - šachta vč. elektr. rozváděče DOD+MTŽ</t>
  </si>
  <si>
    <t>1393271252</t>
  </si>
  <si>
    <t>62</t>
  </si>
  <si>
    <t>894200012</t>
  </si>
  <si>
    <t>MTŽ domovní ČS vč. výkopu a stavebních prací</t>
  </si>
  <si>
    <t>252245123</t>
  </si>
  <si>
    <t>63</t>
  </si>
  <si>
    <t>894200013</t>
  </si>
  <si>
    <t>výtlak pro domovní ČS DN 50 PEHD PN 16 (vč. zemních prací) - 44,5+62,5 m</t>
  </si>
  <si>
    <t>-1930023863</t>
  </si>
  <si>
    <t>899721111</t>
  </si>
  <si>
    <t>Signalizační vodič na potrubí DN do 150 mm</t>
  </si>
  <si>
    <t>-1916013387</t>
  </si>
  <si>
    <t>https://podminky.urs.cz/item/CS_URS_2021_02/899721111</t>
  </si>
  <si>
    <t>dlp+44,5+62,5</t>
  </si>
  <si>
    <t>65</t>
  </si>
  <si>
    <t>899722113</t>
  </si>
  <si>
    <t>Krytí potrubí z plastů výstražnou fólií z PVC šířky 34 cm</t>
  </si>
  <si>
    <t>633637223</t>
  </si>
  <si>
    <t>https://podminky.urs.cz/item/CS_URS_2021_02/899722113</t>
  </si>
  <si>
    <t>66</t>
  </si>
  <si>
    <t>-1750615986</t>
  </si>
  <si>
    <t>dlp*2</t>
  </si>
  <si>
    <t>67</t>
  </si>
  <si>
    <t>162382880</t>
  </si>
  <si>
    <t>68</t>
  </si>
  <si>
    <t>1894884534</t>
  </si>
  <si>
    <t>58,827+7,157 "kamenivo</t>
  </si>
  <si>
    <t>24,721+2,441 "frézovaný asfalt</t>
  </si>
  <si>
    <t>69</t>
  </si>
  <si>
    <t>1117447096</t>
  </si>
  <si>
    <t>93,146*4 'Přepočtené koeficientem množství</t>
  </si>
  <si>
    <t>70</t>
  </si>
  <si>
    <t>1907054490</t>
  </si>
  <si>
    <t>1,526 "žulová dlažba</t>
  </si>
  <si>
    <t>10,275 "zámková dlažba</t>
  </si>
  <si>
    <t>53,573 "beton</t>
  </si>
  <si>
    <t>23,521+38,362+3,899 "podkl. asf. vrstvy a R-mat.</t>
  </si>
  <si>
    <t>71</t>
  </si>
  <si>
    <t>1933747829</t>
  </si>
  <si>
    <t>204,862*4 'Přepočtené koeficientem množství</t>
  </si>
  <si>
    <t>72</t>
  </si>
  <si>
    <t>997221611</t>
  </si>
  <si>
    <t>Nakládání na dopravní prostředky pro vodorovnou dopravu suti</t>
  </si>
  <si>
    <t>868839309</t>
  </si>
  <si>
    <t>https://podminky.urs.cz/item/CS_URS_2021_02/997221611</t>
  </si>
  <si>
    <t>73</t>
  </si>
  <si>
    <t>CS ÚRS 2020 01</t>
  </si>
  <si>
    <t>-1844076801</t>
  </si>
  <si>
    <t>74</t>
  </si>
  <si>
    <t>743736876</t>
  </si>
  <si>
    <t>75</t>
  </si>
  <si>
    <t>1615133927</t>
  </si>
  <si>
    <t>76</t>
  </si>
  <si>
    <t>-580225897</t>
  </si>
  <si>
    <t>809,6</t>
  </si>
  <si>
    <t>dl</t>
  </si>
  <si>
    <t>délka  grav. řadu</t>
  </si>
  <si>
    <t>252,46</t>
  </si>
  <si>
    <t>30,295</t>
  </si>
  <si>
    <t>materiál vhodný do zásypů</t>
  </si>
  <si>
    <t>338,254</t>
  </si>
  <si>
    <t>329,86</t>
  </si>
  <si>
    <t>160,059</t>
  </si>
  <si>
    <t>SO 04A - Kanalizace - gravitační řad A</t>
  </si>
  <si>
    <t>181,771</t>
  </si>
  <si>
    <t>551,445</t>
  </si>
  <si>
    <t>-1644711720</t>
  </si>
  <si>
    <t>místní "SC v tl. 120 mm</t>
  </si>
  <si>
    <t>113107222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</si>
  <si>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</si>
  <si>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511412958</t>
  </si>
  <si>
    <t>https://podminky.urs.cz/item/CS_URS_2021_02/113107222</t>
  </si>
  <si>
    <t>místní "ŠD tl. 150-200 mm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</si>
  <si>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</si>
  <si>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</si>
  <si>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2083194431</t>
  </si>
  <si>
    <t>https://podminky.urs.cz/item/CS_URS_2021_02/113107241</t>
  </si>
  <si>
    <t>253*(1,2+2*0,5) "ACP 16+ tl. 50 mm - místní kom.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</si>
  <si>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</si>
  <si>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</si>
  <si>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-150489286</t>
  </si>
  <si>
    <t>https://podminky.urs.cz/item/CS_URS_2021_02/113107242</t>
  </si>
  <si>
    <t>113154232</t>
  </si>
  <si>
    <t>Frézování živičného podkladu nebo krytu s naložením na dopravní prostředek plochy přes 500 do 1 000 m2 bez překážek v trase pruhu šířky přes 1 m do 2 m, tloušťky vrstvy 40 mm</t>
  </si>
  <si>
    <t>956033837</t>
  </si>
  <si>
    <t>https://podminky.urs.cz/item/CS_URS_2021_02/113154232</t>
  </si>
  <si>
    <t>am "ACO 11 tl. vrstvy 40 mm"</t>
  </si>
  <si>
    <t>-164854618</t>
  </si>
  <si>
    <t>69*8 'Přepočtené koeficientem množství</t>
  </si>
  <si>
    <t>-758487208</t>
  </si>
  <si>
    <t>558497692</t>
  </si>
  <si>
    <t>(8+4)*1,2 "A"</t>
  </si>
  <si>
    <t>-140511059</t>
  </si>
  <si>
    <t>Křížení kanalizace DN 400 a 500</t>
  </si>
  <si>
    <t>2*1,2 "A"</t>
  </si>
  <si>
    <t>1803393958</t>
  </si>
  <si>
    <t>" křížení  CETIN, ČSOV-NN, ČEZ-NN</t>
  </si>
  <si>
    <t>(9+1+0)*1,2 "A"</t>
  </si>
  <si>
    <t>-2058808474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</si>
  <si>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</si>
  <si>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</si>
  <si>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-1151050286</t>
  </si>
  <si>
    <t>https://podminky.urs.cz/item/CS_URS_2021_02/132254206</t>
  </si>
  <si>
    <t>1,2*252,46*2,179 "A"</t>
  </si>
  <si>
    <t>2,5*(2,5-1,2)*2,179*5 "rozšíření"</t>
  </si>
  <si>
    <t>2,5*2,5*0,35*5 "prohloubení"</t>
  </si>
  <si>
    <t>-místní*0,47 "asf - místní"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</si>
  <si>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</si>
  <si>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</si>
  <si>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-401421024</t>
  </si>
  <si>
    <t>https://podminky.urs.cz/item/CS_URS_2021_02/132354206</t>
  </si>
  <si>
    <t>132454206</t>
  </si>
  <si>
    <t>Hloubení zapažených rýh šířky přes 800 do 2 000 mm strojně s urovnáním dna do předepsaného profilu a spádu v hornině třídy těžitelnosti II skupiny 5 přes 1 000 do 5 000 m3</t>
  </si>
  <si>
    <t>982113473</t>
  </si>
  <si>
    <t>https://podminky.urs.cz/item/CS_URS_2021_02/132454206</t>
  </si>
  <si>
    <t>169586486</t>
  </si>
  <si>
    <t>2*252,46*2,179 "A"</t>
  </si>
  <si>
    <t>-1903329404</t>
  </si>
  <si>
    <t>-631396485</t>
  </si>
  <si>
    <t>129652999</t>
  </si>
  <si>
    <t>(skl-v*0,1)*0,33 "skup. 4</t>
  </si>
  <si>
    <t>v*0,1 "skup. 5</t>
  </si>
  <si>
    <t>534670983</t>
  </si>
  <si>
    <t>-1610853497</t>
  </si>
  <si>
    <t>-1385624941</t>
  </si>
  <si>
    <t>1,2*dl</t>
  </si>
  <si>
    <t>383185728</t>
  </si>
  <si>
    <t>-530183286</t>
  </si>
  <si>
    <t>551,445*1,8 'Přepočtené koeficientem množství</t>
  </si>
  <si>
    <t>805502539</t>
  </si>
  <si>
    <t>-211052106</t>
  </si>
  <si>
    <t>v-obc-lo-bet</t>
  </si>
  <si>
    <t>338,254*1,8 'Přepočtené koeficientem množství</t>
  </si>
  <si>
    <t>261691965</t>
  </si>
  <si>
    <t>1,2*dl*0,60 "DN 300"</t>
  </si>
  <si>
    <t>-dl*0,086 "DN 300 - vytlačený objem potrubím"</t>
  </si>
  <si>
    <t>8800024</t>
  </si>
  <si>
    <t>160,059*1,8 'Přepočtené koeficientem množství</t>
  </si>
  <si>
    <t>-2075121095</t>
  </si>
  <si>
    <t>1346527248</t>
  </si>
  <si>
    <t>1103734765</t>
  </si>
  <si>
    <t>1,2*dl*0,1</t>
  </si>
  <si>
    <t>452112112</t>
  </si>
  <si>
    <t>Osazení betonových dílců prstenců nebo rámů pod poklopy a mříže, výšky do 100 mm</t>
  </si>
  <si>
    <t>1497263142</t>
  </si>
  <si>
    <t>https://podminky.urs.cz/item/CS_URS_2021_02/452112112</t>
  </si>
  <si>
    <t>59224184</t>
  </si>
  <si>
    <t>prstenec šachtový vyrovnávací betonový 625x120x40mm</t>
  </si>
  <si>
    <t>-2107653454</t>
  </si>
  <si>
    <t>5 "A... Š1-Š5</t>
  </si>
  <si>
    <t>-1216044783</t>
  </si>
  <si>
    <t>1,5*1,5*0,1*5  "šachty - tl. 100mm"</t>
  </si>
  <si>
    <t>-1715259753</t>
  </si>
  <si>
    <t>1591335626</t>
  </si>
  <si>
    <t>ŠD B - místní komunikace</t>
  </si>
  <si>
    <t>329,86 "A"</t>
  </si>
  <si>
    <t>1330475589</t>
  </si>
  <si>
    <t>-541277956</t>
  </si>
  <si>
    <t>253*(1,2+2*0,5) "asfalty místní komunikace</t>
  </si>
  <si>
    <t>2094059501</t>
  </si>
  <si>
    <t>610394010</t>
  </si>
  <si>
    <t>253*(1,2+2*0,5)</t>
  </si>
  <si>
    <t>-708206797</t>
  </si>
  <si>
    <t>1337401348</t>
  </si>
  <si>
    <t>MK - šíře výkopu + 2x 1,0 m</t>
  </si>
  <si>
    <t>253*(1,2+2*1,0) "A"</t>
  </si>
  <si>
    <t>-571198842</t>
  </si>
  <si>
    <t>252,46 "A"</t>
  </si>
  <si>
    <t>-1935811263</t>
  </si>
  <si>
    <t>252,46*1,015 'Přepočtené koeficientem množství</t>
  </si>
  <si>
    <t>877370420</t>
  </si>
  <si>
    <t>Montáž tvarovek na kanalizačním plastovém potrubí z polypropylenu PP korugovaného nebo žebrovaného odboček DN 300</t>
  </si>
  <si>
    <t>1462470275</t>
  </si>
  <si>
    <t>https://podminky.urs.cz/item/CS_URS_2021_02/877370420</t>
  </si>
  <si>
    <t>9 "A"</t>
  </si>
  <si>
    <t>286147721</t>
  </si>
  <si>
    <t xml:space="preserve">odbočka 45st. 315/160mm pro potrubí kanalizační žebrované </t>
  </si>
  <si>
    <t>-1343213292</t>
  </si>
  <si>
    <t>9*1,015 'Přepočtené koeficientem množství</t>
  </si>
  <si>
    <t>177472830</t>
  </si>
  <si>
    <t>-1180479385</t>
  </si>
  <si>
    <t>4+1</t>
  </si>
  <si>
    <t>59224162</t>
  </si>
  <si>
    <t>skruž kanalizační s ocelovými stupadly 100x100x12cm</t>
  </si>
  <si>
    <t>-871913788</t>
  </si>
  <si>
    <t>4 "A... Š1-Š5</t>
  </si>
  <si>
    <t>59224172R</t>
  </si>
  <si>
    <t>skruž kanalizační s ocelovými stupadly 120x25x12</t>
  </si>
  <si>
    <t>269155168</t>
  </si>
  <si>
    <t>1 "A... Š1</t>
  </si>
  <si>
    <t>59224348</t>
  </si>
  <si>
    <t>těsnění elastomerové pro spojení šachetních dílů DN 1000</t>
  </si>
  <si>
    <t>1817747006</t>
  </si>
  <si>
    <t>8 "A... Š1-Š5</t>
  </si>
  <si>
    <t>59224341</t>
  </si>
  <si>
    <t>těsnění elastomerové pro spojení šachetních dílů DN 1200</t>
  </si>
  <si>
    <t>1137277203</t>
  </si>
  <si>
    <t>2 "A... Š1-Š5</t>
  </si>
  <si>
    <t>894414111</t>
  </si>
  <si>
    <t>Osazení betonových nebo železobetonových dílců pro šachty skruží základových (dno)</t>
  </si>
  <si>
    <t>527436347</t>
  </si>
  <si>
    <t>https://podminky.urs.cz/item/CS_URS_2021_02/894414111</t>
  </si>
  <si>
    <t>592239036</t>
  </si>
  <si>
    <t>Šachtové dno kompaktní jednolité 300-785</t>
  </si>
  <si>
    <t>451001417</t>
  </si>
  <si>
    <t>592239146</t>
  </si>
  <si>
    <t>Šachtové dno kompaktní jednolité 800-1430</t>
  </si>
  <si>
    <t>-1461416097</t>
  </si>
  <si>
    <t>1 "A... Š1-Š5</t>
  </si>
  <si>
    <t>28617252R</t>
  </si>
  <si>
    <t>vložka šachtová SN8 nebo SN12 DN 150</t>
  </si>
  <si>
    <t>1675855947</t>
  </si>
  <si>
    <t>3 "A"</t>
  </si>
  <si>
    <t>894414211</t>
  </si>
  <si>
    <t>Osazení betonových nebo železobetonových dílců pro šachty desek zákrytových</t>
  </si>
  <si>
    <t>-453211564</t>
  </si>
  <si>
    <t>https://podminky.urs.cz/item/CS_URS_2021_02/894414211</t>
  </si>
  <si>
    <t>592241311</t>
  </si>
  <si>
    <t>deska betonová zákrytová TZK-Q 200/120 T</t>
  </si>
  <si>
    <t>-954479023</t>
  </si>
  <si>
    <t>592241312</t>
  </si>
  <si>
    <t>deska betonová zákrytová TZK-Q 1200/270-625</t>
  </si>
  <si>
    <t>-1511827870</t>
  </si>
  <si>
    <t>1 "A</t>
  </si>
  <si>
    <t>-2021708973</t>
  </si>
  <si>
    <t>1566702432</t>
  </si>
  <si>
    <t>-1839057737</t>
  </si>
  <si>
    <t>DL</t>
  </si>
  <si>
    <t>1038705827</t>
  </si>
  <si>
    <t>dl*2</t>
  </si>
  <si>
    <t>724405261</t>
  </si>
  <si>
    <t>-225694334</t>
  </si>
  <si>
    <t>95,659 "kamenivo</t>
  </si>
  <si>
    <t>74,483 "frézovaný asfalt</t>
  </si>
  <si>
    <t>756384243</t>
  </si>
  <si>
    <t>170,142*4 'Přepočtené koeficientem množství</t>
  </si>
  <si>
    <t>1910820859</t>
  </si>
  <si>
    <t>107,205 "beton</t>
  </si>
  <si>
    <t>54,547+72,569 "asfalt podkladní vrstvy a R-mat.</t>
  </si>
  <si>
    <t>152953526</t>
  </si>
  <si>
    <t>234,321*4 'Přepočtené koeficientem množství</t>
  </si>
  <si>
    <t>-1414283534</t>
  </si>
  <si>
    <t>-1110678232</t>
  </si>
  <si>
    <t>1759665460</t>
  </si>
  <si>
    <t>1843273983</t>
  </si>
  <si>
    <t>323,84</t>
  </si>
  <si>
    <t>0,9</t>
  </si>
  <si>
    <t>délka grav. řadu</t>
  </si>
  <si>
    <t>101,2</t>
  </si>
  <si>
    <t>12,144</t>
  </si>
  <si>
    <t>201,074</t>
  </si>
  <si>
    <t>145,27</t>
  </si>
  <si>
    <t>64,161</t>
  </si>
  <si>
    <t>SO 04A1 - Kanalizace - gravitační řad A-1</t>
  </si>
  <si>
    <t>72,864</t>
  </si>
  <si>
    <t>0,09</t>
  </si>
  <si>
    <t>286,982</t>
  </si>
  <si>
    <t>287,027</t>
  </si>
  <si>
    <t>101,2*(1,2+2*0,5) "ACP 16+ tl. 50 mm - místní kom.</t>
  </si>
  <si>
    <t>28*8 'Přepočtené koeficientem množství</t>
  </si>
  <si>
    <t>(5+2)*1,2 "A1"</t>
  </si>
  <si>
    <t>(4+0+0)*1,2 "A1"</t>
  </si>
  <si>
    <t>1389032522</t>
  </si>
  <si>
    <t>plocha ornice ve výkopu převedená na šíři 3m</t>
  </si>
  <si>
    <t>or/1,2*3 "tl. 150 mm</t>
  </si>
  <si>
    <t>1,2*101,2*2,606 "A1"</t>
  </si>
  <si>
    <t>2,5*(2,5-1,2)*2,315*4 "rozšíření"</t>
  </si>
  <si>
    <t>2,5*2,5*0,35*4 "prohloubení"</t>
  </si>
  <si>
    <t>2*101,2*2,606 "A1"</t>
  </si>
  <si>
    <t>-1065973335</t>
  </si>
  <si>
    <t>286,982*1,8 'Přepočtené koeficientem množství</t>
  </si>
  <si>
    <t>-or/3*1,2*(2,099-0,15-0,1-0,60) "zásyp zeminou"</t>
  </si>
  <si>
    <t>201,074*1,8 'Přepočtené koeficientem množství</t>
  </si>
  <si>
    <t>64,161*1,8 'Přepočtené koeficientem množství</t>
  </si>
  <si>
    <t>-138139671</t>
  </si>
  <si>
    <t>0,09 "A1"</t>
  </si>
  <si>
    <t>or/1,2*3,0</t>
  </si>
  <si>
    <t>1552523717</t>
  </si>
  <si>
    <t>-938769648</t>
  </si>
  <si>
    <t>0,225*0,015 'Přepočtené koeficientem množství</t>
  </si>
  <si>
    <t>-518692083</t>
  </si>
  <si>
    <t>1800208982</t>
  </si>
  <si>
    <t>-1279669825</t>
  </si>
  <si>
    <t>0,225*0,1 'Přepočtené koeficientem množství</t>
  </si>
  <si>
    <t>1+5+2</t>
  </si>
  <si>
    <t>59224185</t>
  </si>
  <si>
    <t>prstenec šachtový vyrovnávací betonový 625x120x60mm</t>
  </si>
  <si>
    <t>51008156</t>
  </si>
  <si>
    <t>1 "A-1... Š19-21, Š76</t>
  </si>
  <si>
    <t>59224176</t>
  </si>
  <si>
    <t>prstenec šachtový vyrovnávací betonový 625x120x80mm</t>
  </si>
  <si>
    <t>-1246773127</t>
  </si>
  <si>
    <t>5 "A-1... Š19-21, Š76</t>
  </si>
  <si>
    <t>59224187</t>
  </si>
  <si>
    <t>prstenec šachtový vyrovnávací betonový 625x120x100mm</t>
  </si>
  <si>
    <t>-210288026</t>
  </si>
  <si>
    <t>2 "A-1... Š19-21, Š76</t>
  </si>
  <si>
    <t>452112122</t>
  </si>
  <si>
    <t>Osazení betonových dílců prstenců nebo rámů pod poklopy a mříže, výšky přes 100 do 200 mm</t>
  </si>
  <si>
    <t>-1869014457</t>
  </si>
  <si>
    <t>https://podminky.urs.cz/item/CS_URS_2021_02/452112122</t>
  </si>
  <si>
    <t>59224188</t>
  </si>
  <si>
    <t>prstenec šachtový vyrovnávací betonový 625x120x120mm</t>
  </si>
  <si>
    <t>104801712</t>
  </si>
  <si>
    <t>1,5*1,5*0,1*4  "šachty - tl. 100mm"</t>
  </si>
  <si>
    <t>1,5*4*0,1*4 "šachty"</t>
  </si>
  <si>
    <t>145,27 "A1"</t>
  </si>
  <si>
    <t>101,2*(1,2+2*0,5) "asfalty místní komunikace</t>
  </si>
  <si>
    <t>101,2*(1,2+2*0,5)</t>
  </si>
  <si>
    <t>101,2*(1,2+2*1,0) "A1"</t>
  </si>
  <si>
    <t>101,2 "A1"</t>
  </si>
  <si>
    <t>101,2*1,015 'Přepočtené koeficientem množství</t>
  </si>
  <si>
    <t>1 "A1"</t>
  </si>
  <si>
    <t>1*1,015 'Přepočtené koeficientem množství</t>
  </si>
  <si>
    <t>4 "A-1... Š19-21, Š76</t>
  </si>
  <si>
    <t>2+1+3</t>
  </si>
  <si>
    <t>59224160</t>
  </si>
  <si>
    <t>skruž kanalizační s ocelovými stupadly 100x25x12cm</t>
  </si>
  <si>
    <t>-1643367142</t>
  </si>
  <si>
    <t>59224161</t>
  </si>
  <si>
    <t>skruž kanalizační s ocelovými stupadly 100x50x12cm</t>
  </si>
  <si>
    <t>2091588337</t>
  </si>
  <si>
    <t>3 "A-1... Š19-21, Š76</t>
  </si>
  <si>
    <t>10 "A-1... Š19-21, Š76</t>
  </si>
  <si>
    <t>894412411</t>
  </si>
  <si>
    <t>Osazení betonových nebo železobetonových dílců pro šachty skruží přechodových</t>
  </si>
  <si>
    <t>-222172357</t>
  </si>
  <si>
    <t>https://podminky.urs.cz/item/CS_URS_2021_02/894412411</t>
  </si>
  <si>
    <t>59224168</t>
  </si>
  <si>
    <t>skruž betonová přechodová 62,5/100x60x12cm, stupadla poplastovaná kapsová</t>
  </si>
  <si>
    <t>1949094076</t>
  </si>
  <si>
    <t>4 "A1"</t>
  </si>
  <si>
    <t>42,128 "kamenivo</t>
  </si>
  <si>
    <t>29,793 "frézovaný asfalt</t>
  </si>
  <si>
    <t>71,921*4 'Přepočtené koeficientem množství</t>
  </si>
  <si>
    <t>47,213 "beton</t>
  </si>
  <si>
    <t>21,819+31,959 "asfalt podkladní vrstvy a R-mat.</t>
  </si>
  <si>
    <t>77</t>
  </si>
  <si>
    <t>100,991*4 'Přepočtené koeficientem množství</t>
  </si>
  <si>
    <t>78</t>
  </si>
  <si>
    <t>79</t>
  </si>
  <si>
    <t>81</t>
  </si>
  <si>
    <t>93,792</t>
  </si>
  <si>
    <t>0,45</t>
  </si>
  <si>
    <t>30,8</t>
  </si>
  <si>
    <t>3,696</t>
  </si>
  <si>
    <t>66,118</t>
  </si>
  <si>
    <t>39,2</t>
  </si>
  <si>
    <t>19,527</t>
  </si>
  <si>
    <t>SO 04A2 - Kanalizace - gravitační řad A-2</t>
  </si>
  <si>
    <t>22,176</t>
  </si>
  <si>
    <t>12,57</t>
  </si>
  <si>
    <t>92,44</t>
  </si>
  <si>
    <t>98,72</t>
  </si>
  <si>
    <t>29,31*(1,2+2*0,5) "ACP 16+ tl. 50 mm - místní kom.</t>
  </si>
  <si>
    <t>8*8 'Přepočtené koeficientem množství</t>
  </si>
  <si>
    <t>(1+0)*1,2 "A2"</t>
  </si>
  <si>
    <t>1,2*30,8*2,695 "A2"</t>
  </si>
  <si>
    <t>2,5*(2,5-1,2)*2,315*2 "rozšíření"</t>
  </si>
  <si>
    <t>2,5*2,5*0,35*2 "prohloubení"</t>
  </si>
  <si>
    <t>2*30,8*2,695 "A2"</t>
  </si>
  <si>
    <t>-398485529</t>
  </si>
  <si>
    <t>92,44*1,8 'Přepočtené koeficientem množství</t>
  </si>
  <si>
    <t>66,118*1,8 'Přepočtené koeficientem množství</t>
  </si>
  <si>
    <t>19,527*1,8 'Přepočtené koeficientem množství</t>
  </si>
  <si>
    <t>12,57 "A2"</t>
  </si>
  <si>
    <t>31,425*0,015 'Přepočtené koeficientem množství</t>
  </si>
  <si>
    <t>31,425*0,1 'Přepočtené koeficientem množství</t>
  </si>
  <si>
    <t>2+1</t>
  </si>
  <si>
    <t>2 "A2... Š22-Š23</t>
  </si>
  <si>
    <t>1 "A2... Š22-Š23</t>
  </si>
  <si>
    <t>1,5*1,5*0,1*2  "šachty - tl. 100mm"</t>
  </si>
  <si>
    <t>1,5*4*0,1*2 "šachty"</t>
  </si>
  <si>
    <t>39,2 "A2"</t>
  </si>
  <si>
    <t>29,31*(1,2+2*0,5) "asfalty místní komunikace</t>
  </si>
  <si>
    <t>29,31*(1,2+2*0,5)</t>
  </si>
  <si>
    <t>29,31*(1,2+2*1,0) "A2"</t>
  </si>
  <si>
    <t>30,8 "A2"</t>
  </si>
  <si>
    <t>30,8*1,015 'Přepočtené koeficientem množství</t>
  </si>
  <si>
    <t>2+2+1</t>
  </si>
  <si>
    <t>7 "A2... Š22-Š23</t>
  </si>
  <si>
    <t>2 "A2"</t>
  </si>
  <si>
    <t>1903283041</t>
  </si>
  <si>
    <t>1 "Š23</t>
  </si>
  <si>
    <t>-1142065971</t>
  </si>
  <si>
    <t>11,368 "kamenivo</t>
  </si>
  <si>
    <t>8,629 "frézovaný asfalt</t>
  </si>
  <si>
    <t>19,997*4 'Přepočtené koeficientem množství</t>
  </si>
  <si>
    <t>12,74 "beton</t>
  </si>
  <si>
    <t>6,319+8,624 "asfalt podkladní vrstvy a R-mat.</t>
  </si>
  <si>
    <t>27,683*4 'Přepočtené koeficientem množství</t>
  </si>
  <si>
    <t>486,368</t>
  </si>
  <si>
    <t>1,575</t>
  </si>
  <si>
    <t>238</t>
  </si>
  <si>
    <t>28,56</t>
  </si>
  <si>
    <t>428,575</t>
  </si>
  <si>
    <t>207,85</t>
  </si>
  <si>
    <t>150,892</t>
  </si>
  <si>
    <t>SO 04A3 - Kanalizace - gravitační řad A-3</t>
  </si>
  <si>
    <t>171,36</t>
  </si>
  <si>
    <t>116,44</t>
  </si>
  <si>
    <t>630,07</t>
  </si>
  <si>
    <t>688,243</t>
  </si>
  <si>
    <t>151,99*(1,2+2*0,5) "ACP 16+ tl. 50 mm - místní kom.</t>
  </si>
  <si>
    <t>65*8 'Přepočtené koeficientem množství</t>
  </si>
  <si>
    <t>(1+2)*1,2 "A3"</t>
  </si>
  <si>
    <t>(4+0+1)*1,2 "A3"</t>
  </si>
  <si>
    <t>1,2*238*2,575 "A3"</t>
  </si>
  <si>
    <t>2,5*(2,5-1,2)*2,315*7 "rozšíření"</t>
  </si>
  <si>
    <t>2,5*2,5*0,35*7 "prohloubení"</t>
  </si>
  <si>
    <t>2*238*2,575 "A3"</t>
  </si>
  <si>
    <t>-194177211</t>
  </si>
  <si>
    <t>630,07*1,8 'Přepočtené koeficientem množství</t>
  </si>
  <si>
    <t>428,575*1,8 'Přepočtené koeficientem množství</t>
  </si>
  <si>
    <t>150,892*1,8 'Přepočtené koeficientem množství</t>
  </si>
  <si>
    <t>116,44 "A3"</t>
  </si>
  <si>
    <t>291,1*0,015 'Přepočtené koeficientem množství</t>
  </si>
  <si>
    <t>291,1*0,1 'Přepočtené koeficientem množství</t>
  </si>
  <si>
    <t>1+2+4+3</t>
  </si>
  <si>
    <t>1 "A3... Š24-Š30</t>
  </si>
  <si>
    <t>2 "A3... Š24-Š30</t>
  </si>
  <si>
    <t>4 "A3... Š24-Š30</t>
  </si>
  <si>
    <t>3 "A3... Š24-Š30</t>
  </si>
  <si>
    <t>1,5*1,5*0,1*7  "šachty - tl. 100mm"</t>
  </si>
  <si>
    <t>1,5*4*0,1*7 "šachty"</t>
  </si>
  <si>
    <t>207,85 "A3"</t>
  </si>
  <si>
    <t>151,99*(1,2+2*0,5) "asfalty místní komunikace</t>
  </si>
  <si>
    <t>151,99*(1,2+2*0,5)</t>
  </si>
  <si>
    <t>151,99*(1,2+2*1,0) "A3"</t>
  </si>
  <si>
    <t>238 "A3"</t>
  </si>
  <si>
    <t>238*1,015 'Přepočtené koeficientem množství</t>
  </si>
  <si>
    <t>7 "A3... Š24-Š30</t>
  </si>
  <si>
    <t>2+1+7</t>
  </si>
  <si>
    <t>17 "A3... Š24-Š30</t>
  </si>
  <si>
    <t>5 "A3"</t>
  </si>
  <si>
    <t>5 "A3... Š24-Š30</t>
  </si>
  <si>
    <t>60,277 "kamenivo</t>
  </si>
  <si>
    <t>44,746 "frézovaný asfalt</t>
  </si>
  <si>
    <t>105,023*4 'Přepočtené koeficientem množství</t>
  </si>
  <si>
    <t>67,551 "beton</t>
  </si>
  <si>
    <t>32,769+45,727 "asfalt podkladní vrstvy a R-mat.</t>
  </si>
  <si>
    <t>146,047*4 'Přepočtené koeficientem množství</t>
  </si>
  <si>
    <t>82</t>
  </si>
  <si>
    <t>124,8</t>
  </si>
  <si>
    <t>0,225</t>
  </si>
  <si>
    <t>4,68</t>
  </si>
  <si>
    <t>51,788</t>
  </si>
  <si>
    <t>50,73</t>
  </si>
  <si>
    <t>24,726</t>
  </si>
  <si>
    <t>SO 04A3-1 - Kanalizace - gravitační řad A-3-1</t>
  </si>
  <si>
    <t>28,08</t>
  </si>
  <si>
    <t>1,2</t>
  </si>
  <si>
    <t>84,773</t>
  </si>
  <si>
    <t>85,373</t>
  </si>
  <si>
    <t>39*(1,2+2*0,5)  "ACP 16+ tl. 50 mm - místní kom.</t>
  </si>
  <si>
    <t>11*8 'Přepočtené koeficientem množství</t>
  </si>
  <si>
    <t>(0+4)*1,2 "A 3-1"</t>
  </si>
  <si>
    <t>1,2*39*2,13 "A3-1"</t>
  </si>
  <si>
    <t>2,5*(2,5-1,2)*2,315*1 "rozšíření"</t>
  </si>
  <si>
    <t>2,5*2,5*0,35*1 "prohloubení"</t>
  </si>
  <si>
    <t>2*39*2,13 "A3-1"</t>
  </si>
  <si>
    <t>-1684076307</t>
  </si>
  <si>
    <t>84,773*1,8 'Přepočtené koeficientem množství</t>
  </si>
  <si>
    <t>51,788*1,8 'Přepočtené koeficientem množství</t>
  </si>
  <si>
    <t>24,726*1,8 'Přepočtené koeficientem množství</t>
  </si>
  <si>
    <t>1,2 "A 3-1"</t>
  </si>
  <si>
    <t>3*0,015 'Přepočtené koeficientem množství</t>
  </si>
  <si>
    <t>3*0,1 'Přepočtené koeficientem množství</t>
  </si>
  <si>
    <t>1 "A3-1... Š31</t>
  </si>
  <si>
    <t>1,5*1,5*0,1*1  "šachty - tl. 100mm"</t>
  </si>
  <si>
    <t>1,5*4*0,1*1 "šachty"</t>
  </si>
  <si>
    <t>50,73 "A 3-1"</t>
  </si>
  <si>
    <t>39*(1,2+2*0,5) "asfalty mísní komunikace</t>
  </si>
  <si>
    <t>39*(1,2+2*0,5)</t>
  </si>
  <si>
    <t>39*(1,2+2*1,0) "A 3-1"</t>
  </si>
  <si>
    <t>39 "A 3-1"</t>
  </si>
  <si>
    <t>39*1,015 'Přepočtené koeficientem množství</t>
  </si>
  <si>
    <t>2 "A 3-1"</t>
  </si>
  <si>
    <t>2*1,015 'Přepočtené koeficientem množství</t>
  </si>
  <si>
    <t>1+1</t>
  </si>
  <si>
    <t>3 "A3-1... Š31</t>
  </si>
  <si>
    <t>14,712 "kamenivo</t>
  </si>
  <si>
    <t>11,482 "frézovaný asfalt</t>
  </si>
  <si>
    <t>26,194*4 'Přepočtené koeficientem množství</t>
  </si>
  <si>
    <t>16,487 "beton</t>
  </si>
  <si>
    <t>8,408+11,161 "asfalt podkladní vrstvy a R-mat.</t>
  </si>
  <si>
    <t>36,056*4 'Přepočtené koeficientem množství</t>
  </si>
  <si>
    <t>470,976</t>
  </si>
  <si>
    <t>2,025</t>
  </si>
  <si>
    <t>344,8</t>
  </si>
  <si>
    <t>41,376</t>
  </si>
  <si>
    <t>325,058</t>
  </si>
  <si>
    <t>193,06</t>
  </si>
  <si>
    <t>218,603</t>
  </si>
  <si>
    <t>SO 04A4 - Kanalizace - gravitační řad A4</t>
  </si>
  <si>
    <t>248,256</t>
  </si>
  <si>
    <t>270,97</t>
  </si>
  <si>
    <t>616,715</t>
  </si>
  <si>
    <t>752,092</t>
  </si>
  <si>
    <t>147,18*(1,2+2*0,5) "ACP 16+ tl. 50 mm - místní kom.</t>
  </si>
  <si>
    <t>94*8 'Přepočtené koeficientem množství</t>
  </si>
  <si>
    <t>(1+1)*1,2 "A4"</t>
  </si>
  <si>
    <t>(3+0+0)*1,2 "A4"</t>
  </si>
  <si>
    <t>1,2*344,8*1,924 "A4"</t>
  </si>
  <si>
    <t>2,5*(2,5-1,2)*2,315*9 "rozšíření"</t>
  </si>
  <si>
    <t>2,5*2,5*0,35*9 "prohloubení"</t>
  </si>
  <si>
    <t>-55506547</t>
  </si>
  <si>
    <t>2*344,8*1,924 "A4"</t>
  </si>
  <si>
    <t>867302129</t>
  </si>
  <si>
    <t>-1493261006</t>
  </si>
  <si>
    <t>616,715*1,8 'Přepočtené koeficientem množství</t>
  </si>
  <si>
    <t>325,058*1,8 'Přepočtené koeficientem množství</t>
  </si>
  <si>
    <t>218,603*1,8 'Přepočtené koeficientem množství</t>
  </si>
  <si>
    <t>270,97 "A4"</t>
  </si>
  <si>
    <t>677,425*0,015 'Přepočtené koeficientem množství</t>
  </si>
  <si>
    <t>677,425*0,1 'Přepočtené koeficientem množství</t>
  </si>
  <si>
    <t>3+2+1+5</t>
  </si>
  <si>
    <t>3 "A4.. Š32-Š40</t>
  </si>
  <si>
    <t>2 "A4.. Š32-Š40</t>
  </si>
  <si>
    <t>1 "A4.. Š32-Š40</t>
  </si>
  <si>
    <t>5 "A4.. Š32-Š40</t>
  </si>
  <si>
    <t>4 "A4.. Š32-Š40</t>
  </si>
  <si>
    <t>1,5*1,5*0,1*9  "šachty - tl. 100mm"</t>
  </si>
  <si>
    <t>1,5*4*0,1*9 "šachty"</t>
  </si>
  <si>
    <t>193,06 "A4"</t>
  </si>
  <si>
    <t>147,18*(1,2+2*0,5) "asfalty místní komunikace</t>
  </si>
  <si>
    <t>147,18*(1,2+2*0,5)</t>
  </si>
  <si>
    <t>147,18*(1,2+2*1,0) "A4"</t>
  </si>
  <si>
    <t>344,8 "A4"</t>
  </si>
  <si>
    <t>344,8*1,015 'Přepočtené koeficientem množství</t>
  </si>
  <si>
    <t>6 "A4"</t>
  </si>
  <si>
    <t>6*1,015 'Přepočtené koeficientem množství</t>
  </si>
  <si>
    <t>9 "A4.. Š32-Š40</t>
  </si>
  <si>
    <t>6+5+4</t>
  </si>
  <si>
    <t>6 "A4.. Š32-Š40</t>
  </si>
  <si>
    <t>24 "A4.. Š32-Š40</t>
  </si>
  <si>
    <t>8 "A4.. Š32-Š40</t>
  </si>
  <si>
    <t>55,987 "kamenivo</t>
  </si>
  <si>
    <t>43,330 "frézovaný asfalt</t>
  </si>
  <si>
    <t>99,317*4 'Přepočtené koeficientem množství</t>
  </si>
  <si>
    <t>62,745 "beton</t>
  </si>
  <si>
    <t>31,732+42,473 "asfalt podkladní vrstvy a R-mat.</t>
  </si>
  <si>
    <t>136,95*4 'Přepočtené koeficientem množství</t>
  </si>
  <si>
    <t>83</t>
  </si>
  <si>
    <t>594,24</t>
  </si>
  <si>
    <t>1,35</t>
  </si>
  <si>
    <t>199,16</t>
  </si>
  <si>
    <t>23,899</t>
  </si>
  <si>
    <t>513,638</t>
  </si>
  <si>
    <t>240,33</t>
  </si>
  <si>
    <t>126,267</t>
  </si>
  <si>
    <t>SO 04A5 - Kanalizace - gravitační řad A-5</t>
  </si>
  <si>
    <t>143,395</t>
  </si>
  <si>
    <t>25,88</t>
  </si>
  <si>
    <t>682,282</t>
  </si>
  <si>
    <t>695,212</t>
  </si>
  <si>
    <t>113106123</t>
  </si>
  <si>
    <t>Rozebrání dlažeb komunikací pro pěší s přemístěním hmot na skládku na vzdálenost do 3 m nebo s naložením na dopravní prostředek s ložem z kameniva nebo živice a s jakoukoliv výplní spár ručně ze zámkové dlažby</t>
  </si>
  <si>
    <t>897490337</t>
  </si>
  <si>
    <t>https://podminky.urs.cz/item/CS_URS_2021_02/113106123</t>
  </si>
  <si>
    <t>zámková dlažba</t>
  </si>
  <si>
    <t>7,54 "A5</t>
  </si>
  <si>
    <t>113107122</t>
  </si>
  <si>
    <t>Odstranění podkladů nebo krytů ručně s přemístěním hmot na skládku na vzdálenost do 3 m nebo s naložením na dopravní prostředek z kameniva hrubého drceného, o tl. vrstvy přes 100 do 200 mm</t>
  </si>
  <si>
    <t>-1014625140</t>
  </si>
  <si>
    <t>https://podminky.urs.cz/item/CS_URS_2021_02/113107122</t>
  </si>
  <si>
    <t>185,7*(1,2+2*0,5) "ACP 16+ tl. 50 mm - místní kom.</t>
  </si>
  <si>
    <t>54*8 'Přepočtené koeficientem množství</t>
  </si>
  <si>
    <t>(8+8) "A5"</t>
  </si>
  <si>
    <t>(3+0+1)*1,2 "A5"</t>
  </si>
  <si>
    <t>1,2*199,16*3,154 "A5"</t>
  </si>
  <si>
    <t>2,5*(2,5-1,2)*2,315*6 "rozšíření"</t>
  </si>
  <si>
    <t>2*199,16*3,154 "A5"</t>
  </si>
  <si>
    <t>-966616450</t>
  </si>
  <si>
    <t>682,282*1,8 'Přepočtené koeficientem množství</t>
  </si>
  <si>
    <t>513,638*1,8 'Přepočtené koeficientem množství</t>
  </si>
  <si>
    <t>126,267*1,8 'Přepočtené koeficientem množství</t>
  </si>
  <si>
    <t>25,88 "A5"</t>
  </si>
  <si>
    <t>64,7*0,015 'Přepočtené koeficientem množství</t>
  </si>
  <si>
    <t>64,7*0,1 'Přepočtené koeficientem množství</t>
  </si>
  <si>
    <t>1+5+6</t>
  </si>
  <si>
    <t>1 "A5... Š41-Š46</t>
  </si>
  <si>
    <t>5 "A5... Š41-Š46</t>
  </si>
  <si>
    <t>6 "A5... Š41-Š46</t>
  </si>
  <si>
    <t>2 "A5... Š41-Š46</t>
  </si>
  <si>
    <t>1,5*1,5*0,1*6  "šachty - tl. 100mm"</t>
  </si>
  <si>
    <t>1,5*4*0,1*6 "šachty"</t>
  </si>
  <si>
    <t>400262266</t>
  </si>
  <si>
    <t>240,33 "A5"</t>
  </si>
  <si>
    <t>185,7*(1,2+2*0,5) "asfalty místní komunikace</t>
  </si>
  <si>
    <t>185,7*(1,2+2*0,5)</t>
  </si>
  <si>
    <t>185,7*(1,2+2*1,0) "A5"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</si>
  <si>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</si>
  <si>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</si>
  <si>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-551983827</t>
  </si>
  <si>
    <t>https://podminky.urs.cz/item/CS_URS_2021_02/596211110</t>
  </si>
  <si>
    <t>59245015R</t>
  </si>
  <si>
    <t>dlažba zámková tvaru dle původní dlažby 60mm přírodní</t>
  </si>
  <si>
    <t>-205009083</t>
  </si>
  <si>
    <t>199,16 "A5"</t>
  </si>
  <si>
    <t>199,16*1,015 'Přepočtené koeficientem množství</t>
  </si>
  <si>
    <t>11 "A5"</t>
  </si>
  <si>
    <t>11*1,015 'Přepočtené koeficientem množství</t>
  </si>
  <si>
    <t>4+3+7</t>
  </si>
  <si>
    <t>4 "A5... Š41-Š46</t>
  </si>
  <si>
    <t>3 "A5... Š41-Š46</t>
  </si>
  <si>
    <t>7 "A5... Š41-Š46</t>
  </si>
  <si>
    <t>20 "A5... Š41-Š46</t>
  </si>
  <si>
    <t>592239032</t>
  </si>
  <si>
    <t>Šachtové dno kompaktní jednolité 300-750</t>
  </si>
  <si>
    <t>-1555826893</t>
  </si>
  <si>
    <t>9 "A5"</t>
  </si>
  <si>
    <t>2,187+69,696 "kamenivo</t>
  </si>
  <si>
    <t>54,670 "frézovaný asfalt</t>
  </si>
  <si>
    <t>126,553*4 'Přepočtené koeficientem množství</t>
  </si>
  <si>
    <t>1,96 "zámková dlažba</t>
  </si>
  <si>
    <t>78,107 "beton</t>
  </si>
  <si>
    <t>40,037+52,873 "asfalt podkladní vrstvy a R-mat.</t>
  </si>
  <si>
    <t>172,977*4 'Přepočtené koeficientem množství</t>
  </si>
  <si>
    <t>84</t>
  </si>
  <si>
    <t>85</t>
  </si>
  <si>
    <t>86</t>
  </si>
  <si>
    <t>87</t>
  </si>
  <si>
    <t>211,2</t>
  </si>
  <si>
    <t>121</t>
  </si>
  <si>
    <t>14,52</t>
  </si>
  <si>
    <t>261,198</t>
  </si>
  <si>
    <t>88,89</t>
  </si>
  <si>
    <t>76,714</t>
  </si>
  <si>
    <t>SO 04A6 - Kanalizace - gravitační řad A-6</t>
  </si>
  <si>
    <t>87,12</t>
  </si>
  <si>
    <t>10,07</t>
  </si>
  <si>
    <t>363,963</t>
  </si>
  <si>
    <t>368,994</t>
  </si>
  <si>
    <t>1021031251</t>
  </si>
  <si>
    <t>78,74 "A6 - panely uložit pro zpětné použití</t>
  </si>
  <si>
    <t>66*(1,2+2*0,5) "ACP 16+ tl. 50 mm - místní kom.</t>
  </si>
  <si>
    <t>33*8 'Přepočtené koeficientem množství</t>
  </si>
  <si>
    <t xml:space="preserve">(4+0+0)*1,2 "A6 </t>
  </si>
  <si>
    <t>1,2*121*2,505 "A6</t>
  </si>
  <si>
    <t>2,5*(2,5-1,2)*2,315*5 "rozšíření"</t>
  </si>
  <si>
    <t>2*121*2,505 "A6</t>
  </si>
  <si>
    <t>-738262457</t>
  </si>
  <si>
    <t>363,963*1,8 'Přepočtené koeficientem množství</t>
  </si>
  <si>
    <t>261,198*1,8 'Přepočtené koeficientem množství</t>
  </si>
  <si>
    <t>76,714*1,8 'Přepočtené koeficientem množství</t>
  </si>
  <si>
    <t>10,07 "A6</t>
  </si>
  <si>
    <t>25,175*0,015 'Přepočtené koeficientem množství</t>
  </si>
  <si>
    <t>25,175*0,1 'Přepočtené koeficientem množství</t>
  </si>
  <si>
    <t>2+4+2</t>
  </si>
  <si>
    <t>2 "A6... Š71-Š75</t>
  </si>
  <si>
    <t>4 "A6... Š71-Š75</t>
  </si>
  <si>
    <t>88,89 "A6</t>
  </si>
  <si>
    <t>66*(1,2+2*0,5) "asfalty místní komunikace</t>
  </si>
  <si>
    <t>66*(1,2+2*0,5)</t>
  </si>
  <si>
    <t>66*(1,2+2*1,0) "A6"</t>
  </si>
  <si>
    <t>584121111</t>
  </si>
  <si>
    <t>Osazení silničních dílců ze železového betonu s podkladem z kameniva těženého do tl. 40 mm jakéhokoliv druhu a velikosti, na plochu jednotlivě přes 50 do 200 m2</t>
  </si>
  <si>
    <t>1479195189</t>
  </si>
  <si>
    <t>https://podminky.urs.cz/item/CS_URS_2021_02/584121111</t>
  </si>
  <si>
    <t>78,74 "A6 - původní panely</t>
  </si>
  <si>
    <t>121 "A6"</t>
  </si>
  <si>
    <t>121*1,015 'Přepočtené koeficientem množství</t>
  </si>
  <si>
    <t>5 "A6... Š71-Š75</t>
  </si>
  <si>
    <t>1+2+1+5</t>
  </si>
  <si>
    <t>592241591</t>
  </si>
  <si>
    <t>skruž betonová s ocelová se stupadly +PE povlakem TBS-Q 1000/330/120 SP 100x33x12 cm</t>
  </si>
  <si>
    <t>-2036973680</t>
  </si>
  <si>
    <t>1 "A6... Š71-Š75</t>
  </si>
  <si>
    <t>14 "A6... Š71-Š75</t>
  </si>
  <si>
    <t>2 "A6</t>
  </si>
  <si>
    <t>25,778 "kamenivo</t>
  </si>
  <si>
    <t>19,430 "frézovaný asfalt</t>
  </si>
  <si>
    <t>45,208*4 'Přepočtené koeficientem množství</t>
  </si>
  <si>
    <t>28,889 "beton</t>
  </si>
  <si>
    <t>14,23+19,556 "asfalt podkladní vrstvy a R-mat.</t>
  </si>
  <si>
    <t>62,675*4 'Přepočtené koeficientem množství</t>
  </si>
  <si>
    <t>726,848</t>
  </si>
  <si>
    <t>299</t>
  </si>
  <si>
    <t>35,88</t>
  </si>
  <si>
    <t>336,028</t>
  </si>
  <si>
    <t>297,2</t>
  </si>
  <si>
    <t>189,566</t>
  </si>
  <si>
    <t>SO 04B - Kanalizace - gravitační řad B</t>
  </si>
  <si>
    <t>215,28</t>
  </si>
  <si>
    <t>97,89</t>
  </si>
  <si>
    <t>588,763</t>
  </si>
  <si>
    <t>637,669</t>
  </si>
  <si>
    <t>0,32 "B</t>
  </si>
  <si>
    <t>227,14*(1,2+2*0,5)  "ACP 16+ tl. 50 mm - místní kom.</t>
  </si>
  <si>
    <t>82*8 'Přepočtené koeficientem množství</t>
  </si>
  <si>
    <t>(6+6)*1,2 "B"</t>
  </si>
  <si>
    <t>2*1,2 "B"</t>
  </si>
  <si>
    <t>(2+0+1)*1,2 "B"</t>
  </si>
  <si>
    <t>1,2*299*2,018 "B"</t>
  </si>
  <si>
    <t>2*299*2,018 "B"</t>
  </si>
  <si>
    <t>455227851</t>
  </si>
  <si>
    <t>588,763*1,8 'Přepočtené koeficientem množství</t>
  </si>
  <si>
    <t>336,028*1,8 'Přepočtené koeficientem množství</t>
  </si>
  <si>
    <t>189,566*1,8 'Přepočtené koeficientem množství</t>
  </si>
  <si>
    <t>97,89 "B"</t>
  </si>
  <si>
    <t>244,725*0,015 'Přepočtené koeficientem množství</t>
  </si>
  <si>
    <t>244,725*0,1 'Přepočtené koeficientem množství</t>
  </si>
  <si>
    <t>3+5+2</t>
  </si>
  <si>
    <t>3 "B... Š47a, Š47-Š50, Š68-Š69</t>
  </si>
  <si>
    <t>5 "B... Š47a, Š47-Š50, Š68-Š69</t>
  </si>
  <si>
    <t>2 "B... Š47a, Š47-Š50, Š68-Š69</t>
  </si>
  <si>
    <t>1 "B... Š47a, Š47-Š50, Š68-Š69</t>
  </si>
  <si>
    <t>297,2 "B"</t>
  </si>
  <si>
    <t>227,14*(1,2+2*0,5)  "asfalty místní komunikace</t>
  </si>
  <si>
    <t xml:space="preserve">227,14*(1,2+2*0,5) </t>
  </si>
  <si>
    <t>227,14*(1,2+2*1,0) "B"</t>
  </si>
  <si>
    <t>299 "B"</t>
  </si>
  <si>
    <t>299*1,015 'Přepočtené koeficientem množství</t>
  </si>
  <si>
    <t>5 "B"</t>
  </si>
  <si>
    <t>5*1,015 'Přepočtené koeficientem množství</t>
  </si>
  <si>
    <t>7 "B... Š47a, Š47-Š50, Š68-Š69</t>
  </si>
  <si>
    <t>1+1+4</t>
  </si>
  <si>
    <t>4 "B... Š47a, Š47-Š50, Š68-Š69</t>
  </si>
  <si>
    <t>13 "B... Š47a, Š47-Š50, Š68-Š69</t>
  </si>
  <si>
    <t>1 "B"</t>
  </si>
  <si>
    <t>6 "B... Š47a, Š47-Š50, Š68-Š69</t>
  </si>
  <si>
    <t>0,093+86,188 "kamenivo</t>
  </si>
  <si>
    <t>66,870 "frézovaný asfalt</t>
  </si>
  <si>
    <t>153,151*4 'Přepočtené koeficientem množství</t>
  </si>
  <si>
    <t>0,083 "zámková dlažba</t>
  </si>
  <si>
    <t>96,59 "beton</t>
  </si>
  <si>
    <t>48,971+65,384 "asfalt podkladní vrstvy a R-mat.</t>
  </si>
  <si>
    <t>211,028*4 'Přepočtené koeficientem množství</t>
  </si>
  <si>
    <t>88</t>
  </si>
  <si>
    <t>89</t>
  </si>
  <si>
    <t>74,552</t>
  </si>
  <si>
    <t>SO 04V - Oprava stávajícího vodovodu - u stoky B mezi Š47-Š51</t>
  </si>
  <si>
    <t>O rozsahu případné opravy bude rozhodnuto na místě stavby po odkrytí stávajícího vodovodu a po projednání a posouzení provozovatelem SčVK - viz TZ str. 11</t>
  </si>
  <si>
    <t xml:space="preserve">    997 - Přesun sutě</t>
  </si>
  <si>
    <t>-469994856</t>
  </si>
  <si>
    <t>212,4*0,9*0,39</t>
  </si>
  <si>
    <t>58213028</t>
  </si>
  <si>
    <t>obc*1,8</t>
  </si>
  <si>
    <t>451572111</t>
  </si>
  <si>
    <t>Lože pod potrubí, stoky a drobné objekty v otevřeném výkopu z kameniva drobného těženého 0 až 4 mm</t>
  </si>
  <si>
    <t>-142166609</t>
  </si>
  <si>
    <t>https://podminky.urs.cz/item/CS_URS_2021_02/451572111</t>
  </si>
  <si>
    <t>212,4*0,9*0,1</t>
  </si>
  <si>
    <t>452313141</t>
  </si>
  <si>
    <t>Podkladní a zajišťovací konstrukce z betonu prostého v otevřeném výkopu bloky pro potrubí z betonu tř. C 16/20</t>
  </si>
  <si>
    <t>1089467649</t>
  </si>
  <si>
    <t>https://podminky.urs.cz/item/CS_URS_2021_02/452313141</t>
  </si>
  <si>
    <t>"podkladní bloky</t>
  </si>
  <si>
    <t>(0,5*0,5*0,3)*1</t>
  </si>
  <si>
    <t>452353101</t>
  </si>
  <si>
    <t>Bednění podkladních a zajišťovacích konstrukcí v otevřeném výkopu bloků pro potrubí</t>
  </si>
  <si>
    <t>-920255912</t>
  </si>
  <si>
    <t>https://podminky.urs.cz/item/CS_URS_2021_02/452353101</t>
  </si>
  <si>
    <t>(0,5*0,3*4)*1</t>
  </si>
  <si>
    <t>850311811</t>
  </si>
  <si>
    <t>Bourání stávajícího potrubí z trub litinových hrdlových nebo přírubových v otevřeném výkopu DN do 150</t>
  </si>
  <si>
    <t>74881590</t>
  </si>
  <si>
    <t>https://podminky.urs.cz/item/CS_URS_2021_02/850311811</t>
  </si>
  <si>
    <t>857242122</t>
  </si>
  <si>
    <t>Montáž litinových tvarovek na potrubí litinovém tlakovém jednoosých na potrubí z trub přírubových v otevřeném výkopu, kanálu nebo v šachtě DN 80</t>
  </si>
  <si>
    <t>1393565125</t>
  </si>
  <si>
    <t>https://podminky.urs.cz/item/CS_URS_2021_02/857242122</t>
  </si>
  <si>
    <t>1+1+1</t>
  </si>
  <si>
    <t>800008000016</t>
  </si>
  <si>
    <t>PŘÍRUBA SLEPÁ 80</t>
  </si>
  <si>
    <t>-1879672530</t>
  </si>
  <si>
    <t>505008020016</t>
  </si>
  <si>
    <t>KOLENO PATNÍ PŘÍRUBOVÉ DLOUHÉ 80</t>
  </si>
  <si>
    <t>310895886</t>
  </si>
  <si>
    <t>850008020016</t>
  </si>
  <si>
    <t>TVAROVKA FF KUS 80/200</t>
  </si>
  <si>
    <t>-163552879</t>
  </si>
  <si>
    <t>857244122</t>
  </si>
  <si>
    <t>Montáž litinových tvarovek na potrubí litinovém tlakovém odbočných na potrubí z trub přírubových v otevřeném výkopu, kanálu nebo v šachtě DN 80</t>
  </si>
  <si>
    <t>39328248</t>
  </si>
  <si>
    <t>https://podminky.urs.cz/item/CS_URS_2021_02/857244122</t>
  </si>
  <si>
    <t>851008008016</t>
  </si>
  <si>
    <t>TVAROVKA T KUS 80-80</t>
  </si>
  <si>
    <t>2003986772</t>
  </si>
  <si>
    <t>883001608000</t>
  </si>
  <si>
    <t>ŠROUB S MATICÍ NEREZ A2 M16/80</t>
  </si>
  <si>
    <t>KS</t>
  </si>
  <si>
    <t>-1355500090</t>
  </si>
  <si>
    <t>8*8 "pro přírubový spoj DN 80"</t>
  </si>
  <si>
    <t>871161211</t>
  </si>
  <si>
    <t>Montáž vodovodního potrubí z plastů v otevřeném výkopu z polyetylenu PE 100 svařovaných elektrotvarovkou SDR 11/PN16 D 32 x 3,0 mm</t>
  </si>
  <si>
    <t>-723914805</t>
  </si>
  <si>
    <t>https://podminky.urs.cz/item/CS_URS_2021_02/871161211</t>
  </si>
  <si>
    <t>6*1,0 "přípojky</t>
  </si>
  <si>
    <t>112684/6.</t>
  </si>
  <si>
    <t>vodovodní potrubí - PE100 d32x3,0mm SDR11/PN16, tyč 6m dle předpisu PAS 1075 typ I</t>
  </si>
  <si>
    <t>-1852600495</t>
  </si>
  <si>
    <t>-48144612</t>
  </si>
  <si>
    <t>101385</t>
  </si>
  <si>
    <t>vodovodní potrubí - roura PE100 RC+ d90x5,4mm SDR17/PN10, návin 100m</t>
  </si>
  <si>
    <t>-1970577784</t>
  </si>
  <si>
    <t>212,4*1,015 'Přepočtené koeficientem množství</t>
  </si>
  <si>
    <t>877161101</t>
  </si>
  <si>
    <t>Montáž tvarovek na vodovodním plastovém potrubí z polyetylenu PE 100 elektrotvarovek SDR 11/PN16 spojek, oblouků nebo redukcí d 32</t>
  </si>
  <si>
    <t>1093710850</t>
  </si>
  <si>
    <t>https://podminky.urs.cz/item/CS_URS_2021_02/877161101</t>
  </si>
  <si>
    <t>6 "přípojky</t>
  </si>
  <si>
    <t>612682</t>
  </si>
  <si>
    <t>MB d 32, PE100, SDR11, spojka s lehce vyrazitelným dorazem, elektro</t>
  </si>
  <si>
    <t>-622288887</t>
  </si>
  <si>
    <t>877241101</t>
  </si>
  <si>
    <t>Montáž tvarovek na vodovodním plastovém potrubí z polyetylenu PE 100 elektrotvarovek SDR 11/PN16 spojek, oblouků nebo redukcí d 90</t>
  </si>
  <si>
    <t>-1133295763</t>
  </si>
  <si>
    <t>https://podminky.urs.cz/item/CS_URS_2021_02/877241101</t>
  </si>
  <si>
    <t>612687</t>
  </si>
  <si>
    <t>MB d 90, PE100, SDR11, spojka s lehce vyrazitelným dorazem, elektro</t>
  </si>
  <si>
    <t>1660400994</t>
  </si>
  <si>
    <t>470904517</t>
  </si>
  <si>
    <t>BE d90, PE100, SDR17, PN10, lemový nákružek, na tupo, dlouhý</t>
  </si>
  <si>
    <t>642032065</t>
  </si>
  <si>
    <t>470909010</t>
  </si>
  <si>
    <t>BFL d90 / DN80 PN16, PP příruba s ocel.výztuhou, na tupo (8xM16), vrtání PN10/PN16</t>
  </si>
  <si>
    <t>890905047</t>
  </si>
  <si>
    <t>470913710</t>
  </si>
  <si>
    <t>Ploché těsnění k lemovému nákružku - ocelová výztuha, NBR, DN80, d90 (142/89mm)</t>
  </si>
  <si>
    <t>-895963970</t>
  </si>
  <si>
    <t>877241126</t>
  </si>
  <si>
    <t>Montáž tvarovek na vodovodním plastovém potrubí z polyetylenu PE 100 elektrotvarovek SDR 11/PN16 T-kusů navrtávacích s ventilem a 360° otočnou odbočkou d 90/32</t>
  </si>
  <si>
    <t>-799652793</t>
  </si>
  <si>
    <t>https://podminky.urs.cz/item/CS_URS_2021_02/877241126</t>
  </si>
  <si>
    <t>615344</t>
  </si>
  <si>
    <t>d90 / d32, PE100, SDR11, navrtávací odbočkový ventil, bez spojky, elektro (615616)</t>
  </si>
  <si>
    <t>sada</t>
  </si>
  <si>
    <t>-2013517855</t>
  </si>
  <si>
    <t>8911636R</t>
  </si>
  <si>
    <t>Montáž příslušenství k navrtávacímu odb.ventilu d90/32</t>
  </si>
  <si>
    <t>53733547</t>
  </si>
  <si>
    <t>pro přípojky</t>
  </si>
  <si>
    <t>1+6+6+6</t>
  </si>
  <si>
    <t>615325</t>
  </si>
  <si>
    <t>zemní souprava teleskopická pro navrtávací odbočkový ventil délka 1,1 - 1,8 m</t>
  </si>
  <si>
    <t>-255609154</t>
  </si>
  <si>
    <t>1 "IO 01.2</t>
  </si>
  <si>
    <t>630103203216</t>
  </si>
  <si>
    <t>TVAROVKA ISO SPOJKA PRO DODATEČNOU MONTÁŽ 32-32</t>
  </si>
  <si>
    <t>-1971436116</t>
  </si>
  <si>
    <t>spojku přizpůsobit průměru a materiálu nalezené přípojky</t>
  </si>
  <si>
    <t>562511030R</t>
  </si>
  <si>
    <t>kus přechodový vodovodní pro PE trubky přímý 32 x 32 mm</t>
  </si>
  <si>
    <t>1452432427</t>
  </si>
  <si>
    <t>286161621</t>
  </si>
  <si>
    <t>Sada AD soupr Plassim Unifit d15-35</t>
  </si>
  <si>
    <t>91941520</t>
  </si>
  <si>
    <t>891241112</t>
  </si>
  <si>
    <t>Montáž vodovodních armatur na potrubí šoupátek nebo klapek uzavíracích v otevřeném výkopu nebo v šachtách s osazením zemní soupravy (bez poklopů) DN 80</t>
  </si>
  <si>
    <t>844151729</t>
  </si>
  <si>
    <t>https://podminky.urs.cz/item/CS_URS_2021_02/891241112</t>
  </si>
  <si>
    <t>400308000016</t>
  </si>
  <si>
    <t>ŠOUPĚ E3 PŘÍRUBOVÉ KRÁTKÉ 80</t>
  </si>
  <si>
    <t>2742205</t>
  </si>
  <si>
    <t>950205010003</t>
  </si>
  <si>
    <t>SOUPRAVA ZEMNÍ TELESKOPICKÁ E2-1,3 -1,8 50-100 (1,3-1,8m)</t>
  </si>
  <si>
    <t>1161984013</t>
  </si>
  <si>
    <t>891241811</t>
  </si>
  <si>
    <t>Demontáž vodovodních armatur na potrubí šoupátek nebo klapek uzavíracích v otevřeném výkopu nebo v šachtách DN 80</t>
  </si>
  <si>
    <t>2101554879</t>
  </si>
  <si>
    <t>https://podminky.urs.cz/item/CS_URS_2021_02/891241811</t>
  </si>
  <si>
    <t>2+6</t>
  </si>
  <si>
    <t>891247111</t>
  </si>
  <si>
    <t>Montáž vodovodních armatur na potrubí hydrantů podzemních (bez osazení poklopů) DN 80</t>
  </si>
  <si>
    <t>-2122957902</t>
  </si>
  <si>
    <t>https://podminky.urs.cz/item/CS_URS_2021_02/891247111</t>
  </si>
  <si>
    <t>D49008015016</t>
  </si>
  <si>
    <t>HYDRANT PODZEMNÍ PLNOPRŮTOKOVÝ 80/1,50 m</t>
  </si>
  <si>
    <t>-1760441130</t>
  </si>
  <si>
    <t>1 "kalník</t>
  </si>
  <si>
    <t>999900000000</t>
  </si>
  <si>
    <t>DRENÁŽNÍ OBAL K HYDRANTŮM</t>
  </si>
  <si>
    <t>592869175</t>
  </si>
  <si>
    <t>891247811R</t>
  </si>
  <si>
    <t xml:space="preserve">Demontáž hydrantů podzemních DN 80 </t>
  </si>
  <si>
    <t>-493740125</t>
  </si>
  <si>
    <t>-13699303</t>
  </si>
  <si>
    <t>212,4</t>
  </si>
  <si>
    <t>899401112</t>
  </si>
  <si>
    <t>Osazení poklopů litinových šoupátkových</t>
  </si>
  <si>
    <t>803424268</t>
  </si>
  <si>
    <t>https://podminky.urs.cz/item/CS_URS_2021_02/899401112</t>
  </si>
  <si>
    <t>175000000003.</t>
  </si>
  <si>
    <t>POKLOP ULIČNÍ ŠOUP. KASI  VODA</t>
  </si>
  <si>
    <t>628935240</t>
  </si>
  <si>
    <t>348100000000</t>
  </si>
  <si>
    <t>PODKLAD. DESKA  UNI UNI</t>
  </si>
  <si>
    <t>1771305705</t>
  </si>
  <si>
    <t>899401113</t>
  </si>
  <si>
    <t>Osazení poklopů litinových hydrantových</t>
  </si>
  <si>
    <t>-1502128379</t>
  </si>
  <si>
    <t>https://podminky.urs.cz/item/CS_URS_2021_02/899401113</t>
  </si>
  <si>
    <t>195000000002.</t>
  </si>
  <si>
    <t>HYDRANTOVÝ POKLOP 21 kg / HYDRANT</t>
  </si>
  <si>
    <t>-448094552</t>
  </si>
  <si>
    <t>348200000000</t>
  </si>
  <si>
    <t>PODKLAD. DESKA  POD HYDRANT.POKLOP</t>
  </si>
  <si>
    <t>1568806793</t>
  </si>
  <si>
    <t>899712111</t>
  </si>
  <si>
    <t>Orientační tabulky na vodovodních a kanalizačních řadech na zdivu</t>
  </si>
  <si>
    <t>1718642852</t>
  </si>
  <si>
    <t>https://podminky.urs.cz/item/CS_URS_2021_02/899712111</t>
  </si>
  <si>
    <t>2048589077</t>
  </si>
  <si>
    <t>-578272738</t>
  </si>
  <si>
    <t>-2113106520</t>
  </si>
  <si>
    <t>997</t>
  </si>
  <si>
    <t>Přesun sutě</t>
  </si>
  <si>
    <t>997002611</t>
  </si>
  <si>
    <t>Nakládání suti a vybouraných hmot na dopravní prostředek pro vodorovné přemístění</t>
  </si>
  <si>
    <t>250706083</t>
  </si>
  <si>
    <t>https://podminky.urs.cz/item/CS_URS_2021_02/997002611</t>
  </si>
  <si>
    <t>997013501</t>
  </si>
  <si>
    <t>Odvoz suti a vybouraných hmot na skládku nebo meziskládku se složením, na vzdálenost do 1 km</t>
  </si>
  <si>
    <t>-59754490</t>
  </si>
  <si>
    <t>https://podminky.urs.cz/item/CS_URS_2021_02/997013501</t>
  </si>
  <si>
    <t>odvoz do šrotu</t>
  </si>
  <si>
    <t>9,346 "potrubí LT</t>
  </si>
  <si>
    <t>(0,138+0,04) "demontované armatury</t>
  </si>
  <si>
    <t>997013509</t>
  </si>
  <si>
    <t>Odvoz suti a vybouraných hmot na skládku nebo meziskládku se složením, na vzdálenost Příplatek k ceně za každý další i započatý 1 km přes 1 km</t>
  </si>
  <si>
    <t>-1138816798</t>
  </si>
  <si>
    <t>https://podminky.urs.cz/item/CS_URS_2021_02/997013509</t>
  </si>
  <si>
    <t>9,524*9 'Přepočtené koeficientem množství</t>
  </si>
  <si>
    <t>99727101R</t>
  </si>
  <si>
    <t>Šrotovné - odpočet ceny za výkup kovového odpadu</t>
  </si>
  <si>
    <t>296170799</t>
  </si>
  <si>
    <t xml:space="preserve">-9,346 "litinové potrubí demontované </t>
  </si>
  <si>
    <t>-(0,138+0,04) "demontované armatury</t>
  </si>
  <si>
    <t>108,36</t>
  </si>
  <si>
    <t>13,003</t>
  </si>
  <si>
    <t>108,623</t>
  </si>
  <si>
    <t>68,7</t>
  </si>
  <si>
    <t>78,019</t>
  </si>
  <si>
    <t>6,25</t>
  </si>
  <si>
    <t>SO 04B1 - Kanalizace - gravitační řad B-1</t>
  </si>
  <si>
    <t>200,77</t>
  </si>
  <si>
    <t>SÚS</t>
  </si>
  <si>
    <t>plocha kom. v SÚS v šíři výkopů</t>
  </si>
  <si>
    <t>M2</t>
  </si>
  <si>
    <t>125,028</t>
  </si>
  <si>
    <t>203,893</t>
  </si>
  <si>
    <t>113107224</t>
  </si>
  <si>
    <t>Odstranění podkladů nebo krytů strojně plochy jednotlivě přes 200 m2 s přemístěním hmot na skládku na vzdálenost do 20 m nebo s naložením na dopravní prostředek z kameniva hrubého drceného, o tl. vrstvy přes 300 do 400 mm</t>
  </si>
  <si>
    <t>960113185</t>
  </si>
  <si>
    <t>https://podminky.urs.cz/item/CS_URS_2021_02/113107224</t>
  </si>
  <si>
    <t>SÚS "ŠD v tl. 150 + 200 mm</t>
  </si>
  <si>
    <t>104,19*6,5 "ACP 16+ tl. 70 mm  - SÚS</t>
  </si>
  <si>
    <t>113107243</t>
  </si>
  <si>
    <t>Odstranění podkladů nebo krytů strojně plochy jednotlivě přes 200 m2 s přemístěním hmot na skládku na vzdálenost do 20 m nebo s naložením na dopravní prostředek živičných, o tl. vrstvy přes 100 do 150 mm</t>
  </si>
  <si>
    <t>-673300834</t>
  </si>
  <si>
    <t>https://podminky.urs.cz/item/CS_URS_2021_02/113107243</t>
  </si>
  <si>
    <t>104,19*1,2 "dočasný R-mat. tl. 120 mm - B1</t>
  </si>
  <si>
    <t>113154233</t>
  </si>
  <si>
    <t>Frézování živičného podkladu nebo krytu s naložením na dopravní prostředek plochy přes 500 do 1 000 m2 bez překážek v trase pruhu šířky přes 1 m do 2 m, tloušťky vrstvy 50 mm</t>
  </si>
  <si>
    <t>1429902178</t>
  </si>
  <si>
    <t>https://podminky.urs.cz/item/CS_URS_2021_02/113154233</t>
  </si>
  <si>
    <t>104,19*6,5 "ACO 11 tl. 50 mm</t>
  </si>
  <si>
    <t>29*8 'Přepočtené koeficientem množství</t>
  </si>
  <si>
    <t>(2+2)*1,2 "B1"</t>
  </si>
  <si>
    <t>1,2*108,36*1,751 "B1"</t>
  </si>
  <si>
    <t>-151,94*0,47 "asf - SÚS - stoka B-1"</t>
  </si>
  <si>
    <t>2*108,36*1,751 "B1"</t>
  </si>
  <si>
    <t>-793761146</t>
  </si>
  <si>
    <t>200,77*1,8 'Přepočtené koeficientem množství</t>
  </si>
  <si>
    <t>108,623*1,8 'Přepočtené koeficientem množství</t>
  </si>
  <si>
    <t>68,7*1,8 'Přepočtené koeficientem množství</t>
  </si>
  <si>
    <t>6,25 "B1"</t>
  </si>
  <si>
    <t>15,625*0,015 'Přepočtené koeficientem množství</t>
  </si>
  <si>
    <t>15,625*0,1 'Přepočtené koeficientem množství</t>
  </si>
  <si>
    <t>1 "B1... Š536a,Š53b, Š53-Š55</t>
  </si>
  <si>
    <t>4 "B1... Š536a,Š53b, Š53-Š55</t>
  </si>
  <si>
    <t>3 "B1... Š536a,Š53b, Š53-Š55</t>
  </si>
  <si>
    <t>ŠD B</t>
  </si>
  <si>
    <t>SÚS "B1</t>
  </si>
  <si>
    <t>-1809237103</t>
  </si>
  <si>
    <t>104,19*1,2 "dočasný kryt ve výkopech místo ACO a ACP</t>
  </si>
  <si>
    <t>1724957212</t>
  </si>
  <si>
    <t>SÚS v celé šíři komunikace</t>
  </si>
  <si>
    <t>104,19*6,5 "B1</t>
  </si>
  <si>
    <t>564952111</t>
  </si>
  <si>
    <t>Podklad z mechanicky zpevněného kameniva MZK (minerální beton) s rozprostřením a s hutněním, po zhutnění tl. 150 mm</t>
  </si>
  <si>
    <t>-159884186</t>
  </si>
  <si>
    <t>https://podminky.urs.cz/item/CS_URS_2021_02/564952111</t>
  </si>
  <si>
    <t>"SÚS v šíři výkopu</t>
  </si>
  <si>
    <t>1,2*104,19 "B1"</t>
  </si>
  <si>
    <t>104,19*6,5</t>
  </si>
  <si>
    <t>-970805756</t>
  </si>
  <si>
    <t>104,19*6,5 "SÚS v celé šíři komunikace"</t>
  </si>
  <si>
    <t>108,36 "B1"</t>
  </si>
  <si>
    <t>108,36*1,015 'Přepočtené koeficientem množství</t>
  </si>
  <si>
    <t>3 "B1"</t>
  </si>
  <si>
    <t>3*1,015 'Přepočtené koeficientem množství</t>
  </si>
  <si>
    <t>5 "B1... Š536a,Š53b, Š53-Š55</t>
  </si>
  <si>
    <t>3+3+1</t>
  </si>
  <si>
    <t>12 "B1... Š536a,Š53b, Š53-Š55</t>
  </si>
  <si>
    <t>1 "B1"</t>
  </si>
  <si>
    <t>72,516 "kamenivo</t>
  </si>
  <si>
    <t>86,686 "frézovaný asfalt</t>
  </si>
  <si>
    <t>159,202*4 'Přepočtené koeficientem množství</t>
  </si>
  <si>
    <t>148,992+39,509 "asfalt podkladní vrstvy a R-mat.</t>
  </si>
  <si>
    <t>188,501*4 'Přepočtené koeficientem množství</t>
  </si>
  <si>
    <t>780,672</t>
  </si>
  <si>
    <t>245,16</t>
  </si>
  <si>
    <t>29,419</t>
  </si>
  <si>
    <t>256,502</t>
  </si>
  <si>
    <t>333,72</t>
  </si>
  <si>
    <t>155,431</t>
  </si>
  <si>
    <t>SO 04B2 - Kanalizace - gravitační řad B-2</t>
  </si>
  <si>
    <t>176,515</t>
  </si>
  <si>
    <t>6,54</t>
  </si>
  <si>
    <t>463,786</t>
  </si>
  <si>
    <t>467,053</t>
  </si>
  <si>
    <t>243,96*(1,2+2*0,5) "ACP 16+ tl. 50 mm - místní kom.</t>
  </si>
  <si>
    <t>67*8 'Přepočtené koeficientem množství</t>
  </si>
  <si>
    <t>(0+9)*1,2 "B2</t>
  </si>
  <si>
    <t>(8+0+0)*1,2 "B2</t>
  </si>
  <si>
    <t>1,2*245,16*1,926 "B2"</t>
  </si>
  <si>
    <t>2*245,16*1,926 "B2"</t>
  </si>
  <si>
    <t>-1768678736</t>
  </si>
  <si>
    <t>463,786*1,8 'Přepočtené koeficientem množství</t>
  </si>
  <si>
    <t>256,502*1,8 'Přepočtené koeficientem množství</t>
  </si>
  <si>
    <t>155,431*1,8 'Přepočtené koeficientem množství</t>
  </si>
  <si>
    <t>6,54 "B2</t>
  </si>
  <si>
    <t>16,35*0,015 'Přepočtené koeficientem množství</t>
  </si>
  <si>
    <t>16,35*0,1 'Přepočtené koeficientem množství</t>
  </si>
  <si>
    <t>6+6</t>
  </si>
  <si>
    <t>6 "B2... Š56-Š61</t>
  </si>
  <si>
    <t>333,72 "B2</t>
  </si>
  <si>
    <t>243,96*(1,2+2*0,5) "asfalty místní komunikace</t>
  </si>
  <si>
    <t>243,96*(1,2+2*0,5)</t>
  </si>
  <si>
    <t>243,96*(1,2+2*1,0) "B2</t>
  </si>
  <si>
    <t>245,16 "B2</t>
  </si>
  <si>
    <t>245,16*1,015 'Přepočtené koeficientem množství</t>
  </si>
  <si>
    <t>7 "B2</t>
  </si>
  <si>
    <t>7*1,015 'Přepočtené koeficientem množství</t>
  </si>
  <si>
    <t>18 "B2... Š56-Š61</t>
  </si>
  <si>
    <t>96,779 "kamenivo</t>
  </si>
  <si>
    <t>71,822 "frézovaný asfalt</t>
  </si>
  <si>
    <t>168,601*4 'Přepočtené koeficientem množství</t>
  </si>
  <si>
    <t>108,459 "beton</t>
  </si>
  <si>
    <t>52,598+73,418 "asfalt podkladní vrstvy a R-mat.</t>
  </si>
  <si>
    <t>234,475*4 'Přepočtené koeficientem množství</t>
  </si>
  <si>
    <t>38,192</t>
  </si>
  <si>
    <t>0,675</t>
  </si>
  <si>
    <t>29,2959999999999</t>
  </si>
  <si>
    <t>plocha místní komunikace v šíři výkopu</t>
  </si>
  <si>
    <t>357,192</t>
  </si>
  <si>
    <t>délka potrubí ve volném terénu</t>
  </si>
  <si>
    <t>870,57</t>
  </si>
  <si>
    <t>SO 05V1 - Kanalizace - výtlak V1</t>
  </si>
  <si>
    <t>474,283</t>
  </si>
  <si>
    <t>V1</t>
  </si>
  <si>
    <t>výtlak V1 délka</t>
  </si>
  <si>
    <t>792</t>
  </si>
  <si>
    <t>výkop rýhy výtlaky</t>
  </si>
  <si>
    <t>1303,969</t>
  </si>
  <si>
    <t>369104854</t>
  </si>
  <si>
    <t>-2056174917</t>
  </si>
  <si>
    <t>ŠD B v tl. 200 mm</t>
  </si>
  <si>
    <t xml:space="preserve">místní "MK - šíře výkopu </t>
  </si>
  <si>
    <t>-1918894276</t>
  </si>
  <si>
    <t>místní "SC tl. 120 mm</t>
  </si>
  <si>
    <t>-294726284</t>
  </si>
  <si>
    <t>12,32*(1,1+2*0,5) "ACP 16+ - místní komunikace</t>
  </si>
  <si>
    <t>-307764396</t>
  </si>
  <si>
    <t>am "ACO 11 - místní komunikace</t>
  </si>
  <si>
    <t>1276882422</t>
  </si>
  <si>
    <t>76*8 'Přepočtené koeficientem množství</t>
  </si>
  <si>
    <t>175754093</t>
  </si>
  <si>
    <t>789952946</t>
  </si>
  <si>
    <t>1*1,1 "kanalizace"</t>
  </si>
  <si>
    <t>616262823</t>
  </si>
  <si>
    <t>vr*0,05</t>
  </si>
  <si>
    <t>1373308801</t>
  </si>
  <si>
    <t>or/1,1*3,0</t>
  </si>
  <si>
    <t>-1556299818</t>
  </si>
  <si>
    <t>"V1 PE d 110"</t>
  </si>
  <si>
    <t>1,1*V1*1,627</t>
  </si>
  <si>
    <t>2,5*(2,5-1,1)*(1,627+1,554)/2*3 "rozšíření"</t>
  </si>
  <si>
    <t>2,5*2,5*0,35*3 "prohloubení"</t>
  </si>
  <si>
    <t>-místní*0,41 "místní komunikace asf.</t>
  </si>
  <si>
    <t>-854841316</t>
  </si>
  <si>
    <t>-949306407</t>
  </si>
  <si>
    <t>754536335</t>
  </si>
  <si>
    <t>"PE d110  do 2m"</t>
  </si>
  <si>
    <t>V1*1,627*2</t>
  </si>
  <si>
    <t>-332313928</t>
  </si>
  <si>
    <t>-1751183796</t>
  </si>
  <si>
    <t>(skl-vr*0,1)*0,67</t>
  </si>
  <si>
    <t>-2021857057</t>
  </si>
  <si>
    <t>(skl-vr*0,1)*0,33</t>
  </si>
  <si>
    <t>-1313180585</t>
  </si>
  <si>
    <t>-889730414</t>
  </si>
  <si>
    <t>271744445</t>
  </si>
  <si>
    <t>1,1*V1</t>
  </si>
  <si>
    <t>2137187053</t>
  </si>
  <si>
    <t>1321229557</t>
  </si>
  <si>
    <t>474,283*1,8 'Přepočtené koeficientem množství</t>
  </si>
  <si>
    <t>-375011080</t>
  </si>
  <si>
    <t>vr-skl+lomv</t>
  </si>
  <si>
    <t>-560739536</t>
  </si>
  <si>
    <t>-780*1,1*(1,627-0,15-0,1-0,41) "odpočet zásypu zeminou"</t>
  </si>
  <si>
    <t>29,2959999999999*1,8 'Přepočtené koeficientem množství</t>
  </si>
  <si>
    <t>1377352641</t>
  </si>
  <si>
    <t>1,1*V1*0,41 "d110"</t>
  </si>
  <si>
    <t>1883742938</t>
  </si>
  <si>
    <t>357,192*1,8 'Přepočtené koeficientem množství</t>
  </si>
  <si>
    <t>583312248</t>
  </si>
  <si>
    <t>or/1,1*3</t>
  </si>
  <si>
    <t>1032169403</t>
  </si>
  <si>
    <t>1353815781</t>
  </si>
  <si>
    <t>2374,282*0,015 'Přepočtené koeficientem množství</t>
  </si>
  <si>
    <t>1583631387</t>
  </si>
  <si>
    <t>1539065463</t>
  </si>
  <si>
    <t>177675799</t>
  </si>
  <si>
    <t>237,4282*0,1 'Přepočtené koeficientem množství</t>
  </si>
  <si>
    <t>-613193895</t>
  </si>
  <si>
    <t>-453529166</t>
  </si>
  <si>
    <t>1,1*V1*0,1</t>
  </si>
  <si>
    <t>1892036370</t>
  </si>
  <si>
    <t>1,5*1,5*0,1*3  "šachty - tl. 100mm"</t>
  </si>
  <si>
    <t>-214829760</t>
  </si>
  <si>
    <t>1,5*4*0,1*3 "šachty"</t>
  </si>
  <si>
    <t>721793358</t>
  </si>
  <si>
    <t xml:space="preserve">15,0 "místní komunikace v šíři výkopu </t>
  </si>
  <si>
    <t>-1378900474</t>
  </si>
  <si>
    <t>-7056881</t>
  </si>
  <si>
    <t>12,32*(1,1+2*0,5)</t>
  </si>
  <si>
    <t>-1066536892</t>
  </si>
  <si>
    <t>-561532953</t>
  </si>
  <si>
    <t>1632588935</t>
  </si>
  <si>
    <t>am "V1 - místní komunikace</t>
  </si>
  <si>
    <t>254144712</t>
  </si>
  <si>
    <t>12,32*(1,1+2*1,0) "V1 - místní komunikace</t>
  </si>
  <si>
    <t>1712862422</t>
  </si>
  <si>
    <t>42210141</t>
  </si>
  <si>
    <t>bajonetová spojka se záslepkou</t>
  </si>
  <si>
    <t>344991762</t>
  </si>
  <si>
    <t>504908000010</t>
  </si>
  <si>
    <t>4/4 DÍRY KOLENO PATNÍ PŘÍRUBOVÉ 80 - 4/4 DÍRY</t>
  </si>
  <si>
    <t>-386702098</t>
  </si>
  <si>
    <t>850010030016</t>
  </si>
  <si>
    <t>TVAROVKA FF KUS 100/300</t>
  </si>
  <si>
    <t>709183475</t>
  </si>
  <si>
    <t>857264122</t>
  </si>
  <si>
    <t>Montáž litinových tvarovek na potrubí litinovém tlakovém odbočných na potrubí z trub přírubových v otevřeném výkopu, kanálu nebo v šachtě DN 100</t>
  </si>
  <si>
    <t>-1507455121</t>
  </si>
  <si>
    <t>https://podminky.urs.cz/item/CS_URS_2021_02/857264122</t>
  </si>
  <si>
    <t>851010008016</t>
  </si>
  <si>
    <t>TVAROVKA T KUS 100-80</t>
  </si>
  <si>
    <t>-1603355051</t>
  </si>
  <si>
    <t>871251221</t>
  </si>
  <si>
    <t>Montáž vodovodního potrubí z plastů v otevřeném výkopu z polyetylenu PE 100 svařovaných elektrotvarovkou SDR 17/PN10 D 110 x 6,6 mm</t>
  </si>
  <si>
    <t>2001675032</t>
  </si>
  <si>
    <t>https://podminky.urs.cz/item/CS_URS_2021_02/871251221</t>
  </si>
  <si>
    <t>792 "výtlak V1"</t>
  </si>
  <si>
    <t>28613416</t>
  </si>
  <si>
    <t>potrubí kanalizační tlakové PE100 SDR17 návin se signalizační vrstvou 110x6,6mm</t>
  </si>
  <si>
    <t>693317403</t>
  </si>
  <si>
    <t>792*1,015 'Přepočtené koeficientem množství</t>
  </si>
  <si>
    <t>87724112R</t>
  </si>
  <si>
    <t>Montáž a dodávka elektrotvarovek na potrubí z trubek z tlakového PE otevřený výkop vnější průměr 110 mm</t>
  </si>
  <si>
    <t>-65897981</t>
  </si>
  <si>
    <t>1656882005</t>
  </si>
  <si>
    <t>-1134381761</t>
  </si>
  <si>
    <t>V1+8*1,6*2</t>
  </si>
  <si>
    <t>-347449116</t>
  </si>
  <si>
    <t>-1320477062</t>
  </si>
  <si>
    <t>1389632366</t>
  </si>
  <si>
    <t>422736001</t>
  </si>
  <si>
    <t>hydrant - vzdušník DN 80</t>
  </si>
  <si>
    <t>-561688928</t>
  </si>
  <si>
    <t>422736002</t>
  </si>
  <si>
    <t>hydrant - kalník DN 80</t>
  </si>
  <si>
    <t>1612298159</t>
  </si>
  <si>
    <t>892271111</t>
  </si>
  <si>
    <t>Tlakové zkoušky vodou na potrubí DN 100 nebo 125</t>
  </si>
  <si>
    <t>1313221361</t>
  </si>
  <si>
    <t>https://podminky.urs.cz/item/CS_URS_2021_02/892271111</t>
  </si>
  <si>
    <t>-942873082</t>
  </si>
  <si>
    <t>894411004</t>
  </si>
  <si>
    <t>Šachta kanalizační z betonových dílců na potrubí d 110 - 1x vzdušník a 2x kalník vč. poklopu</t>
  </si>
  <si>
    <t>-190531820</t>
  </si>
  <si>
    <t>919551912</t>
  </si>
  <si>
    <t>Zatrubnění z trub plastových DN 300 - přechod výtlaku přes vodoteč vč. 2 zemních hrázek</t>
  </si>
  <si>
    <t>-1291643567</t>
  </si>
  <si>
    <t>919731122</t>
  </si>
  <si>
    <t>Zarovnání styčné plochy podkladu nebo krytu podél vybourané části komunikace nebo zpevněné plochy živičné tl. přes 50 do 100 mm</t>
  </si>
  <si>
    <t>847359229</t>
  </si>
  <si>
    <t>https://podminky.urs.cz/item/CS_URS_2021_02/919731122</t>
  </si>
  <si>
    <t>11,3*2</t>
  </si>
  <si>
    <t>919735112</t>
  </si>
  <si>
    <t>Řezání stávajícího živičného krytu nebo podkladu hloubky přes 50 do 100 mm</t>
  </si>
  <si>
    <t>-1172438714</t>
  </si>
  <si>
    <t>https://podminky.urs.cz/item/CS_URS_2021_02/919735112</t>
  </si>
  <si>
    <t>1727226635</t>
  </si>
  <si>
    <t>4,35 "kamenivo</t>
  </si>
  <si>
    <t>3,514 "frézovaný asfalt</t>
  </si>
  <si>
    <t>-1700657154</t>
  </si>
  <si>
    <t>7,864*4 'Přepočtené koeficientem množství</t>
  </si>
  <si>
    <t>1026435727</t>
  </si>
  <si>
    <t>3,3+2,535 "podkl. asfalt. vrstvy a R-mat</t>
  </si>
  <si>
    <t xml:space="preserve">4,875 "KSC </t>
  </si>
  <si>
    <t>-420502548</t>
  </si>
  <si>
    <t>10,71*4 'Přepočtené koeficientem množství</t>
  </si>
  <si>
    <t>1719296929</t>
  </si>
  <si>
    <t>1538982680</t>
  </si>
  <si>
    <t>670814151</t>
  </si>
  <si>
    <t>1891625650</t>
  </si>
  <si>
    <t>4,03</t>
  </si>
  <si>
    <t>15,95</t>
  </si>
  <si>
    <t>11,763</t>
  </si>
  <si>
    <t>1,5</t>
  </si>
  <si>
    <t>62,205</t>
  </si>
  <si>
    <t>144,75</t>
  </si>
  <si>
    <t>89,918</t>
  </si>
  <si>
    <t>SO 05V2 - Kanalizace - výtlak V2</t>
  </si>
  <si>
    <t>plocha kom. v SÚS</t>
  </si>
  <si>
    <t>12,1</t>
  </si>
  <si>
    <t>V2</t>
  </si>
  <si>
    <t>délka výtlaku V2</t>
  </si>
  <si>
    <t>145</t>
  </si>
  <si>
    <t>219,333</t>
  </si>
  <si>
    <t>-1753301165</t>
  </si>
  <si>
    <t>1,93 "V2</t>
  </si>
  <si>
    <t>296922114</t>
  </si>
  <si>
    <t>1,93 "V2 - zámková dlažba - ŠD tl. 150 mm</t>
  </si>
  <si>
    <t>11,7*6,5 "V2 - SÚS - ACP 16+ tl. 70 mm</t>
  </si>
  <si>
    <t>113107183</t>
  </si>
  <si>
    <t>Odstranění podkladů nebo krytů strojně plochy jednotlivě přes 50 m2 do 200 m2 s přemístěním hmot na skládku na vzdálenost do 20 m nebo s naložením na dopravní prostředek živičných, o tl. vrstvy přes 100 do 150 mm</t>
  </si>
  <si>
    <t>-439063828</t>
  </si>
  <si>
    <t>https://podminky.urs.cz/item/CS_URS_2021_02/113107183</t>
  </si>
  <si>
    <t>11,7*6,5 "dočasný R-mat. tl. 120 mm - SÚS</t>
  </si>
  <si>
    <t>1096801993</t>
  </si>
  <si>
    <t>ŠD v tl. 150 + 200 mm</t>
  </si>
  <si>
    <t>12,21 "SÚS v šíři výkopu"</t>
  </si>
  <si>
    <t>1,3*(1,1+2*0,5) "ACP 16+ - místní komunikace</t>
  </si>
  <si>
    <t>-1499865389</t>
  </si>
  <si>
    <t>11,7*6,5 "V2 - SÚS -ACO 11</t>
  </si>
  <si>
    <t>14*8 'Přepočtené koeficientem množství</t>
  </si>
  <si>
    <t>284447712</t>
  </si>
  <si>
    <t>3*1,1 "vodovod"</t>
  </si>
  <si>
    <t>2*1,1 "plyn"</t>
  </si>
  <si>
    <t>-759566090</t>
  </si>
  <si>
    <t>2*1,1 "O2"</t>
  </si>
  <si>
    <t>"V2 PE d 90"</t>
  </si>
  <si>
    <t>1,1*V2*1,554</t>
  </si>
  <si>
    <t>-12,21*0,47 "SÚS - asf"</t>
  </si>
  <si>
    <t>-1,93*0,24 "chodník"</t>
  </si>
  <si>
    <t>"PE d 90 do 2m"</t>
  </si>
  <si>
    <t>V2*1,554*2</t>
  </si>
  <si>
    <t>-1798153212</t>
  </si>
  <si>
    <t>1,1*V2</t>
  </si>
  <si>
    <t>89,918*1,8 'Přepočtené koeficientem množství</t>
  </si>
  <si>
    <t>vr-obc-lo</t>
  </si>
  <si>
    <t>-(145-10,4-1,7-1,3)*1,1*(1,554-0,15-0,1-0,41) "odpočet zásypu zeminou"</t>
  </si>
  <si>
    <t>11,763*1,8 'Přepočtené koeficientem množství</t>
  </si>
  <si>
    <t>1,1*V2*0,39 "d90"</t>
  </si>
  <si>
    <t>62,205*1,8 'Přepočtené koeficientem množství</t>
  </si>
  <si>
    <t>394,773*0,015 'Přepočtené koeficientem množství</t>
  </si>
  <si>
    <t>39,4773*0,1 'Přepočtené koeficientem množství</t>
  </si>
  <si>
    <t>1,1*V2*0,1</t>
  </si>
  <si>
    <t>-1291873468</t>
  </si>
  <si>
    <t>1,93 "V2 - zámková dlažba</t>
  </si>
  <si>
    <t xml:space="preserve">1,5 "MK - šíře výkopu </t>
  </si>
  <si>
    <t>-1517716498</t>
  </si>
  <si>
    <t>12,21 "dočasný kryt ve výkopech místo ACO a ACP - SÚS</t>
  </si>
  <si>
    <t>1305188322</t>
  </si>
  <si>
    <t>12,21 "SÚS</t>
  </si>
  <si>
    <t>1,3*(1,1+2*0,5)</t>
  </si>
  <si>
    <t>-1094573496</t>
  </si>
  <si>
    <t>11,7*6,5 "V2 - SÚS</t>
  </si>
  <si>
    <t>1,3*(1,1+2*1,0) "V2 - místní komunikace</t>
  </si>
  <si>
    <t>1599945536</t>
  </si>
  <si>
    <t>-218700707</t>
  </si>
  <si>
    <t>-1712292217</t>
  </si>
  <si>
    <t>703394357</t>
  </si>
  <si>
    <t>145 "výtlak V2"</t>
  </si>
  <si>
    <t>274425030</t>
  </si>
  <si>
    <t>145*1,015 'Přepočtené koeficientem množství</t>
  </si>
  <si>
    <t>87724122R</t>
  </si>
  <si>
    <t>Montáž a dodávka elektrotvarovek na potrubí z trubek z tlakového PE otevřený výkop vnější průměr 90 mm</t>
  </si>
  <si>
    <t>V2+1*1,55*2</t>
  </si>
  <si>
    <t>668003873</t>
  </si>
  <si>
    <t>11,7*2</t>
  </si>
  <si>
    <t>0,56+0,435+7,082 "kamenivo</t>
  </si>
  <si>
    <t>0,371+9,734 "frézovaný asfalt</t>
  </si>
  <si>
    <t>18,182*4 'Přepočtené koeficientem množství</t>
  </si>
  <si>
    <t>0,502 "zámk. dlažba</t>
  </si>
  <si>
    <t>17,061+24,032+0,268 "podkl. asfalt. vrstvy a R-mat</t>
  </si>
  <si>
    <t xml:space="preserve">0,488 "KSC </t>
  </si>
  <si>
    <t>42,351*4 'Přepočtené koeficientem množství</t>
  </si>
  <si>
    <t>SO 06 - Přípojka NN pro ČSOV 1 + ovládání a regulace ČSOV</t>
  </si>
  <si>
    <t>EPNN001</t>
  </si>
  <si>
    <t>Dodávka a montáž elektroměrového rozvaděče RE a kabelové přípojky NN v délce 50 m</t>
  </si>
  <si>
    <t>512</t>
  </si>
  <si>
    <t>-1041055038</t>
  </si>
  <si>
    <t>podrobný soupis ocenit viz list ČSOV_1</t>
  </si>
  <si>
    <t>EZOR001</t>
  </si>
  <si>
    <t>Elektrické zařízení a ovládací rozvaděč ČSOV</t>
  </si>
  <si>
    <t>-1188777476</t>
  </si>
  <si>
    <t>SO 07 - Přípojka NN pro ČSOV 2 + ovládání a regulace ČSOV</t>
  </si>
  <si>
    <t>Dodávka a montáž elektroměrového rozvaděče RE a kabelové přípojky NN v délce 20 m</t>
  </si>
  <si>
    <t>-1166570106</t>
  </si>
  <si>
    <t>podrobný soupis ocenit viz list ČSOV_2</t>
  </si>
  <si>
    <t>53592813</t>
  </si>
  <si>
    <t>VRN - Vedlejší a ostatní náklady</t>
  </si>
  <si>
    <t>OST - Ostatní</t>
  </si>
  <si>
    <t xml:space="preserve">    O02 - Vedlejší a ostatní náklady</t>
  </si>
  <si>
    <t>OST</t>
  </si>
  <si>
    <t>O02</t>
  </si>
  <si>
    <t>VRN 4.1</t>
  </si>
  <si>
    <t xml:space="preserve">Provozní náklady </t>
  </si>
  <si>
    <t>-34615900</t>
  </si>
  <si>
    <t>P</t>
  </si>
  <si>
    <t>Poznámka k položce:_x000D_
(za činnosti spojené s povolením k výkopům a k zásahům do veřejného prostranství, návrh, umístění a údržba dopravního značení, vybudováním přechodů a event. přejezdů, náklady za nájemné, tj. za užívání dotčených pozemků včetně poplatků za užívání komunikací, za omezení užívání komunikací, za užívání veřejného prostranství, splnění podmínek vydaných stavebních povolení a rozhodnutí v dokladové části)</t>
  </si>
  <si>
    <t>VRN 4.2</t>
  </si>
  <si>
    <t>Zařízení staveniště - vybudování, provoz, likvidace, mezideponie zemin a stavebního odpadu vč. zajištění bezpečnosti stavby</t>
  </si>
  <si>
    <t>1703625845</t>
  </si>
  <si>
    <t>VRN 4.3</t>
  </si>
  <si>
    <t>Údržba a čištění komunikací</t>
  </si>
  <si>
    <t>-488665829</t>
  </si>
  <si>
    <t>VRN 4.4</t>
  </si>
  <si>
    <t>Dokumentace skut. provedení vč. geodet. prací a zákresu do kat.nemov. a vyhotovení geometrických plánů pro vklad vlastn. práva do KN</t>
  </si>
  <si>
    <t>216126844</t>
  </si>
  <si>
    <t>VRN 4.5</t>
  </si>
  <si>
    <t>Vytyčení stavby a podz. zařízení, předání zpět správcům, obnova vyjádření správců sítí</t>
  </si>
  <si>
    <t>753333288</t>
  </si>
  <si>
    <t>VRN 4.6</t>
  </si>
  <si>
    <t>Fotodokumentace stavby</t>
  </si>
  <si>
    <t>-1967943994</t>
  </si>
  <si>
    <t>VRN 4.7</t>
  </si>
  <si>
    <t>Zkoušky a revize prokazující kvalitu díla</t>
  </si>
  <si>
    <t>969129700</t>
  </si>
  <si>
    <t>VRN 4.8</t>
  </si>
  <si>
    <t>Zajištění geologického odborného dohledu</t>
  </si>
  <si>
    <t>-1241426848</t>
  </si>
  <si>
    <t>VRN 4.9</t>
  </si>
  <si>
    <t>Pracoviště objednatele, kancelář 15 m2</t>
  </si>
  <si>
    <t>-1425491407</t>
  </si>
  <si>
    <t>VRN 4.10</t>
  </si>
  <si>
    <t>Výrobní a zhotovitelská dokumentace</t>
  </si>
  <si>
    <t>-1157667235</t>
  </si>
  <si>
    <t>VRN 4.11</t>
  </si>
  <si>
    <t>Informační tabule</t>
  </si>
  <si>
    <t>-580371992</t>
  </si>
  <si>
    <t>VRN 4.12</t>
  </si>
  <si>
    <t>Kompletační činnost</t>
  </si>
  <si>
    <t>-185553062</t>
  </si>
  <si>
    <t>VRN 4.13</t>
  </si>
  <si>
    <t>Koordinace výstavby, účast při zkušebním provozu, součinnost při zajištění povolení k trvalému a dočasnému vypouštění odpadních vod s provozovatelem SčVK, a.s., vodoprávním úřadem a správcem povodí, individuelní a komplexní zkoušky, zaškolení obsluhy</t>
  </si>
  <si>
    <t>-673695525</t>
  </si>
  <si>
    <t>VRN 4.14</t>
  </si>
  <si>
    <t>Provozní řád ČOV</t>
  </si>
  <si>
    <t>320994635</t>
  </si>
  <si>
    <t>VRN 4.15</t>
  </si>
  <si>
    <t>Ostatní neuvedené (všechny ostatní náklady specifikovat)!</t>
  </si>
  <si>
    <t>310522624</t>
  </si>
  <si>
    <t>SEZNAM FIGUR</t>
  </si>
  <si>
    <t>Výměra</t>
  </si>
  <si>
    <t xml:space="preserve"> SO 01/ SO 01.1</t>
  </si>
  <si>
    <t>Použití figury:</t>
  </si>
  <si>
    <t>Hloubení jamek objem do 0,5 m3 v soudržných horninách třídy těžitelnosti I skupiny 3 ručně</t>
  </si>
  <si>
    <t>Hloubení jamek objem do 0,5 m3 v soudržných horninách třídy těžitelnosti II skupiny 4 ručně</t>
  </si>
  <si>
    <t xml:space="preserve"> SO 01/ SO 01.2</t>
  </si>
  <si>
    <t>Hloubení jam nezapažených v hornině třídy těžitelnosti II skupiny 4 objem do 5000 m3 strojně</t>
  </si>
  <si>
    <t>Vodorovné přemístění přes 9 000 do 10000 m výkopku/sypaniny z horniny třídy těžitelnosti II skupiny 4 a 5</t>
  </si>
  <si>
    <t>Příplatek k vodorovnému přemístění výkopku/sypaniny z horniny třídy těžitelnosti II skupiny 4 a 5 ZKD 1000 m přes 10000 m</t>
  </si>
  <si>
    <t>Poplatek za uložení zeminy a kamení na recyklační skládce (skládkovné) kód odpadu 17 05 04</t>
  </si>
  <si>
    <t>Zásyp jam, šachet rýh nebo kolem objektů sypaninou se zhutněním</t>
  </si>
  <si>
    <t>skládka</t>
  </si>
  <si>
    <t>Vodorovné přemístění přes 20 do 50 m výkopku/sypaniny z horniny třídy těžitelnosti II skupiny 4 a 5</t>
  </si>
  <si>
    <t>Nakládání výkopku z hornin třídy těžitelnosti II skupiny 4 a 5 přes 100 m3</t>
  </si>
  <si>
    <t>Uložení sypaniny na skládky nebo meziskládky</t>
  </si>
  <si>
    <t xml:space="preserve"> SO 01/ SO 01.3</t>
  </si>
  <si>
    <t>Podkladní desky z betonu prostého tř. C 12/15 otevřený výkop</t>
  </si>
  <si>
    <t>Lože pod potrubí otevřený výkop ze štěrkopísku</t>
  </si>
  <si>
    <t>Obsypání potrubí strojně sypaninou bez prohození, uloženou do 3 m</t>
  </si>
  <si>
    <t>Vodorovné přemístění přes 3 000 do 4000 m výkopku/sypaniny z horniny třídy těžitelnosti II skupiny 4 a 5</t>
  </si>
  <si>
    <t>Hloubení zapažených rýh š do 2000 mm v hornině třídy těžitelnosti II skupiny 4 objem do 500 m3</t>
  </si>
  <si>
    <t xml:space="preserve"> SO 02</t>
  </si>
  <si>
    <t>Asfaltový beton vrstva obrusná ACO 11 (ABS) tř. I tl 40 mm š do 3 m z nemodifikovaného asfaltu</t>
  </si>
  <si>
    <t>Odstranění podkladu živičného tl přes 50 do 100 mm strojně pl přes 50 do 200 m2</t>
  </si>
  <si>
    <t>Frézování živičného krytu tl 50 mm pruh š přes 1 do 2 m pl přes 500 do 1000 m2 s překážkami v trase</t>
  </si>
  <si>
    <t>Asfaltový beton vrstva podkladní ACP 16 (obalované kamenivo OKS) tl 60 mm š do 3 m</t>
  </si>
  <si>
    <t>Podkladní desky ze ŽB tř. C 20/25 otevřený výkop</t>
  </si>
  <si>
    <t>Podklad ze štěrkodrtě ŠD tl 250 mm</t>
  </si>
  <si>
    <t>Odstranění podkladu z kameniva drceného tl přes 200 do 300 mm strojně pl přes 50 do 200 m2</t>
  </si>
  <si>
    <t>Odstranění podkladu z betonu prostého tl přes 100 do 150 mm strojně pl přes 50 do 200 m2</t>
  </si>
  <si>
    <t>Podklad ze směsi stmelené cementem SC C 8/10 (KSC I) tl 120 mm</t>
  </si>
  <si>
    <t>Vodorovné přemístění přes 3 000 do 4000 m výkopku/sypaniny z horniny třídy těžitelnosti I skupiny 1 až 3</t>
  </si>
  <si>
    <t>Nakládání výkopku z hornin třídy těžitelnosti I skupiny 1 až 3 přes 100 m3</t>
  </si>
  <si>
    <t>Hloubení jam zapažených v hornině třídy těžitelnosti I skupiny 3 objem do 500 m3 strojně</t>
  </si>
  <si>
    <t>Hloubení jam zapažených v hornině třídy těžitelnosti II skupiny 4 objem do 500 m3 strojně</t>
  </si>
  <si>
    <t>Hloubení jam zapažených v hornině třídy těžitelnosti II skupiny 5 objem do 500 m3 strojně</t>
  </si>
  <si>
    <t>Hloubení zapažených rýh š do 2000 mm v hornině třídy těžitelnosti I skupiny 3 objem do 20 m3</t>
  </si>
  <si>
    <t>Hloubení zapažených rýh š do 2000 mm v hornině třídy těžitelnosti II skupiny 4 objem do 20 m3</t>
  </si>
  <si>
    <t>Hloubení rýh nezapažených š do 2000 mm v hornině třídy těžitelnosti II skupiny 5 objem do 20 m3 strojně</t>
  </si>
  <si>
    <t xml:space="preserve"> SO 03</t>
  </si>
  <si>
    <t>Rozprostření ornice tl vrstvy do 200 mm pl do 100 m2 v rovině nebo ve svahu do 1:5 strojně</t>
  </si>
  <si>
    <t>Sejmutí ornice plochy do 100 m2 tl vrstvy do 200 mm strojně</t>
  </si>
  <si>
    <t>Založení parkového trávníku výsevem pl do 1000 m2 v rovině a ve svahu do 1:5</t>
  </si>
  <si>
    <t>Obdělání půdy nakopáním na hl přes 0,05 do 0,1 m v rovině a svahu do 1:5</t>
  </si>
  <si>
    <t>Ošetření trávníku shrabáním v rovině a svahu do 1:5</t>
  </si>
  <si>
    <t>Zalití rostlin vodou plocha přes 20 m2</t>
  </si>
  <si>
    <t>Svislé přemístění výkopku z horniny třídy těžitelnosti I skupiny 1 až 3 hl výkopu přes 4 do 8 m</t>
  </si>
  <si>
    <t>Svislé přemístění výkopku z horniny třídy těžitelnosti II skupiny 4 a 5 hl výkopu přes 4 do 8 m</t>
  </si>
  <si>
    <t>Hloubení zapažených rýh š do 2000 mm v hornině třídy těžitelnosti I skupiny 3 objem do 50 m3</t>
  </si>
  <si>
    <t>Hloubení zapažených rýh š do 2000 mm v hornině třídy těžitelnosti II skupiny 4 objem do 50 m3</t>
  </si>
  <si>
    <t>Hloubení zapažených rýh š do 2000 mm v hornině třídy těžitelnosti II skupiny 5 objem do 50 m3</t>
  </si>
  <si>
    <t xml:space="preserve"> SO 04.1</t>
  </si>
  <si>
    <t>Montáž kanalizačního potrubí z PVC těsněné gumovým kroužkem otevřený výkop sklon do 20 % DN 160</t>
  </si>
  <si>
    <t>Hloubení zapažených rýh š do 2000 mm v hornině třídy těžitelnosti I skupiny 3 objem do 1000 m3</t>
  </si>
  <si>
    <t>Zřízení příložného pažení a rozepření stěn rýh hl přes 2 do 4 m</t>
  </si>
  <si>
    <t>Zhutnění podloží z hornin soudržných nebo nesoudržných pod násypy</t>
  </si>
  <si>
    <t>Trativod z drenážních trubek flexibilních PVC-U SN 4 perforace 360° včetně lože otevřený výkop DN 100 pro meliorace</t>
  </si>
  <si>
    <t>Tlaková zkouška vodou potrubí DN 150 nebo 200</t>
  </si>
  <si>
    <t>Signalizační vodič DN do 150 mm na potrubí</t>
  </si>
  <si>
    <t>Krytí potrubí z plastů výstražnou fólií z PVC 34cm</t>
  </si>
  <si>
    <t>Zarovnání styčné plochy podkladu nebo krytu živičného tl do 50 mm</t>
  </si>
  <si>
    <t>Odstranění podkladu z kameniva drceného tl přes 100 do 200 mm strojně pl do 50 m2</t>
  </si>
  <si>
    <t>Odstranění podkladu živičného tl 50 mm strojně pl do 50 m2</t>
  </si>
  <si>
    <t>Odstranění podkladu živičného tl přes 50 do 100 mm strojně pl do 50 m2</t>
  </si>
  <si>
    <t>Frézování živičného krytu tl 40 mm pruh š přes 0,5 do 1 m pl do 500 m2 bez překážek v trase</t>
  </si>
  <si>
    <t>Podklad ze štěrkodrtě ŠD tl 200 mm</t>
  </si>
  <si>
    <t>Podklad z asfaltového recyklátu tl 90 mm</t>
  </si>
  <si>
    <t>Asfaltový beton vrstva podkladní ACP 16 (obalované kamenivo OKS) tl 50 mm š do 3 m</t>
  </si>
  <si>
    <t>Postřik živičný spojovací ze silniční emulze v množství 0,30 kg/m2</t>
  </si>
  <si>
    <t>Asfaltový beton vrstva obrusná ACO 11 (ABS) tř. II tl 40 mm š do 3 m z nemodifikovaného asfaltu</t>
  </si>
  <si>
    <t>Příplatek za ztížení odkopávky nebo prokopávky v blízkosti inženýrských sítí</t>
  </si>
  <si>
    <t>Hloubení zapažených rýh š do 2000 mm v hornině třídy těžitelnosti II skupiny 4 objem do 1000 m3</t>
  </si>
  <si>
    <t>Hloubení zapažených rýh š do 2000 mm v hornině třídy těžitelnosti II skupiny 5 objem do 1000 m3</t>
  </si>
  <si>
    <t xml:space="preserve"> SO 04A</t>
  </si>
  <si>
    <t>Frézování živičného krytu tl 40 mm pruh š přes 1 do 2 m pl přes 500 do 1000 m2 bez překážek v trase</t>
  </si>
  <si>
    <t>Montáž kanalizačního potrubí korugovaného SN 10 z polypropylenu DN 300</t>
  </si>
  <si>
    <t>Monitoring stoky jakékoli výšky na nové kanalizaci</t>
  </si>
  <si>
    <t>Krytí potrubí z plastů výstražnou fólií z PVC 40 cm</t>
  </si>
  <si>
    <t>Řezání stávajícího živičného krytu hl do 50 mm</t>
  </si>
  <si>
    <t>Odstranění podkladu z kameniva drceného tl přes 100 do 200 mm strojně pl přes 200 m2</t>
  </si>
  <si>
    <t>Odstranění podkladu živičného tl přes 50 do 100 mm strojně pl přes 200 m2</t>
  </si>
  <si>
    <t>Hloubení zapažených rýh š do 2000 mm v hornině třídy těžitelnosti I skupiny 3 objem do 5000 m3</t>
  </si>
  <si>
    <t>Hloubení zapažených rýh š do 2000 mm v hornině třídy těžitelnosti II skupiny 4 objem do 5000 m3</t>
  </si>
  <si>
    <t>Hloubení zapažených rýh š do 2000 mm v hornině třídy těžitelnosti II skupiny 5 objem do 5000 m3</t>
  </si>
  <si>
    <t xml:space="preserve"> SO 04A1</t>
  </si>
  <si>
    <t>Sejmutí ornice plochy přes 500 m2 tl vrstvy do 200 mm strojně</t>
  </si>
  <si>
    <t xml:space="preserve"> SO 04A2</t>
  </si>
  <si>
    <t xml:space="preserve"> SO 04A3</t>
  </si>
  <si>
    <t xml:space="preserve"> SO 04A3-1</t>
  </si>
  <si>
    <t xml:space="preserve"> SO 04A4</t>
  </si>
  <si>
    <t xml:space="preserve"> SO 04A5</t>
  </si>
  <si>
    <t xml:space="preserve"> SO 04A6</t>
  </si>
  <si>
    <t xml:space="preserve"> SO 04B</t>
  </si>
  <si>
    <t xml:space="preserve"> SO 04V</t>
  </si>
  <si>
    <t xml:space="preserve"> SO 04B1</t>
  </si>
  <si>
    <t>Podklad z mechanicky zpevněného kameniva MZK tl 150 mm</t>
  </si>
  <si>
    <t>Odstranění podkladu z kameniva drceného tl přes 300 do 400 mm strojně pl přes 200 m2</t>
  </si>
  <si>
    <t xml:space="preserve"> SO 04B2</t>
  </si>
  <si>
    <t xml:space="preserve"> SO 05V1</t>
  </si>
  <si>
    <t>Odstranění podkladu z betonu prostého tl přes 100 do 150 mm strojně pl do 50 m2</t>
  </si>
  <si>
    <t>Rozprostření ornice tl vrstvy do 200 mm pl přes 500 m2 v rovině nebo ve svahu do 1:5 strojně</t>
  </si>
  <si>
    <t>Montáž potrubí z PE100 SDR 17 otevřený výkop svařovaných elektrotvarovkou D 110 x 6,6 mm</t>
  </si>
  <si>
    <t>Zřízení příložného pažení a rozepření stěn rýh hl do 2 m</t>
  </si>
  <si>
    <t>Tlaková zkouška vodou potrubí DN 100 nebo 125</t>
  </si>
  <si>
    <t xml:space="preserve"> SO 05V2</t>
  </si>
  <si>
    <t>Montáž potrubí z PE100 SDR 17 otevřený výkop svařovaných elektrotvarovkou D 90 x 5,4 mm</t>
  </si>
  <si>
    <t>Tlaková zkouška vodou potrubí DN do 80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</si>
  <si>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</si>
  <si>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</si>
  <si>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</si>
  <si>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</si>
  <si>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family val="2"/>
        <charset val="238"/>
      </rPr>
      <t xml:space="preserve">Rekapitulace stavby </t>
    </r>
    <r>
      <rPr>
        <sz val="8"/>
        <rFont val="Arial CE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</si>
  <si>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family val="2"/>
        <charset val="238"/>
      </rPr>
      <t>Rekapitulace stavby</t>
    </r>
    <r>
      <rPr>
        <sz val="8"/>
        <rFont val="Arial CE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</si>
  <si>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</si>
  <si>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</si>
  <si>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family val="2"/>
        <charset val="238"/>
      </rPr>
      <t>Rekapitulace objektů stavby a soupisů prací</t>
    </r>
    <r>
      <rPr>
        <sz val="8"/>
        <rFont val="Arial CE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</si>
  <si>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</si>
  <si>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</si>
  <si>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</si>
  <si>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</si>
  <si>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Provozní soubor</t>
  </si>
  <si>
    <t>Soupis prací pro daný typ objektu</t>
  </si>
  <si>
    <r>
      <rPr>
        <i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</si>
  <si>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</si>
  <si>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family val="2"/>
        <charset val="238"/>
      </rPr>
      <t>Krycí list soupisu</t>
    </r>
    <r>
      <rPr>
        <sz val="8"/>
        <rFont val="Arial CE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</si>
  <si>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</si>
  <si>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family val="2"/>
        <charset val="238"/>
      </rPr>
      <t>Rekapitulace členění soupisu prací</t>
    </r>
    <r>
      <rPr>
        <sz val="8"/>
        <rFont val="Arial CE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</si>
  <si>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</si>
  <si>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</si>
  <si>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</si>
  <si>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</si>
  <si>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</si>
  <si>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</si>
  <si>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</si>
  <si>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</si>
  <si>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</si>
  <si>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</si>
  <si>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</si>
  <si>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</si>
  <si>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</si>
  <si>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</si>
  <si>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</si>
  <si>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</si>
  <si>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</si>
  <si>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</si>
  <si>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</si>
  <si>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</si>
  <si>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</si>
  <si>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</si>
  <si>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</si>
  <si>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</si>
  <si>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</si>
  <si>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</si>
  <si>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</si>
  <si>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</si>
  <si>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</si>
  <si>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</si>
  <si>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</si>
  <si>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</si>
  <si>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</si>
  <si>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</si>
  <si>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</si>
  <si>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</si>
  <si>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</si>
  <si>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</si>
  <si>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</si>
  <si>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</si>
  <si>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</si>
  <si>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</si>
  <si>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</si>
  <si>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</si>
  <si>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</si>
  <si>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</si>
  <si>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</si>
  <si>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</si>
  <si>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</si>
  <si>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</si>
  <si>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</si>
  <si>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</si>
  <si>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</si>
  <si>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</si>
  <si>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</si>
  <si>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</si>
  <si>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</si>
  <si>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</si>
  <si>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</si>
  <si>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</si>
  <si>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</si>
  <si>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</si>
  <si>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</si>
  <si>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</si>
  <si>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</si>
  <si>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</si>
  <si>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</si>
  <si>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</si>
  <si>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</si>
  <si>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</si>
  <si>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</si>
  <si>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</si>
  <si>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</si>
  <si>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</si>
  <si>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</si>
  <si>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</si>
  <si>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</si>
  <si>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</si>
  <si>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</si>
  <si>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</si>
  <si>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</si>
  <si>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</si>
  <si>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</si>
  <si>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</si>
  <si>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</si>
  <si>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</si>
  <si>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</si>
  <si>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</si>
  <si>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</si>
  <si>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</si>
  <si>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</si>
  <si>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</si>
  <si>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</si>
  <si>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</si>
  <si>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</si>
  <si>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</si>
  <si>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</si>
  <si>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</si>
  <si>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</si>
  <si>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</si>
  <si>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</si>
  <si>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</si>
  <si>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</si>
  <si>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</si>
  <si>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</si>
  <si>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</si>
  <si>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</si>
  <si>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</si>
  <si>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</si>
  <si>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</si>
  <si>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</si>
  <si>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</si>
  <si>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</si>
  <si>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</si>
  <si>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</si>
  <si>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</si>
  <si>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</si>
  <si>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</si>
  <si>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</si>
  <si>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</si>
  <si>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</si>
  <si>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</si>
  <si>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</si>
  <si>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</si>
  <si>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</si>
  <si>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</si>
  <si>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</si>
  <si>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</si>
  <si>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</si>
  <si>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</si>
  <si>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</si>
  <si>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</si>
  <si>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</si>
  <si>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</si>
  <si>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</si>
  <si>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</si>
  <si>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</si>
  <si>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</si>
  <si>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</si>
  <si>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</si>
  <si>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</si>
  <si>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</si>
  <si>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</si>
  <si>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</si>
  <si>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</si>
  <si>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</si>
  <si>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</si>
  <si>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</si>
  <si>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</si>
  <si>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</si>
  <si>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</si>
  <si>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</si>
  <si>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</si>
  <si>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</si>
  <si>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</si>
  <si>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</si>
  <si>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</si>
  <si>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</si>
  <si>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</si>
  <si>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ČOV Malšovice - 1.+2.etapa - strojně technologická část</t>
  </si>
  <si>
    <t>Mechanické předčištění, čerpací jímka, rozdělovací objekt</t>
  </si>
  <si>
    <t>Položka</t>
  </si>
  <si>
    <t xml:space="preserve">      Popis</t>
  </si>
  <si>
    <t>Měr.</t>
  </si>
  <si>
    <t>Množ.</t>
  </si>
  <si>
    <t>Jednotková cena (Kč)</t>
  </si>
  <si>
    <t>Cena bez DPH (Kč)</t>
  </si>
  <si>
    <t>jedn.</t>
  </si>
  <si>
    <t>dodávka</t>
  </si>
  <si>
    <t>montáž</t>
  </si>
  <si>
    <t>celkem</t>
  </si>
  <si>
    <t>1.</t>
  </si>
  <si>
    <r>
      <t xml:space="preserve">Ponorné kalové čerpadlo v čerpací jímce– </t>
    </r>
    <r>
      <rPr>
        <sz val="10"/>
        <color indexed="8"/>
        <rFont val="Calibri"/>
        <family val="2"/>
        <charset val="238"/>
      </rPr>
      <t>Q=4,4 l/s H=5,5 m ponorné kalové čerpadlo bez řezacího zařízení, Surová voda, motor: 3x400 V , 50 Hz , 1,3 kW , I</t>
    </r>
    <r>
      <rPr>
        <vertAlign val="subscript"/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=3,54 A , 1450 ot/min , kabel 10 m , bimetal, vlhkostní sonda průsaku ucpávkou, volný průchod nečistot 65 mm, hmotnost čerpadla 51kg, stacionární inst. sada s patním kolenem DN 65/65, vedení 2 tyčemi, vyhodnocovací relé vlhkosti ucpávky HRH 5,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těleso , mezitěleso a oběžná kola – šedá litina JL1040, hřídel – chromová ocel 1.4021+QT800, těsnění NBR, dvojitá mechanická ucpávka s olejovou komorou</t>
    </r>
  </si>
  <si>
    <t>2.</t>
  </si>
  <si>
    <r>
      <t>Zvedací zařízení pro manipulaci s čerpadly -</t>
    </r>
    <r>
      <rPr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osnost 150 kg, lanový naviják a nosná konstrukce s polohovatelným ramenem, včetně patky.Nerezové lano Ø 5mm, vymezovací ocelový řetěz 8x28.                                      </t>
    </r>
    <r>
      <rPr>
        <u/>
        <sz val="10"/>
        <color indexed="8"/>
        <rFont val="Calibri"/>
        <family val="2"/>
        <charset val="238"/>
      </rPr>
      <t>Materiálové provedení:</t>
    </r>
    <r>
      <rPr>
        <sz val="10"/>
        <color indexed="8"/>
        <rFont val="Calibri"/>
        <family val="2"/>
        <charset val="238"/>
      </rPr>
      <t xml:space="preserve"> ocel tř.11, pozinkováno </t>
    </r>
  </si>
  <si>
    <t>3.</t>
  </si>
  <si>
    <r>
      <rPr>
        <b/>
        <sz val="10"/>
        <color indexed="8"/>
        <rFont val="Calibri"/>
        <family val="2"/>
        <charset val="238"/>
      </rPr>
      <t>Rozdělovací objekt</t>
    </r>
    <r>
      <rPr>
        <sz val="10"/>
        <color indexed="8"/>
        <rFont val="Calibri"/>
        <family val="2"/>
        <charset val="238"/>
      </rPr>
      <t xml:space="preserve"> včetně kotvení , rozměry 1.00x0,95x1.00m, norná stěna, 2 x obdélníkový přeliv s rektifikovanou přepadovou hranou, 2 x deskové hradítko. </t>
    </r>
    <r>
      <rPr>
        <u/>
        <sz val="10"/>
        <color indexed="8"/>
        <rFont val="Calibri"/>
        <family val="2"/>
        <charset val="238"/>
      </rPr>
      <t>Materiálové</t>
    </r>
    <r>
      <rPr>
        <sz val="10"/>
        <color indexed="8"/>
        <rFont val="Calibri"/>
        <family val="2"/>
        <charset val="238"/>
      </rPr>
      <t xml:space="preserve"> </t>
    </r>
    <r>
      <rPr>
        <u/>
        <sz val="10"/>
        <color indexed="8"/>
        <rFont val="Calibri"/>
        <family val="2"/>
        <charset val="238"/>
      </rPr>
      <t>provedení</t>
    </r>
    <r>
      <rPr>
        <sz val="10"/>
        <color indexed="8"/>
        <rFont val="Calibri"/>
        <family val="2"/>
        <charset val="238"/>
      </rPr>
      <t xml:space="preserve">: polypropylen tl. 80mm, ocel tř.17                                              - rozdělení průtoku na dvě linky </t>
    </r>
  </si>
  <si>
    <t>4.</t>
  </si>
  <si>
    <r>
      <t xml:space="preserve">Strojní česle s integrovaným lisem shrabků  (SČ mini LS): </t>
    </r>
    <r>
      <rPr>
        <sz val="10"/>
        <color indexed="8"/>
        <rFont val="Calibri"/>
        <family val="2"/>
        <charset val="238"/>
      </rPr>
      <t xml:space="preserve">typ: pro uložení do kanálu; maximální průtok: do 10l/s;  hloubka kanálu:600mm.; šířka kanálu:400mm;   sklon: 70°C; šířka průliny 8mm. 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 : </t>
    </r>
    <r>
      <rPr>
        <sz val="10"/>
        <color indexed="8"/>
        <rFont val="Calibri"/>
        <family val="2"/>
        <charset val="238"/>
      </rPr>
      <t xml:space="preserve">rám - z nerezové oceli AISI 304. </t>
    </r>
    <r>
      <rPr>
        <u/>
        <sz val="10"/>
        <color indexed="8"/>
        <rFont val="Calibri"/>
        <family val="2"/>
        <charset val="238"/>
      </rPr>
      <t xml:space="preserve">Příslušenství: </t>
    </r>
    <r>
      <rPr>
        <sz val="10"/>
        <color indexed="8"/>
        <rFont val="Calibri"/>
        <family val="2"/>
        <charset val="238"/>
      </rPr>
      <t>oplachový systém šneku lisu na shrabky + EPV (1"). Připojení a ovládání výše uvedeného spotřebiče bude provedeno ze samostatného rozváděče - rozváděč je součástí dodávky česlí. Rozváděč je vybaven svorkami pro připojení havarijního spínače, ovládacími a signalizačními prvky, svorkami pro dálkové připojení. Krytí rozvaděče IP 55. Umístění na stěně v blízkosti česlí. Instalovaný příkon pohonu: 0,37kW,400V, IP55</t>
    </r>
  </si>
  <si>
    <t>5.</t>
  </si>
  <si>
    <r>
      <rPr>
        <b/>
        <sz val="10"/>
        <color indexed="8"/>
        <rFont val="Calibri"/>
        <family val="2"/>
        <charset val="238"/>
      </rPr>
      <t>Plastová popelnice 120 l (P)</t>
    </r>
    <r>
      <rPr>
        <sz val="10"/>
        <color indexed="8"/>
        <rFont val="Calibri"/>
        <family val="2"/>
        <charset val="238"/>
      </rPr>
      <t xml:space="preserve">, pojízdná, vyložená igelitovým pytlem včetně uchycení pytle k výsypce česlí    </t>
    </r>
  </si>
  <si>
    <t>6.</t>
  </si>
  <si>
    <r>
      <t xml:space="preserve">Drobný montážní a spojovací materiál </t>
    </r>
    <r>
      <rPr>
        <sz val="10"/>
        <rFont val="Calibri"/>
        <family val="2"/>
        <charset val="238"/>
      </rPr>
      <t>(kotvy, hmoždinky, tmely, těsnění, spreje, kotouče, montážní mazivo apod…)</t>
    </r>
  </si>
  <si>
    <t>KPL</t>
  </si>
  <si>
    <t>Mechanické předčištění, čerpací jímka, rozdělovací objekt  - celkem</t>
  </si>
  <si>
    <t xml:space="preserve"> </t>
  </si>
  <si>
    <t>7.</t>
  </si>
  <si>
    <r>
      <t xml:space="preserve">Jemnobublinný aerační systém nitrifikace, pevně kotvený – </t>
    </r>
    <r>
      <rPr>
        <sz val="10"/>
        <rFont val="Calibri"/>
        <family val="2"/>
        <charset val="238"/>
      </rPr>
      <t>Parametry  nádrže:délka nádrže 7 900mm, šířka nádrže 4 550mm, hloubka nádrže 3 200mm, hloubka vody v nádrži 2 700mm, počet elementů v nádrži: 38ks. Oxygenační kapacita  nádrže: Ocd =122,5kgO2/d, Och =   5,1kgO2/h, Množství vzduchu: 118 m3/hod, Doba provzdušňování 24h. Rozsah dodávky provzdušňovacího systému nitrifikace: Provzdušňování je zajištěno jemnobublinným provzdušňovacím systémem s trubkovými aeračními elementy délky 750mm, které jsou osazeny na výškově stavitelném rozvodovém nerezovém jeklu, kotveným do dna nádrží.. Vzduch je přiveden přes uzávěry z přívodního potrubí. Požadavek na rovinnost dna nádrže ±20mm.Odvodnění manuální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- tkzv. píšťalkou napojenou na trubní systém - kondenzát z roštu je odveden při otevření kulového kohoutu.                                                                                                                   </t>
    </r>
    <r>
      <rPr>
        <u/>
        <sz val="10"/>
        <rFont val="Calibri"/>
        <family val="2"/>
        <charset val="238"/>
      </rPr>
      <t>Materiálové provedení:</t>
    </r>
    <r>
      <rPr>
        <sz val="10"/>
        <rFont val="Calibri"/>
        <family val="2"/>
        <charset val="238"/>
      </rPr>
      <t xml:space="preserve"> distributory; stavitelné podpěry – nerez. ocel tř.17 (DIN 1.4301); nosné těleso aeračního elementu – polypropylen; hadicová membrána – silikonový kaučuk. </t>
    </r>
  </si>
  <si>
    <t>8.</t>
  </si>
  <si>
    <r>
      <t xml:space="preserve">Ponorné vrtulové míchadlo denitrifikace  </t>
    </r>
    <r>
      <rPr>
        <sz val="10"/>
        <rFont val="Calibri"/>
        <family val="2"/>
        <charset val="238"/>
      </rPr>
      <t>bez usměrňovacího kruhu v provedení na tyč 60 x 60 mm</t>
    </r>
    <r>
      <rPr>
        <b/>
        <sz val="10"/>
        <rFont val="Calibri"/>
        <family val="2"/>
        <charset val="238"/>
      </rPr>
      <t xml:space="preserve"> , </t>
    </r>
    <r>
      <rPr>
        <sz val="10"/>
        <rFont val="Calibri"/>
        <family val="2"/>
        <charset val="238"/>
      </rPr>
      <t>max. délka vodící tyče 4,5 m</t>
    </r>
    <r>
      <rPr>
        <b/>
        <sz val="10"/>
        <rFont val="Calibri"/>
        <family val="2"/>
        <charset val="238"/>
      </rPr>
      <t xml:space="preserve"> – </t>
    </r>
    <r>
      <rPr>
        <sz val="10"/>
        <rFont val="Calibri"/>
        <family val="2"/>
        <charset val="238"/>
      </rPr>
      <t>Míchaný objem 38,5 m3 – denitrifikace.Sušina: do 1%,motor: 3x400 V , 50 Hz , 1,25 kW , I</t>
    </r>
    <r>
      <rPr>
        <vertAlign val="subscript"/>
        <sz val="10"/>
        <rFont val="Calibri"/>
        <family val="2"/>
        <charset val="238"/>
      </rPr>
      <t>N</t>
    </r>
    <r>
      <rPr>
        <sz val="10"/>
        <rFont val="Calibri"/>
        <family val="2"/>
        <charset val="238"/>
      </rPr>
      <t xml:space="preserve">=3,20 A  , 1400 ot/min , kabel 10 m , termistory, vlhkostní sonda průsaku ucpávkou , IP 68, garantovaná dnová rychlost 27-28 cm/s, průměr vrtule 225 mm , 2 lopatky, hmotnost míchadla 53,5 kg, držák pro tyč 60 x 60 mm, garantovaná dnová rychlost 30 cm/s, termistorové relé, vyhodnocovací relé vlhkosti ucpávky.                                   </t>
    </r>
    <r>
      <rPr>
        <u/>
        <sz val="10"/>
        <rFont val="Calibri"/>
        <family val="2"/>
        <charset val="238"/>
      </rPr>
      <t xml:space="preserve">Materiálové provedení: </t>
    </r>
    <r>
      <rPr>
        <sz val="10"/>
        <rFont val="Calibri"/>
        <family val="2"/>
        <charset val="238"/>
      </rPr>
      <t>těleso motoru – šedá litina JL1040, vrtule – nerez 1.4571, hřídel – nerez 1.4571, těsnění FPM VITON, dvojitá mechanická ucpávka</t>
    </r>
  </si>
  <si>
    <t>9.</t>
  </si>
  <si>
    <r>
      <t xml:space="preserve">Dosazovací nádrž vestavěná ( S) – </t>
    </r>
    <r>
      <rPr>
        <sz val="10"/>
        <rFont val="Calibri"/>
        <family val="2"/>
        <charset val="238"/>
      </rPr>
      <t xml:space="preserve">Rozměry nádrže:průměr vrchní části 3,40m, celková výška nádrže 3,5m, výška konické části 2,15m, výška válcové části 1,35m,                                                                                                                 </t>
    </r>
    <r>
      <rPr>
        <u/>
        <sz val="10"/>
        <rFont val="Calibri"/>
        <family val="2"/>
        <charset val="238"/>
      </rPr>
      <t>Popis</t>
    </r>
    <r>
      <rPr>
        <sz val="10"/>
        <rFont val="Calibri"/>
        <family val="2"/>
        <charset val="238"/>
      </rPr>
      <t xml:space="preserve">: kruhové nerez nádrže, vtokový válec s tangenciálním nátokem, sběrné žlábky s pilovou hranou a nornou stěnou, odtokovým potrubím, aerace hladiny, odtah plovoucích nečistot, recirkulace a odtah kalu, vypouštěcí a napouštěcí klapky.                                                                        </t>
    </r>
    <r>
      <rPr>
        <u/>
        <sz val="10"/>
        <rFont val="Calibri"/>
        <family val="2"/>
        <charset val="238"/>
      </rPr>
      <t>Materiálové provedení</t>
    </r>
    <r>
      <rPr>
        <sz val="10"/>
        <rFont val="Calibri"/>
        <family val="2"/>
        <charset val="238"/>
      </rPr>
      <t>: ocel tř.17, tloušťka plechu 2 mm</t>
    </r>
  </si>
  <si>
    <t>10.</t>
  </si>
  <si>
    <r>
      <t xml:space="preserve">Ocelové obslužné lávky nad biologickými reaktory - </t>
    </r>
    <r>
      <rPr>
        <sz val="10"/>
        <color indexed="8"/>
        <rFont val="Calibri"/>
        <family val="2"/>
        <charset val="238"/>
      </rPr>
      <t xml:space="preserve">Svařené ze žárově pozinkované oceli, š=0,8m, včetně ochranného zábradlí ze žárově    pozinkované oceli s okopovým plechem v=1,1m    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>: ocel tř.11, pozinkováno, pororošty - kompozit</t>
    </r>
  </si>
  <si>
    <t>11.</t>
  </si>
  <si>
    <r>
      <t xml:space="preserve">Ponorné kalové čerpadlo přebytečného a vratného kalu– </t>
    </r>
    <r>
      <rPr>
        <sz val="10"/>
        <color indexed="8"/>
        <rFont val="Calibri"/>
        <family val="2"/>
        <charset val="238"/>
      </rPr>
      <t>Q=4,4 l/s H=2,1 m ponorné kalové čerpadlo bez řezacího zařízení, sušina 1%, motor: 3x400 V , 50 Hz , 0,8 kW , I</t>
    </r>
    <r>
      <rPr>
        <vertAlign val="subscript"/>
        <sz val="10"/>
        <color indexed="8"/>
        <rFont val="Calibri"/>
        <family val="2"/>
        <charset val="238"/>
      </rPr>
      <t>N</t>
    </r>
    <r>
      <rPr>
        <sz val="10"/>
        <color indexed="8"/>
        <rFont val="Calibri"/>
        <family val="2"/>
        <charset val="238"/>
      </rPr>
      <t xml:space="preserve">=2,75 A , 1450 ot/min , kabel 10 m , bimetal, vlhkostní sonda průsaku ucpávkou, volný průchod nečistot 65 mm, hmotnost čerpadla 49kg, stacionární inst. sada s patním kolenem DN 65/65, vedení 2 tyčemi, vyhodnocovací relé vlhkosti ucpávky HRH 5,                                                                                                               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těleso , mezitěleso a oběžná kola – šedá litina JL1040, hřídel – chromová ocel 1.4021+QT800, těsnění NBR, dvojitá mechanická ucpávka s olejovou komorou</t>
    </r>
  </si>
  <si>
    <t>12.</t>
  </si>
  <si>
    <r>
      <t xml:space="preserve">Ponorné kalové čerpadlo přebytečného a vratného kalu– </t>
    </r>
    <r>
      <rPr>
        <sz val="10"/>
        <color indexed="8"/>
        <rFont val="Calibri"/>
        <family val="2"/>
        <charset val="238"/>
      </rPr>
      <t>suchá rezerva</t>
    </r>
  </si>
  <si>
    <t>13.</t>
  </si>
  <si>
    <r>
      <t xml:space="preserve">Zvedací zařízení pro manipulaci s čerpadlem a míchadly- </t>
    </r>
    <r>
      <rPr>
        <sz val="10"/>
        <color indexed="8"/>
        <rFont val="Calibri"/>
        <family val="2"/>
        <charset val="238"/>
      </rPr>
      <t xml:space="preserve">nosnost 150 kg, lanový naviják a nosná konstrukce s polohovatelným ramenem, včetně patky.Nerezové lano Ø 5mm, vymezovací ocelový řetěz 8x28.                                     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 xml:space="preserve">: ocel tř.11, pozinkováno </t>
    </r>
  </si>
  <si>
    <t>ks</t>
  </si>
  <si>
    <t>14.</t>
  </si>
  <si>
    <t>Biologické čištění - celkem</t>
  </si>
  <si>
    <t>15.</t>
  </si>
  <si>
    <r>
      <t xml:space="preserve">Soustrojí dmychadla nitrifikace s úpravou motoru pro FM - </t>
    </r>
    <r>
      <rPr>
        <sz val="10"/>
        <rFont val="Calibri"/>
        <family val="2"/>
        <charset val="238"/>
      </rPr>
      <t>Rozsah parametrů pro regulační rozsah FM 26-50Hz, Regulace Q 35-100%, Výkonnost na sání Q1  0,9 – 2,6 m3/min; 54 – 156 m3/hod, Výkonnost normovaná QN 0,81 – 2,34 m3/min; 48,6 – 140,4 m3/hod, Výkonnost na výtlaku Qout 0,79 – 2,15m3/min; 47,4– 129 m3/hod, Tlaková diference p = 40 kPa, Otáčky dmychadla  n2 =1785-3432 ot./min., příkon dmychadla  p2 = 1,29-2,75 kW, Teplota na výstupu t2 =89,6-66,2°C, Emisní hladina akustického tlaku Lp(A) 59-66dB s protihlukovým krytem, Hmotnost včetně elektromotoru 200 kg s protihlukovým krytem, Elektromotor s úpravou pro regulaci otáček frekvenčním měničem. Výkon elektromotoru P1 =4,0 kW, Otáčky elektromotoru n1=1515-2914 ot./min. Rozsah dodávky: vlastní dmychadlo, tlumič sání s filtrem, tlumič výtlaku, sdružený      rozběhový a pojistný ventil, zpětná klapka, pružné připojení výtlaku, elektromotor s úpravou pro řízení FM a řemenový převod, uložení elektromotoru, rám soustrojí, pružné uložení, manometr výtlaku a sání, protihlukový kryt.   (1+1) Uloženy na rámu  nad sebou</t>
    </r>
  </si>
  <si>
    <t>16.</t>
  </si>
  <si>
    <r>
      <t xml:space="preserve">Soustrojí dmychadla kalová jímka  - </t>
    </r>
    <r>
      <rPr>
        <sz val="10"/>
        <rFont val="Calibri"/>
        <family val="2"/>
        <charset val="238"/>
      </rPr>
      <t xml:space="preserve">Výkonnost na sání Q1  1,05 m3/min; 63m3/hod, Výkonnost normovaná QN 0,95 m3/min; 57 m3/hod, Výkonnost na výtlaku Qout 0,82m3/min; 49,2 m3/hod, Tlaková diference p = 50 kPa, Otáčky dmychadla  n2 =3211 ot./min., příkon dmychadla  p2 = 1,24 kW, Teplota na výstupu t2 =72,1°C, Emisní hladina akustického tlaku Lp(A) 71dB s protihlukovým krytem, Hmotnost včetně elektromotoru 128kg s protihlukovým krytem. Výkon elektromotoru P1 =2,2 kW, Otáčky elektromotoru n1=2890ot./min. Rozsah dodávky: vlastní dmychadlo, tlumič sání s filtrem, tlumič výtlaku, sdružený      rozběhový a pojistný ventil, zpětná klapka, pružné připojení výtlaku, řemenový převod, uložení elektromotoru, rám soustrojí, pružné uložení, manometr výtlaku a sání, protihlukový kryt.   </t>
    </r>
  </si>
  <si>
    <t>17.</t>
  </si>
  <si>
    <r>
      <t xml:space="preserve">Drobný montážní a spojovací materiál </t>
    </r>
    <r>
      <rPr>
        <sz val="10"/>
        <rFont val="Calibri"/>
        <family val="2"/>
        <charset val="238"/>
      </rPr>
      <t>(kotvy, hmoždinky, tmely, spreje, kotouče, montážní mazivo apod…)</t>
    </r>
  </si>
  <si>
    <t>Dmychárna-celkem</t>
  </si>
  <si>
    <t>18.</t>
  </si>
  <si>
    <r>
      <t xml:space="preserve">Středobublinný aerační systém, pevně kotvený – </t>
    </r>
    <r>
      <rPr>
        <sz val="10"/>
        <color indexed="8"/>
        <rFont val="Calibri"/>
        <family val="2"/>
        <charset val="238"/>
      </rPr>
      <t xml:space="preserve">Parametry  nádrže: délka nádrže 3800mm, šířka nádrže 2800mm, hloubka nádrže 5650mm, hloubka vody v nádrži č.1 3900mm, hloubka vody v nádrži č.2 700mm, Množství vzduchu pro obě  nádrže: 71 m3/min, </t>
    </r>
    <r>
      <rPr>
        <u/>
        <sz val="10"/>
        <color indexed="8"/>
        <rFont val="Calibri"/>
        <family val="2"/>
        <charset val="238"/>
      </rPr>
      <t>Materiál:</t>
    </r>
    <r>
      <rPr>
        <sz val="10"/>
        <color indexed="8"/>
        <rFont val="Calibri"/>
        <family val="2"/>
        <charset val="238"/>
      </rPr>
      <t xml:space="preserve"> Přívodní potrubí ocel.tř.17, Membrána EPDM, úchyty, montážní a kotvící materiál nerezová ocel tř.17 Rozsah dodávky provzdušňovacího systému kalové jímky: 1 kpl celoplošného aeračního systému - 2x přívod vzduchu, vzduch je přiveden přes uzávěr z přívodního potrubí. Požadavek na rovinnost dna nádrže ±20mm. odvodnění manuální</t>
    </r>
    <r>
      <rPr>
        <b/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- tkzv. píšťalkou napojenou na trubní systém - kondenzát z roštu je odveden při otevření kulového kohoutu.</t>
    </r>
  </si>
  <si>
    <t>19.</t>
  </si>
  <si>
    <r>
      <t>Odtah odsazené vody  -</t>
    </r>
    <r>
      <rPr>
        <sz val="10"/>
        <rFont val="Calibri"/>
        <family val="2"/>
        <charset val="238"/>
      </rPr>
      <t xml:space="preserve">1x přenosné ponorné kalové čerpadlo odsazené vody , Motor:1x230V, 50Hz, 0,55kW, In=5,0A, 2900 ot./min, bimetal, kabel 10m, volný  průchod nečistot 45 mm, hmotnost čerpadla 23 kg, včetně transportní sady s nožičkami a kolenem na hadici 2´´, nerezové lano Ø 2mm, vymezovací ocelový řetěz 8x28, tvarově stálé vyztužené hadice DN 40 o celkové délce 10 m,   Množství kalové vody k čerpání 3,40m3/den. Potřeba čerpání kalové vody 0,04 l/s, </t>
    </r>
  </si>
  <si>
    <t>20.</t>
  </si>
  <si>
    <r>
      <t xml:space="preserve">Potrubí pro odtah kalu fekálem – </t>
    </r>
    <r>
      <rPr>
        <sz val="10"/>
        <color indexed="8"/>
        <rFont val="Calibri"/>
        <family val="2"/>
        <charset val="238"/>
      </rPr>
      <t xml:space="preserve">Pro možnost odvozu přebytečného kalu fekálním vozem z kalové jímky bude sloužit  odběrné potrubí DN 100, vyústěné na vnější stěně budovy s osazenou příslušnou koncovkou k savicí fekál. vozu. </t>
    </r>
    <r>
      <rPr>
        <u/>
        <sz val="10"/>
        <color indexed="8"/>
        <rFont val="Calibri"/>
        <family val="2"/>
        <charset val="238"/>
      </rPr>
      <t>Materiálové provedení</t>
    </r>
    <r>
      <rPr>
        <sz val="10"/>
        <color indexed="8"/>
        <rFont val="Calibri"/>
        <family val="2"/>
        <charset val="238"/>
      </rPr>
      <t>: ocel tř.17, fekální koncovka – ocel tř. 11 s nátěrem</t>
    </r>
  </si>
  <si>
    <t>21.</t>
  </si>
  <si>
    <r>
      <t>Vana pro zachycení úkapů  - v</t>
    </r>
    <r>
      <rPr>
        <sz val="10"/>
        <color indexed="8"/>
        <rFont val="Calibri"/>
        <family val="2"/>
        <charset val="238"/>
      </rPr>
      <t xml:space="preserve">ana pro zachycení úkapů z fekálních vozů včetně propojovacího potrubí DN 100, </t>
    </r>
    <r>
      <rPr>
        <u/>
        <sz val="10"/>
        <color indexed="8"/>
        <rFont val="Calibri"/>
        <family val="2"/>
        <charset val="238"/>
      </rPr>
      <t xml:space="preserve">Materiálové provedení: </t>
    </r>
    <r>
      <rPr>
        <sz val="10"/>
        <color indexed="8"/>
        <rFont val="Calibri"/>
        <family val="2"/>
        <charset val="238"/>
      </rPr>
      <t>Polypropylen, nerezová ocel tř. 17</t>
    </r>
  </si>
  <si>
    <t>22.</t>
  </si>
  <si>
    <t>Drobný montážní a spojovací materiál</t>
  </si>
  <si>
    <t>Kalové hospodářství - celkem</t>
  </si>
  <si>
    <t>23.</t>
  </si>
  <si>
    <r>
      <t xml:space="preserve">Parschalův žlab P2 </t>
    </r>
    <r>
      <rPr>
        <sz val="10"/>
        <rFont val="Calibri"/>
        <family val="2"/>
        <charset val="238"/>
      </rPr>
      <t xml:space="preserve">, </t>
    </r>
    <r>
      <rPr>
        <u/>
        <sz val="10"/>
        <rFont val="Calibri"/>
        <family val="2"/>
        <charset val="238"/>
      </rPr>
      <t xml:space="preserve">Materiálové provedení </t>
    </r>
    <r>
      <rPr>
        <sz val="10"/>
        <rFont val="Calibri"/>
        <family val="2"/>
        <charset val="238"/>
      </rPr>
      <t>- polypropylen</t>
    </r>
  </si>
  <si>
    <t>24.</t>
  </si>
  <si>
    <t>Drobný a montážní a spojovací materiál</t>
  </si>
  <si>
    <t>Měrný objekt - celkem</t>
  </si>
  <si>
    <t>25.</t>
  </si>
  <si>
    <t>Odvrtání prostupů DN 50 - DN 200</t>
  </si>
  <si>
    <t>26.</t>
  </si>
  <si>
    <t>Zatěsnění prostupů DN 50 - DN200</t>
  </si>
  <si>
    <t>27.</t>
  </si>
  <si>
    <t>Vrtání otvorů do žb. a zděných konstrukcí do ø 20mm; hl. do 150mm; do 80 ks</t>
  </si>
  <si>
    <t>28.</t>
  </si>
  <si>
    <t>Pojízdné lešení pro zhotovení prostupů a montáž technologie</t>
  </si>
  <si>
    <t>Zhotovení technologických prostupů - celkem</t>
  </si>
  <si>
    <t>Demontáž technologického zařízení a provizorní zařízení</t>
  </si>
  <si>
    <t>29.</t>
  </si>
  <si>
    <t>Demontáž stávající technologie</t>
  </si>
  <si>
    <t>30.</t>
  </si>
  <si>
    <t>Odvoz a likvidace demontované technologie</t>
  </si>
  <si>
    <t>31.</t>
  </si>
  <si>
    <t xml:space="preserve">Provizorní technologický elektrorozvaděč; včetně příslušenství.
Účel: zapojení technologie po dobu rekonstrukce  - zajištění časového řízení 
Poznámka: zajišťuje zhotovitel technologické části </t>
  </si>
  <si>
    <t>32.</t>
  </si>
  <si>
    <t>Přenosné ponorné kalové čerpadlo;                                                                                                       včetně příslušenství.
Výkonové parametry: Q = cca 5 l/s; H = 5 m
Příkon el. pohonu: 2 kW; 400 V; 50 Hz
-provizorní čerpání odpadních vod.
Poznámka: pro potřeby stavby bude čerpadlo zapůjčeno
u specializované firmy.</t>
  </si>
  <si>
    <t>33.</t>
  </si>
  <si>
    <r>
      <t xml:space="preserve">Provizorní výtlačné potrubí                                                                                                                         DN 100; PN 10; délky 30 m; včetně směrových
a výškových lomů; přírub; přírubových spojů; uložení potrubí a doplňkových
konstrukcí.
</t>
    </r>
    <r>
      <rPr>
        <u/>
        <sz val="10"/>
        <rFont val="Calibri"/>
        <family val="2"/>
        <charset val="238"/>
      </rPr>
      <t>Materiálové provedení</t>
    </r>
    <r>
      <rPr>
        <sz val="10"/>
        <rFont val="Calibri"/>
        <family val="2"/>
        <charset val="238"/>
      </rPr>
      <t>: ocel tř.11 (alternativně PE; případně pružnou PVC
hadicí).                                                                                                                                - provizorní čerpání odpadních vod.</t>
    </r>
  </si>
  <si>
    <t>34.</t>
  </si>
  <si>
    <t xml:space="preserve">Těsnící vak - průtočný - potrubí DN 300 ,osazení těsního vaku do kruhového potrubí, včetně jeho dodávky </t>
  </si>
  <si>
    <t>Demontáž technologického zařízení a prov. zař - celkem</t>
  </si>
  <si>
    <t>35.</t>
  </si>
  <si>
    <r>
      <t xml:space="preserve">Potrubí a armatury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včetně 4 ks servopohonů.</t>
    </r>
    <r>
      <rPr>
        <u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Svary nerezového potrubí budou ošetřeny mořením a následnou pasivací. Spoje potrubí z PVC budou zajištěny nerezovým vrutem. </t>
    </r>
  </si>
  <si>
    <t>Potrubí a armatury - celkem</t>
  </si>
  <si>
    <t>36.</t>
  </si>
  <si>
    <t xml:space="preserve"> -</t>
  </si>
  <si>
    <t>37.</t>
  </si>
  <si>
    <t>Komplexní a individuální zloušky</t>
  </si>
  <si>
    <t>38.</t>
  </si>
  <si>
    <t>39.</t>
  </si>
  <si>
    <t>40.</t>
  </si>
  <si>
    <t>41.</t>
  </si>
  <si>
    <t xml:space="preserve">Měření hluku po uvedení ČOV do provozu </t>
  </si>
  <si>
    <t>42.</t>
  </si>
  <si>
    <t>Doklady požadované k předání a převzetí díla (materiálové listy, návody k obsluze jednotlivých zařízení, vyhodnocení a protokoly z prováděných zkoušek, prohlášení o shodě,  atd.)</t>
  </si>
  <si>
    <t>43.</t>
  </si>
  <si>
    <t>Ostatní - celkem</t>
  </si>
  <si>
    <t>ČOV Malšovice - 1.a 2.etapa - elektro technologická část</t>
  </si>
  <si>
    <t>Zařízení technologie. el. a Mar</t>
  </si>
  <si>
    <t>Instalace rozváděčě, připojení hlavního přívodu</t>
  </si>
  <si>
    <t>elektromagnetický ventil 230V/0,05A/0,01kW  odtahu plovoucích nečistot - pouze připojení</t>
  </si>
  <si>
    <t>elektromagnetický ventil 230V/0,05A/0,01kW provzdušnění DN- pouze připojení</t>
  </si>
  <si>
    <t>vybavení pro ruční ovládání ventilu, XAL-DO2; ZBY-6102, ZEN - L1111, ZB5-AD3</t>
  </si>
  <si>
    <t>dmychadla nitrifikace, el. připojení</t>
  </si>
  <si>
    <t>vybavení pro ruční ovládání dmychadla nitrifikace, XAL-DO2; ZBY-6102, ZEN - L1111, ZB5-AD3</t>
  </si>
  <si>
    <t>dmychadlo kalové jímky, el. připojení</t>
  </si>
  <si>
    <t>vybavení pro ruční ovládání dmychadla kalové jímky, XAL-DO2; ZBY-6102, ZEN - L1111, ZB5-AD3</t>
  </si>
  <si>
    <t>čerpadlo recirkulace kalu, el.připojení</t>
  </si>
  <si>
    <t>vybavení pro ruční ovládání čerpadla , XAL-DO2; ZBY-6102, ZEN - L1111, ZB5-AD3</t>
  </si>
  <si>
    <t>míchadlo, el. připojení</t>
  </si>
  <si>
    <t>vybavení pro ruční ovládání míchadla , XAL-DO2; ZBY-6102, ZEN - L1111, ZB5-AD3</t>
  </si>
  <si>
    <t>čerpadlo v čerpací jímce, el. přepojení</t>
  </si>
  <si>
    <t>ventilátor rozvaděče, el. připojení</t>
  </si>
  <si>
    <t>vybavení pro ruční ovládání ventilátoru , XAL-DO2; ZBY-6102, ZEN - L1111, ZB5-AD3</t>
  </si>
  <si>
    <t>servopohon šoupátka, el. připojení</t>
  </si>
  <si>
    <t>rozvaděč strojních česlí, el. připojení, včetně kabeláže</t>
  </si>
  <si>
    <t xml:space="preserve">měření obsahu rozpuštěného kyslíku:sonda na bázi modré excitace a červené luminiscence s vnitřním kalibračním prvkem, vč. 10 m kabelu s digitální komunikací na standardní měřící převodník. 
Materiál senzoru - chemiluminiscenční molekuly na bázi Pt v polybutylmethoakrolátu 
Zabudované teplotní čidlo Zabudovaná tovární kalibrace
Automatická teplotní kompenzace
Měřící rozsah 0,1…20,00 mg/l
Provozní teplota 0…50°C
</t>
  </si>
  <si>
    <t xml:space="preserve">měřící převodník-servisní port pro upgrade software
Datalogging dvou kanálů (hodnoty a události) po dobu 6 měsíců pro oba kanály 
Grafický podsvícený display 
Interface:
2 x 0/4…20 mA libovolně programovatelné, aktivní, funkce HOLD při poruše, kalibraci a údržbě  
3 x relé 230Vac/ 5A, libovolně programovatelné
Krytí IP66
</t>
  </si>
  <si>
    <t>ultrazvukový snímač hladiny hladiny rozsah 4m, propojovací kabel 5m, stavitelná konzole ve dvou osách z nerez ocelového plechu, měření hladiny v kalové jímce</t>
  </si>
  <si>
    <t>ultrazvukový průtokoměr  -  jednokanálová verze, 3 parametrovatelná výstupní relé, analogový signál 0/4 - 20mA s protokolem HART, integrovaný totalizér s pamětí 1,5MB flash, diplej pro místní zobrazení, signalizace limitních hodnot průtoku, rozsah pracovních teplot -20 - 50°C, konstrukce se stříškou z nerez. oceli</t>
  </si>
  <si>
    <t>tlačítko C-STOP ve skříňce</t>
  </si>
  <si>
    <t>obvody zásuvkové skříně 1x230/16A - čerpadlo odsazené vody</t>
  </si>
  <si>
    <t>montážní materiál</t>
  </si>
  <si>
    <t>Zařízení tech.el. a MaR - celkem</t>
  </si>
  <si>
    <t>Řídící systém umístěný v rozvaděči technologie el.</t>
  </si>
  <si>
    <t>PLC - CPU-ethernet, napájení 24 VDC, 32BO/24V, 48BI/24V, 2AO/Iloop, 4AI/Iloop, zdroj s galvan. oddělením, 1 volná pozice v rámu</t>
  </si>
  <si>
    <t>operátorský panel 7"</t>
  </si>
  <si>
    <t>záložní zdroj 24V s akumulátorem (akumulátory 12V, střídač)</t>
  </si>
  <si>
    <t>GSM/GPRS router pro přenos SCADA aplikace, Ethernet 10/100, I/O modul pro aktivaci textových zpráv, prutová anténa</t>
  </si>
  <si>
    <t>Řídící systém umístěný v rozvaděči technologie el. - celkem</t>
  </si>
  <si>
    <t>Rozváděč technologické elektroinstalace</t>
  </si>
  <si>
    <t>skříň oceloplechová s polyesterovou povrchovou úpravou, odstín RAL7032, kabelové vývody horem, ukončení kabelů na svorkovnici, sokl 100mm, schránka na dokumentaci, montážní panel, IP54, výdechová mřížka pro odvětrávání prostoru skříně- umístění v horní části na boku nebo dveřích skříně., osvětlení vnitřního prostoru, součástí rozvaděče přívodní ventilátor s vyvedeným přisáváním na fasádu budovy</t>
  </si>
  <si>
    <t xml:space="preserve">hlavni vypínač </t>
  </si>
  <si>
    <t xml:space="preserve">hlavní jistič </t>
  </si>
  <si>
    <t>soustava svodičů přepětí III.stupeň+ VF filtr</t>
  </si>
  <si>
    <t>rázová tlumivka</t>
  </si>
  <si>
    <t>relé kontroly a výpadku fází</t>
  </si>
  <si>
    <t>měnič kmitočtu 4,0kW s příslušenstvím, ovládacím panelem pro oddělenou montáž do dveří rozváděče, stupeň krytí min.IP20, po výpadku napájení bezobslužný restart a najetí do provozu, provedení odrušení kategorie  C1/C2, přetížení 10%/1min., ochrana elektroniky - lakováním desek</t>
  </si>
  <si>
    <t>zdroj 230/24Vss</t>
  </si>
  <si>
    <t>přístrojová náplň. jističe, relé, stykače, ovládací hlavice, optické signaliační prvky, viz. výkres rozváděče</t>
  </si>
  <si>
    <t>funkční relé-tepelná ochrana, vlhkostní čidlo</t>
  </si>
  <si>
    <t>ostatní montážní materiál-ranžírovací vodiče, nosné lišty, kabelové žlaby, svorky, ukončovací a značící materiál</t>
  </si>
  <si>
    <t>Výroba rozváděče</t>
  </si>
  <si>
    <t>Rozvaděč technologické elektroinstalace - celkem</t>
  </si>
  <si>
    <t>Kabely technologické el.</t>
  </si>
  <si>
    <t>propojovací kabel CYKY J3x1,5</t>
  </si>
  <si>
    <t>propojovací kabel CYKY J3x2,5</t>
  </si>
  <si>
    <t>44.</t>
  </si>
  <si>
    <t>propojovací kabel CYKY J5x1,5</t>
  </si>
  <si>
    <t>45.</t>
  </si>
  <si>
    <t>propojovací kabel CYKY J5x2,5</t>
  </si>
  <si>
    <t>46.</t>
  </si>
  <si>
    <t>propojovací kabel CYKY J7x1,5</t>
  </si>
  <si>
    <t>47.</t>
  </si>
  <si>
    <t>propojovací kabel stíněný JYTY 4Dx1</t>
  </si>
  <si>
    <t>48.</t>
  </si>
  <si>
    <t>propojovací kabel stíněný 4Bx1,5</t>
  </si>
  <si>
    <t>49.</t>
  </si>
  <si>
    <t>propojovací kabel stíněný 4Bx2,5</t>
  </si>
  <si>
    <t>50.</t>
  </si>
  <si>
    <t>vodič pro pospojení CYA 4</t>
  </si>
  <si>
    <t>51.</t>
  </si>
  <si>
    <t>vodič pro pospojení CYA 6</t>
  </si>
  <si>
    <t>52.</t>
  </si>
  <si>
    <t>vodič pro pospojení CYA 10</t>
  </si>
  <si>
    <t>53.</t>
  </si>
  <si>
    <t>vodič pro pospojení CYA 25</t>
  </si>
  <si>
    <t>54.</t>
  </si>
  <si>
    <t>ukončovací materiál</t>
  </si>
  <si>
    <t>Kabely technologické el. - celkem</t>
  </si>
  <si>
    <t>Elektroinstalační materiál pro techn.el.</t>
  </si>
  <si>
    <t>55.</t>
  </si>
  <si>
    <t>kabelový žlab drátěný se Zn povrchovou úpravou - 150x100, vč.příslušenství</t>
  </si>
  <si>
    <t>56.</t>
  </si>
  <si>
    <t>kabelový žlab drátěný se Zn povrchovou úpravou - 150x50, vč.příslušenství</t>
  </si>
  <si>
    <t>57.</t>
  </si>
  <si>
    <t>kabelový žlab drátěný se Zn povrchovou úpravou - 100x50, vč.příslušenství</t>
  </si>
  <si>
    <t>58.</t>
  </si>
  <si>
    <t>vkládací lišta PVC-40x40, vč.příslušenství</t>
  </si>
  <si>
    <t>59.</t>
  </si>
  <si>
    <t>vkládací lišta PVC - 20x20, vč.příslušenství</t>
  </si>
  <si>
    <t>60.</t>
  </si>
  <si>
    <t>PE pevná 20mm elektroinstalační trubka+ příslušenství</t>
  </si>
  <si>
    <t>61.</t>
  </si>
  <si>
    <t>PE ohebná 20mm elektroinstalační trubka + příslušenství</t>
  </si>
  <si>
    <t>62.</t>
  </si>
  <si>
    <t>63.</t>
  </si>
  <si>
    <t>ocelové nosné konstrukce</t>
  </si>
  <si>
    <t>Elektroinstalační materiál pro techn. el - celkem</t>
  </si>
  <si>
    <t>Služby</t>
  </si>
  <si>
    <t>64.</t>
  </si>
  <si>
    <t>Zpracování výrobní dokumentace</t>
  </si>
  <si>
    <t>65.</t>
  </si>
  <si>
    <t>Koordinace MaR a ostatní technologie</t>
  </si>
  <si>
    <t>66.</t>
  </si>
  <si>
    <t>Softwarové vybavení řídícího systému</t>
  </si>
  <si>
    <t>67.</t>
  </si>
  <si>
    <t>Softwarové vybavení operátorského panelu - vizualizace</t>
  </si>
  <si>
    <t>68.</t>
  </si>
  <si>
    <t>Softwarové vybavení operátorského panelu - měřené veličiny, bilance, historie měření a bilancí, alarmový deník.</t>
  </si>
  <si>
    <t>69.</t>
  </si>
  <si>
    <t>Software pro realizaci datového přenosu</t>
  </si>
  <si>
    <t>70.</t>
  </si>
  <si>
    <t>Oživení vstupů/výstupů, včetně odladění software na stavbě</t>
  </si>
  <si>
    <t>71.</t>
  </si>
  <si>
    <t>Výchozí revize elektrických zařízení</t>
  </si>
  <si>
    <t>72.</t>
  </si>
  <si>
    <t>Funkční zkoušky, uvedení do provozu</t>
  </si>
  <si>
    <t>73.</t>
  </si>
  <si>
    <t>Metrologické ověření, kalibrace přístrojů MaR</t>
  </si>
  <si>
    <t>74.</t>
  </si>
  <si>
    <t>Komplexní zkoušky</t>
  </si>
  <si>
    <t>75.</t>
  </si>
  <si>
    <t>Účast na zkušebním provozu</t>
  </si>
  <si>
    <t>76.</t>
  </si>
  <si>
    <t>Zaškolení personálu obsluhy a údržby</t>
  </si>
  <si>
    <t>77.</t>
  </si>
  <si>
    <t>Vyhotovení dokumentace skutečného stavu a podkladů pro provozní řád</t>
  </si>
  <si>
    <t>78.</t>
  </si>
  <si>
    <t>Celkové režijní náklady ( montážní plošiny, lešení, ... )</t>
  </si>
  <si>
    <t>79.</t>
  </si>
  <si>
    <t>Zpráva TIČR</t>
  </si>
  <si>
    <t>80.</t>
  </si>
  <si>
    <t>Služby - celkem</t>
  </si>
  <si>
    <t>Stavební elektroinstalace</t>
  </si>
  <si>
    <t>81.</t>
  </si>
  <si>
    <t>Rozvaděč RS, skříň plastová, přístrojové náplně a jističů</t>
  </si>
  <si>
    <t>82.</t>
  </si>
  <si>
    <t>Výroba rozvaděče</t>
  </si>
  <si>
    <t>83.</t>
  </si>
  <si>
    <t>Zářivkové svítidlo 3x36W</t>
  </si>
  <si>
    <t>84.</t>
  </si>
  <si>
    <t>Žárovkové svítidlo vnitřní 75W</t>
  </si>
  <si>
    <t>85.</t>
  </si>
  <si>
    <t>Halogenové svítidlo venkovní 100W-2ks</t>
  </si>
  <si>
    <t>86.</t>
  </si>
  <si>
    <t>Spínač jednopólový 3558N-C01510S</t>
  </si>
  <si>
    <t>87.</t>
  </si>
  <si>
    <t>Spínač střídavý 3558N-C06510S</t>
  </si>
  <si>
    <t>88.</t>
  </si>
  <si>
    <t>Zásuvka nástěnná 230V AC-3ks</t>
  </si>
  <si>
    <t>89.</t>
  </si>
  <si>
    <t>Zásuvka nástěnná 400V AC-1ks</t>
  </si>
  <si>
    <t>90.</t>
  </si>
  <si>
    <t>Přímotopný konvektor 2000W - místnost s WC</t>
  </si>
  <si>
    <t>91.</t>
  </si>
  <si>
    <t xml:space="preserve">Průtokový ohřívač - 2700W                                                                                                                                                      </t>
  </si>
  <si>
    <t>92.</t>
  </si>
  <si>
    <t>Ventilátor - 50W - včetně dodávky teplotního a vlhkostního čidla</t>
  </si>
  <si>
    <t>93.</t>
  </si>
  <si>
    <t xml:space="preserve">Zemnící pásek 30x4 + připojovací svorek a podpěr </t>
  </si>
  <si>
    <t>94.</t>
  </si>
  <si>
    <t>Trubka UPRM 20 - univolt</t>
  </si>
  <si>
    <t>95.</t>
  </si>
  <si>
    <t>Spojka pro trubku UPRM20</t>
  </si>
  <si>
    <t>96.</t>
  </si>
  <si>
    <t>Kabelové drátěné žlaby 50/50/2,5</t>
  </si>
  <si>
    <t>97.</t>
  </si>
  <si>
    <t>Rozbočovací krabice</t>
  </si>
  <si>
    <t>98.</t>
  </si>
  <si>
    <t>CYKY- J3x1,5mm2</t>
  </si>
  <si>
    <t>99.</t>
  </si>
  <si>
    <t>CYKY- J3x2,5mm2</t>
  </si>
  <si>
    <t>100.</t>
  </si>
  <si>
    <t>CYKY- J5x25mm2</t>
  </si>
  <si>
    <t>101.</t>
  </si>
  <si>
    <t>Přívod z elektroměrového rozvaděče do RM - CYKY 4Jx35mm2+FeZn</t>
  </si>
  <si>
    <t>102.</t>
  </si>
  <si>
    <t>Hloubení nezapaž. rýh šířky do 60 cm v hornině 1-4, včetně uložení kabelu do pískového lože, pískové lože 100mm, uložení na mezideponii a zpětného zásypu</t>
  </si>
  <si>
    <t>103.</t>
  </si>
  <si>
    <t>Výrobní dokumentace, skutečné provedení</t>
  </si>
  <si>
    <t>104.</t>
  </si>
  <si>
    <t>Revize elektro stavební+uzemnění nových nádrží</t>
  </si>
  <si>
    <t>Stavební elektroinstalace- celkem</t>
  </si>
  <si>
    <r>
      <t xml:space="preserve">Malšovice - ČSOV 1     </t>
    </r>
    <r>
      <rPr>
        <u/>
        <sz val="11"/>
        <rFont val="Arial CE"/>
        <charset val="238"/>
      </rPr>
      <t xml:space="preserve"> </t>
    </r>
  </si>
  <si>
    <t>množství</t>
  </si>
  <si>
    <t>cena</t>
  </si>
  <si>
    <t xml:space="preserve">cena </t>
  </si>
  <si>
    <t>m.j.</t>
  </si>
  <si>
    <t>materiál</t>
  </si>
  <si>
    <t>1)</t>
  </si>
  <si>
    <t>Zemní, stavební práce</t>
  </si>
  <si>
    <t>Vytýčení stávajících sítí</t>
  </si>
  <si>
    <t xml:space="preserve">Provedení sond </t>
  </si>
  <si>
    <t>Výkop jámy pro základ pilíře RE + PPS</t>
  </si>
  <si>
    <t>Odvoz zeminy</t>
  </si>
  <si>
    <t>Zához jámy pro základ pilíře RE + PPS</t>
  </si>
  <si>
    <t>Výkop rýhy 35 x 90, zához,  mezi pilířem ČSOV a R1 a RE + PPS</t>
  </si>
  <si>
    <t>Výkop jámy pro základ pilíře rozvaděče R1</t>
  </si>
  <si>
    <t>Štěrkový podsyp pod základ</t>
  </si>
  <si>
    <t>Bet. základ do bednění s prostupy- chráničky 3x HDPE 90</t>
  </si>
  <si>
    <t xml:space="preserve">Zděný pilíř bílé cihly, otvory pro skříně, izolace, vnitřní dutiny, </t>
  </si>
  <si>
    <t>betonová stříška, oplechování, rozměr podle výkresu</t>
  </si>
  <si>
    <t>(RE může být součástí zděného rozvaděče, popř. samostatně v pilíři PVC)</t>
  </si>
  <si>
    <t>Krycí dveře dvoukřídlové na niku s rozvodnicemi,</t>
  </si>
  <si>
    <t>tříbodové zamykání, odvětrávací otvory, pozinkované</t>
  </si>
  <si>
    <t>rozměry podle výkresu</t>
  </si>
  <si>
    <t xml:space="preserve">Universální visací zámek </t>
  </si>
  <si>
    <t>Vytýčení trasy kabelové rýhy</t>
  </si>
  <si>
    <t>Výkop rýhy 35 x 90, zához</t>
  </si>
  <si>
    <t>folie červená 33cm</t>
  </si>
  <si>
    <t>Průraz do stěny  10/10, tl30</t>
  </si>
  <si>
    <t xml:space="preserve">součet </t>
  </si>
  <si>
    <t>2)</t>
  </si>
  <si>
    <t>Instalační materiály:</t>
  </si>
  <si>
    <t>Trubka ohebná d 16</t>
  </si>
  <si>
    <t>Trubka ohebná d 23</t>
  </si>
  <si>
    <t>Trubka ohebná d 63 do výkopu na kabel CYKY 4Bx25</t>
  </si>
  <si>
    <t>Trubka ohebná d 90 do výkopu mezi pilíř a jímku</t>
  </si>
  <si>
    <t>Trubka tuhá d 16 s příchytkami</t>
  </si>
  <si>
    <t>Trubka tuhá d 23 s příchytkami</t>
  </si>
  <si>
    <t>Trubka tuhá d 36 s příchytkami</t>
  </si>
  <si>
    <t>Upevňovací materiál do jímky, závěsy kabelů, nerez</t>
  </si>
  <si>
    <t>Příchytka OBO 2031/15 s hmoždinkou, šroubem</t>
  </si>
  <si>
    <t>Ochranná roura d400, l-1200mm</t>
  </si>
  <si>
    <t>Držák roury d400 na stěnu</t>
  </si>
  <si>
    <t>Krabice Thalassa 105/105/55- IP66, vývodky, držáky na stěnu</t>
  </si>
  <si>
    <t>Pomocné nosné konstrukce do 5 kg</t>
  </si>
  <si>
    <t>Pomocné nosné konstrukce do 10 kg</t>
  </si>
  <si>
    <t xml:space="preserve">Nosné konstrukce do 10 kg pro ultrazvukový snímač </t>
  </si>
  <si>
    <t xml:space="preserve">dělený,provedení z nerezu, rozměr podle výrobku </t>
  </si>
  <si>
    <t xml:space="preserve">Samoregulační topný kabel Reychem Frostop </t>
  </si>
  <si>
    <t>nebo FrostGuard 230V, 10w/m, 1f+N+PE stínění</t>
  </si>
  <si>
    <t xml:space="preserve">Spojková sada samoregulačního kabelu,připojení CYKY 3x1,5mm2 </t>
  </si>
  <si>
    <t>Lepící páska</t>
  </si>
  <si>
    <t>Pomocné práce - průrazy tl 30 cm 10/10cm</t>
  </si>
  <si>
    <t>3)</t>
  </si>
  <si>
    <t>Silové kabely:</t>
  </si>
  <si>
    <t>CYKY 4B x 25</t>
  </si>
  <si>
    <t>CYKY 4B x 1,5</t>
  </si>
  <si>
    <t>CYKY do 3C x1,5</t>
  </si>
  <si>
    <t>JYTY 7x1</t>
  </si>
  <si>
    <t>CY 16 žz</t>
  </si>
  <si>
    <t>CY 6  žz</t>
  </si>
  <si>
    <t>Měření vedení</t>
  </si>
  <si>
    <t>Ukončení  kabelů do 4 x 10</t>
  </si>
  <si>
    <t>Ukončení  kabelů do 7 x 1,5</t>
  </si>
  <si>
    <t>Ukončení  vodičů do 16</t>
  </si>
  <si>
    <t>Ukončení  vodičů do 6</t>
  </si>
  <si>
    <t>součet</t>
  </si>
  <si>
    <t>4)</t>
  </si>
  <si>
    <t>Instalační přístroje:</t>
  </si>
  <si>
    <t>Kompaktní ultrazvukový přístroj k bezdotykovému</t>
  </si>
  <si>
    <t>kontinuálnímu měření výšky hladiny kapaliny, s doplňky</t>
  </si>
  <si>
    <t>a příslušenstvím k montáži v mokré jímce s výpary</t>
  </si>
  <si>
    <t>splašk.vod, k integraci do programovatelného systému,</t>
  </si>
  <si>
    <t xml:space="preserve">IP67, napájení po 2 vodičové proudové smyčce </t>
  </si>
  <si>
    <t xml:space="preserve">výstup 4-20mA, min.hladina, 1 a 2 zapínací hladina, </t>
  </si>
  <si>
    <t>v rozsahu hladin 0-6m, měření v mezích do 2 metrů</t>
  </si>
  <si>
    <t>např. SITRANS PROBE LU - 7ML5221-1AB11</t>
  </si>
  <si>
    <t>Držák ultrazvukového hladinoměru FMS 200</t>
  </si>
  <si>
    <t>7ML1830-1BK</t>
  </si>
  <si>
    <t>Matice 2" BSPT - 7ML1830-1DQ</t>
  </si>
  <si>
    <t>Programování ultrazvuk.snímače,nastavení,odladění,provoz</t>
  </si>
  <si>
    <t>soub</t>
  </si>
  <si>
    <t>Plovákový  spínač např. NIVOFLOAT NWN-105-1/NIVELCO</t>
  </si>
  <si>
    <t xml:space="preserve">Vytýčení, rozměření upevňovacích bodů </t>
  </si>
  <si>
    <t>Vytýčení závěsného bodu pro ultrazvukový snímač</t>
  </si>
  <si>
    <t xml:space="preserve">Kompletace elektroinstalace v úseku </t>
  </si>
  <si>
    <t xml:space="preserve">Výchozí revize úseku </t>
  </si>
  <si>
    <t>5)</t>
  </si>
  <si>
    <t>Uzemnění, pospojování:</t>
  </si>
  <si>
    <t>Výkop rýhy 35 x 50, zához</t>
  </si>
  <si>
    <t>Uzemňovací pásek FeZn 30/4</t>
  </si>
  <si>
    <t>Uzemňovací vodič d 8 mm</t>
  </si>
  <si>
    <t>Propojení kovových částí  v jímkách</t>
  </si>
  <si>
    <t>Svorky zemniče</t>
  </si>
  <si>
    <t>Svorkovnice PA - potenciálového vyrovnání</t>
  </si>
  <si>
    <t>Bernard svorka na potrubí vč. pásku</t>
  </si>
  <si>
    <t>Svorka na potrubí většího průměru</t>
  </si>
  <si>
    <t>Propojení kovových konstrukcí v objektu</t>
  </si>
  <si>
    <t>Tvarování dílu vedení</t>
  </si>
  <si>
    <t>Měření zemního odporu</t>
  </si>
  <si>
    <t>6)</t>
  </si>
  <si>
    <t>Rozvodnice, skříňky, komponenty:</t>
  </si>
  <si>
    <t>RE</t>
  </si>
  <si>
    <t xml:space="preserve">Rozvodnice 3f elektroměrová In=63A/B, dvousazbová, IP44/IP20 </t>
  </si>
  <si>
    <t>v plastovém pilíři se základem, typ PER2/3f/HDO/ 63A</t>
  </si>
  <si>
    <t>33.1.3/3D    š.550/v.1200 nad zemí/hl.240mm  I</t>
  </si>
  <si>
    <t>PPS</t>
  </si>
  <si>
    <t>Přípojová skříň (součást RE+PPS)</t>
  </si>
  <si>
    <t>R1</t>
  </si>
  <si>
    <t xml:space="preserve">Provozní rozvodnice plastová IP 66,po otevření dveří IP20, </t>
  </si>
  <si>
    <t>přístroje na dveřích, např. Thalasaa 845/645/300,</t>
  </si>
  <si>
    <t>4 upevňovací závěsné prvky na stěnu z nerezu,</t>
  </si>
  <si>
    <t>2 mřížky k odvětrání, ochrana izolací, kapsa výkresů,</t>
  </si>
  <si>
    <t>magnetický kontakt se svorkovnicí, rozpínací</t>
  </si>
  <si>
    <t>kabelové vývodky IP68 1xPg11,4xPg13,5,2xPg16,1xPg21</t>
  </si>
  <si>
    <t>montážní panel plný 550/750, instalační lišta,</t>
  </si>
  <si>
    <t>přístroje</t>
  </si>
  <si>
    <t>hlavní 3f vypínač In=63A,VCF3,otočný na dveřích, kryty svorek</t>
  </si>
  <si>
    <t>kontrolní relé sítě, sled fází, výpadek napětí RM17TG20</t>
  </si>
  <si>
    <t>jistič s proudovým chráničem iDPNVigi 16A/C/30mA AC</t>
  </si>
  <si>
    <t>soklová zásuvka 2P+PE,16A,230V-Ipc16a</t>
  </si>
  <si>
    <t>1f jistič C60H 10A/B</t>
  </si>
  <si>
    <t>1f jistič iC60H 2A/C + pom.kontakt iOF</t>
  </si>
  <si>
    <t>1f jistič C60H D/2A + pom.kontakt iOF</t>
  </si>
  <si>
    <t>pojistkový odpojovač 3p 10x38mm DF103,vložky 2A gL</t>
  </si>
  <si>
    <t>kombinovyný proudový chránič, typ AC, In = 10 A/C</t>
  </si>
  <si>
    <t>trub. pojistka v pouzdru 5x20, T2A-ST522220</t>
  </si>
  <si>
    <t>trub. pojistka v pouzdru 5x20, F100mA-CF5201010</t>
  </si>
  <si>
    <t>štítky pro přístroje, nápisy</t>
  </si>
  <si>
    <t>popis rozvodnice</t>
  </si>
  <si>
    <t>řadové svorkovnice RSA, pro celý rozvaděč</t>
  </si>
  <si>
    <t>termostat s vypínacím kontaktem 0-60st  NSYCCOTHC,230V</t>
  </si>
  <si>
    <t>topné těleso PTC do rozvodnice 250V,21W-NSYCR20WU2C</t>
  </si>
  <si>
    <t>3f motorový jistič GV2 P21,2,3-4A+2x pom.kont.GVAN11</t>
  </si>
  <si>
    <t>3f stykač LC1 D32P7, 50A,400V+pom.kont. LAD8N20</t>
  </si>
  <si>
    <t>ovladač otoč.d22mm,černý, I-0-II,XB5 AD33, hlaviceZB5AD7</t>
  </si>
  <si>
    <t>se 2  kontakty  ZB5 AZ 103, nosič štítků ZBY-6102</t>
  </si>
  <si>
    <t>signálka  LED d22mm, 230V AC, rudá, XB5 AVM4</t>
  </si>
  <si>
    <t>s nosičem štítků  ZBY-4101</t>
  </si>
  <si>
    <t>signálka  LED d22mm, 230V AC, zelená, XB5 AVM3</t>
  </si>
  <si>
    <t>svodič přepětí 1+2 stupěň, 10/350us, 12,5kA FLP12,5V</t>
  </si>
  <si>
    <t>zdroj nabíjení baterií 230V/27,6V DC,1,3A-AXSP3P01N</t>
  </si>
  <si>
    <t>bezúdržbový olověný akumulátor 12V,1,3Ah-SA-214/1,3</t>
  </si>
  <si>
    <t>analogový převodník U/I RMC N22BD, napájení 24V DC</t>
  </si>
  <si>
    <t>modulární programovatelné releé např. ZELIO LOGIC</t>
  </si>
  <si>
    <t>s displejem,24V DC,190mA - SR3 B261BD</t>
  </si>
  <si>
    <t>komunikační rozhraní relé např. ZELIO LOGIC SR2COM01</t>
  </si>
  <si>
    <t>modemové komunikační rozhraní COM M</t>
  </si>
  <si>
    <t>modem GSM 900/1800MHz, slot pro SIM, SR2 MOD02</t>
  </si>
  <si>
    <t>iPC zásuvka 2P s kolíkem na lištu DIN, 230 V AC/16 A</t>
  </si>
  <si>
    <t>anténa GSM vnitřní v pozdru z izolantu</t>
  </si>
  <si>
    <t>propojovací kabel SR2CBL07</t>
  </si>
  <si>
    <t>magnetický kontakt EZS s rozp. kontaktem SA200A</t>
  </si>
  <si>
    <t>drátování rozvodnice, techologické propojení</t>
  </si>
  <si>
    <t>Programování systému, nastavení, odladění, provoz</t>
  </si>
  <si>
    <t>Ostatní zařízení - viz technický standard ČSOV do 15kW</t>
  </si>
  <si>
    <t>Dílčí součet nákladů 1 - 6</t>
  </si>
  <si>
    <t>Celkový součet nákladů  materiálu a montáží - základní cena</t>
  </si>
  <si>
    <t>DPH  21 %</t>
  </si>
  <si>
    <t>Celkové náklady  včetně  DPH</t>
  </si>
  <si>
    <t xml:space="preserve">Zhotovitel může použít jiný typ výrobků než výše uvedené, </t>
  </si>
  <si>
    <t>které určují minimální požadavky na kvalitu a technické řešení,</t>
  </si>
  <si>
    <t>Výrobkly musí být v souladu se standardy budoucího provozovatele.</t>
  </si>
  <si>
    <r>
      <t xml:space="preserve">Malšovice - ČSOV 2     </t>
    </r>
    <r>
      <rPr>
        <u/>
        <sz val="11"/>
        <rFont val="Arial CE"/>
        <charset val="238"/>
      </rPr>
      <t xml:space="preserve"> </t>
    </r>
  </si>
  <si>
    <t>CYKY 4B x 10</t>
  </si>
  <si>
    <t xml:space="preserve">Rozvodnice 3f elektroměrová In=16A/B, dvousazbová, IP44/IP20 </t>
  </si>
  <si>
    <t>v plastovém pilíři se základem, typ PER2/3f/HDO/ 16A</t>
  </si>
  <si>
    <t>hlavní 3f vypínač In=16A,VCF3,otočný na dveřích, kryty svorek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</si>
</sst>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"/>
  </numFmts>
  <fonts count="79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79797"/>
      <name val="Arial CE"/>
      <family val="2"/>
      <charset val="238"/>
    </font>
    <font>
      <i/>
      <u/>
      <sz val="7"/>
      <color rgb="FF979797"/>
      <name val="Calibri"/>
      <family val="2"/>
      <charset val="238"/>
      <scheme val="minor"/>
    </font>
    <font>
      <sz val="7"/>
      <color rgb="FF969696"/>
      <name val="Arial CE"/>
      <family val="2"/>
      <charset val="238"/>
    </font>
    <font>
      <sz val="8"/>
      <color rgb="FF000000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i/>
      <sz val="7"/>
      <color rgb="FF969696"/>
      <name val="Arial CE"/>
      <family val="2"/>
      <charset val="238"/>
    </font>
    <font>
      <b/>
      <sz val="9"/>
      <name val="Arial CE"/>
      <family val="2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vertAlign val="subscript"/>
      <sz val="10"/>
      <color indexed="8"/>
      <name val="Calibri"/>
      <family val="2"/>
      <charset val="238"/>
    </font>
    <font>
      <u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vertAlign val="subscript"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9"/>
      <name val="Calibri"/>
      <family val="2"/>
      <charset val="238"/>
      <scheme val="minor"/>
    </font>
    <font>
      <sz val="10"/>
      <name val="Arial CE"/>
      <charset val="238"/>
    </font>
    <font>
      <b/>
      <u/>
      <sz val="16"/>
      <name val="Arial CE"/>
      <family val="2"/>
      <charset val="238"/>
    </font>
    <font>
      <u/>
      <sz val="11"/>
      <name val="Arial CE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52" fillId="0" borderId="0" applyNumberFormat="0" applyFill="0" applyBorder="0" applyAlignment="0" applyProtection="0"/>
    <xf numFmtId="0" fontId="2" fillId="0" borderId="1"/>
    <xf numFmtId="0" fontId="72" fillId="0" borderId="1"/>
    <xf numFmtId="0" fontId="72" fillId="0" borderId="1"/>
    <xf numFmtId="0" fontId="2" fillId="0" borderId="1"/>
    <xf numFmtId="0" fontId="74" fillId="0" borderId="1"/>
  </cellStyleXfs>
  <cellXfs count="6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8" fillId="0" borderId="0" xfId="0" applyFont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9" fillId="0" borderId="23" xfId="0" applyFont="1" applyBorder="1" applyAlignment="1">
      <alignment horizontal="center" vertical="center"/>
    </xf>
    <xf numFmtId="49" fontId="39" fillId="0" borderId="23" xfId="0" applyNumberFormat="1" applyFont="1" applyBorder="1" applyAlignment="1">
      <alignment horizontal="left" vertical="center" wrapText="1"/>
    </xf>
    <xf numFmtId="0" fontId="39" fillId="0" borderId="23" xfId="0" applyFont="1" applyBorder="1" applyAlignment="1">
      <alignment horizontal="left" vertical="center" wrapText="1"/>
    </xf>
    <xf numFmtId="0" fontId="39" fillId="0" borderId="23" xfId="0" applyFont="1" applyBorder="1" applyAlignment="1">
      <alignment horizontal="center" vertical="center" wrapText="1"/>
    </xf>
    <xf numFmtId="167" fontId="39" fillId="0" borderId="23" xfId="0" applyNumberFormat="1" applyFont="1" applyBorder="1" applyAlignment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4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  <xf numFmtId="0" fontId="54" fillId="0" borderId="32" xfId="2" applyFont="1" applyBorder="1" applyAlignment="1">
      <alignment horizontal="right" vertical="center"/>
    </xf>
    <xf numFmtId="0" fontId="55" fillId="0" borderId="33" xfId="2" applyFont="1" applyBorder="1" applyAlignment="1">
      <alignment vertical="center"/>
    </xf>
    <xf numFmtId="0" fontId="54" fillId="0" borderId="33" xfId="2" applyFont="1" applyBorder="1" applyAlignment="1">
      <alignment vertical="center"/>
    </xf>
    <xf numFmtId="0" fontId="54" fillId="0" borderId="34" xfId="2" applyFont="1" applyBorder="1" applyAlignment="1">
      <alignment vertical="center"/>
    </xf>
    <xf numFmtId="0" fontId="54" fillId="0" borderId="1" xfId="2" applyFont="1" applyAlignment="1">
      <alignment vertical="center"/>
    </xf>
    <xf numFmtId="0" fontId="54" fillId="0" borderId="35" xfId="2" applyFont="1" applyBorder="1" applyAlignment="1">
      <alignment horizontal="center" vertical="center"/>
    </xf>
    <xf numFmtId="0" fontId="54" fillId="0" borderId="36" xfId="2" applyFont="1" applyBorder="1" applyAlignment="1">
      <alignment vertical="center"/>
    </xf>
    <xf numFmtId="0" fontId="56" fillId="0" borderId="37" xfId="2" applyFont="1" applyBorder="1"/>
    <xf numFmtId="0" fontId="54" fillId="0" borderId="38" xfId="2" applyFont="1" applyBorder="1"/>
    <xf numFmtId="0" fontId="54" fillId="0" borderId="39" xfId="2" applyFont="1" applyBorder="1"/>
    <xf numFmtId="0" fontId="57" fillId="0" borderId="40" xfId="2" applyFont="1" applyBorder="1" applyAlignment="1">
      <alignment horizontal="center" vertical="center"/>
    </xf>
    <xf numFmtId="0" fontId="57" fillId="0" borderId="41" xfId="2" applyFont="1" applyBorder="1" applyAlignment="1">
      <alignment vertical="center"/>
    </xf>
    <xf numFmtId="0" fontId="57" fillId="0" borderId="41" xfId="2" applyFont="1" applyBorder="1" applyAlignment="1">
      <alignment horizontal="center" vertical="center"/>
    </xf>
    <xf numFmtId="168" fontId="57" fillId="0" borderId="41" xfId="2" applyNumberFormat="1" applyFont="1" applyBorder="1" applyAlignment="1">
      <alignment horizontal="center" vertical="center"/>
    </xf>
    <xf numFmtId="0" fontId="57" fillId="0" borderId="46" xfId="2" applyFont="1" applyBorder="1" applyAlignment="1">
      <alignment horizontal="center" vertical="center"/>
    </xf>
    <xf numFmtId="0" fontId="57" fillId="0" borderId="47" xfId="2" applyFont="1" applyBorder="1" applyAlignment="1">
      <alignment vertical="center"/>
    </xf>
    <xf numFmtId="0" fontId="57" fillId="0" borderId="47" xfId="2" applyFont="1" applyBorder="1" applyAlignment="1">
      <alignment horizontal="center" vertical="center"/>
    </xf>
    <xf numFmtId="168" fontId="57" fillId="0" borderId="47" xfId="2" applyNumberFormat="1" applyFont="1" applyBorder="1" applyAlignment="1">
      <alignment horizontal="center" vertical="center"/>
    </xf>
    <xf numFmtId="168" fontId="57" fillId="0" borderId="48" xfId="2" applyNumberFormat="1" applyFont="1" applyBorder="1" applyAlignment="1">
      <alignment horizontal="center" vertical="center"/>
    </xf>
    <xf numFmtId="0" fontId="57" fillId="0" borderId="48" xfId="2" applyFont="1" applyBorder="1" applyAlignment="1">
      <alignment horizontal="center" vertical="center"/>
    </xf>
    <xf numFmtId="0" fontId="57" fillId="0" borderId="49" xfId="2" applyFont="1" applyBorder="1" applyAlignment="1">
      <alignment horizontal="center" vertical="center"/>
    </xf>
    <xf numFmtId="0" fontId="54" fillId="0" borderId="50" xfId="2" applyFont="1" applyBorder="1" applyAlignment="1">
      <alignment horizontal="center" vertical="center"/>
    </xf>
    <xf numFmtId="0" fontId="58" fillId="0" borderId="51" xfId="2" applyFont="1" applyBorder="1" applyAlignment="1">
      <alignment wrapText="1"/>
    </xf>
    <xf numFmtId="49" fontId="54" fillId="0" borderId="52" xfId="2" applyNumberFormat="1" applyFont="1" applyBorder="1" applyAlignment="1" applyProtection="1">
      <alignment horizontal="center" vertical="center" wrapText="1"/>
      <protection hidden="1"/>
    </xf>
    <xf numFmtId="49" fontId="54" fillId="0" borderId="54" xfId="2" applyNumberFormat="1" applyFont="1" applyBorder="1" applyAlignment="1">
      <alignment horizontal="center" vertical="center"/>
    </xf>
    <xf numFmtId="0" fontId="58" fillId="0" borderId="55" xfId="2" applyFont="1" applyBorder="1" applyAlignment="1">
      <alignment wrapText="1"/>
    </xf>
    <xf numFmtId="49" fontId="54" fillId="0" borderId="56" xfId="2" applyNumberFormat="1" applyFont="1" applyBorder="1" applyAlignment="1" applyProtection="1">
      <alignment horizontal="center" vertical="center" wrapText="1"/>
      <protection hidden="1"/>
    </xf>
    <xf numFmtId="0" fontId="59" fillId="0" borderId="56" xfId="2" applyFont="1" applyBorder="1" applyAlignment="1">
      <alignment wrapText="1"/>
    </xf>
    <xf numFmtId="0" fontId="63" fillId="0" borderId="52" xfId="2" applyFont="1" applyBorder="1" applyAlignment="1">
      <alignment wrapText="1"/>
    </xf>
    <xf numFmtId="49" fontId="54" fillId="0" borderId="58" xfId="2" applyNumberFormat="1" applyFont="1" applyBorder="1" applyAlignment="1">
      <alignment horizontal="center" vertical="center"/>
    </xf>
    <xf numFmtId="2" fontId="56" fillId="0" borderId="48" xfId="2" applyNumberFormat="1" applyFont="1" applyBorder="1" applyAlignment="1">
      <alignment wrapText="1"/>
    </xf>
    <xf numFmtId="49" fontId="54" fillId="0" borderId="48" xfId="2" applyNumberFormat="1" applyFont="1" applyBorder="1" applyAlignment="1" applyProtection="1">
      <alignment horizontal="center" vertical="center" wrapText="1"/>
      <protection hidden="1"/>
    </xf>
    <xf numFmtId="49" fontId="56" fillId="0" borderId="59" xfId="2" applyNumberFormat="1" applyFont="1" applyBorder="1" applyAlignment="1">
      <alignment horizontal="left" vertical="center"/>
    </xf>
    <xf numFmtId="0" fontId="65" fillId="0" borderId="60" xfId="2" applyFont="1" applyBorder="1"/>
    <xf numFmtId="0" fontId="54" fillId="0" borderId="60" xfId="2" applyFont="1" applyBorder="1" applyAlignment="1">
      <alignment horizontal="center"/>
    </xf>
    <xf numFmtId="168" fontId="54" fillId="0" borderId="60" xfId="2" applyNumberFormat="1" applyFont="1" applyBorder="1" applyAlignment="1">
      <alignment horizontal="right"/>
    </xf>
    <xf numFmtId="0" fontId="56" fillId="0" borderId="62" xfId="2" applyFont="1" applyBorder="1" applyAlignment="1">
      <alignment wrapText="1"/>
    </xf>
    <xf numFmtId="49" fontId="54" fillId="0" borderId="50" xfId="2" applyNumberFormat="1" applyFont="1" applyBorder="1" applyAlignment="1">
      <alignment horizontal="center" vertical="center"/>
    </xf>
    <xf numFmtId="0" fontId="56" fillId="0" borderId="63" xfId="2" applyFont="1" applyBorder="1" applyAlignment="1">
      <alignment wrapText="1"/>
    </xf>
    <xf numFmtId="0" fontId="56" fillId="0" borderId="56" xfId="2" applyFont="1" applyBorder="1" applyAlignment="1">
      <alignment wrapText="1"/>
    </xf>
    <xf numFmtId="0" fontId="69" fillId="0" borderId="1" xfId="2" applyFont="1" applyAlignment="1">
      <alignment vertical="center"/>
    </xf>
    <xf numFmtId="0" fontId="58" fillId="0" borderId="56" xfId="2" applyFont="1" applyBorder="1" applyAlignment="1">
      <alignment wrapText="1"/>
    </xf>
    <xf numFmtId="0" fontId="58" fillId="0" borderId="64" xfId="2" applyFont="1" applyBorder="1" applyAlignment="1">
      <alignment wrapText="1"/>
    </xf>
    <xf numFmtId="49" fontId="54" fillId="0" borderId="65" xfId="2" applyNumberFormat="1" applyFont="1" applyBorder="1" applyAlignment="1">
      <alignment horizontal="center" vertical="center"/>
    </xf>
    <xf numFmtId="0" fontId="56" fillId="0" borderId="55" xfId="2" applyFont="1" applyBorder="1" applyAlignment="1">
      <alignment wrapText="1"/>
    </xf>
    <xf numFmtId="49" fontId="54" fillId="0" borderId="66" xfId="2" applyNumberFormat="1" applyFont="1" applyBorder="1" applyAlignment="1" applyProtection="1">
      <alignment horizontal="center" vertical="center" wrapText="1"/>
      <protection hidden="1"/>
    </xf>
    <xf numFmtId="49" fontId="54" fillId="0" borderId="68" xfId="2" applyNumberFormat="1" applyFont="1" applyBorder="1" applyAlignment="1">
      <alignment horizontal="center" vertical="center"/>
    </xf>
    <xf numFmtId="49" fontId="54" fillId="0" borderId="69" xfId="2" applyNumberFormat="1" applyFont="1" applyBorder="1" applyAlignment="1" applyProtection="1">
      <alignment horizontal="center" vertical="center" wrapText="1"/>
      <protection hidden="1"/>
    </xf>
    <xf numFmtId="0" fontId="54" fillId="0" borderId="48" xfId="2" applyFont="1" applyBorder="1"/>
    <xf numFmtId="0" fontId="56" fillId="0" borderId="51" xfId="2" applyFont="1" applyBorder="1" applyAlignment="1">
      <alignment horizontal="justify"/>
    </xf>
    <xf numFmtId="49" fontId="56" fillId="0" borderId="46" xfId="2" applyNumberFormat="1" applyFont="1" applyBorder="1" applyAlignment="1">
      <alignment horizontal="left" vertical="center"/>
    </xf>
    <xf numFmtId="0" fontId="65" fillId="0" borderId="47" xfId="2" applyFont="1" applyBorder="1"/>
    <xf numFmtId="0" fontId="54" fillId="0" borderId="47" xfId="2" applyFont="1" applyBorder="1" applyAlignment="1">
      <alignment horizontal="center"/>
    </xf>
    <xf numFmtId="168" fontId="54" fillId="0" borderId="47" xfId="2" applyNumberFormat="1" applyFont="1" applyBorder="1" applyAlignment="1">
      <alignment horizontal="right"/>
    </xf>
    <xf numFmtId="0" fontId="57" fillId="0" borderId="73" xfId="2" applyFont="1" applyBorder="1" applyAlignment="1">
      <alignment horizontal="center" vertical="center"/>
    </xf>
    <xf numFmtId="0" fontId="57" fillId="0" borderId="74" xfId="2" applyFont="1" applyBorder="1" applyAlignment="1">
      <alignment vertical="center"/>
    </xf>
    <xf numFmtId="0" fontId="57" fillId="0" borderId="74" xfId="2" applyFont="1" applyBorder="1" applyAlignment="1">
      <alignment horizontal="center" vertical="center"/>
    </xf>
    <xf numFmtId="168" fontId="57" fillId="0" borderId="74" xfId="2" applyNumberFormat="1" applyFont="1" applyBorder="1" applyAlignment="1">
      <alignment horizontal="center" vertical="center"/>
    </xf>
    <xf numFmtId="0" fontId="71" fillId="0" borderId="66" xfId="2" applyFont="1" applyBorder="1" applyAlignment="1">
      <alignment wrapText="1"/>
    </xf>
    <xf numFmtId="0" fontId="54" fillId="0" borderId="56" xfId="2" applyFont="1" applyBorder="1"/>
    <xf numFmtId="0" fontId="64" fillId="0" borderId="56" xfId="3" applyFont="1" applyBorder="1" applyAlignment="1" applyProtection="1">
      <alignment horizontal="left" vertical="top" wrapText="1"/>
      <protection hidden="1"/>
    </xf>
    <xf numFmtId="0" fontId="64" fillId="0" borderId="48" xfId="3" applyFont="1" applyBorder="1" applyAlignment="1" applyProtection="1">
      <alignment horizontal="left" vertical="top" wrapText="1"/>
      <protection hidden="1"/>
    </xf>
    <xf numFmtId="49" fontId="56" fillId="0" borderId="37" xfId="2" applyNumberFormat="1" applyFont="1" applyBorder="1" applyAlignment="1">
      <alignment horizontal="left" vertical="center"/>
    </xf>
    <xf numFmtId="0" fontId="65" fillId="0" borderId="38" xfId="2" applyFont="1" applyBorder="1"/>
    <xf numFmtId="0" fontId="54" fillId="0" borderId="38" xfId="2" applyFont="1" applyBorder="1" applyAlignment="1">
      <alignment horizontal="center"/>
    </xf>
    <xf numFmtId="168" fontId="54" fillId="0" borderId="38" xfId="2" applyNumberFormat="1" applyFont="1" applyBorder="1" applyAlignment="1">
      <alignment horizontal="right"/>
    </xf>
    <xf numFmtId="0" fontId="57" fillId="0" borderId="52" xfId="2" applyFont="1" applyBorder="1" applyAlignment="1">
      <alignment vertical="center"/>
    </xf>
    <xf numFmtId="0" fontId="64" fillId="0" borderId="1" xfId="2" applyFont="1" applyAlignment="1">
      <alignment wrapText="1"/>
    </xf>
    <xf numFmtId="49" fontId="54" fillId="0" borderId="56" xfId="2" applyNumberFormat="1" applyFont="1" applyBorder="1" applyAlignment="1" applyProtection="1">
      <alignment horizontal="center" wrapText="1"/>
      <protection hidden="1"/>
    </xf>
    <xf numFmtId="49" fontId="54" fillId="0" borderId="56" xfId="2" applyNumberFormat="1" applyFont="1" applyBorder="1" applyAlignment="1" applyProtection="1">
      <alignment horizontal="right" wrapText="1"/>
      <protection hidden="1"/>
    </xf>
    <xf numFmtId="0" fontId="64" fillId="0" borderId="56" xfId="2" applyFont="1" applyBorder="1" applyAlignment="1">
      <alignment wrapText="1"/>
    </xf>
    <xf numFmtId="49" fontId="54" fillId="0" borderId="73" xfId="2" applyNumberFormat="1" applyFont="1" applyBorder="1" applyAlignment="1">
      <alignment horizontal="center" vertical="center"/>
    </xf>
    <xf numFmtId="0" fontId="64" fillId="0" borderId="52" xfId="2" applyFont="1" applyBorder="1" applyAlignment="1" applyProtection="1">
      <alignment horizontal="left" vertical="center" wrapText="1"/>
      <protection locked="0"/>
    </xf>
    <xf numFmtId="49" fontId="54" fillId="0" borderId="52" xfId="3" applyNumberFormat="1" applyFont="1" applyBorder="1" applyAlignment="1" applyProtection="1">
      <alignment horizontal="center" vertical="center" wrapText="1"/>
      <protection hidden="1"/>
    </xf>
    <xf numFmtId="49" fontId="54" fillId="0" borderId="52" xfId="3" applyNumberFormat="1" applyFont="1" applyBorder="1" applyAlignment="1" applyProtection="1">
      <alignment horizontal="right" vertical="center" wrapText="1"/>
      <protection hidden="1"/>
    </xf>
    <xf numFmtId="49" fontId="54" fillId="0" borderId="54" xfId="3" applyNumberFormat="1" applyFont="1" applyBorder="1" applyAlignment="1">
      <alignment horizontal="center" vertical="center"/>
    </xf>
    <xf numFmtId="0" fontId="64" fillId="0" borderId="56" xfId="3" applyFont="1" applyBorder="1" applyAlignment="1" applyProtection="1">
      <alignment horizontal="left" vertical="top" wrapText="1"/>
      <protection locked="0"/>
    </xf>
    <xf numFmtId="49" fontId="54" fillId="0" borderId="56" xfId="3" applyNumberFormat="1" applyFont="1" applyBorder="1" applyAlignment="1" applyProtection="1">
      <alignment horizontal="center" vertical="center" wrapText="1"/>
      <protection hidden="1"/>
    </xf>
    <xf numFmtId="49" fontId="54" fillId="0" borderId="56" xfId="3" applyNumberFormat="1" applyFont="1" applyBorder="1" applyAlignment="1" applyProtection="1">
      <alignment horizontal="right" vertical="center" wrapText="1"/>
      <protection hidden="1"/>
    </xf>
    <xf numFmtId="49" fontId="56" fillId="0" borderId="77" xfId="2" applyNumberFormat="1" applyFont="1" applyBorder="1" applyAlignment="1">
      <alignment horizontal="left" vertical="center"/>
    </xf>
    <xf numFmtId="0" fontId="65" fillId="0" borderId="1" xfId="2" applyFont="1"/>
    <xf numFmtId="0" fontId="54" fillId="0" borderId="78" xfId="2" applyFont="1" applyBorder="1" applyAlignment="1">
      <alignment horizontal="center"/>
    </xf>
    <xf numFmtId="168" fontId="54" fillId="0" borderId="78" xfId="2" applyNumberFormat="1" applyFont="1" applyBorder="1" applyAlignment="1">
      <alignment horizontal="right"/>
    </xf>
    <xf numFmtId="0" fontId="57" fillId="0" borderId="69" xfId="2" applyFont="1" applyBorder="1" applyAlignment="1">
      <alignment vertical="center"/>
    </xf>
    <xf numFmtId="0" fontId="66" fillId="0" borderId="1" xfId="2" applyFont="1" applyAlignment="1">
      <alignment wrapText="1"/>
    </xf>
    <xf numFmtId="49" fontId="54" fillId="0" borderId="69" xfId="2" applyNumberFormat="1" applyFont="1" applyBorder="1" applyAlignment="1" applyProtection="1">
      <alignment horizontal="center" wrapText="1"/>
      <protection hidden="1"/>
    </xf>
    <xf numFmtId="49" fontId="54" fillId="0" borderId="69" xfId="2" applyNumberFormat="1" applyFont="1" applyBorder="1" applyAlignment="1" applyProtection="1">
      <alignment horizontal="right" wrapText="1"/>
      <protection hidden="1"/>
    </xf>
    <xf numFmtId="0" fontId="56" fillId="0" borderId="77" xfId="2" applyFont="1" applyBorder="1"/>
    <xf numFmtId="0" fontId="54" fillId="0" borderId="78" xfId="2" applyFont="1" applyBorder="1"/>
    <xf numFmtId="0" fontId="71" fillId="0" borderId="56" xfId="2" applyFont="1" applyBorder="1" applyAlignment="1">
      <alignment wrapText="1"/>
    </xf>
    <xf numFmtId="0" fontId="71" fillId="0" borderId="69" xfId="2" applyFont="1" applyBorder="1" applyAlignment="1">
      <alignment wrapText="1"/>
    </xf>
    <xf numFmtId="0" fontId="54" fillId="0" borderId="69" xfId="4" applyFont="1" applyBorder="1" applyAlignment="1" applyProtection="1">
      <alignment horizontal="left" vertical="top" wrapText="1"/>
      <protection locked="0"/>
    </xf>
    <xf numFmtId="0" fontId="54" fillId="0" borderId="69" xfId="2" applyFont="1" applyBorder="1"/>
    <xf numFmtId="0" fontId="55" fillId="0" borderId="1" xfId="2" applyFont="1" applyAlignment="1">
      <alignment vertical="center"/>
    </xf>
    <xf numFmtId="0" fontId="56" fillId="0" borderId="37" xfId="2" applyFont="1" applyBorder="1" applyAlignment="1">
      <alignment horizontal="left" vertical="center"/>
    </xf>
    <xf numFmtId="49" fontId="56" fillId="0" borderId="38" xfId="4" applyNumberFormat="1" applyFont="1" applyBorder="1" applyAlignment="1" applyProtection="1">
      <alignment horizontal="center" vertical="center"/>
      <protection locked="0"/>
    </xf>
    <xf numFmtId="0" fontId="54" fillId="0" borderId="38" xfId="2" applyFont="1" applyBorder="1" applyAlignment="1">
      <alignment vertical="center"/>
    </xf>
    <xf numFmtId="0" fontId="54" fillId="0" borderId="54" xfId="2" applyFont="1" applyBorder="1" applyAlignment="1">
      <alignment horizontal="center" vertical="center"/>
    </xf>
    <xf numFmtId="0" fontId="54" fillId="0" borderId="56" xfId="4" applyFont="1" applyBorder="1" applyAlignment="1" applyProtection="1">
      <alignment horizontal="left" vertical="top" wrapText="1"/>
      <protection locked="0"/>
    </xf>
    <xf numFmtId="0" fontId="54" fillId="0" borderId="56" xfId="2" applyFont="1" applyBorder="1" applyAlignment="1">
      <alignment horizontal="center" vertical="center"/>
    </xf>
    <xf numFmtId="0" fontId="54" fillId="0" borderId="1" xfId="4" applyFont="1" applyAlignment="1" applyProtection="1">
      <alignment horizontal="left" vertical="top" wrapText="1"/>
      <protection locked="0"/>
    </xf>
    <xf numFmtId="0" fontId="54" fillId="0" borderId="52" xfId="4" applyFont="1" applyBorder="1" applyAlignment="1" applyProtection="1">
      <alignment horizontal="left" vertical="top" wrapText="1"/>
      <protection locked="0"/>
    </xf>
    <xf numFmtId="0" fontId="54" fillId="0" borderId="52" xfId="2" applyFont="1" applyBorder="1" applyAlignment="1">
      <alignment horizontal="center" vertical="center"/>
    </xf>
    <xf numFmtId="0" fontId="54" fillId="0" borderId="68" xfId="2" applyFont="1" applyBorder="1" applyAlignment="1">
      <alignment horizontal="center" vertical="center"/>
    </xf>
    <xf numFmtId="0" fontId="54" fillId="0" borderId="69" xfId="2" applyFont="1" applyBorder="1" applyAlignment="1">
      <alignment horizontal="center" vertical="center"/>
    </xf>
    <xf numFmtId="0" fontId="54" fillId="0" borderId="52" xfId="2" applyFont="1" applyBorder="1" applyAlignment="1">
      <alignment vertical="center"/>
    </xf>
    <xf numFmtId="0" fontId="54" fillId="0" borderId="74" xfId="2" applyFont="1" applyBorder="1" applyAlignment="1">
      <alignment horizontal="center" vertical="center"/>
    </xf>
    <xf numFmtId="0" fontId="54" fillId="0" borderId="74" xfId="2" applyFont="1" applyBorder="1" applyAlignment="1">
      <alignment vertical="center"/>
    </xf>
    <xf numFmtId="0" fontId="56" fillId="0" borderId="60" xfId="2" applyFont="1" applyBorder="1" applyAlignment="1">
      <alignment horizontal="center"/>
    </xf>
    <xf numFmtId="168" fontId="56" fillId="0" borderId="60" xfId="2" applyNumberFormat="1" applyFont="1" applyBorder="1" applyAlignment="1">
      <alignment horizontal="right"/>
    </xf>
    <xf numFmtId="0" fontId="54" fillId="0" borderId="56" xfId="2" applyFont="1" applyBorder="1" applyAlignment="1">
      <alignment vertical="center"/>
    </xf>
    <xf numFmtId="0" fontId="54" fillId="0" borderId="69" xfId="2" applyFont="1" applyBorder="1" applyAlignment="1">
      <alignment vertical="center"/>
    </xf>
    <xf numFmtId="0" fontId="56" fillId="0" borderId="59" xfId="2" applyFont="1" applyBorder="1" applyAlignment="1">
      <alignment horizontal="center" vertical="center"/>
    </xf>
    <xf numFmtId="49" fontId="56" fillId="0" borderId="60" xfId="4" applyNumberFormat="1" applyFont="1" applyBorder="1" applyAlignment="1" applyProtection="1">
      <alignment horizontal="center" vertical="center"/>
      <protection locked="0"/>
    </xf>
    <xf numFmtId="0" fontId="54" fillId="0" borderId="60" xfId="2" applyFont="1" applyBorder="1" applyAlignment="1">
      <alignment vertical="center"/>
    </xf>
    <xf numFmtId="0" fontId="56" fillId="0" borderId="59" xfId="2" applyFont="1" applyBorder="1" applyAlignment="1">
      <alignment horizontal="left" vertical="center"/>
    </xf>
    <xf numFmtId="0" fontId="56" fillId="0" borderId="59" xfId="2" applyFont="1" applyBorder="1" applyAlignment="1">
      <alignment horizontal="left" vertical="top"/>
    </xf>
    <xf numFmtId="46" fontId="54" fillId="0" borderId="50" xfId="2" applyNumberFormat="1" applyFont="1" applyBorder="1" applyAlignment="1">
      <alignment horizontal="center" vertical="center"/>
    </xf>
    <xf numFmtId="0" fontId="54" fillId="0" borderId="56" xfId="5" applyFont="1" applyBorder="1" applyAlignment="1">
      <alignment vertical="top" wrapText="1"/>
    </xf>
    <xf numFmtId="0" fontId="54" fillId="0" borderId="69" xfId="2" applyFont="1" applyBorder="1" applyAlignment="1">
      <alignment vertical="center" wrapText="1"/>
    </xf>
    <xf numFmtId="0" fontId="54" fillId="0" borderId="69" xfId="5" applyFont="1" applyBorder="1" applyAlignment="1">
      <alignment vertical="top" wrapText="1"/>
    </xf>
    <xf numFmtId="0" fontId="54" fillId="0" borderId="1" xfId="2" applyFont="1" applyAlignment="1">
      <alignment horizontal="center" vertical="center"/>
    </xf>
    <xf numFmtId="3" fontId="54" fillId="0" borderId="1" xfId="2" applyNumberFormat="1" applyFont="1" applyAlignment="1">
      <alignment vertical="center"/>
    </xf>
    <xf numFmtId="0" fontId="74" fillId="0" borderId="1" xfId="6"/>
    <xf numFmtId="0" fontId="75" fillId="0" borderId="1" xfId="6" applyFont="1"/>
    <xf numFmtId="0" fontId="77" fillId="0" borderId="1" xfId="6" applyFont="1"/>
    <xf numFmtId="0" fontId="78" fillId="0" borderId="1" xfId="6" applyFont="1"/>
    <xf numFmtId="0" fontId="2" fillId="0" borderId="1" xfId="6" applyFont="1"/>
    <xf numFmtId="0" fontId="18" fillId="0" borderId="1" xfId="6" applyFont="1" applyAlignment="1">
      <alignment horizontal="left"/>
    </xf>
    <xf numFmtId="0" fontId="2" fillId="0" borderId="1" xfId="6" applyFont="1" applyAlignment="1">
      <alignment horizontal="center"/>
    </xf>
    <xf numFmtId="0" fontId="2" fillId="0" borderId="1" xfId="6" applyFont="1" applyAlignment="1">
      <alignment horizontal="right"/>
    </xf>
    <xf numFmtId="0" fontId="18" fillId="0" borderId="1" xfId="6" applyFont="1"/>
    <xf numFmtId="0" fontId="2" fillId="0" borderId="25" xfId="6" applyFont="1" applyBorder="1" applyAlignment="1">
      <alignment horizontal="right"/>
    </xf>
    <xf numFmtId="0" fontId="2" fillId="0" borderId="69" xfId="6" applyFont="1" applyBorder="1" applyAlignment="1">
      <alignment horizontal="right"/>
    </xf>
    <xf numFmtId="0" fontId="2" fillId="0" borderId="1" xfId="6" applyFont="1" applyAlignment="1">
      <alignment horizontal="left"/>
    </xf>
    <xf numFmtId="0" fontId="2" fillId="0" borderId="29" xfId="6" applyFont="1" applyBorder="1" applyAlignment="1">
      <alignment horizontal="right"/>
    </xf>
    <xf numFmtId="0" fontId="2" fillId="0" borderId="52" xfId="6" applyFont="1" applyBorder="1" applyAlignment="1">
      <alignment horizontal="right"/>
    </xf>
    <xf numFmtId="0" fontId="18" fillId="0" borderId="1" xfId="6" applyFont="1" applyAlignment="1">
      <alignment horizontal="center"/>
    </xf>
    <xf numFmtId="0" fontId="22" fillId="0" borderId="1" xfId="6" applyFont="1"/>
    <xf numFmtId="49" fontId="18" fillId="0" borderId="1" xfId="6" applyNumberFormat="1" applyFont="1" applyAlignment="1">
      <alignment horizontal="center"/>
    </xf>
    <xf numFmtId="49" fontId="18" fillId="0" borderId="1" xfId="6" applyNumberFormat="1" applyFont="1" applyAlignment="1">
      <alignment horizontal="left"/>
    </xf>
    <xf numFmtId="0" fontId="18" fillId="0" borderId="1" xfId="6" applyFont="1" applyAlignment="1">
      <alignment horizontal="right"/>
    </xf>
    <xf numFmtId="49" fontId="2" fillId="0" borderId="1" xfId="6" applyNumberFormat="1" applyFont="1" applyAlignment="1">
      <alignment horizontal="center"/>
    </xf>
    <xf numFmtId="49" fontId="2" fillId="0" borderId="1" xfId="6" applyNumberFormat="1" applyFont="1" applyAlignment="1">
      <alignment horizontal="left"/>
    </xf>
    <xf numFmtId="0" fontId="72" fillId="0" borderId="1" xfId="6" applyFont="1"/>
    <xf numFmtId="49" fontId="5" fillId="0" borderId="1" xfId="6" applyNumberFormat="1" applyFont="1" applyAlignment="1">
      <alignment horizontal="center"/>
    </xf>
    <xf numFmtId="49" fontId="5" fillId="0" borderId="1" xfId="6" applyNumberFormat="1" applyFont="1" applyAlignment="1">
      <alignment horizontal="left"/>
    </xf>
    <xf numFmtId="0" fontId="5" fillId="0" borderId="1" xfId="6" applyFont="1" applyAlignment="1">
      <alignment horizontal="right"/>
    </xf>
    <xf numFmtId="2" fontId="5" fillId="0" borderId="28" xfId="6" applyNumberFormat="1" applyFont="1" applyBorder="1" applyAlignment="1">
      <alignment horizontal="right"/>
    </xf>
    <xf numFmtId="2" fontId="5" fillId="0" borderId="74" xfId="6" applyNumberFormat="1" applyFont="1" applyBorder="1" applyAlignment="1">
      <alignment horizontal="right"/>
    </xf>
    <xf numFmtId="2" fontId="5" fillId="0" borderId="1" xfId="6" applyNumberFormat="1" applyFont="1"/>
    <xf numFmtId="0" fontId="5" fillId="0" borderId="1" xfId="6" applyFont="1"/>
    <xf numFmtId="49" fontId="5" fillId="0" borderId="1" xfId="6" applyNumberFormat="1" applyFont="1"/>
    <xf numFmtId="0" fontId="5" fillId="0" borderId="1" xfId="6" applyFont="1" applyAlignment="1">
      <alignment horizontal="left"/>
    </xf>
    <xf numFmtId="0" fontId="5" fillId="0" borderId="1" xfId="6" applyFont="1" applyAlignment="1">
      <alignment horizontal="center"/>
    </xf>
    <xf numFmtId="0" fontId="74" fillId="0" borderId="1" xfId="6" applyAlignment="1">
      <alignment horizontal="right"/>
    </xf>
    <xf numFmtId="0" fontId="74" fillId="0" borderId="1" xfId="6" applyAlignment="1">
      <alignment horizontal="center"/>
    </xf>
    <xf numFmtId="0" fontId="74" fillId="0" borderId="1" xfId="6" applyAlignment="1">
      <alignment horizontal="left"/>
    </xf>
    <xf numFmtId="0" fontId="2" fillId="0" borderId="1" xfId="6" applyFont="1" applyAlignment="1" applyProtection="1">
      <alignment horizontal="right"/>
      <protection locked="0"/>
    </xf>
    <xf numFmtId="0" fontId="2" fillId="0" borderId="74" xfId="6" applyFont="1" applyBorder="1" applyAlignment="1" applyProtection="1">
      <alignment horizontal="right"/>
      <protection locked="0"/>
    </xf>
    <xf numFmtId="2" fontId="2" fillId="0" borderId="1" xfId="6" applyNumberFormat="1" applyFont="1" applyProtection="1">
      <protection locked="0"/>
    </xf>
    <xf numFmtId="2" fontId="2" fillId="0" borderId="27" xfId="6" applyNumberFormat="1" applyFont="1" applyBorder="1" applyProtection="1">
      <protection locked="0"/>
    </xf>
    <xf numFmtId="2" fontId="2" fillId="0" borderId="74" xfId="6" applyNumberFormat="1" applyFont="1" applyBorder="1" applyProtection="1">
      <protection locked="0"/>
    </xf>
    <xf numFmtId="2" fontId="18" fillId="0" borderId="28" xfId="6" applyNumberFormat="1" applyFont="1" applyBorder="1" applyAlignment="1" applyProtection="1">
      <alignment horizontal="right"/>
      <protection locked="0"/>
    </xf>
    <xf numFmtId="2" fontId="18" fillId="0" borderId="74" xfId="6" applyNumberFormat="1" applyFont="1" applyBorder="1" applyAlignment="1" applyProtection="1">
      <alignment horizontal="right"/>
      <protection locked="0"/>
    </xf>
    <xf numFmtId="2" fontId="18" fillId="0" borderId="27" xfId="6" applyNumberFormat="1" applyFont="1" applyBorder="1" applyAlignment="1" applyProtection="1">
      <alignment horizontal="right"/>
      <protection locked="0"/>
    </xf>
    <xf numFmtId="0" fontId="2" fillId="0" borderId="27" xfId="6" applyFont="1" applyBorder="1" applyAlignment="1" applyProtection="1">
      <alignment horizontal="right"/>
      <protection locked="0"/>
    </xf>
    <xf numFmtId="2" fontId="2" fillId="0" borderId="28" xfId="6" applyNumberFormat="1" applyFont="1" applyBorder="1" applyAlignment="1" applyProtection="1">
      <alignment horizontal="right"/>
      <protection locked="0"/>
    </xf>
    <xf numFmtId="2" fontId="2" fillId="0" borderId="74" xfId="6" applyNumberFormat="1" applyFont="1" applyBorder="1" applyAlignment="1" applyProtection="1">
      <alignment horizontal="right"/>
      <protection locked="0"/>
    </xf>
    <xf numFmtId="2" fontId="2" fillId="0" borderId="31" xfId="6" applyNumberFormat="1" applyFont="1" applyBorder="1" applyAlignment="1" applyProtection="1">
      <alignment horizontal="right"/>
      <protection locked="0"/>
    </xf>
    <xf numFmtId="2" fontId="2" fillId="0" borderId="52" xfId="6" applyNumberFormat="1" applyFont="1" applyBorder="1" applyAlignment="1" applyProtection="1">
      <alignment horizontal="right"/>
      <protection locked="0"/>
    </xf>
    <xf numFmtId="2" fontId="2" fillId="0" borderId="81" xfId="6" applyNumberFormat="1" applyFont="1" applyBorder="1" applyAlignment="1" applyProtection="1">
      <alignment horizontal="right"/>
      <protection locked="0"/>
    </xf>
    <xf numFmtId="2" fontId="2" fillId="0" borderId="47" xfId="6" applyNumberFormat="1" applyFont="1" applyBorder="1" applyAlignment="1" applyProtection="1">
      <alignment horizontal="right"/>
      <protection locked="0"/>
    </xf>
    <xf numFmtId="2" fontId="5" fillId="0" borderId="28" xfId="6" applyNumberFormat="1" applyFont="1" applyBorder="1" applyAlignment="1" applyProtection="1">
      <alignment horizontal="right"/>
      <protection locked="0"/>
    </xf>
    <xf numFmtId="2" fontId="5" fillId="0" borderId="74" xfId="6" applyNumberFormat="1" applyFont="1" applyBorder="1" applyAlignment="1" applyProtection="1">
      <alignment horizontal="right"/>
      <protection locked="0"/>
    </xf>
    <xf numFmtId="3" fontId="54" fillId="5" borderId="52" xfId="2" applyNumberFormat="1" applyFont="1" applyFill="1" applyBorder="1" applyAlignment="1" applyProtection="1">
      <alignment horizontal="right" vertical="center" shrinkToFit="1"/>
      <protection locked="0"/>
    </xf>
    <xf numFmtId="3" fontId="54" fillId="0" borderId="52" xfId="2" applyNumberFormat="1" applyFont="1" applyBorder="1" applyAlignment="1" applyProtection="1">
      <alignment horizontal="right" vertical="center" shrinkToFit="1"/>
      <protection locked="0"/>
    </xf>
    <xf numFmtId="3" fontId="54" fillId="0" borderId="53" xfId="2" applyNumberFormat="1" applyFont="1" applyBorder="1" applyAlignment="1" applyProtection="1">
      <alignment horizontal="right" vertical="center" shrinkToFit="1"/>
      <protection locked="0"/>
    </xf>
    <xf numFmtId="3" fontId="54" fillId="5" borderId="56" xfId="2" applyNumberFormat="1" applyFont="1" applyFill="1" applyBorder="1" applyAlignment="1" applyProtection="1">
      <alignment horizontal="right" vertical="center" shrinkToFit="1"/>
      <protection locked="0"/>
    </xf>
    <xf numFmtId="3" fontId="54" fillId="0" borderId="56" xfId="2" applyNumberFormat="1" applyFont="1" applyBorder="1" applyAlignment="1" applyProtection="1">
      <alignment horizontal="right" vertical="center" shrinkToFit="1"/>
      <protection locked="0"/>
    </xf>
    <xf numFmtId="3" fontId="54" fillId="0" borderId="57" xfId="2" applyNumberFormat="1" applyFont="1" applyBorder="1" applyAlignment="1" applyProtection="1">
      <alignment horizontal="right" vertical="center" shrinkToFit="1"/>
      <protection locked="0"/>
    </xf>
    <xf numFmtId="3" fontId="54" fillId="5" borderId="48" xfId="2" applyNumberFormat="1" applyFont="1" applyFill="1" applyBorder="1" applyAlignment="1" applyProtection="1">
      <alignment horizontal="right" vertical="center" shrinkToFit="1"/>
      <protection locked="0"/>
    </xf>
    <xf numFmtId="3" fontId="54" fillId="0" borderId="48" xfId="2" applyNumberFormat="1" applyFont="1" applyBorder="1" applyAlignment="1" applyProtection="1">
      <alignment horizontal="right" vertical="center" shrinkToFit="1"/>
      <protection locked="0"/>
    </xf>
    <xf numFmtId="3" fontId="54" fillId="0" borderId="49" xfId="2" applyNumberFormat="1" applyFont="1" applyBorder="1" applyAlignment="1" applyProtection="1">
      <alignment horizontal="right" vertical="center" shrinkToFit="1"/>
      <protection locked="0"/>
    </xf>
    <xf numFmtId="3" fontId="54" fillId="0" borderId="60" xfId="2" applyNumberFormat="1" applyFont="1" applyBorder="1" applyAlignment="1" applyProtection="1">
      <alignment horizontal="right"/>
      <protection locked="0"/>
    </xf>
    <xf numFmtId="3" fontId="54" fillId="0" borderId="60" xfId="2" applyNumberFormat="1" applyFont="1" applyBorder="1" applyProtection="1">
      <protection locked="0"/>
    </xf>
    <xf numFmtId="3" fontId="56" fillId="0" borderId="60" xfId="2" applyNumberFormat="1" applyFont="1" applyBorder="1" applyAlignment="1" applyProtection="1">
      <alignment horizontal="center" vertical="center" shrinkToFit="1"/>
      <protection locked="0"/>
    </xf>
    <xf numFmtId="3" fontId="56" fillId="0" borderId="61" xfId="2" applyNumberFormat="1" applyFont="1" applyBorder="1" applyAlignment="1" applyProtection="1">
      <alignment horizontal="center" vertical="center" shrinkToFit="1"/>
      <protection locked="0"/>
    </xf>
    <xf numFmtId="0" fontId="54" fillId="0" borderId="38" xfId="2" applyFont="1" applyBorder="1" applyProtection="1">
      <protection locked="0"/>
    </xf>
    <xf numFmtId="0" fontId="54" fillId="0" borderId="39" xfId="2" applyFont="1" applyBorder="1" applyProtection="1">
      <protection locked="0"/>
    </xf>
    <xf numFmtId="168" fontId="57" fillId="0" borderId="47" xfId="2" applyNumberFormat="1" applyFont="1" applyBorder="1" applyAlignment="1" applyProtection="1">
      <alignment horizontal="center" vertical="center"/>
      <protection locked="0"/>
    </xf>
    <xf numFmtId="0" fontId="57" fillId="0" borderId="47" xfId="2" applyFont="1" applyBorder="1" applyAlignment="1" applyProtection="1">
      <alignment horizontal="center" vertical="center"/>
      <protection locked="0"/>
    </xf>
    <xf numFmtId="168" fontId="57" fillId="0" borderId="48" xfId="2" applyNumberFormat="1" applyFont="1" applyBorder="1" applyAlignment="1" applyProtection="1">
      <alignment horizontal="center" vertical="center"/>
      <protection locked="0"/>
    </xf>
    <xf numFmtId="0" fontId="57" fillId="0" borderId="48" xfId="2" applyFont="1" applyBorder="1" applyAlignment="1" applyProtection="1">
      <alignment horizontal="center" vertical="center"/>
      <protection locked="0"/>
    </xf>
    <xf numFmtId="0" fontId="57" fillId="0" borderId="49" xfId="2" applyFont="1" applyBorder="1" applyAlignment="1" applyProtection="1">
      <alignment horizontal="center" vertical="center"/>
      <protection locked="0"/>
    </xf>
    <xf numFmtId="3" fontId="54" fillId="6" borderId="52" xfId="2" applyNumberFormat="1" applyFont="1" applyFill="1" applyBorder="1" applyAlignment="1" applyProtection="1">
      <alignment horizontal="right" vertical="center" shrinkToFit="1"/>
      <protection locked="0"/>
    </xf>
    <xf numFmtId="3" fontId="54" fillId="6" borderId="56" xfId="2" applyNumberFormat="1" applyFont="1" applyFill="1" applyBorder="1" applyAlignment="1" applyProtection="1">
      <alignment horizontal="right" vertical="center" shrinkToFit="1"/>
      <protection locked="0"/>
    </xf>
    <xf numFmtId="3" fontId="54" fillId="6" borderId="48" xfId="2" applyNumberFormat="1" applyFont="1" applyFill="1" applyBorder="1" applyAlignment="1" applyProtection="1">
      <alignment horizontal="right" vertical="center" shrinkToFit="1"/>
      <protection locked="0"/>
    </xf>
    <xf numFmtId="3" fontId="54" fillId="6" borderId="66" xfId="2" applyNumberFormat="1" applyFont="1" applyFill="1" applyBorder="1" applyAlignment="1" applyProtection="1">
      <alignment horizontal="right" vertical="center" shrinkToFit="1"/>
      <protection locked="0"/>
    </xf>
    <xf numFmtId="3" fontId="54" fillId="0" borderId="66" xfId="2" applyNumberFormat="1" applyFont="1" applyBorder="1" applyAlignment="1" applyProtection="1">
      <alignment horizontal="right" vertical="center" shrinkToFit="1"/>
      <protection locked="0"/>
    </xf>
    <xf numFmtId="3" fontId="54" fillId="0" borderId="67" xfId="2" applyNumberFormat="1" applyFont="1" applyBorder="1" applyAlignment="1" applyProtection="1">
      <alignment horizontal="right" vertical="center" shrinkToFit="1"/>
      <protection locked="0"/>
    </xf>
    <xf numFmtId="3" fontId="70" fillId="0" borderId="60" xfId="2" applyNumberFormat="1" applyFont="1" applyBorder="1" applyAlignment="1" applyProtection="1">
      <alignment horizontal="right"/>
      <protection locked="0"/>
    </xf>
    <xf numFmtId="3" fontId="70" fillId="0" borderId="60" xfId="2" applyNumberFormat="1" applyFont="1" applyBorder="1" applyProtection="1">
      <protection locked="0"/>
    </xf>
    <xf numFmtId="3" fontId="54" fillId="6" borderId="66" xfId="2" applyNumberFormat="1" applyFont="1" applyFill="1" applyBorder="1" applyAlignment="1" applyProtection="1">
      <alignment horizontal="center" vertical="center" shrinkToFit="1"/>
      <protection locked="0"/>
    </xf>
    <xf numFmtId="3" fontId="54" fillId="0" borderId="66" xfId="2" applyNumberFormat="1" applyFont="1" applyBorder="1" applyAlignment="1" applyProtection="1">
      <alignment horizontal="center" vertical="center" shrinkToFit="1"/>
      <protection locked="0"/>
    </xf>
    <xf numFmtId="3" fontId="54" fillId="0" borderId="67" xfId="2" applyNumberFormat="1" applyFont="1" applyBorder="1" applyAlignment="1" applyProtection="1">
      <alignment horizontal="center" vertical="center" shrinkToFit="1"/>
      <protection locked="0"/>
    </xf>
    <xf numFmtId="3" fontId="54" fillId="6" borderId="69" xfId="2" applyNumberFormat="1" applyFont="1" applyFill="1" applyBorder="1" applyAlignment="1" applyProtection="1">
      <alignment horizontal="center" vertical="center" shrinkToFit="1"/>
      <protection locked="0"/>
    </xf>
    <xf numFmtId="3" fontId="54" fillId="0" borderId="56" xfId="2" applyNumberFormat="1" applyFont="1" applyBorder="1" applyAlignment="1" applyProtection="1">
      <alignment horizontal="center" vertical="center" shrinkToFit="1"/>
      <protection locked="0"/>
    </xf>
    <xf numFmtId="3" fontId="54" fillId="0" borderId="57" xfId="2" applyNumberFormat="1" applyFont="1" applyBorder="1" applyAlignment="1" applyProtection="1">
      <alignment horizontal="center" vertical="center" shrinkToFit="1"/>
      <protection locked="0"/>
    </xf>
    <xf numFmtId="3" fontId="54" fillId="0" borderId="69" xfId="2" applyNumberFormat="1" applyFont="1" applyBorder="1" applyAlignment="1" applyProtection="1">
      <alignment horizontal="center" vertical="center" shrinkToFit="1"/>
      <protection locked="0"/>
    </xf>
    <xf numFmtId="3" fontId="54" fillId="0" borderId="70" xfId="2" applyNumberFormat="1" applyFont="1" applyBorder="1" applyAlignment="1" applyProtection="1">
      <alignment horizontal="center" vertical="center" shrinkToFit="1"/>
      <protection locked="0"/>
    </xf>
    <xf numFmtId="3" fontId="54" fillId="6" borderId="48" xfId="2" applyNumberFormat="1" applyFont="1" applyFill="1" applyBorder="1" applyAlignment="1" applyProtection="1">
      <alignment horizontal="center" vertical="center" shrinkToFit="1"/>
      <protection locked="0"/>
    </xf>
    <xf numFmtId="3" fontId="54" fillId="0" borderId="48" xfId="2" applyNumberFormat="1" applyFont="1" applyBorder="1" applyAlignment="1" applyProtection="1">
      <alignment horizontal="center" vertical="center" shrinkToFit="1"/>
      <protection locked="0"/>
    </xf>
    <xf numFmtId="3" fontId="54" fillId="0" borderId="49" xfId="2" applyNumberFormat="1" applyFont="1" applyBorder="1" applyAlignment="1" applyProtection="1">
      <alignment horizontal="center" vertical="center" shrinkToFit="1"/>
      <protection locked="0"/>
    </xf>
    <xf numFmtId="3" fontId="54" fillId="5" borderId="66" xfId="2" applyNumberFormat="1" applyFont="1" applyFill="1" applyBorder="1" applyAlignment="1" applyProtection="1">
      <alignment horizontal="center" vertical="center" shrinkToFit="1"/>
      <protection locked="0"/>
    </xf>
    <xf numFmtId="3" fontId="54" fillId="0" borderId="41" xfId="2" applyNumberFormat="1" applyFont="1" applyBorder="1" applyAlignment="1" applyProtection="1">
      <alignment horizontal="center" vertical="center" shrinkToFit="1"/>
      <protection locked="0"/>
    </xf>
    <xf numFmtId="3" fontId="54" fillId="0" borderId="71" xfId="2" applyNumberFormat="1" applyFont="1" applyBorder="1" applyAlignment="1" applyProtection="1">
      <alignment horizontal="center" vertical="center" shrinkToFit="1"/>
      <protection locked="0"/>
    </xf>
    <xf numFmtId="3" fontId="54" fillId="5" borderId="48" xfId="2" applyNumberFormat="1" applyFont="1" applyFill="1" applyBorder="1" applyAlignment="1" applyProtection="1">
      <alignment horizontal="center" vertical="center" shrinkToFit="1"/>
      <protection locked="0"/>
    </xf>
    <xf numFmtId="3" fontId="70" fillId="0" borderId="47" xfId="2" applyNumberFormat="1" applyFont="1" applyBorder="1" applyAlignment="1" applyProtection="1">
      <alignment horizontal="right"/>
      <protection locked="0"/>
    </xf>
    <xf numFmtId="3" fontId="70" fillId="0" borderId="47" xfId="2" applyNumberFormat="1" applyFont="1" applyBorder="1" applyProtection="1">
      <protection locked="0"/>
    </xf>
    <xf numFmtId="3" fontId="56" fillId="0" borderId="47" xfId="2" applyNumberFormat="1" applyFont="1" applyBorder="1" applyAlignment="1" applyProtection="1">
      <alignment horizontal="center" vertical="center" shrinkToFit="1"/>
      <protection locked="0"/>
    </xf>
    <xf numFmtId="3" fontId="56" fillId="0" borderId="72" xfId="2" applyNumberFormat="1" applyFont="1" applyBorder="1" applyAlignment="1" applyProtection="1">
      <alignment horizontal="center" vertical="center" shrinkToFit="1"/>
      <protection locked="0"/>
    </xf>
    <xf numFmtId="168" fontId="57" fillId="0" borderId="74" xfId="2" applyNumberFormat="1" applyFont="1" applyBorder="1" applyAlignment="1" applyProtection="1">
      <alignment horizontal="center" vertical="center"/>
      <protection locked="0"/>
    </xf>
    <xf numFmtId="0" fontId="57" fillId="0" borderId="74" xfId="2" applyFont="1" applyBorder="1" applyAlignment="1" applyProtection="1">
      <alignment horizontal="center" vertical="center"/>
      <protection locked="0"/>
    </xf>
    <xf numFmtId="168" fontId="57" fillId="0" borderId="69" xfId="2" applyNumberFormat="1" applyFont="1" applyBorder="1" applyAlignment="1" applyProtection="1">
      <alignment horizontal="center" vertical="center"/>
      <protection locked="0"/>
    </xf>
    <xf numFmtId="0" fontId="57" fillId="0" borderId="69" xfId="2" applyFont="1" applyBorder="1" applyAlignment="1" applyProtection="1">
      <alignment horizontal="center" vertical="center"/>
      <protection locked="0"/>
    </xf>
    <xf numFmtId="0" fontId="57" fillId="0" borderId="70" xfId="2" applyFont="1" applyBorder="1" applyAlignment="1" applyProtection="1">
      <alignment horizontal="center" vertical="center"/>
      <protection locked="0"/>
    </xf>
    <xf numFmtId="3" fontId="70" fillId="0" borderId="38" xfId="2" applyNumberFormat="1" applyFont="1" applyBorder="1" applyAlignment="1" applyProtection="1">
      <alignment horizontal="right"/>
      <protection locked="0"/>
    </xf>
    <xf numFmtId="3" fontId="70" fillId="0" borderId="38" xfId="2" applyNumberFormat="1" applyFont="1" applyBorder="1" applyProtection="1">
      <protection locked="0"/>
    </xf>
    <xf numFmtId="3" fontId="56" fillId="0" borderId="38" xfId="2" applyNumberFormat="1" applyFont="1" applyBorder="1" applyAlignment="1" applyProtection="1">
      <alignment horizontal="center" vertical="center" shrinkToFit="1"/>
      <protection locked="0"/>
    </xf>
    <xf numFmtId="3" fontId="56" fillId="0" borderId="39" xfId="2" applyNumberFormat="1" applyFont="1" applyBorder="1" applyAlignment="1" applyProtection="1">
      <alignment horizontal="center" vertical="center" shrinkToFit="1"/>
      <protection locked="0"/>
    </xf>
    <xf numFmtId="3" fontId="54" fillId="0" borderId="56" xfId="2" applyNumberFormat="1" applyFont="1" applyBorder="1" applyAlignment="1" applyProtection="1">
      <alignment horizontal="right" shrinkToFit="1"/>
      <protection locked="0"/>
    </xf>
    <xf numFmtId="3" fontId="54" fillId="6" borderId="56" xfId="2" applyNumberFormat="1" applyFont="1" applyFill="1" applyBorder="1" applyAlignment="1" applyProtection="1">
      <alignment horizontal="right" shrinkToFit="1"/>
      <protection locked="0"/>
    </xf>
    <xf numFmtId="3" fontId="54" fillId="0" borderId="57" xfId="2" applyNumberFormat="1" applyFont="1" applyBorder="1" applyAlignment="1" applyProtection="1">
      <alignment horizontal="right" shrinkToFit="1"/>
      <protection locked="0"/>
    </xf>
    <xf numFmtId="3" fontId="54" fillId="6" borderId="52" xfId="3" applyNumberFormat="1" applyFont="1" applyFill="1" applyBorder="1" applyAlignment="1" applyProtection="1">
      <alignment horizontal="right" vertical="center" shrinkToFit="1"/>
      <protection locked="0"/>
    </xf>
    <xf numFmtId="3" fontId="54" fillId="0" borderId="52" xfId="3" applyNumberFormat="1" applyFont="1" applyBorder="1" applyAlignment="1" applyProtection="1">
      <alignment horizontal="right" vertical="center" shrinkToFit="1"/>
      <protection locked="0"/>
    </xf>
    <xf numFmtId="3" fontId="54" fillId="0" borderId="76" xfId="2" applyNumberFormat="1" applyFont="1" applyBorder="1" applyAlignment="1" applyProtection="1">
      <alignment horizontal="right" vertical="center" shrinkToFit="1"/>
      <protection locked="0"/>
    </xf>
    <xf numFmtId="3" fontId="54" fillId="6" borderId="56" xfId="3" applyNumberFormat="1" applyFont="1" applyFill="1" applyBorder="1" applyAlignment="1" applyProtection="1">
      <alignment horizontal="right" vertical="center" shrinkToFit="1"/>
      <protection locked="0"/>
    </xf>
    <xf numFmtId="3" fontId="54" fillId="0" borderId="56" xfId="3" applyNumberFormat="1" applyFont="1" applyBorder="1" applyAlignment="1" applyProtection="1">
      <alignment horizontal="right" vertical="center" shrinkToFit="1"/>
      <protection locked="0"/>
    </xf>
    <xf numFmtId="3" fontId="54" fillId="0" borderId="70" xfId="2" applyNumberFormat="1" applyFont="1" applyBorder="1" applyAlignment="1" applyProtection="1">
      <alignment horizontal="right" vertical="center" shrinkToFit="1"/>
      <protection locked="0"/>
    </xf>
    <xf numFmtId="3" fontId="70" fillId="0" borderId="78" xfId="2" applyNumberFormat="1" applyFont="1" applyBorder="1" applyAlignment="1" applyProtection="1">
      <alignment horizontal="right"/>
      <protection locked="0"/>
    </xf>
    <xf numFmtId="3" fontId="70" fillId="0" borderId="78" xfId="2" applyNumberFormat="1" applyFont="1" applyBorder="1" applyProtection="1">
      <protection locked="0"/>
    </xf>
    <xf numFmtId="3" fontId="56" fillId="0" borderId="78" xfId="2" applyNumberFormat="1" applyFont="1" applyBorder="1" applyAlignment="1" applyProtection="1">
      <alignment horizontal="center" vertical="center" shrinkToFit="1"/>
      <protection locked="0"/>
    </xf>
    <xf numFmtId="3" fontId="56" fillId="0" borderId="79" xfId="2" applyNumberFormat="1" applyFont="1" applyBorder="1" applyAlignment="1" applyProtection="1">
      <alignment horizontal="center" vertical="center" shrinkToFit="1"/>
      <protection locked="0"/>
    </xf>
    <xf numFmtId="3" fontId="54" fillId="6" borderId="69" xfId="2" applyNumberFormat="1" applyFont="1" applyFill="1" applyBorder="1" applyAlignment="1" applyProtection="1">
      <alignment horizontal="right" shrinkToFit="1"/>
      <protection locked="0"/>
    </xf>
    <xf numFmtId="3" fontId="54" fillId="0" borderId="69" xfId="2" applyNumberFormat="1" applyFont="1" applyBorder="1" applyAlignment="1" applyProtection="1">
      <alignment horizontal="right" shrinkToFit="1"/>
      <protection locked="0"/>
    </xf>
    <xf numFmtId="3" fontId="54" fillId="0" borderId="70" xfId="2" applyNumberFormat="1" applyFont="1" applyBorder="1" applyAlignment="1" applyProtection="1">
      <alignment horizontal="right" shrinkToFit="1"/>
      <protection locked="0"/>
    </xf>
    <xf numFmtId="0" fontId="54" fillId="0" borderId="78" xfId="2" applyFont="1" applyBorder="1" applyProtection="1">
      <protection locked="0"/>
    </xf>
    <xf numFmtId="0" fontId="54" fillId="0" borderId="79" xfId="2" applyFont="1" applyBorder="1" applyProtection="1">
      <protection locked="0"/>
    </xf>
    <xf numFmtId="3" fontId="54" fillId="0" borderId="71" xfId="2" applyNumberFormat="1" applyFont="1" applyBorder="1" applyAlignment="1" applyProtection="1">
      <alignment horizontal="right" vertical="center" shrinkToFit="1"/>
      <protection locked="0"/>
    </xf>
    <xf numFmtId="3" fontId="54" fillId="6" borderId="69" xfId="2" applyNumberFormat="1" applyFont="1" applyFill="1" applyBorder="1" applyAlignment="1" applyProtection="1">
      <alignment horizontal="right" vertical="center" shrinkToFit="1"/>
      <protection locked="0"/>
    </xf>
    <xf numFmtId="3" fontId="54" fillId="0" borderId="74" xfId="2" applyNumberFormat="1" applyFont="1" applyBorder="1" applyAlignment="1" applyProtection="1">
      <alignment horizontal="center" vertical="center" shrinkToFit="1"/>
      <protection locked="0"/>
    </xf>
    <xf numFmtId="3" fontId="54" fillId="0" borderId="69" xfId="2" applyNumberFormat="1" applyFont="1" applyBorder="1" applyAlignment="1" applyProtection="1">
      <alignment horizontal="right" vertical="center" shrinkToFit="1"/>
      <protection locked="0"/>
    </xf>
    <xf numFmtId="3" fontId="73" fillId="0" borderId="60" xfId="2" applyNumberFormat="1" applyFont="1" applyBorder="1" applyAlignment="1" applyProtection="1">
      <alignment horizontal="center" vertical="center" shrinkToFit="1"/>
      <protection locked="0"/>
    </xf>
    <xf numFmtId="0" fontId="54" fillId="0" borderId="1" xfId="2" applyFont="1" applyAlignment="1" applyProtection="1">
      <alignment vertical="center"/>
      <protection locked="0"/>
    </xf>
    <xf numFmtId="0" fontId="54" fillId="0" borderId="36" xfId="2" applyFont="1" applyBorder="1" applyAlignment="1" applyProtection="1">
      <alignment vertical="center"/>
      <protection locked="0"/>
    </xf>
    <xf numFmtId="0" fontId="54" fillId="0" borderId="38" xfId="2" applyFont="1" applyBorder="1" applyAlignment="1" applyProtection="1">
      <alignment vertical="center"/>
      <protection locked="0"/>
    </xf>
    <xf numFmtId="0" fontId="54" fillId="0" borderId="39" xfId="2" applyFont="1" applyBorder="1" applyAlignment="1" applyProtection="1">
      <alignment vertical="center"/>
      <protection locked="0"/>
    </xf>
    <xf numFmtId="3" fontId="54" fillId="6" borderId="69" xfId="2" applyNumberFormat="1" applyFont="1" applyFill="1" applyBorder="1" applyAlignment="1" applyProtection="1">
      <alignment vertical="center"/>
      <protection locked="0"/>
    </xf>
    <xf numFmtId="3" fontId="54" fillId="6" borderId="56" xfId="2" applyNumberFormat="1" applyFont="1" applyFill="1" applyBorder="1" applyAlignment="1" applyProtection="1">
      <alignment vertical="center"/>
      <protection locked="0"/>
    </xf>
    <xf numFmtId="3" fontId="54" fillId="0" borderId="56" xfId="2" applyNumberFormat="1" applyFont="1" applyBorder="1" applyAlignment="1" applyProtection="1">
      <alignment vertical="center"/>
      <protection locked="0"/>
    </xf>
    <xf numFmtId="3" fontId="54" fillId="0" borderId="57" xfId="2" applyNumberFormat="1" applyFont="1" applyBorder="1" applyAlignment="1" applyProtection="1">
      <alignment vertical="center"/>
      <protection locked="0"/>
    </xf>
    <xf numFmtId="3" fontId="73" fillId="0" borderId="38" xfId="2" applyNumberFormat="1" applyFont="1" applyBorder="1" applyAlignment="1" applyProtection="1">
      <alignment horizontal="center" vertical="center" shrinkToFit="1"/>
      <protection locked="0"/>
    </xf>
    <xf numFmtId="3" fontId="54" fillId="6" borderId="52" xfId="2" applyNumberFormat="1" applyFont="1" applyFill="1" applyBorder="1" applyAlignment="1" applyProtection="1">
      <alignment vertical="center"/>
      <protection locked="0"/>
    </xf>
    <xf numFmtId="3" fontId="54" fillId="0" borderId="52" xfId="2" applyNumberFormat="1" applyFont="1" applyBorder="1" applyAlignment="1" applyProtection="1">
      <alignment vertical="center"/>
      <protection locked="0"/>
    </xf>
    <xf numFmtId="3" fontId="54" fillId="0" borderId="53" xfId="2" applyNumberFormat="1" applyFont="1" applyBorder="1" applyAlignment="1" applyProtection="1">
      <alignment vertical="center"/>
      <protection locked="0"/>
    </xf>
    <xf numFmtId="3" fontId="54" fillId="0" borderId="38" xfId="2" applyNumberFormat="1" applyFont="1" applyBorder="1" applyAlignment="1" applyProtection="1">
      <alignment vertical="center"/>
      <protection locked="0"/>
    </xf>
    <xf numFmtId="3" fontId="54" fillId="0" borderId="39" xfId="2" applyNumberFormat="1" applyFont="1" applyBorder="1" applyAlignment="1" applyProtection="1">
      <alignment vertical="center"/>
      <protection locked="0"/>
    </xf>
    <xf numFmtId="3" fontId="54" fillId="6" borderId="74" xfId="2" applyNumberFormat="1" applyFont="1" applyFill="1" applyBorder="1" applyAlignment="1" applyProtection="1">
      <alignment vertical="center"/>
      <protection locked="0"/>
    </xf>
    <xf numFmtId="3" fontId="54" fillId="0" borderId="74" xfId="2" applyNumberFormat="1" applyFont="1" applyBorder="1" applyAlignment="1" applyProtection="1">
      <alignment vertical="center"/>
      <protection locked="0"/>
    </xf>
    <xf numFmtId="3" fontId="54" fillId="0" borderId="53" xfId="2" applyNumberFormat="1" applyFont="1" applyBorder="1" applyAlignment="1" applyProtection="1">
      <alignment horizontal="right" vertical="center"/>
      <protection locked="0"/>
    </xf>
    <xf numFmtId="3" fontId="73" fillId="0" borderId="60" xfId="2" applyNumberFormat="1" applyFont="1" applyBorder="1" applyAlignment="1" applyProtection="1">
      <alignment horizontal="right"/>
      <protection locked="0"/>
    </xf>
    <xf numFmtId="3" fontId="73" fillId="0" borderId="60" xfId="2" applyNumberFormat="1" applyFont="1" applyBorder="1" applyProtection="1">
      <protection locked="0"/>
    </xf>
    <xf numFmtId="3" fontId="54" fillId="0" borderId="60" xfId="2" applyNumberFormat="1" applyFont="1" applyBorder="1" applyAlignment="1" applyProtection="1">
      <alignment vertical="center"/>
      <protection locked="0"/>
    </xf>
    <xf numFmtId="3" fontId="54" fillId="0" borderId="61" xfId="2" applyNumberFormat="1" applyFont="1" applyBorder="1" applyAlignment="1" applyProtection="1">
      <alignment vertical="center"/>
      <protection locked="0"/>
    </xf>
    <xf numFmtId="3" fontId="54" fillId="6" borderId="80" xfId="2" applyNumberFormat="1" applyFont="1" applyFill="1" applyBorder="1" applyAlignment="1" applyProtection="1">
      <alignment vertical="center"/>
      <protection locked="0"/>
    </xf>
    <xf numFmtId="3" fontId="54" fillId="0" borderId="31" xfId="2" applyNumberFormat="1" applyFont="1" applyBorder="1" applyAlignment="1" applyProtection="1">
      <alignment vertical="center"/>
      <protection locked="0"/>
    </xf>
    <xf numFmtId="3" fontId="56" fillId="0" borderId="60" xfId="2" applyNumberFormat="1" applyFont="1" applyBorder="1" applyAlignment="1" applyProtection="1">
      <alignment vertical="center"/>
      <protection locked="0"/>
    </xf>
    <xf numFmtId="3" fontId="56" fillId="0" borderId="61" xfId="2" applyNumberFormat="1" applyFont="1" applyBorder="1" applyAlignment="1" applyProtection="1">
      <alignment vertical="center"/>
      <protection locked="0"/>
    </xf>
    <xf numFmtId="0" fontId="30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2" fillId="4" borderId="8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57" fillId="0" borderId="30" xfId="2" applyFont="1" applyBorder="1" applyAlignment="1" applyProtection="1">
      <alignment horizontal="center" vertical="center"/>
      <protection locked="0"/>
    </xf>
    <xf numFmtId="0" fontId="57" fillId="0" borderId="31" xfId="2" applyFont="1" applyBorder="1" applyAlignment="1" applyProtection="1">
      <alignment horizontal="center" vertical="center"/>
      <protection locked="0"/>
    </xf>
    <xf numFmtId="0" fontId="57" fillId="0" borderId="29" xfId="2" applyFont="1" applyBorder="1" applyAlignment="1" applyProtection="1">
      <alignment horizontal="center" vertical="center"/>
      <protection locked="0"/>
    </xf>
    <xf numFmtId="0" fontId="57" fillId="0" borderId="75" xfId="2" applyFont="1" applyBorder="1" applyAlignment="1" applyProtection="1">
      <alignment horizontal="center" vertical="center"/>
      <protection locked="0"/>
    </xf>
    <xf numFmtId="0" fontId="57" fillId="0" borderId="42" xfId="2" applyFont="1" applyBorder="1" applyAlignment="1" applyProtection="1">
      <alignment horizontal="center" vertical="center"/>
      <protection locked="0"/>
    </xf>
    <xf numFmtId="0" fontId="57" fillId="0" borderId="43" xfId="2" applyFont="1" applyBorder="1" applyAlignment="1" applyProtection="1">
      <alignment horizontal="center" vertical="center"/>
      <protection locked="0"/>
    </xf>
    <xf numFmtId="0" fontId="57" fillId="0" borderId="44" xfId="2" applyFont="1" applyBorder="1" applyAlignment="1" applyProtection="1">
      <alignment horizontal="center" vertical="center"/>
      <protection locked="0"/>
    </xf>
    <xf numFmtId="0" fontId="57" fillId="0" borderId="45" xfId="2" applyFont="1" applyBorder="1" applyAlignment="1" applyProtection="1">
      <alignment horizontal="center" vertical="center"/>
      <protection locked="0"/>
    </xf>
    <xf numFmtId="0" fontId="57" fillId="0" borderId="42" xfId="2" applyFont="1" applyBorder="1" applyAlignment="1">
      <alignment horizontal="center" vertical="center"/>
    </xf>
    <xf numFmtId="0" fontId="57" fillId="0" borderId="43" xfId="2" applyFont="1" applyBorder="1" applyAlignment="1">
      <alignment horizontal="center" vertical="center"/>
    </xf>
    <xf numFmtId="0" fontId="57" fillId="0" borderId="44" xfId="2" applyFont="1" applyBorder="1" applyAlignment="1">
      <alignment horizontal="center" vertical="center"/>
    </xf>
    <xf numFmtId="0" fontId="57" fillId="0" borderId="45" xfId="2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29" xfId="0" applyFont="1" applyBorder="1" applyAlignment="1">
      <alignment horizontal="left" wrapText="1"/>
    </xf>
    <xf numFmtId="0" fontId="44" fillId="0" borderId="1" xfId="0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/>
    </xf>
  </cellXfs>
  <cellStyles count="7">
    <cellStyle name="Hypertextový odkaz" xfId="1" builtinId="8"/>
    <cellStyle name="Normální" xfId="0" builtinId="0" customBuiltin="1"/>
    <cellStyle name="Normální 2" xfId="2" xr:uid="{B0FAFF86-946E-4C74-9DFF-586C06D55C49}"/>
    <cellStyle name="Normální 2 2" xfId="3" xr:uid="{CACD0CDA-BDB2-400F-89FC-C2BDC488E68A}"/>
    <cellStyle name="Normální 3" xfId="6" xr:uid="{D2D34300-C4A2-476E-97BB-297F699EB58A}"/>
    <cellStyle name="normální_POL.XLS" xfId="5" xr:uid="{782799F7-EB73-4E08-A210-5D25E7BE54CF}"/>
    <cellStyle name="normální_Specifikace-Bj055a-PP" xfId="4" xr:uid="{A0E87C54-95B4-496C-A3C4-B799A1B64B9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31351204" TargetMode="External"/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451573111" TargetMode="External"/><Relationship Id="rId39" Type="http://schemas.openxmlformats.org/officeDocument/2006/relationships/hyperlink" Target="https://podminky.urs.cz/item/CS_URS_2021_02/997221559" TargetMode="External"/><Relationship Id="rId3" Type="http://schemas.openxmlformats.org/officeDocument/2006/relationships/hyperlink" Target="https://podminky.urs.cz/item/CS_URS_2021_02/113107182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871370410" TargetMode="External"/><Relationship Id="rId42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31251204" TargetMode="External"/><Relationship Id="rId12" Type="http://schemas.openxmlformats.org/officeDocument/2006/relationships/hyperlink" Target="https://podminky.urs.cz/item/CS_URS_2021_02/132451251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359901211" TargetMode="External"/><Relationship Id="rId33" Type="http://schemas.openxmlformats.org/officeDocument/2006/relationships/hyperlink" Target="https://podminky.urs.cz/item/CS_URS_2021_02/577134111" TargetMode="External"/><Relationship Id="rId38" Type="http://schemas.openxmlformats.org/officeDocument/2006/relationships/hyperlink" Target="https://podminky.urs.cz/item/CS_URS_2021_02/997221551" TargetMode="External"/><Relationship Id="rId2" Type="http://schemas.openxmlformats.org/officeDocument/2006/relationships/hyperlink" Target="https://podminky.urs.cz/item/CS_URS_2021_02/113107171" TargetMode="External"/><Relationship Id="rId16" Type="http://schemas.openxmlformats.org/officeDocument/2006/relationships/hyperlink" Target="https://podminky.urs.cz/item/CS_URS_2021_02/15319122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452368211" TargetMode="External"/><Relationship Id="rId41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7163" TargetMode="External"/><Relationship Id="rId6" Type="http://schemas.openxmlformats.org/officeDocument/2006/relationships/hyperlink" Target="https://podminky.urs.cz/item/CS_URS_2021_02/115101301" TargetMode="External"/><Relationship Id="rId11" Type="http://schemas.openxmlformats.org/officeDocument/2006/relationships/hyperlink" Target="https://podminky.urs.cz/item/CS_URS_2021_02/132354201" TargetMode="External"/><Relationship Id="rId24" Type="http://schemas.openxmlformats.org/officeDocument/2006/relationships/hyperlink" Target="https://podminky.urs.cz/item/CS_URS_2021_02/212751104" TargetMode="External"/><Relationship Id="rId32" Type="http://schemas.openxmlformats.org/officeDocument/2006/relationships/hyperlink" Target="https://podminky.urs.cz/item/CS_URS_2021_02/567122111" TargetMode="External"/><Relationship Id="rId37" Type="http://schemas.openxmlformats.org/officeDocument/2006/relationships/hyperlink" Target="https://podminky.urs.cz/item/CS_URS_2021_02/919735111" TargetMode="External"/><Relationship Id="rId40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5101201" TargetMode="External"/><Relationship Id="rId15" Type="http://schemas.openxmlformats.org/officeDocument/2006/relationships/hyperlink" Target="https://podminky.urs.cz/item/CS_URS_2021_02/153191111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452351101" TargetMode="External"/><Relationship Id="rId36" Type="http://schemas.openxmlformats.org/officeDocument/2006/relationships/hyperlink" Target="https://podminky.urs.cz/item/CS_URS_2021_02/919731121" TargetMode="External"/><Relationship Id="rId10" Type="http://schemas.openxmlformats.org/officeDocument/2006/relationships/hyperlink" Target="https://podminky.urs.cz/item/CS_URS_2021_02/1322542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565145111" TargetMode="External"/><Relationship Id="rId4" Type="http://schemas.openxmlformats.org/officeDocument/2006/relationships/hyperlink" Target="https://podminky.urs.cz/item/CS_URS_2021_02/113154263" TargetMode="External"/><Relationship Id="rId9" Type="http://schemas.openxmlformats.org/officeDocument/2006/relationships/hyperlink" Target="https://podminky.urs.cz/item/CS_URS_2021_02/131451204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452321151" TargetMode="External"/><Relationship Id="rId30" Type="http://schemas.openxmlformats.org/officeDocument/2006/relationships/hyperlink" Target="https://podminky.urs.cz/item/CS_URS_2021_02/564871111" TargetMode="External"/><Relationship Id="rId35" Type="http://schemas.openxmlformats.org/officeDocument/2006/relationships/hyperlink" Target="https://podminky.urs.cz/item/CS_URS_2021_02/892372121" TargetMode="External"/><Relationship Id="rId43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12251102" TargetMode="External"/><Relationship Id="rId3" Type="http://schemas.openxmlformats.org/officeDocument/2006/relationships/hyperlink" Target="https://podminky.urs.cz/item/CS_URS_2021_02/112101102" TargetMode="External"/><Relationship Id="rId7" Type="http://schemas.openxmlformats.org/officeDocument/2006/relationships/hyperlink" Target="https://podminky.urs.cz/item/CS_URS_2021_02/112251101" TargetMode="External"/><Relationship Id="rId2" Type="http://schemas.openxmlformats.org/officeDocument/2006/relationships/hyperlink" Target="https://podminky.urs.cz/item/CS_URS_2021_02/112101101" TargetMode="External"/><Relationship Id="rId1" Type="http://schemas.openxmlformats.org/officeDocument/2006/relationships/hyperlink" Target="https://podminky.urs.cz/item/CS_URS_2021_02/111251102" TargetMode="External"/><Relationship Id="rId6" Type="http://schemas.openxmlformats.org/officeDocument/2006/relationships/hyperlink" Target="https://podminky.urs.cz/item/CS_URS_2021_02/112155311" TargetMode="External"/><Relationship Id="rId5" Type="http://schemas.openxmlformats.org/officeDocument/2006/relationships/hyperlink" Target="https://podminky.urs.cz/item/CS_URS_2021_02/112155221" TargetMode="External"/><Relationship Id="rId4" Type="http://schemas.openxmlformats.org/officeDocument/2006/relationships/hyperlink" Target="https://podminky.urs.cz/item/CS_URS_2021_02/112155215" TargetMode="External"/><Relationship Id="rId9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1151113" TargetMode="External"/><Relationship Id="rId26" Type="http://schemas.openxmlformats.org/officeDocument/2006/relationships/hyperlink" Target="https://podminky.urs.cz/item/CS_URS_2021_02/181351003" TargetMode="External"/><Relationship Id="rId39" Type="http://schemas.openxmlformats.org/officeDocument/2006/relationships/hyperlink" Target="https://podminky.urs.cz/item/CS_URS_2021_02/577144111" TargetMode="External"/><Relationship Id="rId3" Type="http://schemas.openxmlformats.org/officeDocument/2006/relationships/hyperlink" Target="https://podminky.urs.cz/item/CS_URS_2021_02/113154263" TargetMode="External"/><Relationship Id="rId21" Type="http://schemas.openxmlformats.org/officeDocument/2006/relationships/hyperlink" Target="https://podminky.urs.cz/item/CS_URS_2021_02/167151111" TargetMode="External"/><Relationship Id="rId34" Type="http://schemas.openxmlformats.org/officeDocument/2006/relationships/hyperlink" Target="https://podminky.urs.cz/item/CS_URS_2021_02/452351101" TargetMode="External"/><Relationship Id="rId42" Type="http://schemas.openxmlformats.org/officeDocument/2006/relationships/hyperlink" Target="https://podminky.urs.cz/item/CS_URS_2021_02/919731121" TargetMode="External"/><Relationship Id="rId47" Type="http://schemas.openxmlformats.org/officeDocument/2006/relationships/hyperlink" Target="https://podminky.urs.cz/item/CS_URS_2021_02/997221569" TargetMode="External"/><Relationship Id="rId7" Type="http://schemas.openxmlformats.org/officeDocument/2006/relationships/hyperlink" Target="https://podminky.urs.cz/item/CS_URS_2021_02/131251204" TargetMode="External"/><Relationship Id="rId12" Type="http://schemas.openxmlformats.org/officeDocument/2006/relationships/hyperlink" Target="https://podminky.urs.cz/item/CS_URS_2021_02/132454202" TargetMode="External"/><Relationship Id="rId17" Type="http://schemas.openxmlformats.org/officeDocument/2006/relationships/hyperlink" Target="https://podminky.urs.cz/item/CS_URS_2021_02/161151103" TargetMode="External"/><Relationship Id="rId25" Type="http://schemas.openxmlformats.org/officeDocument/2006/relationships/hyperlink" Target="https://podminky.urs.cz/item/CS_URS_2021_02/175151101" TargetMode="External"/><Relationship Id="rId33" Type="http://schemas.openxmlformats.org/officeDocument/2006/relationships/hyperlink" Target="https://podminky.urs.cz/item/CS_URS_2021_02/452321151" TargetMode="External"/><Relationship Id="rId38" Type="http://schemas.openxmlformats.org/officeDocument/2006/relationships/hyperlink" Target="https://podminky.urs.cz/item/CS_URS_2021_02/565155111" TargetMode="External"/><Relationship Id="rId46" Type="http://schemas.openxmlformats.org/officeDocument/2006/relationships/hyperlink" Target="https://podminky.urs.cz/item/CS_URS_2021_02/997221561" TargetMode="External"/><Relationship Id="rId2" Type="http://schemas.openxmlformats.org/officeDocument/2006/relationships/hyperlink" Target="https://podminky.urs.cz/item/CS_URS_2021_02/113107182" TargetMode="External"/><Relationship Id="rId16" Type="http://schemas.openxmlformats.org/officeDocument/2006/relationships/hyperlink" Target="https://podminky.urs.cz/item/CS_URS_2021_02/153191221" TargetMode="External"/><Relationship Id="rId20" Type="http://schemas.openxmlformats.org/officeDocument/2006/relationships/hyperlink" Target="https://podminky.urs.cz/item/CS_URS_2021_02/162651131" TargetMode="External"/><Relationship Id="rId29" Type="http://schemas.openxmlformats.org/officeDocument/2006/relationships/hyperlink" Target="https://podminky.urs.cz/item/CS_URS_2021_02/185803111" TargetMode="External"/><Relationship Id="rId41" Type="http://schemas.openxmlformats.org/officeDocument/2006/relationships/hyperlink" Target="https://podminky.urs.cz/item/CS_URS_2021_02/892381111" TargetMode="External"/><Relationship Id="rId1" Type="http://schemas.openxmlformats.org/officeDocument/2006/relationships/hyperlink" Target="https://podminky.urs.cz/item/CS_URS_2021_02/113107164" TargetMode="External"/><Relationship Id="rId6" Type="http://schemas.openxmlformats.org/officeDocument/2006/relationships/hyperlink" Target="https://podminky.urs.cz/item/CS_URS_2021_02/121151103" TargetMode="External"/><Relationship Id="rId11" Type="http://schemas.openxmlformats.org/officeDocument/2006/relationships/hyperlink" Target="https://podminky.urs.cz/item/CS_URS_2021_02/132354202" TargetMode="External"/><Relationship Id="rId24" Type="http://schemas.openxmlformats.org/officeDocument/2006/relationships/hyperlink" Target="https://podminky.urs.cz/item/CS_URS_2021_02/174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871370410" TargetMode="External"/><Relationship Id="rId45" Type="http://schemas.openxmlformats.org/officeDocument/2006/relationships/hyperlink" Target="https://podminky.urs.cz/item/CS_URS_2021_02/997221559" TargetMode="External"/><Relationship Id="rId5" Type="http://schemas.openxmlformats.org/officeDocument/2006/relationships/hyperlink" Target="https://podminky.urs.cz/item/CS_URS_2021_02/115101301" TargetMode="External"/><Relationship Id="rId15" Type="http://schemas.openxmlformats.org/officeDocument/2006/relationships/hyperlink" Target="https://podminky.urs.cz/item/CS_URS_2021_02/153191111" TargetMode="External"/><Relationship Id="rId23" Type="http://schemas.openxmlformats.org/officeDocument/2006/relationships/hyperlink" Target="https://podminky.urs.cz/item/CS_URS_2021_02/171251201" TargetMode="External"/><Relationship Id="rId28" Type="http://schemas.openxmlformats.org/officeDocument/2006/relationships/hyperlink" Target="https://podminky.urs.cz/item/CS_URS_2021_02/183403111" TargetMode="External"/><Relationship Id="rId36" Type="http://schemas.openxmlformats.org/officeDocument/2006/relationships/hyperlink" Target="https://podminky.urs.cz/item/CS_URS_2021_02/564851111" TargetMode="External"/><Relationship Id="rId49" Type="http://schemas.openxmlformats.org/officeDocument/2006/relationships/drawing" Target="../drawings/drawing19.xml"/><Relationship Id="rId10" Type="http://schemas.openxmlformats.org/officeDocument/2006/relationships/hyperlink" Target="https://podminky.urs.cz/item/CS_URS_2021_02/132254202" TargetMode="External"/><Relationship Id="rId19" Type="http://schemas.openxmlformats.org/officeDocument/2006/relationships/hyperlink" Target="https://podminky.urs.cz/item/CS_URS_2021_02/1626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997221551" TargetMode="External"/><Relationship Id="rId4" Type="http://schemas.openxmlformats.org/officeDocument/2006/relationships/hyperlink" Target="https://podminky.urs.cz/item/CS_URS_2021_02/115101201" TargetMode="External"/><Relationship Id="rId9" Type="http://schemas.openxmlformats.org/officeDocument/2006/relationships/hyperlink" Target="https://podminky.urs.cz/item/CS_URS_2021_02/131451204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67151112" TargetMode="External"/><Relationship Id="rId27" Type="http://schemas.openxmlformats.org/officeDocument/2006/relationships/hyperlink" Target="https://podminky.urs.cz/item/CS_URS_2021_02/181411131" TargetMode="External"/><Relationship Id="rId30" Type="http://schemas.openxmlformats.org/officeDocument/2006/relationships/hyperlink" Target="https://podminky.urs.cz/item/CS_URS_2021_02/185804312" TargetMode="External"/><Relationship Id="rId35" Type="http://schemas.openxmlformats.org/officeDocument/2006/relationships/hyperlink" Target="https://podminky.urs.cz/item/CS_URS_2021_02/452368211" TargetMode="External"/><Relationship Id="rId43" Type="http://schemas.openxmlformats.org/officeDocument/2006/relationships/hyperlink" Target="https://podminky.urs.cz/item/CS_URS_2021_02/919735111" TargetMode="External"/><Relationship Id="rId48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31351204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19001401" TargetMode="External"/><Relationship Id="rId18" Type="http://schemas.openxmlformats.org/officeDocument/2006/relationships/hyperlink" Target="https://podminky.urs.cz/item/CS_URS_2021_02/132254205" TargetMode="External"/><Relationship Id="rId26" Type="http://schemas.openxmlformats.org/officeDocument/2006/relationships/hyperlink" Target="https://podminky.urs.cz/item/CS_URS_2021_02/167151112" TargetMode="External"/><Relationship Id="rId39" Type="http://schemas.openxmlformats.org/officeDocument/2006/relationships/hyperlink" Target="https://podminky.urs.cz/item/CS_URS_2021_02/564861111" TargetMode="External"/><Relationship Id="rId21" Type="http://schemas.openxmlformats.org/officeDocument/2006/relationships/hyperlink" Target="https://podminky.urs.cz/item/CS_URS_2021_02/151101102" TargetMode="External"/><Relationship Id="rId34" Type="http://schemas.openxmlformats.org/officeDocument/2006/relationships/hyperlink" Target="https://podminky.urs.cz/item/CS_URS_2021_02/185803111" TargetMode="External"/><Relationship Id="rId42" Type="http://schemas.openxmlformats.org/officeDocument/2006/relationships/hyperlink" Target="https://podminky.urs.cz/item/CS_URS_2021_02/565135111" TargetMode="External"/><Relationship Id="rId47" Type="http://schemas.openxmlformats.org/officeDocument/2006/relationships/hyperlink" Target="https://podminky.urs.cz/item/CS_URS_2021_02/577134211" TargetMode="External"/><Relationship Id="rId50" Type="http://schemas.openxmlformats.org/officeDocument/2006/relationships/hyperlink" Target="https://podminky.urs.cz/item/CS_URS_2021_02/594611111" TargetMode="External"/><Relationship Id="rId55" Type="http://schemas.openxmlformats.org/officeDocument/2006/relationships/hyperlink" Target="https://podminky.urs.cz/item/CS_URS_2021_02/899721111" TargetMode="External"/><Relationship Id="rId63" Type="http://schemas.openxmlformats.org/officeDocument/2006/relationships/hyperlink" Target="https://podminky.urs.cz/item/CS_URS_2021_02/997221611" TargetMode="External"/><Relationship Id="rId7" Type="http://schemas.openxmlformats.org/officeDocument/2006/relationships/hyperlink" Target="https://podminky.urs.cz/item/CS_URS_2021_02/113107342" TargetMode="External"/><Relationship Id="rId2" Type="http://schemas.openxmlformats.org/officeDocument/2006/relationships/hyperlink" Target="https://podminky.urs.cz/item/CS_URS_2021_02/113106171" TargetMode="External"/><Relationship Id="rId16" Type="http://schemas.openxmlformats.org/officeDocument/2006/relationships/hyperlink" Target="https://podminky.urs.cz/item/CS_URS_2021_02/120001101" TargetMode="External"/><Relationship Id="rId20" Type="http://schemas.openxmlformats.org/officeDocument/2006/relationships/hyperlink" Target="https://podminky.urs.cz/item/CS_URS_2021_02/132454205" TargetMode="External"/><Relationship Id="rId29" Type="http://schemas.openxmlformats.org/officeDocument/2006/relationships/hyperlink" Target="https://podminky.urs.cz/item/CS_URS_2021_02/174151101" TargetMode="External"/><Relationship Id="rId41" Type="http://schemas.openxmlformats.org/officeDocument/2006/relationships/hyperlink" Target="https://podminky.urs.cz/item/CS_URS_2021_02/564941412" TargetMode="External"/><Relationship Id="rId54" Type="http://schemas.openxmlformats.org/officeDocument/2006/relationships/hyperlink" Target="https://podminky.urs.cz/item/CS_URS_2021_02/892372111" TargetMode="External"/><Relationship Id="rId62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5111" TargetMode="External"/><Relationship Id="rId6" Type="http://schemas.openxmlformats.org/officeDocument/2006/relationships/hyperlink" Target="https://podminky.urs.cz/item/CS_URS_2021_02/113107341" TargetMode="External"/><Relationship Id="rId11" Type="http://schemas.openxmlformats.org/officeDocument/2006/relationships/hyperlink" Target="https://podminky.urs.cz/item/CS_URS_2021_02/115101201" TargetMode="External"/><Relationship Id="rId24" Type="http://schemas.openxmlformats.org/officeDocument/2006/relationships/hyperlink" Target="https://podminky.urs.cz/item/CS_URS_2021_02/162651131" TargetMode="External"/><Relationship Id="rId32" Type="http://schemas.openxmlformats.org/officeDocument/2006/relationships/hyperlink" Target="https://podminky.urs.cz/item/CS_URS_2021_02/181411131" TargetMode="External"/><Relationship Id="rId37" Type="http://schemas.openxmlformats.org/officeDocument/2006/relationships/hyperlink" Target="https://podminky.urs.cz/item/CS_URS_2021_02/451573111" TargetMode="External"/><Relationship Id="rId40" Type="http://schemas.openxmlformats.org/officeDocument/2006/relationships/hyperlink" Target="https://podminky.urs.cz/item/CS_URS_2021_02/564931411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892351111" TargetMode="External"/><Relationship Id="rId58" Type="http://schemas.openxmlformats.org/officeDocument/2006/relationships/hyperlink" Target="https://podminky.urs.cz/item/CS_URS_2021_02/919735111" TargetMode="External"/><Relationship Id="rId5" Type="http://schemas.openxmlformats.org/officeDocument/2006/relationships/hyperlink" Target="https://podminky.urs.cz/item/CS_URS_2021_02/113107331" TargetMode="External"/><Relationship Id="rId15" Type="http://schemas.openxmlformats.org/officeDocument/2006/relationships/hyperlink" Target="https://podminky.urs.cz/item/CS_URS_2021_02/119001421" TargetMode="External"/><Relationship Id="rId23" Type="http://schemas.openxmlformats.org/officeDocument/2006/relationships/hyperlink" Target="https://podminky.urs.cz/item/CS_URS_2021_02/162651111" TargetMode="External"/><Relationship Id="rId28" Type="http://schemas.openxmlformats.org/officeDocument/2006/relationships/hyperlink" Target="https://podminky.urs.cz/item/CS_URS_2021_02/171251201" TargetMode="External"/><Relationship Id="rId36" Type="http://schemas.openxmlformats.org/officeDocument/2006/relationships/hyperlink" Target="https://podminky.urs.cz/item/CS_URS_2021_02/212751104" TargetMode="External"/><Relationship Id="rId49" Type="http://schemas.openxmlformats.org/officeDocument/2006/relationships/hyperlink" Target="https://podminky.urs.cz/item/CS_URS_2021_02/581121115" TargetMode="External"/><Relationship Id="rId57" Type="http://schemas.openxmlformats.org/officeDocument/2006/relationships/hyperlink" Target="https://podminky.urs.cz/item/CS_URS_2021_02/919731121" TargetMode="External"/><Relationship Id="rId61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13154123" TargetMode="External"/><Relationship Id="rId19" Type="http://schemas.openxmlformats.org/officeDocument/2006/relationships/hyperlink" Target="https://podminky.urs.cz/item/CS_URS_2021_02/132354205" TargetMode="External"/><Relationship Id="rId31" Type="http://schemas.openxmlformats.org/officeDocument/2006/relationships/hyperlink" Target="https://podminky.urs.cz/item/CS_URS_2021_02/181351003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871313121" TargetMode="External"/><Relationship Id="rId60" Type="http://schemas.openxmlformats.org/officeDocument/2006/relationships/hyperlink" Target="https://podminky.urs.cz/item/CS_URS_2021_02/997221559" TargetMode="External"/><Relationship Id="rId65" Type="http://schemas.openxmlformats.org/officeDocument/2006/relationships/drawing" Target="../drawings/drawing21.xml"/><Relationship Id="rId4" Type="http://schemas.openxmlformats.org/officeDocument/2006/relationships/hyperlink" Target="https://podminky.urs.cz/item/CS_URS_2021_02/113107324" TargetMode="External"/><Relationship Id="rId9" Type="http://schemas.openxmlformats.org/officeDocument/2006/relationships/hyperlink" Target="https://podminky.urs.cz/item/CS_URS_2021_02/113154122" TargetMode="External"/><Relationship Id="rId14" Type="http://schemas.openxmlformats.org/officeDocument/2006/relationships/hyperlink" Target="https://podminky.urs.cz/item/CS_URS_2021_02/119001412" TargetMode="External"/><Relationship Id="rId22" Type="http://schemas.openxmlformats.org/officeDocument/2006/relationships/hyperlink" Target="https://podminky.urs.cz/item/CS_URS_2021_02/151101112" TargetMode="External"/><Relationship Id="rId27" Type="http://schemas.openxmlformats.org/officeDocument/2006/relationships/hyperlink" Target="https://podminky.urs.cz/item/CS_URS_2021_02/171152501" TargetMode="External"/><Relationship Id="rId30" Type="http://schemas.openxmlformats.org/officeDocument/2006/relationships/hyperlink" Target="https://podminky.urs.cz/item/CS_URS_2021_02/175151101" TargetMode="External"/><Relationship Id="rId35" Type="http://schemas.openxmlformats.org/officeDocument/2006/relationships/hyperlink" Target="https://podminky.urs.cz/item/CS_URS_2021_02/185804312" TargetMode="External"/><Relationship Id="rId43" Type="http://schemas.openxmlformats.org/officeDocument/2006/relationships/hyperlink" Target="https://podminky.urs.cz/item/CS_URS_2021_02/565155111" TargetMode="External"/><Relationship Id="rId48" Type="http://schemas.openxmlformats.org/officeDocument/2006/relationships/hyperlink" Target="https://podminky.urs.cz/item/CS_URS_2021_02/577144111" TargetMode="External"/><Relationship Id="rId56" Type="http://schemas.openxmlformats.org/officeDocument/2006/relationships/hyperlink" Target="https://podminky.urs.cz/item/CS_URS_2021_02/899722113" TargetMode="External"/><Relationship Id="rId64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13107343" TargetMode="External"/><Relationship Id="rId51" Type="http://schemas.openxmlformats.org/officeDocument/2006/relationships/hyperlink" Target="https://podminky.urs.cz/item/CS_URS_2021_02/596212210" TargetMode="External"/><Relationship Id="rId3" Type="http://schemas.openxmlformats.org/officeDocument/2006/relationships/hyperlink" Target="https://podminky.urs.cz/item/CS_URS_2021_02/113107322" TargetMode="External"/><Relationship Id="rId12" Type="http://schemas.openxmlformats.org/officeDocument/2006/relationships/hyperlink" Target="https://podminky.urs.cz/item/CS_URS_2021_02/115101301" TargetMode="External"/><Relationship Id="rId17" Type="http://schemas.openxmlformats.org/officeDocument/2006/relationships/hyperlink" Target="https://podminky.urs.cz/item/CS_URS_2021_02/121151103" TargetMode="External"/><Relationship Id="rId25" Type="http://schemas.openxmlformats.org/officeDocument/2006/relationships/hyperlink" Target="https://podminky.urs.cz/item/CS_URS_2021_02/167151111" TargetMode="External"/><Relationship Id="rId33" Type="http://schemas.openxmlformats.org/officeDocument/2006/relationships/hyperlink" Target="https://podminky.urs.cz/item/CS_URS_2021_02/183403111" TargetMode="External"/><Relationship Id="rId38" Type="http://schemas.openxmlformats.org/officeDocument/2006/relationships/hyperlink" Target="https://podminky.urs.cz/item/CS_URS_2021_02/564851111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997221551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359901211" TargetMode="External"/><Relationship Id="rId39" Type="http://schemas.openxmlformats.org/officeDocument/2006/relationships/hyperlink" Target="https://podminky.urs.cz/item/CS_URS_2021_02/877370420" TargetMode="External"/><Relationship Id="rId3" Type="http://schemas.openxmlformats.org/officeDocument/2006/relationships/hyperlink" Target="https://podminky.urs.cz/item/CS_URS_2021_02/11310724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567122111" TargetMode="External"/><Relationship Id="rId42" Type="http://schemas.openxmlformats.org/officeDocument/2006/relationships/hyperlink" Target="https://podminky.urs.cz/item/CS_URS_2021_02/894414111" TargetMode="External"/><Relationship Id="rId47" Type="http://schemas.openxmlformats.org/officeDocument/2006/relationships/hyperlink" Target="https://podminky.urs.cz/item/CS_URS_2021_02/919735111" TargetMode="External"/><Relationship Id="rId50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212751104" TargetMode="External"/><Relationship Id="rId33" Type="http://schemas.openxmlformats.org/officeDocument/2006/relationships/hyperlink" Target="https://podminky.urs.cz/item/CS_URS_2021_02/565135111" TargetMode="External"/><Relationship Id="rId38" Type="http://schemas.openxmlformats.org/officeDocument/2006/relationships/hyperlink" Target="https://podminky.urs.cz/item/CS_URS_2021_02/871370410" TargetMode="External"/><Relationship Id="rId46" Type="http://schemas.openxmlformats.org/officeDocument/2006/relationships/hyperlink" Target="https://podminky.urs.cz/item/CS_URS_2021_02/91973112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452311131" TargetMode="External"/><Relationship Id="rId41" Type="http://schemas.openxmlformats.org/officeDocument/2006/relationships/hyperlink" Target="https://podminky.urs.cz/item/CS_URS_2021_02/8944113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0001101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564931411" TargetMode="External"/><Relationship Id="rId37" Type="http://schemas.openxmlformats.org/officeDocument/2006/relationships/hyperlink" Target="https://podminky.urs.cz/item/CS_URS_2021_02/577134111" TargetMode="External"/><Relationship Id="rId40" Type="http://schemas.openxmlformats.org/officeDocument/2006/relationships/hyperlink" Target="https://podminky.urs.cz/item/CS_URS_2021_02/892372121" TargetMode="External"/><Relationship Id="rId45" Type="http://schemas.openxmlformats.org/officeDocument/2006/relationships/hyperlink" Target="https://podminky.urs.cz/item/CS_URS_2021_02/899722114" TargetMode="External"/><Relationship Id="rId53" Type="http://schemas.openxmlformats.org/officeDocument/2006/relationships/drawing" Target="../drawings/drawing22.xm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452112112" TargetMode="External"/><Relationship Id="rId36" Type="http://schemas.openxmlformats.org/officeDocument/2006/relationships/hyperlink" Target="https://podminky.urs.cz/item/CS_URS_2021_02/573231106" TargetMode="External"/><Relationship Id="rId49" Type="http://schemas.openxmlformats.org/officeDocument/2006/relationships/hyperlink" Target="https://podminky.urs.cz/item/CS_URS_2021_02/997221559" TargetMode="External"/><Relationship Id="rId10" Type="http://schemas.openxmlformats.org/officeDocument/2006/relationships/hyperlink" Target="https://podminky.urs.cz/item/CS_URS_2021_02/11900142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564861111" TargetMode="External"/><Relationship Id="rId44" Type="http://schemas.openxmlformats.org/officeDocument/2006/relationships/hyperlink" Target="https://podminky.urs.cz/item/CS_URS_2021_02/899104112" TargetMode="External"/><Relationship Id="rId52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12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451573111" TargetMode="External"/><Relationship Id="rId30" Type="http://schemas.openxmlformats.org/officeDocument/2006/relationships/hyperlink" Target="https://podminky.urs.cz/item/CS_URS_2021_02/452351101" TargetMode="External"/><Relationship Id="rId35" Type="http://schemas.openxmlformats.org/officeDocument/2006/relationships/hyperlink" Target="https://podminky.urs.cz/item/CS_URS_2021_02/573111111" TargetMode="External"/><Relationship Id="rId43" Type="http://schemas.openxmlformats.org/officeDocument/2006/relationships/hyperlink" Target="https://podminky.urs.cz/item/CS_URS_2021_02/894414211" TargetMode="External"/><Relationship Id="rId48" Type="http://schemas.openxmlformats.org/officeDocument/2006/relationships/hyperlink" Target="https://podminky.urs.cz/item/CS_URS_2021_02/99722155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997221569" TargetMode="External"/></Relationships>
</file>

<file path=xl/worksheets/_rels/sheet2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5135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112122" TargetMode="External"/><Relationship Id="rId42" Type="http://schemas.openxmlformats.org/officeDocument/2006/relationships/hyperlink" Target="https://podminky.urs.cz/item/CS_URS_2021_02/573231106" TargetMode="External"/><Relationship Id="rId47" Type="http://schemas.openxmlformats.org/officeDocument/2006/relationships/hyperlink" Target="https://podminky.urs.cz/item/CS_URS_2021_02/894411311" TargetMode="External"/><Relationship Id="rId50" Type="http://schemas.openxmlformats.org/officeDocument/2006/relationships/hyperlink" Target="https://podminky.urs.cz/item/CS_URS_2021_02/894414211" TargetMode="External"/><Relationship Id="rId55" Type="http://schemas.openxmlformats.org/officeDocument/2006/relationships/hyperlink" Target="https://podminky.urs.cz/item/CS_URS_2021_02/99722155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4931411" TargetMode="External"/><Relationship Id="rId46" Type="http://schemas.openxmlformats.org/officeDocument/2006/relationships/hyperlink" Target="https://podminky.urs.cz/item/CS_URS_2021_02/892372121" TargetMode="External"/><Relationship Id="rId59" Type="http://schemas.openxmlformats.org/officeDocument/2006/relationships/hyperlink" Target="https://podminky.urs.cz/item/CS_URS_2021_02/9982761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111111" TargetMode="External"/><Relationship Id="rId54" Type="http://schemas.openxmlformats.org/officeDocument/2006/relationships/hyperlink" Target="https://podminky.urs.cz/item/CS_URS_2021_02/9197351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567122111" TargetMode="External"/><Relationship Id="rId45" Type="http://schemas.openxmlformats.org/officeDocument/2006/relationships/hyperlink" Target="https://podminky.urs.cz/item/CS_URS_2021_02/877370420" TargetMode="External"/><Relationship Id="rId53" Type="http://schemas.openxmlformats.org/officeDocument/2006/relationships/hyperlink" Target="https://podminky.urs.cz/item/CS_URS_2021_02/919731121" TargetMode="External"/><Relationship Id="rId58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452351101" TargetMode="External"/><Relationship Id="rId49" Type="http://schemas.openxmlformats.org/officeDocument/2006/relationships/hyperlink" Target="https://podminky.urs.cz/item/CS_URS_2021_02/894414111" TargetMode="External"/><Relationship Id="rId57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899722114" TargetMode="External"/><Relationship Id="rId60" Type="http://schemas.openxmlformats.org/officeDocument/2006/relationships/drawing" Target="../drawings/drawing23.xm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11131" TargetMode="External"/><Relationship Id="rId43" Type="http://schemas.openxmlformats.org/officeDocument/2006/relationships/hyperlink" Target="https://podminky.urs.cz/item/CS_URS_2021_02/577134111" TargetMode="External"/><Relationship Id="rId48" Type="http://schemas.openxmlformats.org/officeDocument/2006/relationships/hyperlink" Target="https://podminky.urs.cz/item/CS_URS_2021_02/894412411" TargetMode="External"/><Relationship Id="rId56" Type="http://schemas.openxmlformats.org/officeDocument/2006/relationships/hyperlink" Target="https://podminky.urs.cz/item/CS_URS_2021_02/997221559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104112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3403111" TargetMode="External"/><Relationship Id="rId39" Type="http://schemas.openxmlformats.org/officeDocument/2006/relationships/hyperlink" Target="https://podminky.urs.cz/item/CS_URS_2021_02/5671221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452311131" TargetMode="External"/><Relationship Id="rId42" Type="http://schemas.openxmlformats.org/officeDocument/2006/relationships/hyperlink" Target="https://podminky.urs.cz/item/CS_URS_2021_02/577134111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104112" TargetMode="External"/><Relationship Id="rId55" Type="http://schemas.openxmlformats.org/officeDocument/2006/relationships/hyperlink" Target="https://podminky.urs.cz/item/CS_URS_2021_02/997221559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411131" TargetMode="External"/><Relationship Id="rId33" Type="http://schemas.openxmlformats.org/officeDocument/2006/relationships/hyperlink" Target="https://podminky.urs.cz/item/CS_URS_2021_02/452112122" TargetMode="External"/><Relationship Id="rId38" Type="http://schemas.openxmlformats.org/officeDocument/2006/relationships/hyperlink" Target="https://podminky.urs.cz/item/CS_URS_2021_02/565135111" TargetMode="External"/><Relationship Id="rId46" Type="http://schemas.openxmlformats.org/officeDocument/2006/relationships/hyperlink" Target="https://podminky.urs.cz/item/CS_URS_2021_02/894412411" TargetMode="External"/><Relationship Id="rId59" Type="http://schemas.openxmlformats.org/officeDocument/2006/relationships/drawing" Target="../drawings/drawing24.xm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212751104" TargetMode="External"/><Relationship Id="rId41" Type="http://schemas.openxmlformats.org/officeDocument/2006/relationships/hyperlink" Target="https://podminky.urs.cz/item/CS_URS_2021_02/573231106" TargetMode="External"/><Relationship Id="rId54" Type="http://schemas.openxmlformats.org/officeDocument/2006/relationships/hyperlink" Target="https://podminky.urs.cz/item/CS_URS_2021_02/99722155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181351003" TargetMode="External"/><Relationship Id="rId32" Type="http://schemas.openxmlformats.org/officeDocument/2006/relationships/hyperlink" Target="https://podminky.urs.cz/item/CS_URS_2021_02/452112112" TargetMode="External"/><Relationship Id="rId37" Type="http://schemas.openxmlformats.org/officeDocument/2006/relationships/hyperlink" Target="https://podminky.urs.cz/item/CS_URS_2021_02/564931411" TargetMode="External"/><Relationship Id="rId40" Type="http://schemas.openxmlformats.org/officeDocument/2006/relationships/hyperlink" Target="https://podminky.urs.cz/item/CS_URS_2021_02/573111111" TargetMode="External"/><Relationship Id="rId45" Type="http://schemas.openxmlformats.org/officeDocument/2006/relationships/hyperlink" Target="https://podminky.urs.cz/item/CS_URS_2021_02/894411311" TargetMode="External"/><Relationship Id="rId53" Type="http://schemas.openxmlformats.org/officeDocument/2006/relationships/hyperlink" Target="https://podminky.urs.cz/item/CS_URS_2021_02/919735111" TargetMode="External"/><Relationship Id="rId58" Type="http://schemas.openxmlformats.org/officeDocument/2006/relationships/hyperlink" Target="https://podminky.urs.cz/item/CS_URS_2021_02/99827610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12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5804312" TargetMode="External"/><Relationship Id="rId36" Type="http://schemas.openxmlformats.org/officeDocument/2006/relationships/hyperlink" Target="https://podminky.urs.cz/item/CS_URS_2021_02/564861111" TargetMode="External"/><Relationship Id="rId49" Type="http://schemas.openxmlformats.org/officeDocument/2006/relationships/hyperlink" Target="https://podminky.urs.cz/item/CS_URS_2021_02/899103112" TargetMode="External"/><Relationship Id="rId57" Type="http://schemas.openxmlformats.org/officeDocument/2006/relationships/hyperlink" Target="https://podminky.urs.cz/item/CS_URS_2021_02/997221569" TargetMode="Externa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451573111" TargetMode="External"/><Relationship Id="rId44" Type="http://schemas.openxmlformats.org/officeDocument/2006/relationships/hyperlink" Target="https://podminky.urs.cz/item/CS_URS_2021_02/892372121" TargetMode="External"/><Relationship Id="rId52" Type="http://schemas.openxmlformats.org/officeDocument/2006/relationships/hyperlink" Target="https://podminky.urs.cz/item/CS_URS_2021_02/91973112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2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185803111" TargetMode="External"/><Relationship Id="rId30" Type="http://schemas.openxmlformats.org/officeDocument/2006/relationships/hyperlink" Target="https://podminky.urs.cz/item/CS_URS_2021_02/359901211" TargetMode="External"/><Relationship Id="rId35" Type="http://schemas.openxmlformats.org/officeDocument/2006/relationships/hyperlink" Target="https://podminky.urs.cz/item/CS_URS_2021_02/452351101" TargetMode="External"/><Relationship Id="rId43" Type="http://schemas.openxmlformats.org/officeDocument/2006/relationships/hyperlink" Target="https://podminky.urs.cz/item/CS_URS_2021_02/871370410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722114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5135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112122" TargetMode="External"/><Relationship Id="rId42" Type="http://schemas.openxmlformats.org/officeDocument/2006/relationships/hyperlink" Target="https://podminky.urs.cz/item/CS_URS_2021_02/573231106" TargetMode="External"/><Relationship Id="rId47" Type="http://schemas.openxmlformats.org/officeDocument/2006/relationships/hyperlink" Target="https://podminky.urs.cz/item/CS_URS_2021_02/894412411" TargetMode="External"/><Relationship Id="rId50" Type="http://schemas.openxmlformats.org/officeDocument/2006/relationships/hyperlink" Target="https://podminky.urs.cz/item/CS_URS_2021_02/899103112" TargetMode="External"/><Relationship Id="rId55" Type="http://schemas.openxmlformats.org/officeDocument/2006/relationships/hyperlink" Target="https://podminky.urs.cz/item/CS_URS_2021_02/99722155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4931411" TargetMode="External"/><Relationship Id="rId46" Type="http://schemas.openxmlformats.org/officeDocument/2006/relationships/hyperlink" Target="https://podminky.urs.cz/item/CS_URS_2021_02/894411311" TargetMode="External"/><Relationship Id="rId59" Type="http://schemas.openxmlformats.org/officeDocument/2006/relationships/hyperlink" Target="https://podminky.urs.cz/item/CS_URS_2021_02/9982761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111111" TargetMode="External"/><Relationship Id="rId54" Type="http://schemas.openxmlformats.org/officeDocument/2006/relationships/hyperlink" Target="https://podminky.urs.cz/item/CS_URS_2021_02/91973511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567122111" TargetMode="External"/><Relationship Id="rId45" Type="http://schemas.openxmlformats.org/officeDocument/2006/relationships/hyperlink" Target="https://podminky.urs.cz/item/CS_URS_2021_02/892372121" TargetMode="External"/><Relationship Id="rId53" Type="http://schemas.openxmlformats.org/officeDocument/2006/relationships/hyperlink" Target="https://podminky.urs.cz/item/CS_URS_2021_02/919731121" TargetMode="External"/><Relationship Id="rId58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452351101" TargetMode="External"/><Relationship Id="rId49" Type="http://schemas.openxmlformats.org/officeDocument/2006/relationships/hyperlink" Target="https://podminky.urs.cz/item/CS_URS_2021_02/894414211" TargetMode="External"/><Relationship Id="rId57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899722114" TargetMode="External"/><Relationship Id="rId60" Type="http://schemas.openxmlformats.org/officeDocument/2006/relationships/drawing" Target="../drawings/drawing25.xm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11131" TargetMode="External"/><Relationship Id="rId43" Type="http://schemas.openxmlformats.org/officeDocument/2006/relationships/hyperlink" Target="https://podminky.urs.cz/item/CS_URS_2021_02/577134111" TargetMode="External"/><Relationship Id="rId48" Type="http://schemas.openxmlformats.org/officeDocument/2006/relationships/hyperlink" Target="https://podminky.urs.cz/item/CS_URS_2021_02/894414111" TargetMode="External"/><Relationship Id="rId56" Type="http://schemas.openxmlformats.org/officeDocument/2006/relationships/hyperlink" Target="https://podminky.urs.cz/item/CS_URS_2021_02/997221559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104112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3403111" TargetMode="External"/><Relationship Id="rId39" Type="http://schemas.openxmlformats.org/officeDocument/2006/relationships/hyperlink" Target="https://podminky.urs.cz/item/CS_URS_2021_02/5731111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452351101" TargetMode="External"/><Relationship Id="rId42" Type="http://schemas.openxmlformats.org/officeDocument/2006/relationships/hyperlink" Target="https://podminky.urs.cz/item/CS_URS_2021_02/871370410" TargetMode="External"/><Relationship Id="rId47" Type="http://schemas.openxmlformats.org/officeDocument/2006/relationships/hyperlink" Target="https://podminky.urs.cz/item/CS_URS_2021_02/894414211" TargetMode="External"/><Relationship Id="rId50" Type="http://schemas.openxmlformats.org/officeDocument/2006/relationships/hyperlink" Target="https://podminky.urs.cz/item/CS_URS_2021_02/919731121" TargetMode="External"/><Relationship Id="rId55" Type="http://schemas.openxmlformats.org/officeDocument/2006/relationships/hyperlink" Target="https://podminky.urs.cz/item/CS_URS_2021_02/997221569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411131" TargetMode="External"/><Relationship Id="rId33" Type="http://schemas.openxmlformats.org/officeDocument/2006/relationships/hyperlink" Target="https://podminky.urs.cz/item/CS_URS_2021_02/452311131" TargetMode="External"/><Relationship Id="rId38" Type="http://schemas.openxmlformats.org/officeDocument/2006/relationships/hyperlink" Target="https://podminky.urs.cz/item/CS_URS_2021_02/567122111" TargetMode="External"/><Relationship Id="rId46" Type="http://schemas.openxmlformats.org/officeDocument/2006/relationships/hyperlink" Target="https://podminky.urs.cz/item/CS_URS_2021_02/89441411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212751104" TargetMode="External"/><Relationship Id="rId41" Type="http://schemas.openxmlformats.org/officeDocument/2006/relationships/hyperlink" Target="https://podminky.urs.cz/item/CS_URS_2021_02/577134111" TargetMode="External"/><Relationship Id="rId54" Type="http://schemas.openxmlformats.org/officeDocument/2006/relationships/hyperlink" Target="https://podminky.urs.cz/item/CS_URS_2021_02/99722156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181351003" TargetMode="External"/><Relationship Id="rId32" Type="http://schemas.openxmlformats.org/officeDocument/2006/relationships/hyperlink" Target="https://podminky.urs.cz/item/CS_URS_2021_02/452112112" TargetMode="External"/><Relationship Id="rId37" Type="http://schemas.openxmlformats.org/officeDocument/2006/relationships/hyperlink" Target="https://podminky.urs.cz/item/CS_URS_2021_02/565135111" TargetMode="External"/><Relationship Id="rId40" Type="http://schemas.openxmlformats.org/officeDocument/2006/relationships/hyperlink" Target="https://podminky.urs.cz/item/CS_URS_2021_02/573231106" TargetMode="External"/><Relationship Id="rId45" Type="http://schemas.openxmlformats.org/officeDocument/2006/relationships/hyperlink" Target="https://podminky.urs.cz/item/CS_URS_2021_02/894411311" TargetMode="External"/><Relationship Id="rId53" Type="http://schemas.openxmlformats.org/officeDocument/2006/relationships/hyperlink" Target="https://podminky.urs.cz/item/CS_URS_2021_02/997221559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12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5804312" TargetMode="External"/><Relationship Id="rId36" Type="http://schemas.openxmlformats.org/officeDocument/2006/relationships/hyperlink" Target="https://podminky.urs.cz/item/CS_URS_2021_02/564931411" TargetMode="External"/><Relationship Id="rId49" Type="http://schemas.openxmlformats.org/officeDocument/2006/relationships/hyperlink" Target="https://podminky.urs.cz/item/CS_URS_2021_02/899722114" TargetMode="External"/><Relationship Id="rId57" Type="http://schemas.openxmlformats.org/officeDocument/2006/relationships/drawing" Target="../drawings/drawing26.xm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451573111" TargetMode="External"/><Relationship Id="rId44" Type="http://schemas.openxmlformats.org/officeDocument/2006/relationships/hyperlink" Target="https://podminky.urs.cz/item/CS_URS_2021_02/892372121" TargetMode="External"/><Relationship Id="rId52" Type="http://schemas.openxmlformats.org/officeDocument/2006/relationships/hyperlink" Target="https://podminky.urs.cz/item/CS_URS_2021_02/99722155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2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185803111" TargetMode="External"/><Relationship Id="rId30" Type="http://schemas.openxmlformats.org/officeDocument/2006/relationships/hyperlink" Target="https://podminky.urs.cz/item/CS_URS_2021_02/359901211" TargetMode="External"/><Relationship Id="rId35" Type="http://schemas.openxmlformats.org/officeDocument/2006/relationships/hyperlink" Target="https://podminky.urs.cz/item/CS_URS_2021_02/564861111" TargetMode="External"/><Relationship Id="rId43" Type="http://schemas.openxmlformats.org/officeDocument/2006/relationships/hyperlink" Target="https://podminky.urs.cz/item/CS_URS_2021_02/877370420" TargetMode="External"/><Relationship Id="rId48" Type="http://schemas.openxmlformats.org/officeDocument/2006/relationships/hyperlink" Target="https://podminky.urs.cz/item/CS_URS_2021_02/899104112" TargetMode="External"/><Relationship Id="rId56" Type="http://schemas.openxmlformats.org/officeDocument/2006/relationships/hyperlink" Target="https://podminky.urs.cz/item/CS_URS_2021_02/99827610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919735111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5135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112122" TargetMode="External"/><Relationship Id="rId42" Type="http://schemas.openxmlformats.org/officeDocument/2006/relationships/hyperlink" Target="https://podminky.urs.cz/item/CS_URS_2021_02/573231106" TargetMode="External"/><Relationship Id="rId47" Type="http://schemas.openxmlformats.org/officeDocument/2006/relationships/hyperlink" Target="https://podminky.urs.cz/item/CS_URS_2021_02/894411311" TargetMode="External"/><Relationship Id="rId50" Type="http://schemas.openxmlformats.org/officeDocument/2006/relationships/hyperlink" Target="https://podminky.urs.cz/item/CS_URS_2021_02/894414211" TargetMode="External"/><Relationship Id="rId55" Type="http://schemas.openxmlformats.org/officeDocument/2006/relationships/hyperlink" Target="https://podminky.urs.cz/item/CS_URS_2021_02/919735111" TargetMode="External"/><Relationship Id="rId7" Type="http://schemas.openxmlformats.org/officeDocument/2006/relationships/hyperlink" Target="https://podminky.urs.cz/item/CS_URS_2021_02/11510130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111111" TargetMode="External"/><Relationship Id="rId54" Type="http://schemas.openxmlformats.org/officeDocument/2006/relationships/hyperlink" Target="https://podminky.urs.cz/item/CS_URS_2021_02/919731121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861111" TargetMode="External"/><Relationship Id="rId40" Type="http://schemas.openxmlformats.org/officeDocument/2006/relationships/hyperlink" Target="https://podminky.urs.cz/item/CS_URS_2021_02/567122111" TargetMode="External"/><Relationship Id="rId45" Type="http://schemas.openxmlformats.org/officeDocument/2006/relationships/hyperlink" Target="https://podminky.urs.cz/item/CS_URS_2021_02/877370420" TargetMode="External"/><Relationship Id="rId53" Type="http://schemas.openxmlformats.org/officeDocument/2006/relationships/hyperlink" Target="https://podminky.urs.cz/item/CS_URS_2021_02/899722114" TargetMode="External"/><Relationship Id="rId58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1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452351101" TargetMode="External"/><Relationship Id="rId49" Type="http://schemas.openxmlformats.org/officeDocument/2006/relationships/hyperlink" Target="https://podminky.urs.cz/item/CS_URS_2021_02/894414111" TargetMode="External"/><Relationship Id="rId57" Type="http://schemas.openxmlformats.org/officeDocument/2006/relationships/hyperlink" Target="https://podminky.urs.cz/item/CS_URS_2021_02/997221559" TargetMode="External"/><Relationship Id="rId61" Type="http://schemas.openxmlformats.org/officeDocument/2006/relationships/drawing" Target="../drawings/drawing27.xm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899104112" TargetMode="External"/><Relationship Id="rId60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11131" TargetMode="External"/><Relationship Id="rId43" Type="http://schemas.openxmlformats.org/officeDocument/2006/relationships/hyperlink" Target="https://podminky.urs.cz/item/CS_URS_2021_02/577134111" TargetMode="External"/><Relationship Id="rId48" Type="http://schemas.openxmlformats.org/officeDocument/2006/relationships/hyperlink" Target="https://podminky.urs.cz/item/CS_URS_2021_02/894412411" TargetMode="External"/><Relationship Id="rId56" Type="http://schemas.openxmlformats.org/officeDocument/2006/relationships/hyperlink" Target="https://podminky.urs.cz/item/CS_URS_2021_02/997221551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899103112" TargetMode="External"/><Relationship Id="rId3" Type="http://schemas.openxmlformats.org/officeDocument/2006/relationships/hyperlink" Target="https://podminky.urs.cz/item/CS_URS_2021_02/11310724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4931411" TargetMode="External"/><Relationship Id="rId46" Type="http://schemas.openxmlformats.org/officeDocument/2006/relationships/hyperlink" Target="https://podminky.urs.cz/item/CS_URS_2021_02/892372121" TargetMode="External"/><Relationship Id="rId59" Type="http://schemas.openxmlformats.org/officeDocument/2006/relationships/hyperlink" Target="https://podminky.urs.cz/item/CS_URS_2021_02/997221569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21151123" TargetMode="External"/><Relationship Id="rId18" Type="http://schemas.openxmlformats.org/officeDocument/2006/relationships/hyperlink" Target="https://podminky.urs.cz/item/CS_URS_2021_02/151101112" TargetMode="External"/><Relationship Id="rId26" Type="http://schemas.openxmlformats.org/officeDocument/2006/relationships/hyperlink" Target="https://podminky.urs.cz/item/CS_URS_2021_02/175151101" TargetMode="External"/><Relationship Id="rId39" Type="http://schemas.openxmlformats.org/officeDocument/2006/relationships/hyperlink" Target="https://podminky.urs.cz/item/CS_URS_2021_02/564851111" TargetMode="External"/><Relationship Id="rId21" Type="http://schemas.openxmlformats.org/officeDocument/2006/relationships/hyperlink" Target="https://podminky.urs.cz/item/CS_URS_2021_02/167151111" TargetMode="External"/><Relationship Id="rId34" Type="http://schemas.openxmlformats.org/officeDocument/2006/relationships/hyperlink" Target="https://podminky.urs.cz/item/CS_URS_2021_02/451573111" TargetMode="External"/><Relationship Id="rId42" Type="http://schemas.openxmlformats.org/officeDocument/2006/relationships/hyperlink" Target="https://podminky.urs.cz/item/CS_URS_2021_02/565135111" TargetMode="External"/><Relationship Id="rId47" Type="http://schemas.openxmlformats.org/officeDocument/2006/relationships/hyperlink" Target="https://podminky.urs.cz/item/CS_URS_2021_02/596211110" TargetMode="External"/><Relationship Id="rId50" Type="http://schemas.openxmlformats.org/officeDocument/2006/relationships/hyperlink" Target="https://podminky.urs.cz/item/CS_URS_2021_02/892372121" TargetMode="External"/><Relationship Id="rId55" Type="http://schemas.openxmlformats.org/officeDocument/2006/relationships/hyperlink" Target="https://podminky.urs.cz/item/CS_URS_2021_02/899104112" TargetMode="External"/><Relationship Id="rId63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3154232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32454206" TargetMode="External"/><Relationship Id="rId20" Type="http://schemas.openxmlformats.org/officeDocument/2006/relationships/hyperlink" Target="https://podminky.urs.cz/item/CS_URS_2021_02/162651131" TargetMode="External"/><Relationship Id="rId29" Type="http://schemas.openxmlformats.org/officeDocument/2006/relationships/hyperlink" Target="https://podminky.urs.cz/item/CS_URS_2021_02/183403111" TargetMode="External"/><Relationship Id="rId41" Type="http://schemas.openxmlformats.org/officeDocument/2006/relationships/hyperlink" Target="https://podminky.urs.cz/item/CS_URS_2021_02/564931411" TargetMode="External"/><Relationship Id="rId54" Type="http://schemas.openxmlformats.org/officeDocument/2006/relationships/hyperlink" Target="https://podminky.urs.cz/item/CS_URS_2021_02/894414211" TargetMode="External"/><Relationship Id="rId62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242" TargetMode="External"/><Relationship Id="rId11" Type="http://schemas.openxmlformats.org/officeDocument/2006/relationships/hyperlink" Target="https://podminky.urs.cz/item/CS_URS_2021_02/119001421" TargetMode="External"/><Relationship Id="rId24" Type="http://schemas.openxmlformats.org/officeDocument/2006/relationships/hyperlink" Target="https://podminky.urs.cz/item/CS_URS_2021_02/171251201" TargetMode="External"/><Relationship Id="rId32" Type="http://schemas.openxmlformats.org/officeDocument/2006/relationships/hyperlink" Target="https://podminky.urs.cz/item/CS_URS_2021_02/212751104" TargetMode="External"/><Relationship Id="rId37" Type="http://schemas.openxmlformats.org/officeDocument/2006/relationships/hyperlink" Target="https://podminky.urs.cz/item/CS_URS_2021_02/452311131" TargetMode="External"/><Relationship Id="rId40" Type="http://schemas.openxmlformats.org/officeDocument/2006/relationships/hyperlink" Target="https://podminky.urs.cz/item/CS_URS_2021_02/564861111" TargetMode="External"/><Relationship Id="rId45" Type="http://schemas.openxmlformats.org/officeDocument/2006/relationships/hyperlink" Target="https://podminky.urs.cz/item/CS_URS_2021_02/573231106" TargetMode="External"/><Relationship Id="rId53" Type="http://schemas.openxmlformats.org/officeDocument/2006/relationships/hyperlink" Target="https://podminky.urs.cz/item/CS_URS_2021_02/894414111" TargetMode="External"/><Relationship Id="rId58" Type="http://schemas.openxmlformats.org/officeDocument/2006/relationships/hyperlink" Target="https://podminky.urs.cz/item/CS_URS_2021_02/919735111" TargetMode="External"/><Relationship Id="rId5" Type="http://schemas.openxmlformats.org/officeDocument/2006/relationships/hyperlink" Target="https://podminky.urs.cz/item/CS_URS_2021_02/113107241" TargetMode="External"/><Relationship Id="rId15" Type="http://schemas.openxmlformats.org/officeDocument/2006/relationships/hyperlink" Target="https://podminky.urs.cz/item/CS_URS_2021_02/132354206" TargetMode="External"/><Relationship Id="rId23" Type="http://schemas.openxmlformats.org/officeDocument/2006/relationships/hyperlink" Target="https://podminky.urs.cz/item/CS_URS_2021_02/171152501" TargetMode="External"/><Relationship Id="rId28" Type="http://schemas.openxmlformats.org/officeDocument/2006/relationships/hyperlink" Target="https://podminky.urs.cz/item/CS_URS_2021_02/181411131" TargetMode="External"/><Relationship Id="rId36" Type="http://schemas.openxmlformats.org/officeDocument/2006/relationships/hyperlink" Target="https://podminky.urs.cz/item/CS_URS_2021_02/452112122" TargetMode="External"/><Relationship Id="rId49" Type="http://schemas.openxmlformats.org/officeDocument/2006/relationships/hyperlink" Target="https://podminky.urs.cz/item/CS_URS_2021_02/877370420" TargetMode="External"/><Relationship Id="rId57" Type="http://schemas.openxmlformats.org/officeDocument/2006/relationships/hyperlink" Target="https://podminky.urs.cz/item/CS_URS_2021_02/919731121" TargetMode="External"/><Relationship Id="rId61" Type="http://schemas.openxmlformats.org/officeDocument/2006/relationships/hyperlink" Target="https://podminky.urs.cz/item/CS_URS_2021_02/997221561" TargetMode="External"/><Relationship Id="rId10" Type="http://schemas.openxmlformats.org/officeDocument/2006/relationships/hyperlink" Target="https://podminky.urs.cz/item/CS_URS_2021_02/119001401" TargetMode="External"/><Relationship Id="rId19" Type="http://schemas.openxmlformats.org/officeDocument/2006/relationships/hyperlink" Target="https://podminky.urs.cz/item/CS_URS_2021_02/162651111" TargetMode="External"/><Relationship Id="rId31" Type="http://schemas.openxmlformats.org/officeDocument/2006/relationships/hyperlink" Target="https://podminky.urs.cz/item/CS_URS_2021_02/185804312" TargetMode="External"/><Relationship Id="rId44" Type="http://schemas.openxmlformats.org/officeDocument/2006/relationships/hyperlink" Target="https://podminky.urs.cz/item/CS_URS_2021_02/573111111" TargetMode="External"/><Relationship Id="rId52" Type="http://schemas.openxmlformats.org/officeDocument/2006/relationships/hyperlink" Target="https://podminky.urs.cz/item/CS_URS_2021_02/894412411" TargetMode="External"/><Relationship Id="rId60" Type="http://schemas.openxmlformats.org/officeDocument/2006/relationships/hyperlink" Target="https://podminky.urs.cz/item/CS_URS_2021_02/997221559" TargetMode="External"/><Relationship Id="rId4" Type="http://schemas.openxmlformats.org/officeDocument/2006/relationships/hyperlink" Target="https://podminky.urs.cz/item/CS_URS_2021_02/113107222" TargetMode="External"/><Relationship Id="rId9" Type="http://schemas.openxmlformats.org/officeDocument/2006/relationships/hyperlink" Target="https://podminky.urs.cz/item/CS_URS_2021_02/115101301" TargetMode="External"/><Relationship Id="rId14" Type="http://schemas.openxmlformats.org/officeDocument/2006/relationships/hyperlink" Target="https://podminky.urs.cz/item/CS_URS_2021_02/132254206" TargetMode="External"/><Relationship Id="rId22" Type="http://schemas.openxmlformats.org/officeDocument/2006/relationships/hyperlink" Target="https://podminky.urs.cz/item/CS_URS_2021_02/167151112" TargetMode="External"/><Relationship Id="rId27" Type="http://schemas.openxmlformats.org/officeDocument/2006/relationships/hyperlink" Target="https://podminky.urs.cz/item/CS_URS_2021_02/181351003" TargetMode="External"/><Relationship Id="rId30" Type="http://schemas.openxmlformats.org/officeDocument/2006/relationships/hyperlink" Target="https://podminky.urs.cz/item/CS_URS_2021_02/185803111" TargetMode="External"/><Relationship Id="rId35" Type="http://schemas.openxmlformats.org/officeDocument/2006/relationships/hyperlink" Target="https://podminky.urs.cz/item/CS_URS_2021_02/452112112" TargetMode="External"/><Relationship Id="rId43" Type="http://schemas.openxmlformats.org/officeDocument/2006/relationships/hyperlink" Target="https://podminky.urs.cz/item/CS_URS_2021_02/567122111" TargetMode="External"/><Relationship Id="rId48" Type="http://schemas.openxmlformats.org/officeDocument/2006/relationships/hyperlink" Target="https://podminky.urs.cz/item/CS_URS_2021_02/871370410" TargetMode="External"/><Relationship Id="rId56" Type="http://schemas.openxmlformats.org/officeDocument/2006/relationships/hyperlink" Target="https://podminky.urs.cz/item/CS_URS_2021_02/899722114" TargetMode="External"/><Relationship Id="rId64" Type="http://schemas.openxmlformats.org/officeDocument/2006/relationships/drawing" Target="../drawings/drawing28.xml"/><Relationship Id="rId8" Type="http://schemas.openxmlformats.org/officeDocument/2006/relationships/hyperlink" Target="https://podminky.urs.cz/item/CS_URS_2021_02/115101201" TargetMode="External"/><Relationship Id="rId51" Type="http://schemas.openxmlformats.org/officeDocument/2006/relationships/hyperlink" Target="https://podminky.urs.cz/item/CS_URS_2021_02/894411311" TargetMode="External"/><Relationship Id="rId3" Type="http://schemas.openxmlformats.org/officeDocument/2006/relationships/hyperlink" Target="https://podminky.urs.cz/item/CS_URS_2021_02/113107171" TargetMode="External"/><Relationship Id="rId12" Type="http://schemas.openxmlformats.org/officeDocument/2006/relationships/hyperlink" Target="https://podminky.urs.cz/item/CS_URS_2021_02/120001101" TargetMode="External"/><Relationship Id="rId17" Type="http://schemas.openxmlformats.org/officeDocument/2006/relationships/hyperlink" Target="https://podminky.urs.cz/item/CS_URS_2021_02/151101102" TargetMode="External"/><Relationship Id="rId25" Type="http://schemas.openxmlformats.org/officeDocument/2006/relationships/hyperlink" Target="https://podminky.urs.cz/item/CS_URS_2021_02/174151101" TargetMode="External"/><Relationship Id="rId33" Type="http://schemas.openxmlformats.org/officeDocument/2006/relationships/hyperlink" Target="https://podminky.urs.cz/item/CS_URS_2021_02/359901211" TargetMode="External"/><Relationship Id="rId38" Type="http://schemas.openxmlformats.org/officeDocument/2006/relationships/hyperlink" Target="https://podminky.urs.cz/item/CS_URS_2021_02/452351101" TargetMode="External"/><Relationship Id="rId46" Type="http://schemas.openxmlformats.org/officeDocument/2006/relationships/hyperlink" Target="https://podminky.urs.cz/item/CS_URS_2021_02/577134111" TargetMode="External"/><Relationship Id="rId59" Type="http://schemas.openxmlformats.org/officeDocument/2006/relationships/hyperlink" Target="https://podminky.urs.cz/item/CS_URS_2021_02/99722155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81451131" TargetMode="External"/><Relationship Id="rId13" Type="http://schemas.openxmlformats.org/officeDocument/2006/relationships/hyperlink" Target="https://podminky.urs.cz/item/CS_URS_2021_02/348101220" TargetMode="External"/><Relationship Id="rId18" Type="http://schemas.openxmlformats.org/officeDocument/2006/relationships/hyperlink" Target="https://podminky.urs.cz/item/CS_URS_2021_02/451577877" TargetMode="External"/><Relationship Id="rId26" Type="http://schemas.openxmlformats.org/officeDocument/2006/relationships/hyperlink" Target="https://podminky.urs.cz/item/CS_URS_2021_02/637311122" TargetMode="External"/><Relationship Id="rId3" Type="http://schemas.openxmlformats.org/officeDocument/2006/relationships/hyperlink" Target="https://podminky.urs.cz/item/CS_URS_2021_02/121151123" TargetMode="External"/><Relationship Id="rId21" Type="http://schemas.openxmlformats.org/officeDocument/2006/relationships/hyperlink" Target="https://podminky.urs.cz/item/CS_URS_2021_02/565175122" TargetMode="External"/><Relationship Id="rId34" Type="http://schemas.openxmlformats.org/officeDocument/2006/relationships/hyperlink" Target="https://podminky.urs.cz/item/CS_URS_2021_02/460650141" TargetMode="External"/><Relationship Id="rId7" Type="http://schemas.openxmlformats.org/officeDocument/2006/relationships/hyperlink" Target="https://podminky.urs.cz/item/CS_URS_2021_02/181351113" TargetMode="External"/><Relationship Id="rId12" Type="http://schemas.openxmlformats.org/officeDocument/2006/relationships/hyperlink" Target="https://podminky.urs.cz/item/CS_URS_2021_02/338171123" TargetMode="External"/><Relationship Id="rId17" Type="http://schemas.openxmlformats.org/officeDocument/2006/relationships/hyperlink" Target="https://podminky.urs.cz/item/CS_URS_2021_02/348401360" TargetMode="External"/><Relationship Id="rId25" Type="http://schemas.openxmlformats.org/officeDocument/2006/relationships/hyperlink" Target="https://podminky.urs.cz/item/CS_URS_2021_02/637211111" TargetMode="External"/><Relationship Id="rId33" Type="http://schemas.openxmlformats.org/officeDocument/2006/relationships/hyperlink" Target="https://podminky.urs.cz/item/CS_URS_2021_02/998225111" TargetMode="External"/><Relationship Id="rId2" Type="http://schemas.openxmlformats.org/officeDocument/2006/relationships/hyperlink" Target="https://podminky.urs.cz/item/CS_URS_2021_02/113154123" TargetMode="External"/><Relationship Id="rId16" Type="http://schemas.openxmlformats.org/officeDocument/2006/relationships/hyperlink" Target="https://podminky.urs.cz/item/CS_URS_2021_02/348401350" TargetMode="External"/><Relationship Id="rId20" Type="http://schemas.openxmlformats.org/officeDocument/2006/relationships/hyperlink" Target="https://podminky.urs.cz/item/CS_URS_2021_02/564851111" TargetMode="External"/><Relationship Id="rId29" Type="http://schemas.openxmlformats.org/officeDocument/2006/relationships/hyperlink" Target="https://podminky.urs.cz/item/CS_URS_2021_02/997221551" TargetMode="External"/><Relationship Id="rId1" Type="http://schemas.openxmlformats.org/officeDocument/2006/relationships/hyperlink" Target="https://podminky.urs.cz/item/CS_URS_2021_02/113106291" TargetMode="External"/><Relationship Id="rId6" Type="http://schemas.openxmlformats.org/officeDocument/2006/relationships/hyperlink" Target="https://podminky.urs.cz/item/CS_URS_2021_02/171152101" TargetMode="External"/><Relationship Id="rId11" Type="http://schemas.openxmlformats.org/officeDocument/2006/relationships/hyperlink" Target="https://podminky.urs.cz/item/CS_URS_2021_02/185804312" TargetMode="External"/><Relationship Id="rId24" Type="http://schemas.openxmlformats.org/officeDocument/2006/relationships/hyperlink" Target="https://podminky.urs.cz/item/CS_URS_2021_02/596211112" TargetMode="External"/><Relationship Id="rId32" Type="http://schemas.openxmlformats.org/officeDocument/2006/relationships/hyperlink" Target="https://podminky.urs.cz/item/CS_URS_2021_02/997221569" TargetMode="External"/><Relationship Id="rId5" Type="http://schemas.openxmlformats.org/officeDocument/2006/relationships/hyperlink" Target="https://podminky.urs.cz/item/CS_URS_2021_02/131312531" TargetMode="External"/><Relationship Id="rId15" Type="http://schemas.openxmlformats.org/officeDocument/2006/relationships/hyperlink" Target="https://podminky.urs.cz/item/CS_URS_2021_02/348401130" TargetMode="External"/><Relationship Id="rId23" Type="http://schemas.openxmlformats.org/officeDocument/2006/relationships/hyperlink" Target="https://podminky.urs.cz/item/CS_URS_2021_02/577134211" TargetMode="External"/><Relationship Id="rId28" Type="http://schemas.openxmlformats.org/officeDocument/2006/relationships/hyperlink" Target="https://podminky.urs.cz/item/CS_URS_2021_02/966071822" TargetMode="External"/><Relationship Id="rId10" Type="http://schemas.openxmlformats.org/officeDocument/2006/relationships/hyperlink" Target="https://podminky.urs.cz/item/CS_URS_2021_02/182251101" TargetMode="External"/><Relationship Id="rId19" Type="http://schemas.openxmlformats.org/officeDocument/2006/relationships/hyperlink" Target="https://podminky.urs.cz/item/CS_URS_2021_02/451579877" TargetMode="External"/><Relationship Id="rId31" Type="http://schemas.openxmlformats.org/officeDocument/2006/relationships/hyperlink" Target="https://podminky.urs.cz/item/CS_URS_2021_02/997221561" TargetMode="External"/><Relationship Id="rId4" Type="http://schemas.openxmlformats.org/officeDocument/2006/relationships/hyperlink" Target="https://podminky.urs.cz/item/CS_URS_2021_02/131212531" TargetMode="External"/><Relationship Id="rId9" Type="http://schemas.openxmlformats.org/officeDocument/2006/relationships/hyperlink" Target="https://podminky.urs.cz/item/CS_URS_2021_02/181951112" TargetMode="External"/><Relationship Id="rId14" Type="http://schemas.openxmlformats.org/officeDocument/2006/relationships/hyperlink" Target="https://podminky.urs.cz/item/CS_URS_2021_02/348121221" TargetMode="External"/><Relationship Id="rId22" Type="http://schemas.openxmlformats.org/officeDocument/2006/relationships/hyperlink" Target="https://podminky.urs.cz/item/CS_URS_2021_02/573231111" TargetMode="External"/><Relationship Id="rId27" Type="http://schemas.openxmlformats.org/officeDocument/2006/relationships/hyperlink" Target="https://podminky.urs.cz/item/CS_URS_2021_02/966071711" TargetMode="External"/><Relationship Id="rId30" Type="http://schemas.openxmlformats.org/officeDocument/2006/relationships/hyperlink" Target="https://podminky.urs.cz/item/CS_URS_2021_02/997221559" TargetMode="External"/><Relationship Id="rId35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7122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311131" TargetMode="External"/><Relationship Id="rId42" Type="http://schemas.openxmlformats.org/officeDocument/2006/relationships/hyperlink" Target="https://podminky.urs.cz/item/CS_URS_2021_02/577134111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722114" TargetMode="External"/><Relationship Id="rId55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51012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5135111" TargetMode="External"/><Relationship Id="rId46" Type="http://schemas.openxmlformats.org/officeDocument/2006/relationships/hyperlink" Target="https://podminky.urs.cz/item/CS_URS_2021_02/894411311" TargetMode="External"/><Relationship Id="rId2" Type="http://schemas.openxmlformats.org/officeDocument/2006/relationships/hyperlink" Target="https://podminky.urs.cz/item/CS_URS_2021_02/113107171" TargetMode="External"/><Relationship Id="rId16" Type="http://schemas.openxmlformats.org/officeDocument/2006/relationships/hyperlink" Target="https://podminky.urs.cz/item/CS_URS_2021_02/151101112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231106" TargetMode="External"/><Relationship Id="rId54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6291" TargetMode="External"/><Relationship Id="rId6" Type="http://schemas.openxmlformats.org/officeDocument/2006/relationships/hyperlink" Target="https://podminky.urs.cz/item/CS_URS_2021_02/113154232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931411" TargetMode="External"/><Relationship Id="rId40" Type="http://schemas.openxmlformats.org/officeDocument/2006/relationships/hyperlink" Target="https://podminky.urs.cz/item/CS_URS_2021_02/573111111" TargetMode="External"/><Relationship Id="rId45" Type="http://schemas.openxmlformats.org/officeDocument/2006/relationships/hyperlink" Target="https://podminky.urs.cz/item/CS_URS_2021_02/892372121" TargetMode="External"/><Relationship Id="rId53" Type="http://schemas.openxmlformats.org/officeDocument/2006/relationships/hyperlink" Target="https://podminky.urs.cz/item/CS_URS_2021_02/997221551" TargetMode="External"/><Relationship Id="rId58" Type="http://schemas.openxmlformats.org/officeDocument/2006/relationships/drawing" Target="../drawings/drawing29.xml"/><Relationship Id="rId5" Type="http://schemas.openxmlformats.org/officeDocument/2006/relationships/hyperlink" Target="https://podminky.urs.cz/item/CS_URS_2021_02/113107242" TargetMode="External"/><Relationship Id="rId15" Type="http://schemas.openxmlformats.org/officeDocument/2006/relationships/hyperlink" Target="https://podminky.urs.cz/item/CS_URS_2021_02/151101102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564861111" TargetMode="External"/><Relationship Id="rId49" Type="http://schemas.openxmlformats.org/officeDocument/2006/relationships/hyperlink" Target="https://podminky.urs.cz/item/CS_URS_2021_02/899104112" TargetMode="External"/><Relationship Id="rId57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1370410" TargetMode="External"/><Relationship Id="rId52" Type="http://schemas.openxmlformats.org/officeDocument/2006/relationships/hyperlink" Target="https://podminky.urs.cz/item/CS_URS_2021_02/919735111" TargetMode="External"/><Relationship Id="rId4" Type="http://schemas.openxmlformats.org/officeDocument/2006/relationships/hyperlink" Target="https://podminky.urs.cz/item/CS_URS_2021_02/113107241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51101" TargetMode="External"/><Relationship Id="rId43" Type="http://schemas.openxmlformats.org/officeDocument/2006/relationships/hyperlink" Target="https://podminky.urs.cz/item/CS_URS_2021_02/584121111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15101301" TargetMode="External"/><Relationship Id="rId51" Type="http://schemas.openxmlformats.org/officeDocument/2006/relationships/hyperlink" Target="https://podminky.urs.cz/item/CS_URS_2021_02/919731121" TargetMode="External"/><Relationship Id="rId3" Type="http://schemas.openxmlformats.org/officeDocument/2006/relationships/hyperlink" Target="https://podminky.urs.cz/item/CS_URS_2021_02/113107222" TargetMode="External"/></Relationships>
</file>

<file path=xl/worksheets/_rels/sheet3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20001101" TargetMode="External"/><Relationship Id="rId18" Type="http://schemas.openxmlformats.org/officeDocument/2006/relationships/hyperlink" Target="https://podminky.urs.cz/item/CS_URS_2021_02/151101102" TargetMode="External"/><Relationship Id="rId26" Type="http://schemas.openxmlformats.org/officeDocument/2006/relationships/hyperlink" Target="https://podminky.urs.cz/item/CS_URS_2021_02/174151101" TargetMode="External"/><Relationship Id="rId39" Type="http://schemas.openxmlformats.org/officeDocument/2006/relationships/hyperlink" Target="https://podminky.urs.cz/item/CS_URS_2021_02/452351101" TargetMode="External"/><Relationship Id="rId21" Type="http://schemas.openxmlformats.org/officeDocument/2006/relationships/hyperlink" Target="https://podminky.urs.cz/item/CS_URS_2021_02/162651131" TargetMode="External"/><Relationship Id="rId34" Type="http://schemas.openxmlformats.org/officeDocument/2006/relationships/hyperlink" Target="https://podminky.urs.cz/item/CS_URS_2021_02/359901211" TargetMode="External"/><Relationship Id="rId42" Type="http://schemas.openxmlformats.org/officeDocument/2006/relationships/hyperlink" Target="https://podminky.urs.cz/item/CS_URS_2021_02/564931411" TargetMode="External"/><Relationship Id="rId47" Type="http://schemas.openxmlformats.org/officeDocument/2006/relationships/hyperlink" Target="https://podminky.urs.cz/item/CS_URS_2021_02/577134111" TargetMode="External"/><Relationship Id="rId50" Type="http://schemas.openxmlformats.org/officeDocument/2006/relationships/hyperlink" Target="https://podminky.urs.cz/item/CS_URS_2021_02/877370420" TargetMode="External"/><Relationship Id="rId55" Type="http://schemas.openxmlformats.org/officeDocument/2006/relationships/hyperlink" Target="https://podminky.urs.cz/item/CS_URS_2021_02/894414211" TargetMode="External"/><Relationship Id="rId63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3154232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32354206" TargetMode="External"/><Relationship Id="rId20" Type="http://schemas.openxmlformats.org/officeDocument/2006/relationships/hyperlink" Target="https://podminky.urs.cz/item/CS_URS_2021_02/162651111" TargetMode="External"/><Relationship Id="rId29" Type="http://schemas.openxmlformats.org/officeDocument/2006/relationships/hyperlink" Target="https://podminky.urs.cz/item/CS_URS_2021_02/181411131" TargetMode="External"/><Relationship Id="rId41" Type="http://schemas.openxmlformats.org/officeDocument/2006/relationships/hyperlink" Target="https://podminky.urs.cz/item/CS_URS_2021_02/564861111" TargetMode="External"/><Relationship Id="rId54" Type="http://schemas.openxmlformats.org/officeDocument/2006/relationships/hyperlink" Target="https://podminky.urs.cz/item/CS_URS_2021_02/894414111" TargetMode="External"/><Relationship Id="rId62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242" TargetMode="External"/><Relationship Id="rId11" Type="http://schemas.openxmlformats.org/officeDocument/2006/relationships/hyperlink" Target="https://podminky.urs.cz/item/CS_URS_2021_02/119001412" TargetMode="External"/><Relationship Id="rId24" Type="http://schemas.openxmlformats.org/officeDocument/2006/relationships/hyperlink" Target="https://podminky.urs.cz/item/CS_URS_2021_02/171152501" TargetMode="External"/><Relationship Id="rId32" Type="http://schemas.openxmlformats.org/officeDocument/2006/relationships/hyperlink" Target="https://podminky.urs.cz/item/CS_URS_2021_02/185804312" TargetMode="External"/><Relationship Id="rId37" Type="http://schemas.openxmlformats.org/officeDocument/2006/relationships/hyperlink" Target="https://podminky.urs.cz/item/CS_URS_2021_02/452112122" TargetMode="External"/><Relationship Id="rId40" Type="http://schemas.openxmlformats.org/officeDocument/2006/relationships/hyperlink" Target="https://podminky.urs.cz/item/CS_URS_2021_02/564851111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894412411" TargetMode="External"/><Relationship Id="rId58" Type="http://schemas.openxmlformats.org/officeDocument/2006/relationships/hyperlink" Target="https://podminky.urs.cz/item/CS_URS_2021_02/899722114" TargetMode="External"/><Relationship Id="rId66" Type="http://schemas.openxmlformats.org/officeDocument/2006/relationships/drawing" Target="../drawings/drawing30.xml"/><Relationship Id="rId5" Type="http://schemas.openxmlformats.org/officeDocument/2006/relationships/hyperlink" Target="https://podminky.urs.cz/item/CS_URS_2021_02/113107241" TargetMode="External"/><Relationship Id="rId15" Type="http://schemas.openxmlformats.org/officeDocument/2006/relationships/hyperlink" Target="https://podminky.urs.cz/item/CS_URS_2021_02/132254206" TargetMode="External"/><Relationship Id="rId23" Type="http://schemas.openxmlformats.org/officeDocument/2006/relationships/hyperlink" Target="https://podminky.urs.cz/item/CS_URS_2021_02/167151112" TargetMode="External"/><Relationship Id="rId28" Type="http://schemas.openxmlformats.org/officeDocument/2006/relationships/hyperlink" Target="https://podminky.urs.cz/item/CS_URS_2021_02/181351003" TargetMode="External"/><Relationship Id="rId36" Type="http://schemas.openxmlformats.org/officeDocument/2006/relationships/hyperlink" Target="https://podminky.urs.cz/item/CS_URS_2021_02/452112112" TargetMode="External"/><Relationship Id="rId49" Type="http://schemas.openxmlformats.org/officeDocument/2006/relationships/hyperlink" Target="https://podminky.urs.cz/item/CS_URS_2021_02/871370410" TargetMode="External"/><Relationship Id="rId57" Type="http://schemas.openxmlformats.org/officeDocument/2006/relationships/hyperlink" Target="https://podminky.urs.cz/item/CS_URS_2021_02/899104112" TargetMode="External"/><Relationship Id="rId61" Type="http://schemas.openxmlformats.org/officeDocument/2006/relationships/hyperlink" Target="https://podminky.urs.cz/item/CS_URS_2021_02/997221551" TargetMode="External"/><Relationship Id="rId10" Type="http://schemas.openxmlformats.org/officeDocument/2006/relationships/hyperlink" Target="https://podminky.urs.cz/item/CS_URS_2021_02/119001401" TargetMode="External"/><Relationship Id="rId19" Type="http://schemas.openxmlformats.org/officeDocument/2006/relationships/hyperlink" Target="https://podminky.urs.cz/item/CS_URS_2021_02/151101112" TargetMode="External"/><Relationship Id="rId31" Type="http://schemas.openxmlformats.org/officeDocument/2006/relationships/hyperlink" Target="https://podminky.urs.cz/item/CS_URS_2021_02/185803111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894411311" TargetMode="External"/><Relationship Id="rId60" Type="http://schemas.openxmlformats.org/officeDocument/2006/relationships/hyperlink" Target="https://podminky.urs.cz/item/CS_URS_2021_02/919735111" TargetMode="External"/><Relationship Id="rId65" Type="http://schemas.openxmlformats.org/officeDocument/2006/relationships/hyperlink" Target="https://podminky.urs.cz/item/CS_URS_2021_02/998276101" TargetMode="External"/><Relationship Id="rId4" Type="http://schemas.openxmlformats.org/officeDocument/2006/relationships/hyperlink" Target="https://podminky.urs.cz/item/CS_URS_2021_02/113107222" TargetMode="External"/><Relationship Id="rId9" Type="http://schemas.openxmlformats.org/officeDocument/2006/relationships/hyperlink" Target="https://podminky.urs.cz/item/CS_URS_2021_02/115101301" TargetMode="External"/><Relationship Id="rId14" Type="http://schemas.openxmlformats.org/officeDocument/2006/relationships/hyperlink" Target="https://podminky.urs.cz/item/CS_URS_2021_02/121151123" TargetMode="External"/><Relationship Id="rId22" Type="http://schemas.openxmlformats.org/officeDocument/2006/relationships/hyperlink" Target="https://podminky.urs.cz/item/CS_URS_2021_02/167151111" TargetMode="External"/><Relationship Id="rId27" Type="http://schemas.openxmlformats.org/officeDocument/2006/relationships/hyperlink" Target="https://podminky.urs.cz/item/CS_URS_2021_02/175151101" TargetMode="External"/><Relationship Id="rId30" Type="http://schemas.openxmlformats.org/officeDocument/2006/relationships/hyperlink" Target="https://podminky.urs.cz/item/CS_URS_2021_02/183403111" TargetMode="External"/><Relationship Id="rId35" Type="http://schemas.openxmlformats.org/officeDocument/2006/relationships/hyperlink" Target="https://podminky.urs.cz/item/CS_URS_2021_02/451573111" TargetMode="External"/><Relationship Id="rId43" Type="http://schemas.openxmlformats.org/officeDocument/2006/relationships/hyperlink" Target="https://podminky.urs.cz/item/CS_URS_2021_02/565135111" TargetMode="External"/><Relationship Id="rId48" Type="http://schemas.openxmlformats.org/officeDocument/2006/relationships/hyperlink" Target="https://podminky.urs.cz/item/CS_URS_2021_02/596211110" TargetMode="External"/><Relationship Id="rId56" Type="http://schemas.openxmlformats.org/officeDocument/2006/relationships/hyperlink" Target="https://podminky.urs.cz/item/CS_URS_2021_02/899103112" TargetMode="External"/><Relationship Id="rId64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15101201" TargetMode="External"/><Relationship Id="rId51" Type="http://schemas.openxmlformats.org/officeDocument/2006/relationships/hyperlink" Target="https://podminky.urs.cz/item/CS_URS_2021_02/892372121" TargetMode="External"/><Relationship Id="rId3" Type="http://schemas.openxmlformats.org/officeDocument/2006/relationships/hyperlink" Target="https://podminky.urs.cz/item/CS_URS_2021_02/113107171" TargetMode="External"/><Relationship Id="rId12" Type="http://schemas.openxmlformats.org/officeDocument/2006/relationships/hyperlink" Target="https://podminky.urs.cz/item/CS_URS_2021_02/119001421" TargetMode="External"/><Relationship Id="rId17" Type="http://schemas.openxmlformats.org/officeDocument/2006/relationships/hyperlink" Target="https://podminky.urs.cz/item/CS_URS_2021_02/132454206" TargetMode="External"/><Relationship Id="rId25" Type="http://schemas.openxmlformats.org/officeDocument/2006/relationships/hyperlink" Target="https://podminky.urs.cz/item/CS_URS_2021_02/171251201" TargetMode="External"/><Relationship Id="rId33" Type="http://schemas.openxmlformats.org/officeDocument/2006/relationships/hyperlink" Target="https://podminky.urs.cz/item/CS_URS_2021_02/212751104" TargetMode="External"/><Relationship Id="rId38" Type="http://schemas.openxmlformats.org/officeDocument/2006/relationships/hyperlink" Target="https://podminky.urs.cz/item/CS_URS_2021_02/452311131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919731121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871161211" TargetMode="External"/><Relationship Id="rId13" Type="http://schemas.openxmlformats.org/officeDocument/2006/relationships/hyperlink" Target="https://podminky.urs.cz/item/CS_URS_2021_02/891241112" TargetMode="External"/><Relationship Id="rId18" Type="http://schemas.openxmlformats.org/officeDocument/2006/relationships/hyperlink" Target="https://podminky.urs.cz/item/CS_URS_2021_02/899401113" TargetMode="External"/><Relationship Id="rId26" Type="http://schemas.openxmlformats.org/officeDocument/2006/relationships/drawing" Target="../drawings/drawing31.xml"/><Relationship Id="rId3" Type="http://schemas.openxmlformats.org/officeDocument/2006/relationships/hyperlink" Target="https://podminky.urs.cz/item/CS_URS_2021_02/452313141" TargetMode="External"/><Relationship Id="rId21" Type="http://schemas.openxmlformats.org/officeDocument/2006/relationships/hyperlink" Target="https://podminky.urs.cz/item/CS_URS_2021_02/899722114" TargetMode="External"/><Relationship Id="rId7" Type="http://schemas.openxmlformats.org/officeDocument/2006/relationships/hyperlink" Target="https://podminky.urs.cz/item/CS_URS_2021_02/857244122" TargetMode="External"/><Relationship Id="rId12" Type="http://schemas.openxmlformats.org/officeDocument/2006/relationships/hyperlink" Target="https://podminky.urs.cz/item/CS_URS_2021_02/877241126" TargetMode="External"/><Relationship Id="rId17" Type="http://schemas.openxmlformats.org/officeDocument/2006/relationships/hyperlink" Target="https://podminky.urs.cz/item/CS_URS_2021_02/899401112" TargetMode="External"/><Relationship Id="rId25" Type="http://schemas.openxmlformats.org/officeDocument/2006/relationships/hyperlink" Target="https://podminky.urs.cz/item/CS_URS_2021_02/997013509" TargetMode="External"/><Relationship Id="rId2" Type="http://schemas.openxmlformats.org/officeDocument/2006/relationships/hyperlink" Target="https://podminky.urs.cz/item/CS_URS_2021_02/451572111" TargetMode="External"/><Relationship Id="rId16" Type="http://schemas.openxmlformats.org/officeDocument/2006/relationships/hyperlink" Target="https://podminky.urs.cz/item/CS_URS_2021_02/892241111" TargetMode="External"/><Relationship Id="rId20" Type="http://schemas.openxmlformats.org/officeDocument/2006/relationships/hyperlink" Target="https://podminky.urs.cz/item/CS_URS_2021_02/899721111" TargetMode="External"/><Relationship Id="rId1" Type="http://schemas.openxmlformats.org/officeDocument/2006/relationships/hyperlink" Target="https://podminky.urs.cz/item/CS_URS_2021_02/175151101" TargetMode="External"/><Relationship Id="rId6" Type="http://schemas.openxmlformats.org/officeDocument/2006/relationships/hyperlink" Target="https://podminky.urs.cz/item/CS_URS_2021_02/857242122" TargetMode="External"/><Relationship Id="rId11" Type="http://schemas.openxmlformats.org/officeDocument/2006/relationships/hyperlink" Target="https://podminky.urs.cz/item/CS_URS_2021_02/877241101" TargetMode="External"/><Relationship Id="rId24" Type="http://schemas.openxmlformats.org/officeDocument/2006/relationships/hyperlink" Target="https://podminky.urs.cz/item/CS_URS_2021_02/997013501" TargetMode="External"/><Relationship Id="rId5" Type="http://schemas.openxmlformats.org/officeDocument/2006/relationships/hyperlink" Target="https://podminky.urs.cz/item/CS_URS_2021_02/850311811" TargetMode="External"/><Relationship Id="rId15" Type="http://schemas.openxmlformats.org/officeDocument/2006/relationships/hyperlink" Target="https://podminky.urs.cz/item/CS_URS_2021_02/891247111" TargetMode="External"/><Relationship Id="rId23" Type="http://schemas.openxmlformats.org/officeDocument/2006/relationships/hyperlink" Target="https://podminky.urs.cz/item/CS_URS_2021_02/997002611" TargetMode="External"/><Relationship Id="rId10" Type="http://schemas.openxmlformats.org/officeDocument/2006/relationships/hyperlink" Target="https://podminky.urs.cz/item/CS_URS_2021_02/877161101" TargetMode="External"/><Relationship Id="rId19" Type="http://schemas.openxmlformats.org/officeDocument/2006/relationships/hyperlink" Target="https://podminky.urs.cz/item/CS_URS_2021_02/899712111" TargetMode="External"/><Relationship Id="rId4" Type="http://schemas.openxmlformats.org/officeDocument/2006/relationships/hyperlink" Target="https://podminky.urs.cz/item/CS_URS_2021_02/452353101" TargetMode="External"/><Relationship Id="rId9" Type="http://schemas.openxmlformats.org/officeDocument/2006/relationships/hyperlink" Target="https://podminky.urs.cz/item/CS_URS_2021_02/871241221" TargetMode="External"/><Relationship Id="rId14" Type="http://schemas.openxmlformats.org/officeDocument/2006/relationships/hyperlink" Target="https://podminky.urs.cz/item/CS_URS_2021_02/891241811" TargetMode="External"/><Relationship Id="rId22" Type="http://schemas.openxmlformats.org/officeDocument/2006/relationships/hyperlink" Target="https://podminky.urs.cz/item/CS_URS_2021_02/998276101" TargetMode="External"/></Relationships>
</file>

<file path=xl/worksheets/_rels/sheet33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51101101" TargetMode="External"/><Relationship Id="rId18" Type="http://schemas.openxmlformats.org/officeDocument/2006/relationships/hyperlink" Target="https://podminky.urs.cz/item/CS_URS_2021_02/167151112" TargetMode="External"/><Relationship Id="rId26" Type="http://schemas.openxmlformats.org/officeDocument/2006/relationships/hyperlink" Target="https://podminky.urs.cz/item/CS_URS_2021_02/185803111" TargetMode="External"/><Relationship Id="rId39" Type="http://schemas.openxmlformats.org/officeDocument/2006/relationships/hyperlink" Target="https://podminky.urs.cz/item/CS_URS_2021_02/573111111" TargetMode="External"/><Relationship Id="rId21" Type="http://schemas.openxmlformats.org/officeDocument/2006/relationships/hyperlink" Target="https://podminky.urs.cz/item/CS_URS_2021_02/174151101" TargetMode="External"/><Relationship Id="rId34" Type="http://schemas.openxmlformats.org/officeDocument/2006/relationships/hyperlink" Target="https://podminky.urs.cz/item/CS_URS_2021_02/452351101" TargetMode="External"/><Relationship Id="rId42" Type="http://schemas.openxmlformats.org/officeDocument/2006/relationships/hyperlink" Target="https://podminky.urs.cz/item/CS_URS_2021_02/871370410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722114" TargetMode="External"/><Relationship Id="rId55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9001401" TargetMode="External"/><Relationship Id="rId12" Type="http://schemas.openxmlformats.org/officeDocument/2006/relationships/hyperlink" Target="https://podminky.urs.cz/item/CS_URS_2021_02/132454206" TargetMode="External"/><Relationship Id="rId17" Type="http://schemas.openxmlformats.org/officeDocument/2006/relationships/hyperlink" Target="https://podminky.urs.cz/item/CS_URS_2021_02/167151111" TargetMode="External"/><Relationship Id="rId25" Type="http://schemas.openxmlformats.org/officeDocument/2006/relationships/hyperlink" Target="https://podminky.urs.cz/item/CS_URS_2021_02/183403111" TargetMode="External"/><Relationship Id="rId33" Type="http://schemas.openxmlformats.org/officeDocument/2006/relationships/hyperlink" Target="https://podminky.urs.cz/item/CS_URS_2021_02/452311131" TargetMode="External"/><Relationship Id="rId38" Type="http://schemas.openxmlformats.org/officeDocument/2006/relationships/hyperlink" Target="https://podminky.urs.cz/item/CS_URS_2021_02/564952111" TargetMode="External"/><Relationship Id="rId46" Type="http://schemas.openxmlformats.org/officeDocument/2006/relationships/hyperlink" Target="https://podminky.urs.cz/item/CS_URS_2021_02/894412411" TargetMode="External"/><Relationship Id="rId2" Type="http://schemas.openxmlformats.org/officeDocument/2006/relationships/hyperlink" Target="https://podminky.urs.cz/item/CS_URS_2021_02/113107242" TargetMode="External"/><Relationship Id="rId16" Type="http://schemas.openxmlformats.org/officeDocument/2006/relationships/hyperlink" Target="https://podminky.urs.cz/item/CS_URS_2021_02/162651131" TargetMode="External"/><Relationship Id="rId20" Type="http://schemas.openxmlformats.org/officeDocument/2006/relationships/hyperlink" Target="https://podminky.urs.cz/item/CS_URS_2021_02/171251201" TargetMode="External"/><Relationship Id="rId29" Type="http://schemas.openxmlformats.org/officeDocument/2006/relationships/hyperlink" Target="https://podminky.urs.cz/item/CS_URS_2021_02/359901211" TargetMode="External"/><Relationship Id="rId41" Type="http://schemas.openxmlformats.org/officeDocument/2006/relationships/hyperlink" Target="https://podminky.urs.cz/item/CS_URS_2021_02/577144111" TargetMode="External"/><Relationship Id="rId54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7224" TargetMode="External"/><Relationship Id="rId6" Type="http://schemas.openxmlformats.org/officeDocument/2006/relationships/hyperlink" Target="https://podminky.urs.cz/item/CS_URS_2021_02/115101301" TargetMode="External"/><Relationship Id="rId11" Type="http://schemas.openxmlformats.org/officeDocument/2006/relationships/hyperlink" Target="https://podminky.urs.cz/item/CS_URS_2021_02/132354206" TargetMode="External"/><Relationship Id="rId24" Type="http://schemas.openxmlformats.org/officeDocument/2006/relationships/hyperlink" Target="https://podminky.urs.cz/item/CS_URS_2021_02/181411131" TargetMode="External"/><Relationship Id="rId32" Type="http://schemas.openxmlformats.org/officeDocument/2006/relationships/hyperlink" Target="https://podminky.urs.cz/item/CS_URS_2021_02/452112122" TargetMode="External"/><Relationship Id="rId37" Type="http://schemas.openxmlformats.org/officeDocument/2006/relationships/hyperlink" Target="https://podminky.urs.cz/item/CS_URS_2021_02/565155111" TargetMode="External"/><Relationship Id="rId40" Type="http://schemas.openxmlformats.org/officeDocument/2006/relationships/hyperlink" Target="https://podminky.urs.cz/item/CS_URS_2021_02/573231106" TargetMode="External"/><Relationship Id="rId45" Type="http://schemas.openxmlformats.org/officeDocument/2006/relationships/hyperlink" Target="https://podminky.urs.cz/item/CS_URS_2021_02/894411311" TargetMode="External"/><Relationship Id="rId53" Type="http://schemas.openxmlformats.org/officeDocument/2006/relationships/hyperlink" Target="https://podminky.urs.cz/item/CS_URS_2021_02/997221551" TargetMode="External"/><Relationship Id="rId58" Type="http://schemas.openxmlformats.org/officeDocument/2006/relationships/drawing" Target="../drawings/drawing32.xml"/><Relationship Id="rId5" Type="http://schemas.openxmlformats.org/officeDocument/2006/relationships/hyperlink" Target="https://podminky.urs.cz/item/CS_URS_2021_02/115101201" TargetMode="External"/><Relationship Id="rId15" Type="http://schemas.openxmlformats.org/officeDocument/2006/relationships/hyperlink" Target="https://podminky.urs.cz/item/CS_URS_2021_02/162651111" TargetMode="External"/><Relationship Id="rId23" Type="http://schemas.openxmlformats.org/officeDocument/2006/relationships/hyperlink" Target="https://podminky.urs.cz/item/CS_URS_2021_02/181351003" TargetMode="External"/><Relationship Id="rId28" Type="http://schemas.openxmlformats.org/officeDocument/2006/relationships/hyperlink" Target="https://podminky.urs.cz/item/CS_URS_2021_02/212751104" TargetMode="External"/><Relationship Id="rId36" Type="http://schemas.openxmlformats.org/officeDocument/2006/relationships/hyperlink" Target="https://podminky.urs.cz/item/CS_URS_2021_02/564941412" TargetMode="External"/><Relationship Id="rId49" Type="http://schemas.openxmlformats.org/officeDocument/2006/relationships/hyperlink" Target="https://podminky.urs.cz/item/CS_URS_2021_02/899104112" TargetMode="External"/><Relationship Id="rId57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32254206" TargetMode="External"/><Relationship Id="rId19" Type="http://schemas.openxmlformats.org/officeDocument/2006/relationships/hyperlink" Target="https://podminky.urs.cz/item/CS_URS_2021_02/171152501" TargetMode="External"/><Relationship Id="rId31" Type="http://schemas.openxmlformats.org/officeDocument/2006/relationships/hyperlink" Target="https://podminky.urs.cz/item/CS_URS_2021_02/452112112" TargetMode="External"/><Relationship Id="rId44" Type="http://schemas.openxmlformats.org/officeDocument/2006/relationships/hyperlink" Target="https://podminky.urs.cz/item/CS_URS_2021_02/892372121" TargetMode="External"/><Relationship Id="rId52" Type="http://schemas.openxmlformats.org/officeDocument/2006/relationships/hyperlink" Target="https://podminky.urs.cz/item/CS_URS_2021_02/919735111" TargetMode="External"/><Relationship Id="rId4" Type="http://schemas.openxmlformats.org/officeDocument/2006/relationships/hyperlink" Target="https://podminky.urs.cz/item/CS_URS_2021_02/113154233" TargetMode="External"/><Relationship Id="rId9" Type="http://schemas.openxmlformats.org/officeDocument/2006/relationships/hyperlink" Target="https://podminky.urs.cz/item/CS_URS_2021_02/121151123" TargetMode="External"/><Relationship Id="rId14" Type="http://schemas.openxmlformats.org/officeDocument/2006/relationships/hyperlink" Target="https://podminky.urs.cz/item/CS_URS_2021_02/151101111" TargetMode="External"/><Relationship Id="rId22" Type="http://schemas.openxmlformats.org/officeDocument/2006/relationships/hyperlink" Target="https://podminky.urs.cz/item/CS_URS_2021_02/175151101" TargetMode="External"/><Relationship Id="rId27" Type="http://schemas.openxmlformats.org/officeDocument/2006/relationships/hyperlink" Target="https://podminky.urs.cz/item/CS_URS_2021_02/185804312" TargetMode="External"/><Relationship Id="rId30" Type="http://schemas.openxmlformats.org/officeDocument/2006/relationships/hyperlink" Target="https://podminky.urs.cz/item/CS_URS_2021_02/451573111" TargetMode="External"/><Relationship Id="rId35" Type="http://schemas.openxmlformats.org/officeDocument/2006/relationships/hyperlink" Target="https://podminky.urs.cz/item/CS_URS_2021_02/564861111" TargetMode="External"/><Relationship Id="rId43" Type="http://schemas.openxmlformats.org/officeDocument/2006/relationships/hyperlink" Target="https://podminky.urs.cz/item/CS_URS_2021_02/877370420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20001101" TargetMode="External"/><Relationship Id="rId51" Type="http://schemas.openxmlformats.org/officeDocument/2006/relationships/hyperlink" Target="https://podminky.urs.cz/item/CS_URS_2021_02/919731121" TargetMode="External"/><Relationship Id="rId3" Type="http://schemas.openxmlformats.org/officeDocument/2006/relationships/hyperlink" Target="https://podminky.urs.cz/item/CS_URS_2021_02/113107243" TargetMode="External"/></Relationships>
</file>

<file path=xl/worksheets/_rels/sheet3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354206" TargetMode="External"/><Relationship Id="rId18" Type="http://schemas.openxmlformats.org/officeDocument/2006/relationships/hyperlink" Target="https://podminky.urs.cz/item/CS_URS_2021_02/162651131" TargetMode="External"/><Relationship Id="rId26" Type="http://schemas.openxmlformats.org/officeDocument/2006/relationships/hyperlink" Target="https://podminky.urs.cz/item/CS_URS_2021_02/181411131" TargetMode="External"/><Relationship Id="rId39" Type="http://schemas.openxmlformats.org/officeDocument/2006/relationships/hyperlink" Target="https://podminky.urs.cz/item/CS_URS_2021_02/567122111" TargetMode="External"/><Relationship Id="rId21" Type="http://schemas.openxmlformats.org/officeDocument/2006/relationships/hyperlink" Target="https://podminky.urs.cz/item/CS_URS_2021_02/171152501" TargetMode="External"/><Relationship Id="rId34" Type="http://schemas.openxmlformats.org/officeDocument/2006/relationships/hyperlink" Target="https://podminky.urs.cz/item/CS_URS_2021_02/452311131" TargetMode="External"/><Relationship Id="rId42" Type="http://schemas.openxmlformats.org/officeDocument/2006/relationships/hyperlink" Target="https://podminky.urs.cz/item/CS_URS_2021_02/577134111" TargetMode="External"/><Relationship Id="rId47" Type="http://schemas.openxmlformats.org/officeDocument/2006/relationships/hyperlink" Target="https://podminky.urs.cz/item/CS_URS_2021_02/894414111" TargetMode="External"/><Relationship Id="rId50" Type="http://schemas.openxmlformats.org/officeDocument/2006/relationships/hyperlink" Target="https://podminky.urs.cz/item/CS_URS_2021_02/899722114" TargetMode="External"/><Relationship Id="rId55" Type="http://schemas.openxmlformats.org/officeDocument/2006/relationships/hyperlink" Target="https://podminky.urs.cz/item/CS_URS_2021_02/99722156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254206" TargetMode="External"/><Relationship Id="rId17" Type="http://schemas.openxmlformats.org/officeDocument/2006/relationships/hyperlink" Target="https://podminky.urs.cz/item/CS_URS_2021_02/162651111" TargetMode="External"/><Relationship Id="rId25" Type="http://schemas.openxmlformats.org/officeDocument/2006/relationships/hyperlink" Target="https://podminky.urs.cz/item/CS_URS_2021_02/181351003" TargetMode="External"/><Relationship Id="rId33" Type="http://schemas.openxmlformats.org/officeDocument/2006/relationships/hyperlink" Target="https://podminky.urs.cz/item/CS_URS_2021_02/452112112" TargetMode="External"/><Relationship Id="rId38" Type="http://schemas.openxmlformats.org/officeDocument/2006/relationships/hyperlink" Target="https://podminky.urs.cz/item/CS_URS_2021_02/565135111" TargetMode="External"/><Relationship Id="rId46" Type="http://schemas.openxmlformats.org/officeDocument/2006/relationships/hyperlink" Target="https://podminky.urs.cz/item/CS_URS_2021_02/894411311" TargetMode="External"/><Relationship Id="rId2" Type="http://schemas.openxmlformats.org/officeDocument/2006/relationships/hyperlink" Target="https://podminky.urs.cz/item/CS_URS_2021_02/113107222" TargetMode="External"/><Relationship Id="rId16" Type="http://schemas.openxmlformats.org/officeDocument/2006/relationships/hyperlink" Target="https://podminky.urs.cz/item/CS_URS_2021_02/151101111" TargetMode="External"/><Relationship Id="rId20" Type="http://schemas.openxmlformats.org/officeDocument/2006/relationships/hyperlink" Target="https://podminky.urs.cz/item/CS_URS_2021_02/167151112" TargetMode="External"/><Relationship Id="rId29" Type="http://schemas.openxmlformats.org/officeDocument/2006/relationships/hyperlink" Target="https://podminky.urs.cz/item/CS_URS_2021_02/185804312" TargetMode="External"/><Relationship Id="rId41" Type="http://schemas.openxmlformats.org/officeDocument/2006/relationships/hyperlink" Target="https://podminky.urs.cz/item/CS_URS_2021_02/573231106" TargetMode="External"/><Relationship Id="rId54" Type="http://schemas.openxmlformats.org/officeDocument/2006/relationships/hyperlink" Target="https://podminky.urs.cz/item/CS_URS_2021_02/997221559" TargetMode="External"/><Relationship Id="rId1" Type="http://schemas.openxmlformats.org/officeDocument/2006/relationships/hyperlink" Target="https://podminky.urs.cz/item/CS_URS_2021_02/113107171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21151123" TargetMode="External"/><Relationship Id="rId24" Type="http://schemas.openxmlformats.org/officeDocument/2006/relationships/hyperlink" Target="https://podminky.urs.cz/item/CS_URS_2021_02/175151101" TargetMode="External"/><Relationship Id="rId32" Type="http://schemas.openxmlformats.org/officeDocument/2006/relationships/hyperlink" Target="https://podminky.urs.cz/item/CS_URS_2021_02/451573111" TargetMode="External"/><Relationship Id="rId37" Type="http://schemas.openxmlformats.org/officeDocument/2006/relationships/hyperlink" Target="https://podminky.urs.cz/item/CS_URS_2021_02/564931411" TargetMode="External"/><Relationship Id="rId40" Type="http://schemas.openxmlformats.org/officeDocument/2006/relationships/hyperlink" Target="https://podminky.urs.cz/item/CS_URS_2021_02/573111111" TargetMode="External"/><Relationship Id="rId45" Type="http://schemas.openxmlformats.org/officeDocument/2006/relationships/hyperlink" Target="https://podminky.urs.cz/item/CS_URS_2021_02/892372121" TargetMode="External"/><Relationship Id="rId53" Type="http://schemas.openxmlformats.org/officeDocument/2006/relationships/hyperlink" Target="https://podminky.urs.cz/item/CS_URS_2021_02/997221551" TargetMode="External"/><Relationship Id="rId58" Type="http://schemas.openxmlformats.org/officeDocument/2006/relationships/drawing" Target="../drawings/drawing33.xml"/><Relationship Id="rId5" Type="http://schemas.openxmlformats.org/officeDocument/2006/relationships/hyperlink" Target="https://podminky.urs.cz/item/CS_URS_2021_02/113154232" TargetMode="External"/><Relationship Id="rId15" Type="http://schemas.openxmlformats.org/officeDocument/2006/relationships/hyperlink" Target="https://podminky.urs.cz/item/CS_URS_2021_02/151101101" TargetMode="External"/><Relationship Id="rId23" Type="http://schemas.openxmlformats.org/officeDocument/2006/relationships/hyperlink" Target="https://podminky.urs.cz/item/CS_URS_2021_02/174151101" TargetMode="External"/><Relationship Id="rId28" Type="http://schemas.openxmlformats.org/officeDocument/2006/relationships/hyperlink" Target="https://podminky.urs.cz/item/CS_URS_2021_02/185803111" TargetMode="External"/><Relationship Id="rId36" Type="http://schemas.openxmlformats.org/officeDocument/2006/relationships/hyperlink" Target="https://podminky.urs.cz/item/CS_URS_2021_02/564861111" TargetMode="External"/><Relationship Id="rId49" Type="http://schemas.openxmlformats.org/officeDocument/2006/relationships/hyperlink" Target="https://podminky.urs.cz/item/CS_URS_2021_02/899104112" TargetMode="External"/><Relationship Id="rId57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20001101" TargetMode="External"/><Relationship Id="rId19" Type="http://schemas.openxmlformats.org/officeDocument/2006/relationships/hyperlink" Target="https://podminky.urs.cz/item/CS_URS_2021_02/167151111" TargetMode="External"/><Relationship Id="rId31" Type="http://schemas.openxmlformats.org/officeDocument/2006/relationships/hyperlink" Target="https://podminky.urs.cz/item/CS_URS_2021_02/359901211" TargetMode="External"/><Relationship Id="rId44" Type="http://schemas.openxmlformats.org/officeDocument/2006/relationships/hyperlink" Target="https://podminky.urs.cz/item/CS_URS_2021_02/877370420" TargetMode="External"/><Relationship Id="rId52" Type="http://schemas.openxmlformats.org/officeDocument/2006/relationships/hyperlink" Target="https://podminky.urs.cz/item/CS_URS_2021_02/919735111" TargetMode="External"/><Relationship Id="rId4" Type="http://schemas.openxmlformats.org/officeDocument/2006/relationships/hyperlink" Target="https://podminky.urs.cz/item/CS_URS_2021_02/113107242" TargetMode="External"/><Relationship Id="rId9" Type="http://schemas.openxmlformats.org/officeDocument/2006/relationships/hyperlink" Target="https://podminky.urs.cz/item/CS_URS_2021_02/119001421" TargetMode="External"/><Relationship Id="rId14" Type="http://schemas.openxmlformats.org/officeDocument/2006/relationships/hyperlink" Target="https://podminky.urs.cz/item/CS_URS_2021_02/132454206" TargetMode="External"/><Relationship Id="rId22" Type="http://schemas.openxmlformats.org/officeDocument/2006/relationships/hyperlink" Target="https://podminky.urs.cz/item/CS_URS_2021_02/171251201" TargetMode="External"/><Relationship Id="rId27" Type="http://schemas.openxmlformats.org/officeDocument/2006/relationships/hyperlink" Target="https://podminky.urs.cz/item/CS_URS_2021_02/183403111" TargetMode="External"/><Relationship Id="rId30" Type="http://schemas.openxmlformats.org/officeDocument/2006/relationships/hyperlink" Target="https://podminky.urs.cz/item/CS_URS_2021_02/212751104" TargetMode="External"/><Relationship Id="rId35" Type="http://schemas.openxmlformats.org/officeDocument/2006/relationships/hyperlink" Target="https://podminky.urs.cz/item/CS_URS_2021_02/452351101" TargetMode="External"/><Relationship Id="rId43" Type="http://schemas.openxmlformats.org/officeDocument/2006/relationships/hyperlink" Target="https://podminky.urs.cz/item/CS_URS_2021_02/871370410" TargetMode="External"/><Relationship Id="rId48" Type="http://schemas.openxmlformats.org/officeDocument/2006/relationships/hyperlink" Target="https://podminky.urs.cz/item/CS_URS_2021_02/894414211" TargetMode="External"/><Relationship Id="rId56" Type="http://schemas.openxmlformats.org/officeDocument/2006/relationships/hyperlink" Target="https://podminky.urs.cz/item/CS_URS_2021_02/997221569" TargetMode="External"/><Relationship Id="rId8" Type="http://schemas.openxmlformats.org/officeDocument/2006/relationships/hyperlink" Target="https://podminky.urs.cz/item/CS_URS_2021_02/119001401" TargetMode="External"/><Relationship Id="rId51" Type="http://schemas.openxmlformats.org/officeDocument/2006/relationships/hyperlink" Target="https://podminky.urs.cz/item/CS_URS_2021_02/919731121" TargetMode="External"/><Relationship Id="rId3" Type="http://schemas.openxmlformats.org/officeDocument/2006/relationships/hyperlink" Target="https://podminky.urs.cz/item/CS_URS_2021_02/113107241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32454206" TargetMode="External"/><Relationship Id="rId18" Type="http://schemas.openxmlformats.org/officeDocument/2006/relationships/hyperlink" Target="https://podminky.urs.cz/item/CS_URS_2021_02/167151111" TargetMode="External"/><Relationship Id="rId26" Type="http://schemas.openxmlformats.org/officeDocument/2006/relationships/hyperlink" Target="https://podminky.urs.cz/item/CS_URS_2021_02/183403111" TargetMode="External"/><Relationship Id="rId39" Type="http://schemas.openxmlformats.org/officeDocument/2006/relationships/hyperlink" Target="https://podminky.urs.cz/item/CS_URS_2021_02/577134111" TargetMode="External"/><Relationship Id="rId21" Type="http://schemas.openxmlformats.org/officeDocument/2006/relationships/hyperlink" Target="https://podminky.urs.cz/item/CS_URS_2021_02/171251201" TargetMode="External"/><Relationship Id="rId34" Type="http://schemas.openxmlformats.org/officeDocument/2006/relationships/hyperlink" Target="https://podminky.urs.cz/item/CS_URS_2021_02/564931411" TargetMode="External"/><Relationship Id="rId42" Type="http://schemas.openxmlformats.org/officeDocument/2006/relationships/hyperlink" Target="https://podminky.urs.cz/item/CS_URS_2021_02/871251221" TargetMode="External"/><Relationship Id="rId47" Type="http://schemas.openxmlformats.org/officeDocument/2006/relationships/hyperlink" Target="https://podminky.urs.cz/item/CS_URS_2021_02/892271111" TargetMode="External"/><Relationship Id="rId50" Type="http://schemas.openxmlformats.org/officeDocument/2006/relationships/hyperlink" Target="https://podminky.urs.cz/item/CS_URS_2021_02/919735112" TargetMode="External"/><Relationship Id="rId55" Type="http://schemas.openxmlformats.org/officeDocument/2006/relationships/hyperlink" Target="https://podminky.urs.cz/item/CS_URS_2021_02/998276101" TargetMode="External"/><Relationship Id="rId7" Type="http://schemas.openxmlformats.org/officeDocument/2006/relationships/hyperlink" Target="https://podminky.urs.cz/item/CS_URS_2021_02/115101301" TargetMode="External"/><Relationship Id="rId12" Type="http://schemas.openxmlformats.org/officeDocument/2006/relationships/hyperlink" Target="https://podminky.urs.cz/item/CS_URS_2021_02/132354206" TargetMode="External"/><Relationship Id="rId17" Type="http://schemas.openxmlformats.org/officeDocument/2006/relationships/hyperlink" Target="https://podminky.urs.cz/item/CS_URS_2021_02/162651131" TargetMode="External"/><Relationship Id="rId25" Type="http://schemas.openxmlformats.org/officeDocument/2006/relationships/hyperlink" Target="https://podminky.urs.cz/item/CS_URS_2021_02/181411131" TargetMode="External"/><Relationship Id="rId33" Type="http://schemas.openxmlformats.org/officeDocument/2006/relationships/hyperlink" Target="https://podminky.urs.cz/item/CS_URS_2021_02/564861111" TargetMode="External"/><Relationship Id="rId38" Type="http://schemas.openxmlformats.org/officeDocument/2006/relationships/hyperlink" Target="https://podminky.urs.cz/item/CS_URS_2021_02/573231106" TargetMode="External"/><Relationship Id="rId46" Type="http://schemas.openxmlformats.org/officeDocument/2006/relationships/hyperlink" Target="https://podminky.urs.cz/item/CS_URS_2021_02/891247111" TargetMode="External"/><Relationship Id="rId2" Type="http://schemas.openxmlformats.org/officeDocument/2006/relationships/hyperlink" Target="https://podminky.urs.cz/item/CS_URS_2021_02/113107322" TargetMode="External"/><Relationship Id="rId16" Type="http://schemas.openxmlformats.org/officeDocument/2006/relationships/hyperlink" Target="https://podminky.urs.cz/item/CS_URS_2021_02/162651111" TargetMode="External"/><Relationship Id="rId20" Type="http://schemas.openxmlformats.org/officeDocument/2006/relationships/hyperlink" Target="https://podminky.urs.cz/item/CS_URS_2021_02/171152501" TargetMode="External"/><Relationship Id="rId29" Type="http://schemas.openxmlformats.org/officeDocument/2006/relationships/hyperlink" Target="https://podminky.urs.cz/item/CS_URS_2021_02/212751104" TargetMode="External"/><Relationship Id="rId41" Type="http://schemas.openxmlformats.org/officeDocument/2006/relationships/hyperlink" Target="https://podminky.urs.cz/item/CS_URS_2021_02/857264122" TargetMode="External"/><Relationship Id="rId54" Type="http://schemas.openxmlformats.org/officeDocument/2006/relationships/hyperlink" Target="https://podminky.urs.cz/item/CS_URS_2021_02/997221569" TargetMode="External"/><Relationship Id="rId1" Type="http://schemas.openxmlformats.org/officeDocument/2006/relationships/hyperlink" Target="https://podminky.urs.cz/item/CS_URS_2021_02/113107182" TargetMode="External"/><Relationship Id="rId6" Type="http://schemas.openxmlformats.org/officeDocument/2006/relationships/hyperlink" Target="https://podminky.urs.cz/item/CS_URS_2021_02/115101201" TargetMode="External"/><Relationship Id="rId11" Type="http://schemas.openxmlformats.org/officeDocument/2006/relationships/hyperlink" Target="https://podminky.urs.cz/item/CS_URS_2021_02/132254206" TargetMode="External"/><Relationship Id="rId24" Type="http://schemas.openxmlformats.org/officeDocument/2006/relationships/hyperlink" Target="https://podminky.urs.cz/item/CS_URS_2021_02/181351113" TargetMode="External"/><Relationship Id="rId32" Type="http://schemas.openxmlformats.org/officeDocument/2006/relationships/hyperlink" Target="https://podminky.urs.cz/item/CS_URS_2021_02/452351101" TargetMode="External"/><Relationship Id="rId37" Type="http://schemas.openxmlformats.org/officeDocument/2006/relationships/hyperlink" Target="https://podminky.urs.cz/item/CS_URS_2021_02/573111111" TargetMode="External"/><Relationship Id="rId40" Type="http://schemas.openxmlformats.org/officeDocument/2006/relationships/hyperlink" Target="https://podminky.urs.cz/item/CS_URS_2021_02/857242122" TargetMode="External"/><Relationship Id="rId45" Type="http://schemas.openxmlformats.org/officeDocument/2006/relationships/hyperlink" Target="https://podminky.urs.cz/item/CS_URS_2021_02/891241112" TargetMode="External"/><Relationship Id="rId53" Type="http://schemas.openxmlformats.org/officeDocument/2006/relationships/hyperlink" Target="https://podminky.urs.cz/item/CS_URS_2021_02/997221561" TargetMode="External"/><Relationship Id="rId5" Type="http://schemas.openxmlformats.org/officeDocument/2006/relationships/hyperlink" Target="https://podminky.urs.cz/item/CS_URS_2021_02/113154122" TargetMode="External"/><Relationship Id="rId15" Type="http://schemas.openxmlformats.org/officeDocument/2006/relationships/hyperlink" Target="https://podminky.urs.cz/item/CS_URS_2021_02/151101111" TargetMode="External"/><Relationship Id="rId23" Type="http://schemas.openxmlformats.org/officeDocument/2006/relationships/hyperlink" Target="https://podminky.urs.cz/item/CS_URS_2021_02/175151101" TargetMode="External"/><Relationship Id="rId28" Type="http://schemas.openxmlformats.org/officeDocument/2006/relationships/hyperlink" Target="https://podminky.urs.cz/item/CS_URS_2021_02/185804312" TargetMode="External"/><Relationship Id="rId36" Type="http://schemas.openxmlformats.org/officeDocument/2006/relationships/hyperlink" Target="https://podminky.urs.cz/item/CS_URS_2021_02/567122111" TargetMode="External"/><Relationship Id="rId49" Type="http://schemas.openxmlformats.org/officeDocument/2006/relationships/hyperlink" Target="https://podminky.urs.cz/item/CS_URS_2021_02/919731122" TargetMode="External"/><Relationship Id="rId10" Type="http://schemas.openxmlformats.org/officeDocument/2006/relationships/hyperlink" Target="https://podminky.urs.cz/item/CS_URS_2021_02/121151123" TargetMode="External"/><Relationship Id="rId19" Type="http://schemas.openxmlformats.org/officeDocument/2006/relationships/hyperlink" Target="https://podminky.urs.cz/item/CS_URS_2021_02/167151112" TargetMode="External"/><Relationship Id="rId31" Type="http://schemas.openxmlformats.org/officeDocument/2006/relationships/hyperlink" Target="https://podminky.urs.cz/item/CS_URS_2021_02/452311131" TargetMode="External"/><Relationship Id="rId44" Type="http://schemas.openxmlformats.org/officeDocument/2006/relationships/hyperlink" Target="https://podminky.urs.cz/item/CS_URS_2021_02/899721111" TargetMode="External"/><Relationship Id="rId52" Type="http://schemas.openxmlformats.org/officeDocument/2006/relationships/hyperlink" Target="https://podminky.urs.cz/item/CS_URS_2021_02/997221559" TargetMode="External"/><Relationship Id="rId4" Type="http://schemas.openxmlformats.org/officeDocument/2006/relationships/hyperlink" Target="https://podminky.urs.cz/item/CS_URS_2021_02/113107341" TargetMode="External"/><Relationship Id="rId9" Type="http://schemas.openxmlformats.org/officeDocument/2006/relationships/hyperlink" Target="https://podminky.urs.cz/item/CS_URS_2021_02/120001101" TargetMode="External"/><Relationship Id="rId14" Type="http://schemas.openxmlformats.org/officeDocument/2006/relationships/hyperlink" Target="https://podminky.urs.cz/item/CS_URS_2021_02/151101101" TargetMode="External"/><Relationship Id="rId22" Type="http://schemas.openxmlformats.org/officeDocument/2006/relationships/hyperlink" Target="https://podminky.urs.cz/item/CS_URS_2021_02/174151101" TargetMode="External"/><Relationship Id="rId27" Type="http://schemas.openxmlformats.org/officeDocument/2006/relationships/hyperlink" Target="https://podminky.urs.cz/item/CS_URS_2021_02/185803111" TargetMode="External"/><Relationship Id="rId30" Type="http://schemas.openxmlformats.org/officeDocument/2006/relationships/hyperlink" Target="https://podminky.urs.cz/item/CS_URS_2021_02/451573111" TargetMode="External"/><Relationship Id="rId35" Type="http://schemas.openxmlformats.org/officeDocument/2006/relationships/hyperlink" Target="https://podminky.urs.cz/item/CS_URS_2021_02/565135111" TargetMode="External"/><Relationship Id="rId43" Type="http://schemas.openxmlformats.org/officeDocument/2006/relationships/hyperlink" Target="https://podminky.urs.cz/item/CS_URS_2021_02/899722114" TargetMode="External"/><Relationship Id="rId48" Type="http://schemas.openxmlformats.org/officeDocument/2006/relationships/hyperlink" Target="https://podminky.urs.cz/item/CS_URS_2021_02/892372111" TargetMode="External"/><Relationship Id="rId56" Type="http://schemas.openxmlformats.org/officeDocument/2006/relationships/drawing" Target="../drawings/drawing34.xml"/><Relationship Id="rId8" Type="http://schemas.openxmlformats.org/officeDocument/2006/relationships/hyperlink" Target="https://podminky.urs.cz/item/CS_URS_2021_02/119001412" TargetMode="External"/><Relationship Id="rId51" Type="http://schemas.openxmlformats.org/officeDocument/2006/relationships/hyperlink" Target="https://podminky.urs.cz/item/CS_URS_2021_02/997221551" TargetMode="External"/><Relationship Id="rId3" Type="http://schemas.openxmlformats.org/officeDocument/2006/relationships/hyperlink" Target="https://podminky.urs.cz/item/CS_URS_2021_02/113107331" TargetMode="External"/></Relationships>
</file>

<file path=xl/worksheets/_rels/sheet36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1_02/119001401" TargetMode="External"/><Relationship Id="rId18" Type="http://schemas.openxmlformats.org/officeDocument/2006/relationships/hyperlink" Target="https://podminky.urs.cz/item/CS_URS_2021_02/132354206" TargetMode="External"/><Relationship Id="rId26" Type="http://schemas.openxmlformats.org/officeDocument/2006/relationships/hyperlink" Target="https://podminky.urs.cz/item/CS_URS_2021_02/171152501" TargetMode="External"/><Relationship Id="rId39" Type="http://schemas.openxmlformats.org/officeDocument/2006/relationships/hyperlink" Target="https://podminky.urs.cz/item/CS_URS_2021_02/564931411" TargetMode="External"/><Relationship Id="rId21" Type="http://schemas.openxmlformats.org/officeDocument/2006/relationships/hyperlink" Target="https://podminky.urs.cz/item/CS_URS_2021_02/151101111" TargetMode="External"/><Relationship Id="rId34" Type="http://schemas.openxmlformats.org/officeDocument/2006/relationships/hyperlink" Target="https://podminky.urs.cz/item/CS_URS_2021_02/185804312" TargetMode="External"/><Relationship Id="rId42" Type="http://schemas.openxmlformats.org/officeDocument/2006/relationships/hyperlink" Target="https://podminky.urs.cz/item/CS_URS_2021_02/565135111" TargetMode="External"/><Relationship Id="rId47" Type="http://schemas.openxmlformats.org/officeDocument/2006/relationships/hyperlink" Target="https://podminky.urs.cz/item/CS_URS_2021_02/577134111" TargetMode="External"/><Relationship Id="rId50" Type="http://schemas.openxmlformats.org/officeDocument/2006/relationships/hyperlink" Target="https://podminky.urs.cz/item/CS_URS_2021_02/871241221" TargetMode="External"/><Relationship Id="rId55" Type="http://schemas.openxmlformats.org/officeDocument/2006/relationships/hyperlink" Target="https://podminky.urs.cz/item/CS_URS_2021_02/892372111" TargetMode="External"/><Relationship Id="rId63" Type="http://schemas.openxmlformats.org/officeDocument/2006/relationships/drawing" Target="../drawings/drawing35.xml"/><Relationship Id="rId7" Type="http://schemas.openxmlformats.org/officeDocument/2006/relationships/hyperlink" Target="https://podminky.urs.cz/item/CS_URS_2021_02/113107331" TargetMode="External"/><Relationship Id="rId2" Type="http://schemas.openxmlformats.org/officeDocument/2006/relationships/hyperlink" Target="https://podminky.urs.cz/item/CS_URS_2021_02/113107122" TargetMode="External"/><Relationship Id="rId16" Type="http://schemas.openxmlformats.org/officeDocument/2006/relationships/hyperlink" Target="https://podminky.urs.cz/item/CS_URS_2021_02/121151123" TargetMode="External"/><Relationship Id="rId20" Type="http://schemas.openxmlformats.org/officeDocument/2006/relationships/hyperlink" Target="https://podminky.urs.cz/item/CS_URS_2021_02/151101101" TargetMode="External"/><Relationship Id="rId29" Type="http://schemas.openxmlformats.org/officeDocument/2006/relationships/hyperlink" Target="https://podminky.urs.cz/item/CS_URS_2021_02/175151101" TargetMode="External"/><Relationship Id="rId41" Type="http://schemas.openxmlformats.org/officeDocument/2006/relationships/hyperlink" Target="https://podminky.urs.cz/item/CS_URS_2021_02/564952111" TargetMode="External"/><Relationship Id="rId54" Type="http://schemas.openxmlformats.org/officeDocument/2006/relationships/hyperlink" Target="https://podminky.urs.cz/item/CS_URS_2021_02/892241111" TargetMode="External"/><Relationship Id="rId62" Type="http://schemas.openxmlformats.org/officeDocument/2006/relationships/hyperlink" Target="https://podminky.urs.cz/item/CS_URS_2021_02/998276101" TargetMode="External"/><Relationship Id="rId1" Type="http://schemas.openxmlformats.org/officeDocument/2006/relationships/hyperlink" Target="https://podminky.urs.cz/item/CS_URS_2021_02/113106123" TargetMode="External"/><Relationship Id="rId6" Type="http://schemas.openxmlformats.org/officeDocument/2006/relationships/hyperlink" Target="https://podminky.urs.cz/item/CS_URS_2021_02/113107324" TargetMode="External"/><Relationship Id="rId11" Type="http://schemas.openxmlformats.org/officeDocument/2006/relationships/hyperlink" Target="https://podminky.urs.cz/item/CS_URS_2021_02/115101201" TargetMode="External"/><Relationship Id="rId24" Type="http://schemas.openxmlformats.org/officeDocument/2006/relationships/hyperlink" Target="https://podminky.urs.cz/item/CS_URS_2021_02/167151111" TargetMode="External"/><Relationship Id="rId32" Type="http://schemas.openxmlformats.org/officeDocument/2006/relationships/hyperlink" Target="https://podminky.urs.cz/item/CS_URS_2021_02/183403111" TargetMode="External"/><Relationship Id="rId37" Type="http://schemas.openxmlformats.org/officeDocument/2006/relationships/hyperlink" Target="https://podminky.urs.cz/item/CS_URS_2021_02/564851111" TargetMode="External"/><Relationship Id="rId40" Type="http://schemas.openxmlformats.org/officeDocument/2006/relationships/hyperlink" Target="https://podminky.urs.cz/item/CS_URS_2021_02/564941412" TargetMode="External"/><Relationship Id="rId45" Type="http://schemas.openxmlformats.org/officeDocument/2006/relationships/hyperlink" Target="https://podminky.urs.cz/item/CS_URS_2021_02/573111111" TargetMode="External"/><Relationship Id="rId53" Type="http://schemas.openxmlformats.org/officeDocument/2006/relationships/hyperlink" Target="https://podminky.urs.cz/item/CS_URS_2021_02/891241112" TargetMode="External"/><Relationship Id="rId58" Type="http://schemas.openxmlformats.org/officeDocument/2006/relationships/hyperlink" Target="https://podminky.urs.cz/item/CS_URS_2021_02/997221551" TargetMode="External"/><Relationship Id="rId5" Type="http://schemas.openxmlformats.org/officeDocument/2006/relationships/hyperlink" Target="https://podminky.urs.cz/item/CS_URS_2021_02/113107322" TargetMode="External"/><Relationship Id="rId15" Type="http://schemas.openxmlformats.org/officeDocument/2006/relationships/hyperlink" Target="https://podminky.urs.cz/item/CS_URS_2021_02/120001101" TargetMode="External"/><Relationship Id="rId23" Type="http://schemas.openxmlformats.org/officeDocument/2006/relationships/hyperlink" Target="https://podminky.urs.cz/item/CS_URS_2021_02/162651131" TargetMode="External"/><Relationship Id="rId28" Type="http://schemas.openxmlformats.org/officeDocument/2006/relationships/hyperlink" Target="https://podminky.urs.cz/item/CS_URS_2021_02/174151101" TargetMode="External"/><Relationship Id="rId36" Type="http://schemas.openxmlformats.org/officeDocument/2006/relationships/hyperlink" Target="https://podminky.urs.cz/item/CS_URS_2021_02/451573111" TargetMode="External"/><Relationship Id="rId49" Type="http://schemas.openxmlformats.org/officeDocument/2006/relationships/hyperlink" Target="https://podminky.urs.cz/item/CS_URS_2021_02/596211110" TargetMode="External"/><Relationship Id="rId57" Type="http://schemas.openxmlformats.org/officeDocument/2006/relationships/hyperlink" Target="https://podminky.urs.cz/item/CS_URS_2021_02/919735112" TargetMode="External"/><Relationship Id="rId61" Type="http://schemas.openxmlformats.org/officeDocument/2006/relationships/hyperlink" Target="https://podminky.urs.cz/item/CS_URS_2021_02/997221569" TargetMode="External"/><Relationship Id="rId10" Type="http://schemas.openxmlformats.org/officeDocument/2006/relationships/hyperlink" Target="https://podminky.urs.cz/item/CS_URS_2021_02/113154123" TargetMode="External"/><Relationship Id="rId19" Type="http://schemas.openxmlformats.org/officeDocument/2006/relationships/hyperlink" Target="https://podminky.urs.cz/item/CS_URS_2021_02/132454206" TargetMode="External"/><Relationship Id="rId31" Type="http://schemas.openxmlformats.org/officeDocument/2006/relationships/hyperlink" Target="https://podminky.urs.cz/item/CS_URS_2021_02/181411131" TargetMode="External"/><Relationship Id="rId44" Type="http://schemas.openxmlformats.org/officeDocument/2006/relationships/hyperlink" Target="https://podminky.urs.cz/item/CS_URS_2021_02/567122111" TargetMode="External"/><Relationship Id="rId52" Type="http://schemas.openxmlformats.org/officeDocument/2006/relationships/hyperlink" Target="https://podminky.urs.cz/item/CS_URS_2021_02/899721111" TargetMode="External"/><Relationship Id="rId60" Type="http://schemas.openxmlformats.org/officeDocument/2006/relationships/hyperlink" Target="https://podminky.urs.cz/item/CS_URS_2021_02/997221561" TargetMode="External"/><Relationship Id="rId4" Type="http://schemas.openxmlformats.org/officeDocument/2006/relationships/hyperlink" Target="https://podminky.urs.cz/item/CS_URS_2021_02/113107183" TargetMode="External"/><Relationship Id="rId9" Type="http://schemas.openxmlformats.org/officeDocument/2006/relationships/hyperlink" Target="https://podminky.urs.cz/item/CS_URS_2021_02/113154122" TargetMode="External"/><Relationship Id="rId14" Type="http://schemas.openxmlformats.org/officeDocument/2006/relationships/hyperlink" Target="https://podminky.urs.cz/item/CS_URS_2021_02/119001421" TargetMode="External"/><Relationship Id="rId22" Type="http://schemas.openxmlformats.org/officeDocument/2006/relationships/hyperlink" Target="https://podminky.urs.cz/item/CS_URS_2021_02/162651111" TargetMode="External"/><Relationship Id="rId27" Type="http://schemas.openxmlformats.org/officeDocument/2006/relationships/hyperlink" Target="https://podminky.urs.cz/item/CS_URS_2021_02/171251201" TargetMode="External"/><Relationship Id="rId30" Type="http://schemas.openxmlformats.org/officeDocument/2006/relationships/hyperlink" Target="https://podminky.urs.cz/item/CS_URS_2021_02/181351113" TargetMode="External"/><Relationship Id="rId35" Type="http://schemas.openxmlformats.org/officeDocument/2006/relationships/hyperlink" Target="https://podminky.urs.cz/item/CS_URS_2021_02/212751104" TargetMode="External"/><Relationship Id="rId43" Type="http://schemas.openxmlformats.org/officeDocument/2006/relationships/hyperlink" Target="https://podminky.urs.cz/item/CS_URS_2021_02/565155111" TargetMode="External"/><Relationship Id="rId48" Type="http://schemas.openxmlformats.org/officeDocument/2006/relationships/hyperlink" Target="https://podminky.urs.cz/item/CS_URS_2021_02/577144111" TargetMode="External"/><Relationship Id="rId56" Type="http://schemas.openxmlformats.org/officeDocument/2006/relationships/hyperlink" Target="https://podminky.urs.cz/item/CS_URS_2021_02/919731122" TargetMode="External"/><Relationship Id="rId8" Type="http://schemas.openxmlformats.org/officeDocument/2006/relationships/hyperlink" Target="https://podminky.urs.cz/item/CS_URS_2021_02/113107341" TargetMode="External"/><Relationship Id="rId51" Type="http://schemas.openxmlformats.org/officeDocument/2006/relationships/hyperlink" Target="https://podminky.urs.cz/item/CS_URS_2021_02/899722114" TargetMode="External"/><Relationship Id="rId3" Type="http://schemas.openxmlformats.org/officeDocument/2006/relationships/hyperlink" Target="https://podminky.urs.cz/item/CS_URS_2021_02/113107182" TargetMode="External"/><Relationship Id="rId12" Type="http://schemas.openxmlformats.org/officeDocument/2006/relationships/hyperlink" Target="https://podminky.urs.cz/item/CS_URS_2021_02/115101301" TargetMode="External"/><Relationship Id="rId17" Type="http://schemas.openxmlformats.org/officeDocument/2006/relationships/hyperlink" Target="https://podminky.urs.cz/item/CS_URS_2021_02/132254206" TargetMode="External"/><Relationship Id="rId25" Type="http://schemas.openxmlformats.org/officeDocument/2006/relationships/hyperlink" Target="https://podminky.urs.cz/item/CS_URS_2021_02/167151112" TargetMode="External"/><Relationship Id="rId33" Type="http://schemas.openxmlformats.org/officeDocument/2006/relationships/hyperlink" Target="https://podminky.urs.cz/item/CS_URS_2021_02/185803111" TargetMode="External"/><Relationship Id="rId38" Type="http://schemas.openxmlformats.org/officeDocument/2006/relationships/hyperlink" Target="https://podminky.urs.cz/item/CS_URS_2021_02/564861111" TargetMode="External"/><Relationship Id="rId46" Type="http://schemas.openxmlformats.org/officeDocument/2006/relationships/hyperlink" Target="https://podminky.urs.cz/item/CS_URS_2021_02/573231106" TargetMode="External"/><Relationship Id="rId59" Type="http://schemas.openxmlformats.org/officeDocument/2006/relationships/hyperlink" Target="https://podminky.urs.cz/item/CS_URS_2021_02/997221559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71251201" TargetMode="External"/><Relationship Id="rId13" Type="http://schemas.openxmlformats.org/officeDocument/2006/relationships/hyperlink" Target="https://podminky.urs.cz/item/CS_URS_2021_02/273351121" TargetMode="External"/><Relationship Id="rId18" Type="http://schemas.openxmlformats.org/officeDocument/2006/relationships/hyperlink" Target="https://podminky.urs.cz/item/CS_URS_2021_02/380326133" TargetMode="External"/><Relationship Id="rId26" Type="http://schemas.openxmlformats.org/officeDocument/2006/relationships/hyperlink" Target="https://podminky.urs.cz/item/CS_URS_2021_02/933901311" TargetMode="External"/><Relationship Id="rId3" Type="http://schemas.openxmlformats.org/officeDocument/2006/relationships/hyperlink" Target="https://podminky.urs.cz/item/CS_URS_2021_02/131351106" TargetMode="External"/><Relationship Id="rId21" Type="http://schemas.openxmlformats.org/officeDocument/2006/relationships/hyperlink" Target="https://podminky.urs.cz/item/CS_URS_2021_02/380361006" TargetMode="External"/><Relationship Id="rId34" Type="http://schemas.openxmlformats.org/officeDocument/2006/relationships/hyperlink" Target="https://podminky.urs.cz/item/CS_URS_2021_02/998722101" TargetMode="External"/><Relationship Id="rId7" Type="http://schemas.openxmlformats.org/officeDocument/2006/relationships/hyperlink" Target="https://podminky.urs.cz/item/CS_URS_2021_02/167151112" TargetMode="External"/><Relationship Id="rId12" Type="http://schemas.openxmlformats.org/officeDocument/2006/relationships/hyperlink" Target="https://podminky.urs.cz/item/CS_URS_2021_02/273321211" TargetMode="External"/><Relationship Id="rId17" Type="http://schemas.openxmlformats.org/officeDocument/2006/relationships/hyperlink" Target="https://podminky.urs.cz/item/CS_URS_2021_02/380326132" TargetMode="External"/><Relationship Id="rId25" Type="http://schemas.openxmlformats.org/officeDocument/2006/relationships/hyperlink" Target="https://podminky.urs.cz/item/CS_URS_2021_02/933901111" TargetMode="External"/><Relationship Id="rId33" Type="http://schemas.openxmlformats.org/officeDocument/2006/relationships/hyperlink" Target="https://podminky.urs.cz/item/CS_URS_2021_02/998142251" TargetMode="External"/><Relationship Id="rId2" Type="http://schemas.openxmlformats.org/officeDocument/2006/relationships/hyperlink" Target="https://podminky.urs.cz/item/CS_URS_2021_02/115101301" TargetMode="External"/><Relationship Id="rId16" Type="http://schemas.openxmlformats.org/officeDocument/2006/relationships/hyperlink" Target="https://podminky.urs.cz/item/CS_URS_2021_02/380316242" TargetMode="External"/><Relationship Id="rId20" Type="http://schemas.openxmlformats.org/officeDocument/2006/relationships/hyperlink" Target="https://podminky.urs.cz/item/CS_URS_2021_02/380356232" TargetMode="External"/><Relationship Id="rId29" Type="http://schemas.openxmlformats.org/officeDocument/2006/relationships/hyperlink" Target="https://podminky.urs.cz/item/CS_URS_2021_02/949101111" TargetMode="External"/><Relationship Id="rId1" Type="http://schemas.openxmlformats.org/officeDocument/2006/relationships/hyperlink" Target="https://podminky.urs.cz/item/CS_URS_2021_02/115101201" TargetMode="External"/><Relationship Id="rId6" Type="http://schemas.openxmlformats.org/officeDocument/2006/relationships/hyperlink" Target="https://podminky.urs.cz/item/CS_URS_2021_02/162751139" TargetMode="External"/><Relationship Id="rId11" Type="http://schemas.openxmlformats.org/officeDocument/2006/relationships/hyperlink" Target="https://podminky.urs.cz/item/CS_URS_2021_02/271532212" TargetMode="External"/><Relationship Id="rId24" Type="http://schemas.openxmlformats.org/officeDocument/2006/relationships/hyperlink" Target="https://podminky.urs.cz/item/CS_URS_2021_02/919721122" TargetMode="External"/><Relationship Id="rId32" Type="http://schemas.openxmlformats.org/officeDocument/2006/relationships/hyperlink" Target="https://podminky.urs.cz/item/CS_URS_2021_02/953965142" TargetMode="External"/><Relationship Id="rId5" Type="http://schemas.openxmlformats.org/officeDocument/2006/relationships/hyperlink" Target="https://podminky.urs.cz/item/CS_URS_2021_02/162751137" TargetMode="External"/><Relationship Id="rId15" Type="http://schemas.openxmlformats.org/officeDocument/2006/relationships/hyperlink" Target="https://podminky.urs.cz/item/CS_URS_2021_02/273362021" TargetMode="External"/><Relationship Id="rId23" Type="http://schemas.openxmlformats.org/officeDocument/2006/relationships/hyperlink" Target="https://podminky.urs.cz/item/CS_URS_2021_02/895111149" TargetMode="External"/><Relationship Id="rId28" Type="http://schemas.openxmlformats.org/officeDocument/2006/relationships/hyperlink" Target="https://podminky.urs.cz/item/CS_URS_2021_02/939941112" TargetMode="External"/><Relationship Id="rId10" Type="http://schemas.openxmlformats.org/officeDocument/2006/relationships/hyperlink" Target="https://podminky.urs.cz/item/CS_URS_2021_02/212751104" TargetMode="External"/><Relationship Id="rId19" Type="http://schemas.openxmlformats.org/officeDocument/2006/relationships/hyperlink" Target="https://podminky.urs.cz/item/CS_URS_2021_02/380356231" TargetMode="External"/><Relationship Id="rId31" Type="http://schemas.openxmlformats.org/officeDocument/2006/relationships/hyperlink" Target="https://podminky.urs.cz/item/CS_URS_2021_02/953961215" TargetMode="External"/><Relationship Id="rId4" Type="http://schemas.openxmlformats.org/officeDocument/2006/relationships/hyperlink" Target="https://podminky.urs.cz/item/CS_URS_2021_02/162251122" TargetMode="External"/><Relationship Id="rId9" Type="http://schemas.openxmlformats.org/officeDocument/2006/relationships/hyperlink" Target="https://podminky.urs.cz/item/CS_URS_2021_02/174151101" TargetMode="External"/><Relationship Id="rId14" Type="http://schemas.openxmlformats.org/officeDocument/2006/relationships/hyperlink" Target="https://podminky.urs.cz/item/CS_URS_2021_02/273351122" TargetMode="External"/><Relationship Id="rId22" Type="http://schemas.openxmlformats.org/officeDocument/2006/relationships/hyperlink" Target="https://podminky.urs.cz/item/CS_URS_2021_02/895111141" TargetMode="External"/><Relationship Id="rId27" Type="http://schemas.openxmlformats.org/officeDocument/2006/relationships/hyperlink" Target="https://podminky.urs.cz/item/CS_URS_2021_02/938902122" TargetMode="External"/><Relationship Id="rId30" Type="http://schemas.openxmlformats.org/officeDocument/2006/relationships/hyperlink" Target="https://podminky.urs.cz/item/CS_URS_2021_02/952903112" TargetMode="External"/><Relationship Id="rId35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1_02/171152501" TargetMode="External"/><Relationship Id="rId13" Type="http://schemas.openxmlformats.org/officeDocument/2006/relationships/hyperlink" Target="https://podminky.urs.cz/item/CS_URS_2021_02/359901211" TargetMode="External"/><Relationship Id="rId18" Type="http://schemas.openxmlformats.org/officeDocument/2006/relationships/hyperlink" Target="https://podminky.urs.cz/item/CS_URS_2021_02/871360410" TargetMode="External"/><Relationship Id="rId26" Type="http://schemas.openxmlformats.org/officeDocument/2006/relationships/hyperlink" Target="https://podminky.urs.cz/item/CS_URS_2021_02/899721112" TargetMode="External"/><Relationship Id="rId3" Type="http://schemas.openxmlformats.org/officeDocument/2006/relationships/hyperlink" Target="https://podminky.urs.cz/item/CS_URS_2021_02/132354204" TargetMode="External"/><Relationship Id="rId21" Type="http://schemas.openxmlformats.org/officeDocument/2006/relationships/hyperlink" Target="https://podminky.urs.cz/item/CS_URS_2021_02/892372111" TargetMode="External"/><Relationship Id="rId7" Type="http://schemas.openxmlformats.org/officeDocument/2006/relationships/hyperlink" Target="https://podminky.urs.cz/item/CS_URS_2021_02/167151112" TargetMode="External"/><Relationship Id="rId12" Type="http://schemas.openxmlformats.org/officeDocument/2006/relationships/hyperlink" Target="https://podminky.urs.cz/item/CS_URS_2021_02/212751104" TargetMode="External"/><Relationship Id="rId17" Type="http://schemas.openxmlformats.org/officeDocument/2006/relationships/hyperlink" Target="https://podminky.urs.cz/item/CS_URS_2021_02/871241221" TargetMode="External"/><Relationship Id="rId25" Type="http://schemas.openxmlformats.org/officeDocument/2006/relationships/hyperlink" Target="https://podminky.urs.cz/item/CS_URS_2021_02/899104112" TargetMode="External"/><Relationship Id="rId2" Type="http://schemas.openxmlformats.org/officeDocument/2006/relationships/hyperlink" Target="https://podminky.urs.cz/item/CS_URS_2021_02/115101301" TargetMode="External"/><Relationship Id="rId16" Type="http://schemas.openxmlformats.org/officeDocument/2006/relationships/hyperlink" Target="https://podminky.urs.cz/item/CS_URS_2021_02/452351101" TargetMode="External"/><Relationship Id="rId20" Type="http://schemas.openxmlformats.org/officeDocument/2006/relationships/hyperlink" Target="https://podminky.urs.cz/item/CS_URS_2021_02/892241111" TargetMode="External"/><Relationship Id="rId29" Type="http://schemas.openxmlformats.org/officeDocument/2006/relationships/drawing" Target="../drawings/drawing5.xml"/><Relationship Id="rId1" Type="http://schemas.openxmlformats.org/officeDocument/2006/relationships/hyperlink" Target="https://podminky.urs.cz/item/CS_URS_2021_02/115101201" TargetMode="External"/><Relationship Id="rId6" Type="http://schemas.openxmlformats.org/officeDocument/2006/relationships/hyperlink" Target="https://podminky.urs.cz/item/CS_URS_2021_02/162651131" TargetMode="External"/><Relationship Id="rId11" Type="http://schemas.openxmlformats.org/officeDocument/2006/relationships/hyperlink" Target="https://podminky.urs.cz/item/CS_URS_2021_02/175151101" TargetMode="External"/><Relationship Id="rId24" Type="http://schemas.openxmlformats.org/officeDocument/2006/relationships/hyperlink" Target="https://podminky.urs.cz/item/CS_URS_2021_02/899103112" TargetMode="External"/><Relationship Id="rId5" Type="http://schemas.openxmlformats.org/officeDocument/2006/relationships/hyperlink" Target="https://podminky.urs.cz/item/CS_URS_2021_02/151101111" TargetMode="External"/><Relationship Id="rId15" Type="http://schemas.openxmlformats.org/officeDocument/2006/relationships/hyperlink" Target="https://podminky.urs.cz/item/CS_URS_2021_02/452311131" TargetMode="External"/><Relationship Id="rId23" Type="http://schemas.openxmlformats.org/officeDocument/2006/relationships/hyperlink" Target="https://podminky.urs.cz/item/CS_URS_2021_02/894411311" TargetMode="External"/><Relationship Id="rId28" Type="http://schemas.openxmlformats.org/officeDocument/2006/relationships/hyperlink" Target="https://podminky.urs.cz/item/CS_URS_2021_02/998276101" TargetMode="External"/><Relationship Id="rId10" Type="http://schemas.openxmlformats.org/officeDocument/2006/relationships/hyperlink" Target="https://podminky.urs.cz/item/CS_URS_2021_02/174151101" TargetMode="External"/><Relationship Id="rId19" Type="http://schemas.openxmlformats.org/officeDocument/2006/relationships/hyperlink" Target="https://podminky.urs.cz/item/CS_URS_2021_02/871370410" TargetMode="External"/><Relationship Id="rId4" Type="http://schemas.openxmlformats.org/officeDocument/2006/relationships/hyperlink" Target="https://podminky.urs.cz/item/CS_URS_2021_02/151101101" TargetMode="External"/><Relationship Id="rId9" Type="http://schemas.openxmlformats.org/officeDocument/2006/relationships/hyperlink" Target="https://podminky.urs.cz/item/CS_URS_2021_02/171251201" TargetMode="External"/><Relationship Id="rId14" Type="http://schemas.openxmlformats.org/officeDocument/2006/relationships/hyperlink" Target="https://podminky.urs.cz/item/CS_URS_2021_02/451573111" TargetMode="External"/><Relationship Id="rId22" Type="http://schemas.openxmlformats.org/officeDocument/2006/relationships/hyperlink" Target="https://podminky.urs.cz/item/CS_URS_2021_02/892372121" TargetMode="External"/><Relationship Id="rId27" Type="http://schemas.openxmlformats.org/officeDocument/2006/relationships/hyperlink" Target="https://podminky.urs.cz/item/CS_URS_2021_02/89972211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I19" sqref="AI19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 x14ac:dyDescent="0.2">
      <c r="AR2" s="590"/>
      <c r="AS2" s="590"/>
      <c r="AT2" s="590"/>
      <c r="AU2" s="590"/>
      <c r="AV2" s="590"/>
      <c r="AW2" s="590"/>
      <c r="AX2" s="590"/>
      <c r="AY2" s="590"/>
      <c r="AZ2" s="590"/>
      <c r="BA2" s="590"/>
      <c r="BB2" s="590"/>
      <c r="BC2" s="590"/>
      <c r="BD2" s="590"/>
      <c r="BE2" s="590"/>
      <c r="BS2" s="18" t="s">
        <v>6</v>
      </c>
      <c r="BT2" s="18" t="s">
        <v>7</v>
      </c>
    </row>
    <row r="3" spans="1:74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 x14ac:dyDescent="0.2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 x14ac:dyDescent="0.2">
      <c r="B5" s="21"/>
      <c r="D5" s="25" t="s">
        <v>13</v>
      </c>
      <c r="K5" s="594" t="s">
        <v>14</v>
      </c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  <c r="AC5" s="590"/>
      <c r="AD5" s="590"/>
      <c r="AE5" s="590"/>
      <c r="AF5" s="590"/>
      <c r="AG5" s="590"/>
      <c r="AH5" s="590"/>
      <c r="AI5" s="590"/>
      <c r="AJ5" s="590"/>
      <c r="AK5" s="590"/>
      <c r="AL5" s="590"/>
      <c r="AM5" s="590"/>
      <c r="AN5" s="590"/>
      <c r="AO5" s="590"/>
      <c r="AR5" s="21"/>
      <c r="BE5" s="591" t="s">
        <v>15</v>
      </c>
      <c r="BS5" s="18" t="s">
        <v>6</v>
      </c>
    </row>
    <row r="6" spans="1:74" ht="36.950000000000003" customHeight="1" x14ac:dyDescent="0.2">
      <c r="B6" s="21"/>
      <c r="D6" s="27" t="s">
        <v>16</v>
      </c>
      <c r="K6" s="595" t="s">
        <v>17</v>
      </c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  <c r="AC6" s="590"/>
      <c r="AD6" s="590"/>
      <c r="AE6" s="590"/>
      <c r="AF6" s="590"/>
      <c r="AG6" s="590"/>
      <c r="AH6" s="590"/>
      <c r="AI6" s="590"/>
      <c r="AJ6" s="590"/>
      <c r="AK6" s="590"/>
      <c r="AL6" s="590"/>
      <c r="AM6" s="590"/>
      <c r="AN6" s="590"/>
      <c r="AO6" s="590"/>
      <c r="AR6" s="21"/>
      <c r="BE6" s="592"/>
      <c r="BS6" s="18" t="s">
        <v>6</v>
      </c>
    </row>
    <row r="7" spans="1:74" ht="12" customHeight="1" x14ac:dyDescent="0.2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592"/>
      <c r="BS7" s="18" t="s">
        <v>6</v>
      </c>
    </row>
    <row r="8" spans="1:74" ht="12" customHeight="1" x14ac:dyDescent="0.2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592"/>
      <c r="BS8" s="18" t="s">
        <v>6</v>
      </c>
    </row>
    <row r="9" spans="1:74" ht="14.45" customHeight="1" x14ac:dyDescent="0.2">
      <c r="B9" s="21"/>
      <c r="AR9" s="21"/>
      <c r="BE9" s="592"/>
      <c r="BS9" s="18" t="s">
        <v>6</v>
      </c>
    </row>
    <row r="10" spans="1:74" ht="12" customHeight="1" x14ac:dyDescent="0.2">
      <c r="B10" s="21"/>
      <c r="D10" s="28" t="s">
        <v>25</v>
      </c>
      <c r="AK10" s="28" t="s">
        <v>26</v>
      </c>
      <c r="AN10" s="26" t="s">
        <v>19</v>
      </c>
      <c r="AR10" s="21"/>
      <c r="BE10" s="592"/>
      <c r="BS10" s="18" t="s">
        <v>6</v>
      </c>
    </row>
    <row r="11" spans="1:74" ht="18.399999999999999" customHeight="1" x14ac:dyDescent="0.2">
      <c r="B11" s="21"/>
      <c r="E11" s="26" t="s">
        <v>27</v>
      </c>
      <c r="AK11" s="28" t="s">
        <v>28</v>
      </c>
      <c r="AN11" s="26" t="s">
        <v>19</v>
      </c>
      <c r="AR11" s="21"/>
      <c r="BE11" s="592"/>
      <c r="BS11" s="18" t="s">
        <v>6</v>
      </c>
    </row>
    <row r="12" spans="1:74" ht="6.95" customHeight="1" x14ac:dyDescent="0.2">
      <c r="B12" s="21"/>
      <c r="AR12" s="21"/>
      <c r="BE12" s="592"/>
      <c r="BS12" s="18" t="s">
        <v>6</v>
      </c>
    </row>
    <row r="13" spans="1:74" ht="12" customHeight="1" x14ac:dyDescent="0.2">
      <c r="B13" s="21"/>
      <c r="D13" s="28" t="s">
        <v>29</v>
      </c>
      <c r="AK13" s="28" t="s">
        <v>26</v>
      </c>
      <c r="AN13" s="30" t="s">
        <v>30</v>
      </c>
      <c r="AR13" s="21"/>
      <c r="BE13" s="592"/>
      <c r="BS13" s="18" t="s">
        <v>6</v>
      </c>
    </row>
    <row r="14" spans="1:74" ht="12.75" x14ac:dyDescent="0.2">
      <c r="B14" s="21"/>
      <c r="E14" s="596" t="s">
        <v>30</v>
      </c>
      <c r="F14" s="597"/>
      <c r="G14" s="597"/>
      <c r="H14" s="597"/>
      <c r="I14" s="597"/>
      <c r="J14" s="597"/>
      <c r="K14" s="597"/>
      <c r="L14" s="597"/>
      <c r="M14" s="597"/>
      <c r="N14" s="597"/>
      <c r="O14" s="597"/>
      <c r="P14" s="597"/>
      <c r="Q14" s="597"/>
      <c r="R14" s="597"/>
      <c r="S14" s="597"/>
      <c r="T14" s="597"/>
      <c r="U14" s="597"/>
      <c r="V14" s="597"/>
      <c r="W14" s="597"/>
      <c r="X14" s="597"/>
      <c r="Y14" s="597"/>
      <c r="Z14" s="597"/>
      <c r="AA14" s="597"/>
      <c r="AB14" s="597"/>
      <c r="AC14" s="597"/>
      <c r="AD14" s="597"/>
      <c r="AE14" s="597"/>
      <c r="AF14" s="597"/>
      <c r="AG14" s="597"/>
      <c r="AH14" s="597"/>
      <c r="AI14" s="597"/>
      <c r="AJ14" s="597"/>
      <c r="AK14" s="28" t="s">
        <v>28</v>
      </c>
      <c r="AN14" s="30" t="s">
        <v>30</v>
      </c>
      <c r="AR14" s="21"/>
      <c r="BE14" s="592"/>
      <c r="BS14" s="18" t="s">
        <v>6</v>
      </c>
    </row>
    <row r="15" spans="1:74" ht="6.95" customHeight="1" x14ac:dyDescent="0.2">
      <c r="B15" s="21"/>
      <c r="AR15" s="21"/>
      <c r="BE15" s="592"/>
      <c r="BS15" s="18" t="s">
        <v>4</v>
      </c>
    </row>
    <row r="16" spans="1:74" ht="12" customHeight="1" x14ac:dyDescent="0.2">
      <c r="B16" s="21"/>
      <c r="D16" s="28" t="s">
        <v>31</v>
      </c>
      <c r="AK16" s="28" t="s">
        <v>26</v>
      </c>
      <c r="AN16" s="26" t="s">
        <v>19</v>
      </c>
      <c r="AR16" s="21"/>
      <c r="BE16" s="592"/>
      <c r="BS16" s="18" t="s">
        <v>4</v>
      </c>
    </row>
    <row r="17" spans="2:71" ht="18.399999999999999" customHeight="1" x14ac:dyDescent="0.2">
      <c r="B17" s="21"/>
      <c r="E17" s="26" t="s">
        <v>32</v>
      </c>
      <c r="AK17" s="28" t="s">
        <v>28</v>
      </c>
      <c r="AN17" s="26" t="s">
        <v>19</v>
      </c>
      <c r="AR17" s="21"/>
      <c r="BE17" s="592"/>
      <c r="BS17" s="18" t="s">
        <v>33</v>
      </c>
    </row>
    <row r="18" spans="2:71" ht="6.95" customHeight="1" x14ac:dyDescent="0.2">
      <c r="B18" s="21"/>
      <c r="AR18" s="21"/>
      <c r="BE18" s="592"/>
      <c r="BS18" s="18" t="s">
        <v>6</v>
      </c>
    </row>
    <row r="19" spans="2:71" ht="12" customHeight="1" x14ac:dyDescent="0.2">
      <c r="B19" s="21"/>
      <c r="D19" s="28" t="s">
        <v>34</v>
      </c>
      <c r="AK19" s="28" t="s">
        <v>26</v>
      </c>
      <c r="AN19" s="26" t="s">
        <v>19</v>
      </c>
      <c r="AR19" s="21"/>
      <c r="BE19" s="592"/>
      <c r="BS19" s="18" t="s">
        <v>35</v>
      </c>
    </row>
    <row r="20" spans="2:71" ht="18.399999999999999" customHeight="1" x14ac:dyDescent="0.2">
      <c r="B20" s="21"/>
      <c r="E20" s="26" t="s">
        <v>36</v>
      </c>
      <c r="AK20" s="28" t="s">
        <v>28</v>
      </c>
      <c r="AN20" s="26" t="s">
        <v>19</v>
      </c>
      <c r="AR20" s="21"/>
      <c r="BE20" s="592"/>
      <c r="BS20" s="18" t="s">
        <v>4</v>
      </c>
    </row>
    <row r="21" spans="2:71" ht="6.95" customHeight="1" x14ac:dyDescent="0.2">
      <c r="B21" s="21"/>
      <c r="AR21" s="21"/>
      <c r="BE21" s="592"/>
    </row>
    <row r="22" spans="2:71" ht="12" customHeight="1" x14ac:dyDescent="0.2">
      <c r="B22" s="21"/>
      <c r="D22" s="28" t="s">
        <v>37</v>
      </c>
      <c r="AR22" s="21"/>
      <c r="BE22" s="592"/>
    </row>
    <row r="23" spans="2:71" ht="47.25" customHeight="1" x14ac:dyDescent="0.2">
      <c r="B23" s="21"/>
      <c r="E23" s="598" t="s">
        <v>38</v>
      </c>
      <c r="F23" s="598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  <c r="U23" s="598"/>
      <c r="V23" s="598"/>
      <c r="W23" s="598"/>
      <c r="X23" s="598"/>
      <c r="Y23" s="598"/>
      <c r="Z23" s="598"/>
      <c r="AA23" s="598"/>
      <c r="AB23" s="598"/>
      <c r="AC23" s="598"/>
      <c r="AD23" s="598"/>
      <c r="AE23" s="598"/>
      <c r="AF23" s="598"/>
      <c r="AG23" s="598"/>
      <c r="AH23" s="598"/>
      <c r="AI23" s="598"/>
      <c r="AJ23" s="598"/>
      <c r="AK23" s="598"/>
      <c r="AL23" s="598"/>
      <c r="AM23" s="598"/>
      <c r="AN23" s="598"/>
      <c r="AR23" s="21"/>
      <c r="BE23" s="592"/>
    </row>
    <row r="24" spans="2:71" ht="6.95" customHeight="1" x14ac:dyDescent="0.2">
      <c r="B24" s="21"/>
      <c r="AR24" s="21"/>
      <c r="BE24" s="592"/>
    </row>
    <row r="25" spans="2:7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592"/>
    </row>
    <row r="26" spans="2:71" s="1" customFormat="1" ht="25.9" customHeight="1" x14ac:dyDescent="0.2">
      <c r="B26" s="33"/>
      <c r="D26" s="34" t="s">
        <v>39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599">
        <f>ROUNDUP(AG54,2)</f>
        <v>0</v>
      </c>
      <c r="AL26" s="600"/>
      <c r="AM26" s="600"/>
      <c r="AN26" s="600"/>
      <c r="AO26" s="600"/>
      <c r="AR26" s="33"/>
      <c r="BE26" s="592"/>
    </row>
    <row r="27" spans="2:71" s="1" customFormat="1" ht="6.95" customHeight="1" x14ac:dyDescent="0.2">
      <c r="B27" s="33"/>
      <c r="AR27" s="33"/>
      <c r="BE27" s="592"/>
    </row>
    <row r="28" spans="2:71" s="1" customFormat="1" ht="12.75" x14ac:dyDescent="0.2">
      <c r="B28" s="33"/>
      <c r="L28" s="601" t="s">
        <v>40</v>
      </c>
      <c r="M28" s="601"/>
      <c r="N28" s="601"/>
      <c r="O28" s="601"/>
      <c r="P28" s="601"/>
      <c r="W28" s="601" t="s">
        <v>41</v>
      </c>
      <c r="X28" s="601"/>
      <c r="Y28" s="601"/>
      <c r="Z28" s="601"/>
      <c r="AA28" s="601"/>
      <c r="AB28" s="601"/>
      <c r="AC28" s="601"/>
      <c r="AD28" s="601"/>
      <c r="AE28" s="601"/>
      <c r="AK28" s="601" t="s">
        <v>42</v>
      </c>
      <c r="AL28" s="601"/>
      <c r="AM28" s="601"/>
      <c r="AN28" s="601"/>
      <c r="AO28" s="601"/>
      <c r="AR28" s="33"/>
      <c r="BE28" s="592"/>
    </row>
    <row r="29" spans="2:71" s="2" customFormat="1" ht="14.45" customHeight="1" x14ac:dyDescent="0.2">
      <c r="B29" s="37"/>
      <c r="D29" s="28" t="s">
        <v>43</v>
      </c>
      <c r="F29" s="28" t="s">
        <v>44</v>
      </c>
      <c r="L29" s="604">
        <v>0.21</v>
      </c>
      <c r="M29" s="603"/>
      <c r="N29" s="603"/>
      <c r="O29" s="603"/>
      <c r="P29" s="603"/>
      <c r="W29" s="602">
        <f>ROUNDUP(AZ54, 2)</f>
        <v>0</v>
      </c>
      <c r="X29" s="603"/>
      <c r="Y29" s="603"/>
      <c r="Z29" s="603"/>
      <c r="AA29" s="603"/>
      <c r="AB29" s="603"/>
      <c r="AC29" s="603"/>
      <c r="AD29" s="603"/>
      <c r="AE29" s="603"/>
      <c r="AK29" s="602">
        <f>ROUNDUP(AV54, 2)</f>
        <v>0</v>
      </c>
      <c r="AL29" s="603"/>
      <c r="AM29" s="603"/>
      <c r="AN29" s="603"/>
      <c r="AO29" s="603"/>
      <c r="AR29" s="37"/>
      <c r="BE29" s="593"/>
    </row>
    <row r="30" spans="2:71" s="2" customFormat="1" ht="14.45" customHeight="1" x14ac:dyDescent="0.2">
      <c r="B30" s="37"/>
      <c r="F30" s="28" t="s">
        <v>45</v>
      </c>
      <c r="L30" s="604">
        <v>0.15</v>
      </c>
      <c r="M30" s="603"/>
      <c r="N30" s="603"/>
      <c r="O30" s="603"/>
      <c r="P30" s="603"/>
      <c r="W30" s="602">
        <f>ROUNDUP(BA54, 2)</f>
        <v>0</v>
      </c>
      <c r="X30" s="603"/>
      <c r="Y30" s="603"/>
      <c r="Z30" s="603"/>
      <c r="AA30" s="603"/>
      <c r="AB30" s="603"/>
      <c r="AC30" s="603"/>
      <c r="AD30" s="603"/>
      <c r="AE30" s="603"/>
      <c r="AK30" s="602">
        <f>ROUNDUP(AW54, 2)</f>
        <v>0</v>
      </c>
      <c r="AL30" s="603"/>
      <c r="AM30" s="603"/>
      <c r="AN30" s="603"/>
      <c r="AO30" s="603"/>
      <c r="AR30" s="37"/>
      <c r="BE30" s="593"/>
    </row>
    <row r="31" spans="2:71" s="2" customFormat="1" ht="14.45" hidden="1" customHeight="1" x14ac:dyDescent="0.2">
      <c r="B31" s="37"/>
      <c r="F31" s="28" t="s">
        <v>46</v>
      </c>
      <c r="L31" s="604">
        <v>0.21</v>
      </c>
      <c r="M31" s="603"/>
      <c r="N31" s="603"/>
      <c r="O31" s="603"/>
      <c r="P31" s="603"/>
      <c r="W31" s="602">
        <f>ROUNDUP(BB54, 2)</f>
        <v>0</v>
      </c>
      <c r="X31" s="603"/>
      <c r="Y31" s="603"/>
      <c r="Z31" s="603"/>
      <c r="AA31" s="603"/>
      <c r="AB31" s="603"/>
      <c r="AC31" s="603"/>
      <c r="AD31" s="603"/>
      <c r="AE31" s="603"/>
      <c r="AK31" s="602">
        <v>0</v>
      </c>
      <c r="AL31" s="603"/>
      <c r="AM31" s="603"/>
      <c r="AN31" s="603"/>
      <c r="AO31" s="603"/>
      <c r="AR31" s="37"/>
      <c r="BE31" s="593"/>
    </row>
    <row r="32" spans="2:71" s="2" customFormat="1" ht="14.45" hidden="1" customHeight="1" x14ac:dyDescent="0.2">
      <c r="B32" s="37"/>
      <c r="F32" s="28" t="s">
        <v>47</v>
      </c>
      <c r="L32" s="604">
        <v>0.15</v>
      </c>
      <c r="M32" s="603"/>
      <c r="N32" s="603"/>
      <c r="O32" s="603"/>
      <c r="P32" s="603"/>
      <c r="W32" s="602">
        <f>ROUNDUP(BC54, 2)</f>
        <v>0</v>
      </c>
      <c r="X32" s="603"/>
      <c r="Y32" s="603"/>
      <c r="Z32" s="603"/>
      <c r="AA32" s="603"/>
      <c r="AB32" s="603"/>
      <c r="AC32" s="603"/>
      <c r="AD32" s="603"/>
      <c r="AE32" s="603"/>
      <c r="AK32" s="602">
        <v>0</v>
      </c>
      <c r="AL32" s="603"/>
      <c r="AM32" s="603"/>
      <c r="AN32" s="603"/>
      <c r="AO32" s="603"/>
      <c r="AR32" s="37"/>
      <c r="BE32" s="593"/>
    </row>
    <row r="33" spans="2:44" s="2" customFormat="1" ht="14.45" hidden="1" customHeight="1" x14ac:dyDescent="0.2">
      <c r="B33" s="37"/>
      <c r="F33" s="28" t="s">
        <v>48</v>
      </c>
      <c r="L33" s="604">
        <v>0</v>
      </c>
      <c r="M33" s="603"/>
      <c r="N33" s="603"/>
      <c r="O33" s="603"/>
      <c r="P33" s="603"/>
      <c r="W33" s="602">
        <f>ROUNDUP(BD54, 2)</f>
        <v>0</v>
      </c>
      <c r="X33" s="603"/>
      <c r="Y33" s="603"/>
      <c r="Z33" s="603"/>
      <c r="AA33" s="603"/>
      <c r="AB33" s="603"/>
      <c r="AC33" s="603"/>
      <c r="AD33" s="603"/>
      <c r="AE33" s="603"/>
      <c r="AK33" s="602">
        <v>0</v>
      </c>
      <c r="AL33" s="603"/>
      <c r="AM33" s="603"/>
      <c r="AN33" s="603"/>
      <c r="AO33" s="603"/>
      <c r="AR33" s="37"/>
    </row>
    <row r="34" spans="2:44" s="1" customFormat="1" ht="6.95" customHeight="1" x14ac:dyDescent="0.2">
      <c r="B34" s="33"/>
      <c r="AR34" s="33"/>
    </row>
    <row r="35" spans="2:44" s="1" customFormat="1" ht="25.9" customHeight="1" x14ac:dyDescent="0.2">
      <c r="B35" s="33"/>
      <c r="C35" s="38"/>
      <c r="D35" s="39" t="s">
        <v>49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50</v>
      </c>
      <c r="U35" s="40"/>
      <c r="V35" s="40"/>
      <c r="W35" s="40"/>
      <c r="X35" s="589" t="s">
        <v>51</v>
      </c>
      <c r="Y35" s="587"/>
      <c r="Z35" s="587"/>
      <c r="AA35" s="587"/>
      <c r="AB35" s="587"/>
      <c r="AC35" s="40"/>
      <c r="AD35" s="40"/>
      <c r="AE35" s="40"/>
      <c r="AF35" s="40"/>
      <c r="AG35" s="40"/>
      <c r="AH35" s="40"/>
      <c r="AI35" s="40"/>
      <c r="AJ35" s="40"/>
      <c r="AK35" s="586">
        <f>SUM(AK26:AK33)</f>
        <v>0</v>
      </c>
      <c r="AL35" s="587"/>
      <c r="AM35" s="587"/>
      <c r="AN35" s="587"/>
      <c r="AO35" s="588"/>
      <c r="AP35" s="38"/>
      <c r="AQ35" s="38"/>
      <c r="AR35" s="33"/>
    </row>
    <row r="36" spans="2:44" s="1" customFormat="1" ht="6.95" customHeight="1" x14ac:dyDescent="0.2">
      <c r="B36" s="33"/>
      <c r="AR36" s="33"/>
    </row>
    <row r="37" spans="2:44" s="1" customFormat="1" ht="6.95" customHeight="1" x14ac:dyDescent="0.2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 x14ac:dyDescent="0.2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 x14ac:dyDescent="0.2">
      <c r="B42" s="33"/>
      <c r="C42" s="22" t="s">
        <v>52</v>
      </c>
      <c r="AR42" s="33"/>
    </row>
    <row r="43" spans="2:44" s="1" customFormat="1" ht="6.95" customHeight="1" x14ac:dyDescent="0.2">
      <c r="B43" s="33"/>
      <c r="AR43" s="33"/>
    </row>
    <row r="44" spans="2:44" s="3" customFormat="1" ht="12" customHeight="1" x14ac:dyDescent="0.2">
      <c r="B44" s="46"/>
      <c r="C44" s="28" t="s">
        <v>13</v>
      </c>
      <c r="L44" s="3" t="str">
        <f>K5</f>
        <v>20_058</v>
      </c>
      <c r="AR44" s="46"/>
    </row>
    <row r="45" spans="2:44" s="4" customFormat="1" ht="36.950000000000003" customHeight="1" x14ac:dyDescent="0.2">
      <c r="B45" s="47"/>
      <c r="C45" s="48" t="s">
        <v>16</v>
      </c>
      <c r="L45" s="582" t="str">
        <f>K6</f>
        <v>Malšovice - Kanalizace a ČOV II.etapa_ČOV 820EO</v>
      </c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  <c r="AO45" s="583"/>
      <c r="AR45" s="47"/>
    </row>
    <row r="46" spans="2:44" s="1" customFormat="1" ht="6.95" customHeight="1" x14ac:dyDescent="0.2">
      <c r="B46" s="33"/>
      <c r="AR46" s="33"/>
    </row>
    <row r="47" spans="2:44" s="1" customFormat="1" ht="12" customHeight="1" x14ac:dyDescent="0.2">
      <c r="B47" s="33"/>
      <c r="C47" s="28" t="s">
        <v>21</v>
      </c>
      <c r="L47" s="49" t="str">
        <f>IF(K8="","",K8)</f>
        <v>Malšovice</v>
      </c>
      <c r="AI47" s="28" t="s">
        <v>23</v>
      </c>
      <c r="AM47" s="570" t="str">
        <f>IF(AN8= "","",AN8)</f>
        <v>21. 12. 2022</v>
      </c>
      <c r="AN47" s="570"/>
      <c r="AR47" s="33"/>
    </row>
    <row r="48" spans="2:44" s="1" customFormat="1" ht="6.95" customHeight="1" x14ac:dyDescent="0.2">
      <c r="B48" s="33"/>
      <c r="AR48" s="33"/>
    </row>
    <row r="49" spans="1:91" s="1" customFormat="1" ht="15.2" customHeight="1" x14ac:dyDescent="0.2">
      <c r="B49" s="33"/>
      <c r="C49" s="28" t="s">
        <v>25</v>
      </c>
      <c r="L49" s="3" t="str">
        <f>IF(E11= "","",E11)</f>
        <v>Obec Malšovice</v>
      </c>
      <c r="AI49" s="28" t="s">
        <v>31</v>
      </c>
      <c r="AM49" s="571" t="str">
        <f>IF(E17="","",E17)</f>
        <v>AZ Consult spol. s r.o.</v>
      </c>
      <c r="AN49" s="572"/>
      <c r="AO49" s="572"/>
      <c r="AP49" s="572"/>
      <c r="AR49" s="33"/>
      <c r="AS49" s="605" t="s">
        <v>53</v>
      </c>
      <c r="AT49" s="606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 x14ac:dyDescent="0.2">
      <c r="B50" s="33"/>
      <c r="C50" s="28" t="s">
        <v>29</v>
      </c>
      <c r="L50" s="3" t="str">
        <f>IF(E14= "Vyplň údaj","",E14)</f>
        <v/>
      </c>
      <c r="AI50" s="28" t="s">
        <v>34</v>
      </c>
      <c r="AM50" s="571" t="str">
        <f>IF(E20="","",E20)</f>
        <v>Dagmar Sedláčková</v>
      </c>
      <c r="AN50" s="572"/>
      <c r="AO50" s="572"/>
      <c r="AP50" s="572"/>
      <c r="AR50" s="33"/>
      <c r="AS50" s="607"/>
      <c r="AT50" s="608"/>
      <c r="BD50" s="54"/>
    </row>
    <row r="51" spans="1:91" s="1" customFormat="1" ht="10.9" customHeight="1" x14ac:dyDescent="0.2">
      <c r="B51" s="33"/>
      <c r="AR51" s="33"/>
      <c r="AS51" s="607"/>
      <c r="AT51" s="608"/>
      <c r="BD51" s="54"/>
    </row>
    <row r="52" spans="1:91" s="1" customFormat="1" ht="29.25" customHeight="1" x14ac:dyDescent="0.2">
      <c r="B52" s="33"/>
      <c r="C52" s="585" t="s">
        <v>54</v>
      </c>
      <c r="D52" s="578"/>
      <c r="E52" s="578"/>
      <c r="F52" s="578"/>
      <c r="G52" s="578"/>
      <c r="H52" s="55"/>
      <c r="I52" s="584" t="s">
        <v>55</v>
      </c>
      <c r="J52" s="578"/>
      <c r="K52" s="578"/>
      <c r="L52" s="578"/>
      <c r="M52" s="578"/>
      <c r="N52" s="578"/>
      <c r="O52" s="578"/>
      <c r="P52" s="578"/>
      <c r="Q52" s="578"/>
      <c r="R52" s="578"/>
      <c r="S52" s="578"/>
      <c r="T52" s="578"/>
      <c r="U52" s="578"/>
      <c r="V52" s="578"/>
      <c r="W52" s="578"/>
      <c r="X52" s="578"/>
      <c r="Y52" s="578"/>
      <c r="Z52" s="578"/>
      <c r="AA52" s="578"/>
      <c r="AB52" s="578"/>
      <c r="AC52" s="578"/>
      <c r="AD52" s="578"/>
      <c r="AE52" s="578"/>
      <c r="AF52" s="578"/>
      <c r="AG52" s="577" t="s">
        <v>56</v>
      </c>
      <c r="AH52" s="578"/>
      <c r="AI52" s="578"/>
      <c r="AJ52" s="578"/>
      <c r="AK52" s="578"/>
      <c r="AL52" s="578"/>
      <c r="AM52" s="578"/>
      <c r="AN52" s="584" t="s">
        <v>57</v>
      </c>
      <c r="AO52" s="578"/>
      <c r="AP52" s="578"/>
      <c r="AQ52" s="56" t="s">
        <v>58</v>
      </c>
      <c r="AR52" s="33"/>
      <c r="AS52" s="57" t="s">
        <v>59</v>
      </c>
      <c r="AT52" s="58" t="s">
        <v>60</v>
      </c>
      <c r="AU52" s="58" t="s">
        <v>61</v>
      </c>
      <c r="AV52" s="58" t="s">
        <v>62</v>
      </c>
      <c r="AW52" s="58" t="s">
        <v>63</v>
      </c>
      <c r="AX52" s="58" t="s">
        <v>64</v>
      </c>
      <c r="AY52" s="58" t="s">
        <v>65</v>
      </c>
      <c r="AZ52" s="58" t="s">
        <v>66</v>
      </c>
      <c r="BA52" s="58" t="s">
        <v>67</v>
      </c>
      <c r="BB52" s="58" t="s">
        <v>68</v>
      </c>
      <c r="BC52" s="58" t="s">
        <v>69</v>
      </c>
      <c r="BD52" s="59" t="s">
        <v>70</v>
      </c>
    </row>
    <row r="53" spans="1:91" s="1" customFormat="1" ht="10.9" customHeight="1" x14ac:dyDescent="0.2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 x14ac:dyDescent="0.2">
      <c r="B54" s="61"/>
      <c r="C54" s="62" t="s">
        <v>71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580">
        <f>ROUNDUP(AG55+AG56+AG61+AG72+AG75+SUM(AG78:AG95),2)</f>
        <v>0</v>
      </c>
      <c r="AH54" s="580"/>
      <c r="AI54" s="580"/>
      <c r="AJ54" s="580"/>
      <c r="AK54" s="580"/>
      <c r="AL54" s="580"/>
      <c r="AM54" s="580"/>
      <c r="AN54" s="581">
        <f t="shared" ref="AN54:AN95" si="0">SUM(AG54,AT54)</f>
        <v>0</v>
      </c>
      <c r="AO54" s="581"/>
      <c r="AP54" s="581"/>
      <c r="AQ54" s="65" t="s">
        <v>19</v>
      </c>
      <c r="AR54" s="61"/>
      <c r="AS54" s="66">
        <f>ROUNDUP(AS55+AS56+AS61+AS72+AS75+SUM(AS78:AS95),2)</f>
        <v>0</v>
      </c>
      <c r="AT54" s="67">
        <f t="shared" ref="AT54:AT95" si="1">ROUNDUP(SUM(AV54:AW54),1)</f>
        <v>0</v>
      </c>
      <c r="AU54" s="68">
        <f>ROUNDUP(AU55+AU56+AU61+AU72+AU75+SUM(AU78:AU95),5)</f>
        <v>0</v>
      </c>
      <c r="AV54" s="67">
        <f>ROUNDUP(AZ54*L29,1)</f>
        <v>0</v>
      </c>
      <c r="AW54" s="67">
        <f>ROUNDUP(BA54*L30,1)</f>
        <v>0</v>
      </c>
      <c r="AX54" s="67">
        <f>ROUNDUP(BB54*L29,1)</f>
        <v>0</v>
      </c>
      <c r="AY54" s="67">
        <f>ROUNDUP(BC54*L30,1)</f>
        <v>0</v>
      </c>
      <c r="AZ54" s="67">
        <f>ROUNDUP(AZ55+AZ56+AZ61+AZ72+AZ75+SUM(AZ78:AZ95),2)</f>
        <v>0</v>
      </c>
      <c r="BA54" s="67">
        <f>ROUNDUP(BA55+BA56+BA61+BA72+BA75+SUM(BA78:BA95),2)</f>
        <v>0</v>
      </c>
      <c r="BB54" s="67">
        <f>ROUNDUP(BB55+BB56+BB61+BB72+BB75+SUM(BB78:BB95),2)</f>
        <v>0</v>
      </c>
      <c r="BC54" s="67">
        <f>ROUNDUP(BC55+BC56+BC61+BC72+BC75+SUM(BC78:BC95),2)</f>
        <v>0</v>
      </c>
      <c r="BD54" s="69">
        <f>ROUNDUP(BD55+BD56+BD61+BD72+BD75+SUM(BD78:BD95),2)</f>
        <v>0</v>
      </c>
      <c r="BS54" s="70" t="s">
        <v>72</v>
      </c>
      <c r="BT54" s="70" t="s">
        <v>73</v>
      </c>
      <c r="BU54" s="71" t="s">
        <v>74</v>
      </c>
      <c r="BV54" s="70" t="s">
        <v>75</v>
      </c>
      <c r="BW54" s="70" t="s">
        <v>5</v>
      </c>
      <c r="BX54" s="70" t="s">
        <v>76</v>
      </c>
      <c r="CL54" s="70" t="s">
        <v>19</v>
      </c>
    </row>
    <row r="55" spans="1:91" s="6" customFormat="1" ht="16.5" customHeight="1" x14ac:dyDescent="0.2">
      <c r="A55" s="72" t="s">
        <v>77</v>
      </c>
      <c r="B55" s="73"/>
      <c r="C55" s="74"/>
      <c r="D55" s="569" t="s">
        <v>78</v>
      </c>
      <c r="E55" s="569"/>
      <c r="F55" s="569"/>
      <c r="G55" s="569"/>
      <c r="H55" s="569"/>
      <c r="I55" s="75"/>
      <c r="J55" s="569" t="s">
        <v>79</v>
      </c>
      <c r="K55" s="569"/>
      <c r="L55" s="569"/>
      <c r="M55" s="569"/>
      <c r="N55" s="569"/>
      <c r="O55" s="569"/>
      <c r="P55" s="569"/>
      <c r="Q55" s="569"/>
      <c r="R55" s="569"/>
      <c r="S55" s="569"/>
      <c r="T55" s="569"/>
      <c r="U55" s="569"/>
      <c r="V55" s="569"/>
      <c r="W55" s="569"/>
      <c r="X55" s="569"/>
      <c r="Y55" s="569"/>
      <c r="Z55" s="569"/>
      <c r="AA55" s="569"/>
      <c r="AB55" s="569"/>
      <c r="AC55" s="569"/>
      <c r="AD55" s="569"/>
      <c r="AE55" s="569"/>
      <c r="AF55" s="569"/>
      <c r="AG55" s="575">
        <f>'SO 00 - Příprava území'!J30</f>
        <v>0</v>
      </c>
      <c r="AH55" s="576"/>
      <c r="AI55" s="576"/>
      <c r="AJ55" s="576"/>
      <c r="AK55" s="576"/>
      <c r="AL55" s="576"/>
      <c r="AM55" s="576"/>
      <c r="AN55" s="575">
        <f t="shared" si="0"/>
        <v>0</v>
      </c>
      <c r="AO55" s="576"/>
      <c r="AP55" s="576"/>
      <c r="AQ55" s="76" t="s">
        <v>80</v>
      </c>
      <c r="AR55" s="73"/>
      <c r="AS55" s="77">
        <v>0</v>
      </c>
      <c r="AT55" s="78">
        <f t="shared" si="1"/>
        <v>0</v>
      </c>
      <c r="AU55" s="79">
        <f>'SO 00 - Příprava území'!P81</f>
        <v>0</v>
      </c>
      <c r="AV55" s="78">
        <f>'SO 00 - Příprava území'!J33</f>
        <v>0</v>
      </c>
      <c r="AW55" s="78">
        <f>'SO 00 - Příprava území'!J34</f>
        <v>0</v>
      </c>
      <c r="AX55" s="78">
        <f>'SO 00 - Příprava území'!J35</f>
        <v>0</v>
      </c>
      <c r="AY55" s="78">
        <f>'SO 00 - Příprava území'!J36</f>
        <v>0</v>
      </c>
      <c r="AZ55" s="78">
        <f>'SO 00 - Příprava území'!F33</f>
        <v>0</v>
      </c>
      <c r="BA55" s="78">
        <f>'SO 00 - Příprava území'!F34</f>
        <v>0</v>
      </c>
      <c r="BB55" s="78">
        <f>'SO 00 - Příprava území'!F35</f>
        <v>0</v>
      </c>
      <c r="BC55" s="78">
        <f>'SO 00 - Příprava území'!F36</f>
        <v>0</v>
      </c>
      <c r="BD55" s="80">
        <f>'SO 00 - Příprava území'!F37</f>
        <v>0</v>
      </c>
      <c r="BT55" s="81" t="s">
        <v>81</v>
      </c>
      <c r="BV55" s="81" t="s">
        <v>75</v>
      </c>
      <c r="BW55" s="81" t="s">
        <v>82</v>
      </c>
      <c r="BX55" s="81" t="s">
        <v>5</v>
      </c>
      <c r="CL55" s="81" t="s">
        <v>19</v>
      </c>
      <c r="CM55" s="81" t="s">
        <v>83</v>
      </c>
    </row>
    <row r="56" spans="1:91" s="6" customFormat="1" ht="16.5" customHeight="1" x14ac:dyDescent="0.2">
      <c r="B56" s="73"/>
      <c r="C56" s="74"/>
      <c r="D56" s="569" t="s">
        <v>84</v>
      </c>
      <c r="E56" s="569"/>
      <c r="F56" s="569"/>
      <c r="G56" s="569"/>
      <c r="H56" s="569"/>
      <c r="I56" s="75"/>
      <c r="J56" s="569" t="s">
        <v>85</v>
      </c>
      <c r="K56" s="569"/>
      <c r="L56" s="569"/>
      <c r="M56" s="569"/>
      <c r="N56" s="569"/>
      <c r="O56" s="569"/>
      <c r="P56" s="569"/>
      <c r="Q56" s="569"/>
      <c r="R56" s="569"/>
      <c r="S56" s="569"/>
      <c r="T56" s="569"/>
      <c r="U56" s="569"/>
      <c r="V56" s="569"/>
      <c r="W56" s="569"/>
      <c r="X56" s="569"/>
      <c r="Y56" s="569"/>
      <c r="Z56" s="569"/>
      <c r="AA56" s="569"/>
      <c r="AB56" s="569"/>
      <c r="AC56" s="569"/>
      <c r="AD56" s="569"/>
      <c r="AE56" s="569"/>
      <c r="AF56" s="569"/>
      <c r="AG56" s="579">
        <f>ROUNDUP(SUM(AG57:AG60),2)</f>
        <v>0</v>
      </c>
      <c r="AH56" s="576"/>
      <c r="AI56" s="576"/>
      <c r="AJ56" s="576"/>
      <c r="AK56" s="576"/>
      <c r="AL56" s="576"/>
      <c r="AM56" s="576"/>
      <c r="AN56" s="575">
        <f t="shared" si="0"/>
        <v>0</v>
      </c>
      <c r="AO56" s="576"/>
      <c r="AP56" s="576"/>
      <c r="AQ56" s="76" t="s">
        <v>80</v>
      </c>
      <c r="AR56" s="73"/>
      <c r="AS56" s="77">
        <f>ROUNDUP(SUM(AS57:AS60),2)</f>
        <v>0</v>
      </c>
      <c r="AT56" s="78">
        <f t="shared" si="1"/>
        <v>0</v>
      </c>
      <c r="AU56" s="79">
        <f>ROUNDUP(SUM(AU57:AU60),5)</f>
        <v>0</v>
      </c>
      <c r="AV56" s="78">
        <f>ROUNDUP(AZ56*L29,1)</f>
        <v>0</v>
      </c>
      <c r="AW56" s="78">
        <f>ROUNDUP(BA56*L30,1)</f>
        <v>0</v>
      </c>
      <c r="AX56" s="78">
        <f>ROUNDUP(BB56*L29,1)</f>
        <v>0</v>
      </c>
      <c r="AY56" s="78">
        <f>ROUNDUP(BC56*L30,1)</f>
        <v>0</v>
      </c>
      <c r="AZ56" s="78">
        <f>ROUNDUP(SUM(AZ57:AZ60),2)</f>
        <v>0</v>
      </c>
      <c r="BA56" s="78">
        <f>ROUNDUP(SUM(BA57:BA60),2)</f>
        <v>0</v>
      </c>
      <c r="BB56" s="78">
        <f>ROUNDUP(SUM(BB57:BB60),2)</f>
        <v>0</v>
      </c>
      <c r="BC56" s="78">
        <f>ROUNDUP(SUM(BC57:BC60),2)</f>
        <v>0</v>
      </c>
      <c r="BD56" s="80">
        <f>ROUNDUP(SUM(BD57:BD60),2)</f>
        <v>0</v>
      </c>
      <c r="BS56" s="81" t="s">
        <v>72</v>
      </c>
      <c r="BT56" s="81" t="s">
        <v>81</v>
      </c>
      <c r="BU56" s="81" t="s">
        <v>74</v>
      </c>
      <c r="BV56" s="81" t="s">
        <v>75</v>
      </c>
      <c r="BW56" s="81" t="s">
        <v>86</v>
      </c>
      <c r="BX56" s="81" t="s">
        <v>5</v>
      </c>
      <c r="CL56" s="81" t="s">
        <v>19</v>
      </c>
      <c r="CM56" s="81" t="s">
        <v>83</v>
      </c>
    </row>
    <row r="57" spans="1:91" s="3" customFormat="1" ht="23.25" customHeight="1" x14ac:dyDescent="0.2">
      <c r="A57" s="72" t="s">
        <v>77</v>
      </c>
      <c r="B57" s="46"/>
      <c r="C57" s="9"/>
      <c r="D57" s="9"/>
      <c r="E57" s="568" t="s">
        <v>87</v>
      </c>
      <c r="F57" s="568"/>
      <c r="G57" s="568"/>
      <c r="H57" s="568"/>
      <c r="I57" s="568"/>
      <c r="J57" s="9"/>
      <c r="K57" s="568" t="s">
        <v>88</v>
      </c>
      <c r="L57" s="568"/>
      <c r="M57" s="568"/>
      <c r="N57" s="568"/>
      <c r="O57" s="568"/>
      <c r="P57" s="568"/>
      <c r="Q57" s="568"/>
      <c r="R57" s="568"/>
      <c r="S57" s="568"/>
      <c r="T57" s="568"/>
      <c r="U57" s="568"/>
      <c r="V57" s="568"/>
      <c r="W57" s="568"/>
      <c r="X57" s="568"/>
      <c r="Y57" s="568"/>
      <c r="Z57" s="568"/>
      <c r="AA57" s="568"/>
      <c r="AB57" s="568"/>
      <c r="AC57" s="568"/>
      <c r="AD57" s="568"/>
      <c r="AE57" s="568"/>
      <c r="AF57" s="568"/>
      <c r="AG57" s="573">
        <f>'SO 01.1 - ČOV - HTÚ, KTÚ,...'!J32</f>
        <v>0</v>
      </c>
      <c r="AH57" s="574"/>
      <c r="AI57" s="574"/>
      <c r="AJ57" s="574"/>
      <c r="AK57" s="574"/>
      <c r="AL57" s="574"/>
      <c r="AM57" s="574"/>
      <c r="AN57" s="573">
        <f t="shared" si="0"/>
        <v>0</v>
      </c>
      <c r="AO57" s="574"/>
      <c r="AP57" s="574"/>
      <c r="AQ57" s="82" t="s">
        <v>89</v>
      </c>
      <c r="AR57" s="46"/>
      <c r="AS57" s="83">
        <v>0</v>
      </c>
      <c r="AT57" s="84">
        <f t="shared" si="1"/>
        <v>0</v>
      </c>
      <c r="AU57" s="85">
        <f>'SO 01.1 - ČOV - HTÚ, KTÚ,...'!P95</f>
        <v>0</v>
      </c>
      <c r="AV57" s="84">
        <f>'SO 01.1 - ČOV - HTÚ, KTÚ,...'!J35</f>
        <v>0</v>
      </c>
      <c r="AW57" s="84">
        <f>'SO 01.1 - ČOV - HTÚ, KTÚ,...'!J36</f>
        <v>0</v>
      </c>
      <c r="AX57" s="84">
        <f>'SO 01.1 - ČOV - HTÚ, KTÚ,...'!J37</f>
        <v>0</v>
      </c>
      <c r="AY57" s="84">
        <f>'SO 01.1 - ČOV - HTÚ, KTÚ,...'!J38</f>
        <v>0</v>
      </c>
      <c r="AZ57" s="84">
        <f>'SO 01.1 - ČOV - HTÚ, KTÚ,...'!F35</f>
        <v>0</v>
      </c>
      <c r="BA57" s="84">
        <f>'SO 01.1 - ČOV - HTÚ, KTÚ,...'!F36</f>
        <v>0</v>
      </c>
      <c r="BB57" s="84">
        <f>'SO 01.1 - ČOV - HTÚ, KTÚ,...'!F37</f>
        <v>0</v>
      </c>
      <c r="BC57" s="84">
        <f>'SO 01.1 - ČOV - HTÚ, KTÚ,...'!F38</f>
        <v>0</v>
      </c>
      <c r="BD57" s="86">
        <f>'SO 01.1 - ČOV - HTÚ, KTÚ,...'!F39</f>
        <v>0</v>
      </c>
      <c r="BT57" s="26" t="s">
        <v>83</v>
      </c>
      <c r="BV57" s="26" t="s">
        <v>75</v>
      </c>
      <c r="BW57" s="26" t="s">
        <v>90</v>
      </c>
      <c r="BX57" s="26" t="s">
        <v>86</v>
      </c>
      <c r="CL57" s="26" t="s">
        <v>19</v>
      </c>
    </row>
    <row r="58" spans="1:91" s="3" customFormat="1" ht="16.5" customHeight="1" x14ac:dyDescent="0.2">
      <c r="A58" s="72" t="s">
        <v>77</v>
      </c>
      <c r="B58" s="46"/>
      <c r="C58" s="9"/>
      <c r="D58" s="9"/>
      <c r="E58" s="568" t="s">
        <v>91</v>
      </c>
      <c r="F58" s="568"/>
      <c r="G58" s="568"/>
      <c r="H58" s="568"/>
      <c r="I58" s="568"/>
      <c r="J58" s="9"/>
      <c r="K58" s="568" t="s">
        <v>92</v>
      </c>
      <c r="L58" s="568"/>
      <c r="M58" s="568"/>
      <c r="N58" s="568"/>
      <c r="O58" s="568"/>
      <c r="P58" s="568"/>
      <c r="Q58" s="568"/>
      <c r="R58" s="568"/>
      <c r="S58" s="568"/>
      <c r="T58" s="568"/>
      <c r="U58" s="568"/>
      <c r="V58" s="568"/>
      <c r="W58" s="568"/>
      <c r="X58" s="568"/>
      <c r="Y58" s="568"/>
      <c r="Z58" s="568"/>
      <c r="AA58" s="568"/>
      <c r="AB58" s="568"/>
      <c r="AC58" s="568"/>
      <c r="AD58" s="568"/>
      <c r="AE58" s="568"/>
      <c r="AF58" s="568"/>
      <c r="AG58" s="573">
        <f>'SO 01.2 - ČOV - Stavební ...'!J32</f>
        <v>0</v>
      </c>
      <c r="AH58" s="574"/>
      <c r="AI58" s="574"/>
      <c r="AJ58" s="574"/>
      <c r="AK58" s="574"/>
      <c r="AL58" s="574"/>
      <c r="AM58" s="574"/>
      <c r="AN58" s="573">
        <f t="shared" si="0"/>
        <v>0</v>
      </c>
      <c r="AO58" s="574"/>
      <c r="AP58" s="574"/>
      <c r="AQ58" s="82" t="s">
        <v>89</v>
      </c>
      <c r="AR58" s="46"/>
      <c r="AS58" s="83">
        <v>0</v>
      </c>
      <c r="AT58" s="84">
        <f t="shared" si="1"/>
        <v>0</v>
      </c>
      <c r="AU58" s="85">
        <f>'SO 01.2 - ČOV - Stavební ...'!P97</f>
        <v>0</v>
      </c>
      <c r="AV58" s="84">
        <f>'SO 01.2 - ČOV - Stavební ...'!J35</f>
        <v>0</v>
      </c>
      <c r="AW58" s="84">
        <f>'SO 01.2 - ČOV - Stavební ...'!J36</f>
        <v>0</v>
      </c>
      <c r="AX58" s="84">
        <f>'SO 01.2 - ČOV - Stavební ...'!J37</f>
        <v>0</v>
      </c>
      <c r="AY58" s="84">
        <f>'SO 01.2 - ČOV - Stavební ...'!J38</f>
        <v>0</v>
      </c>
      <c r="AZ58" s="84">
        <f>'SO 01.2 - ČOV - Stavební ...'!F35</f>
        <v>0</v>
      </c>
      <c r="BA58" s="84">
        <f>'SO 01.2 - ČOV - Stavební ...'!F36</f>
        <v>0</v>
      </c>
      <c r="BB58" s="84">
        <f>'SO 01.2 - ČOV - Stavební ...'!F37</f>
        <v>0</v>
      </c>
      <c r="BC58" s="84">
        <f>'SO 01.2 - ČOV - Stavební ...'!F38</f>
        <v>0</v>
      </c>
      <c r="BD58" s="86">
        <f>'SO 01.2 - ČOV - Stavební ...'!F39</f>
        <v>0</v>
      </c>
      <c r="BT58" s="26" t="s">
        <v>83</v>
      </c>
      <c r="BV58" s="26" t="s">
        <v>75</v>
      </c>
      <c r="BW58" s="26" t="s">
        <v>93</v>
      </c>
      <c r="BX58" s="26" t="s">
        <v>86</v>
      </c>
      <c r="CL58" s="26" t="s">
        <v>19</v>
      </c>
    </row>
    <row r="59" spans="1:91" s="3" customFormat="1" ht="16.5" customHeight="1" x14ac:dyDescent="0.2">
      <c r="A59" s="72" t="s">
        <v>77</v>
      </c>
      <c r="B59" s="46"/>
      <c r="C59" s="9"/>
      <c r="D59" s="9"/>
      <c r="E59" s="568" t="s">
        <v>94</v>
      </c>
      <c r="F59" s="568"/>
      <c r="G59" s="568"/>
      <c r="H59" s="568"/>
      <c r="I59" s="568"/>
      <c r="J59" s="9"/>
      <c r="K59" s="568" t="s">
        <v>95</v>
      </c>
      <c r="L59" s="568"/>
      <c r="M59" s="568"/>
      <c r="N59" s="568"/>
      <c r="O59" s="568"/>
      <c r="P59" s="568"/>
      <c r="Q59" s="568"/>
      <c r="R59" s="568"/>
      <c r="S59" s="568"/>
      <c r="T59" s="568"/>
      <c r="U59" s="568"/>
      <c r="V59" s="568"/>
      <c r="W59" s="568"/>
      <c r="X59" s="568"/>
      <c r="Y59" s="568"/>
      <c r="Z59" s="568"/>
      <c r="AA59" s="568"/>
      <c r="AB59" s="568"/>
      <c r="AC59" s="568"/>
      <c r="AD59" s="568"/>
      <c r="AE59" s="568"/>
      <c r="AF59" s="568"/>
      <c r="AG59" s="573">
        <f>'SO 01.3 - ČOV - Trubní ro...'!J32</f>
        <v>0</v>
      </c>
      <c r="AH59" s="574"/>
      <c r="AI59" s="574"/>
      <c r="AJ59" s="574"/>
      <c r="AK59" s="574"/>
      <c r="AL59" s="574"/>
      <c r="AM59" s="574"/>
      <c r="AN59" s="573">
        <f t="shared" si="0"/>
        <v>0</v>
      </c>
      <c r="AO59" s="574"/>
      <c r="AP59" s="574"/>
      <c r="AQ59" s="82" t="s">
        <v>89</v>
      </c>
      <c r="AR59" s="46"/>
      <c r="AS59" s="83">
        <v>0</v>
      </c>
      <c r="AT59" s="84">
        <f t="shared" si="1"/>
        <v>0</v>
      </c>
      <c r="AU59" s="85">
        <f>'SO 01.3 - ČOV - Trubní ro...'!P94</f>
        <v>0</v>
      </c>
      <c r="AV59" s="84">
        <f>'SO 01.3 - ČOV - Trubní ro...'!J35</f>
        <v>0</v>
      </c>
      <c r="AW59" s="84">
        <f>'SO 01.3 - ČOV - Trubní ro...'!J36</f>
        <v>0</v>
      </c>
      <c r="AX59" s="84">
        <f>'SO 01.3 - ČOV - Trubní ro...'!J37</f>
        <v>0</v>
      </c>
      <c r="AY59" s="84">
        <f>'SO 01.3 - ČOV - Trubní ro...'!J38</f>
        <v>0</v>
      </c>
      <c r="AZ59" s="84">
        <f>'SO 01.3 - ČOV - Trubní ro...'!F35</f>
        <v>0</v>
      </c>
      <c r="BA59" s="84">
        <f>'SO 01.3 - ČOV - Trubní ro...'!F36</f>
        <v>0</v>
      </c>
      <c r="BB59" s="84">
        <f>'SO 01.3 - ČOV - Trubní ro...'!F37</f>
        <v>0</v>
      </c>
      <c r="BC59" s="84">
        <f>'SO 01.3 - ČOV - Trubní ro...'!F38</f>
        <v>0</v>
      </c>
      <c r="BD59" s="86">
        <f>'SO 01.3 - ČOV - Trubní ro...'!F39</f>
        <v>0</v>
      </c>
      <c r="BT59" s="26" t="s">
        <v>83</v>
      </c>
      <c r="BV59" s="26" t="s">
        <v>75</v>
      </c>
      <c r="BW59" s="26" t="s">
        <v>96</v>
      </c>
      <c r="BX59" s="26" t="s">
        <v>86</v>
      </c>
      <c r="CL59" s="26" t="s">
        <v>19</v>
      </c>
    </row>
    <row r="60" spans="1:91" s="3" customFormat="1" ht="16.5" customHeight="1" x14ac:dyDescent="0.2">
      <c r="A60" s="72" t="s">
        <v>77</v>
      </c>
      <c r="B60" s="46"/>
      <c r="C60" s="9"/>
      <c r="D60" s="9"/>
      <c r="E60" s="568" t="s">
        <v>97</v>
      </c>
      <c r="F60" s="568"/>
      <c r="G60" s="568"/>
      <c r="H60" s="568"/>
      <c r="I60" s="568"/>
      <c r="J60" s="9"/>
      <c r="K60" s="568" t="s">
        <v>98</v>
      </c>
      <c r="L60" s="568"/>
      <c r="M60" s="568"/>
      <c r="N60" s="568"/>
      <c r="O60" s="568"/>
      <c r="P60" s="568"/>
      <c r="Q60" s="568"/>
      <c r="R60" s="568"/>
      <c r="S60" s="568"/>
      <c r="T60" s="568"/>
      <c r="U60" s="568"/>
      <c r="V60" s="568"/>
      <c r="W60" s="568"/>
      <c r="X60" s="568"/>
      <c r="Y60" s="568"/>
      <c r="Z60" s="568"/>
      <c r="AA60" s="568"/>
      <c r="AB60" s="568"/>
      <c r="AC60" s="568"/>
      <c r="AD60" s="568"/>
      <c r="AE60" s="568"/>
      <c r="AF60" s="568"/>
      <c r="AG60" s="573">
        <f>'SO 01.4 - ČOV - Zkapacitn...'!J32</f>
        <v>0</v>
      </c>
      <c r="AH60" s="574"/>
      <c r="AI60" s="574"/>
      <c r="AJ60" s="574"/>
      <c r="AK60" s="574"/>
      <c r="AL60" s="574"/>
      <c r="AM60" s="574"/>
      <c r="AN60" s="573">
        <f t="shared" si="0"/>
        <v>0</v>
      </c>
      <c r="AO60" s="574"/>
      <c r="AP60" s="574"/>
      <c r="AQ60" s="82" t="s">
        <v>89</v>
      </c>
      <c r="AR60" s="46"/>
      <c r="AS60" s="83">
        <v>0</v>
      </c>
      <c r="AT60" s="84">
        <f t="shared" si="1"/>
        <v>0</v>
      </c>
      <c r="AU60" s="85">
        <f>'SO 01.4 - ČOV - Zkapacitn...'!P86</f>
        <v>0</v>
      </c>
      <c r="AV60" s="84">
        <f>'SO 01.4 - ČOV - Zkapacitn...'!J35</f>
        <v>0</v>
      </c>
      <c r="AW60" s="84">
        <f>'SO 01.4 - ČOV - Zkapacitn...'!J36</f>
        <v>0</v>
      </c>
      <c r="AX60" s="84">
        <f>'SO 01.4 - ČOV - Zkapacitn...'!J37</f>
        <v>0</v>
      </c>
      <c r="AY60" s="84">
        <f>'SO 01.4 - ČOV - Zkapacitn...'!J38</f>
        <v>0</v>
      </c>
      <c r="AZ60" s="84">
        <f>'SO 01.4 - ČOV - Zkapacitn...'!F35</f>
        <v>0</v>
      </c>
      <c r="BA60" s="84">
        <f>'SO 01.4 - ČOV - Zkapacitn...'!F36</f>
        <v>0</v>
      </c>
      <c r="BB60" s="84">
        <f>'SO 01.4 - ČOV - Zkapacitn...'!F37</f>
        <v>0</v>
      </c>
      <c r="BC60" s="84">
        <f>'SO 01.4 - ČOV - Zkapacitn...'!F38</f>
        <v>0</v>
      </c>
      <c r="BD60" s="86">
        <f>'SO 01.4 - ČOV - Zkapacitn...'!F39</f>
        <v>0</v>
      </c>
      <c r="BT60" s="26" t="s">
        <v>83</v>
      </c>
      <c r="BV60" s="26" t="s">
        <v>75</v>
      </c>
      <c r="BW60" s="26" t="s">
        <v>99</v>
      </c>
      <c r="BX60" s="26" t="s">
        <v>86</v>
      </c>
      <c r="CL60" s="26" t="s">
        <v>19</v>
      </c>
    </row>
    <row r="61" spans="1:91" s="6" customFormat="1" ht="16.5" customHeight="1" x14ac:dyDescent="0.2">
      <c r="B61" s="73"/>
      <c r="C61" s="74"/>
      <c r="D61" s="569" t="s">
        <v>100</v>
      </c>
      <c r="E61" s="569"/>
      <c r="F61" s="569"/>
      <c r="G61" s="569"/>
      <c r="H61" s="569"/>
      <c r="I61" s="75"/>
      <c r="J61" s="569" t="s">
        <v>101</v>
      </c>
      <c r="K61" s="569"/>
      <c r="L61" s="569"/>
      <c r="M61" s="569"/>
      <c r="N61" s="569"/>
      <c r="O61" s="569"/>
      <c r="P61" s="569"/>
      <c r="Q61" s="569"/>
      <c r="R61" s="569"/>
      <c r="S61" s="569"/>
      <c r="T61" s="569"/>
      <c r="U61" s="569"/>
      <c r="V61" s="569"/>
      <c r="W61" s="569"/>
      <c r="X61" s="569"/>
      <c r="Y61" s="569"/>
      <c r="Z61" s="569"/>
      <c r="AA61" s="569"/>
      <c r="AB61" s="569"/>
      <c r="AC61" s="569"/>
      <c r="AD61" s="569"/>
      <c r="AE61" s="569"/>
      <c r="AF61" s="569"/>
      <c r="AG61" s="579">
        <f>ROUNDUP(SUM(AG62:AG71),2)</f>
        <v>0</v>
      </c>
      <c r="AH61" s="576"/>
      <c r="AI61" s="576"/>
      <c r="AJ61" s="576"/>
      <c r="AK61" s="576"/>
      <c r="AL61" s="576"/>
      <c r="AM61" s="576"/>
      <c r="AN61" s="575">
        <f t="shared" si="0"/>
        <v>0</v>
      </c>
      <c r="AO61" s="576"/>
      <c r="AP61" s="576"/>
      <c r="AQ61" s="76" t="s">
        <v>102</v>
      </c>
      <c r="AR61" s="73"/>
      <c r="AS61" s="77">
        <f>ROUNDUP(SUM(AS62:AS71),2)</f>
        <v>0</v>
      </c>
      <c r="AT61" s="78">
        <f t="shared" si="1"/>
        <v>0</v>
      </c>
      <c r="AU61" s="79">
        <f>ROUNDUP(SUM(AU62:AU71),5)</f>
        <v>0</v>
      </c>
      <c r="AV61" s="78">
        <f>ROUNDUP(AZ61*L29,1)</f>
        <v>0</v>
      </c>
      <c r="AW61" s="78">
        <f>ROUNDUP(BA61*L30,1)</f>
        <v>0</v>
      </c>
      <c r="AX61" s="78">
        <f>ROUNDUP(BB61*L29,1)</f>
        <v>0</v>
      </c>
      <c r="AY61" s="78">
        <f>ROUNDUP(BC61*L30,1)</f>
        <v>0</v>
      </c>
      <c r="AZ61" s="78">
        <f>ROUNDUP(SUM(AZ62:AZ71),2)</f>
        <v>0</v>
      </c>
      <c r="BA61" s="78">
        <f>ROUNDUP(SUM(BA62:BA71),2)</f>
        <v>0</v>
      </c>
      <c r="BB61" s="78">
        <f>ROUNDUP(SUM(BB62:BB71),2)</f>
        <v>0</v>
      </c>
      <c r="BC61" s="78">
        <f>ROUNDUP(SUM(BC62:BC71),2)</f>
        <v>0</v>
      </c>
      <c r="BD61" s="80">
        <f>ROUNDUP(SUM(BD62:BD71),2)</f>
        <v>0</v>
      </c>
      <c r="BS61" s="81" t="s">
        <v>72</v>
      </c>
      <c r="BT61" s="81" t="s">
        <v>81</v>
      </c>
      <c r="BU61" s="81" t="s">
        <v>74</v>
      </c>
      <c r="BV61" s="81" t="s">
        <v>75</v>
      </c>
      <c r="BW61" s="81" t="s">
        <v>103</v>
      </c>
      <c r="BX61" s="81" t="s">
        <v>5</v>
      </c>
      <c r="CL61" s="81" t="s">
        <v>19</v>
      </c>
      <c r="CM61" s="81" t="s">
        <v>83</v>
      </c>
    </row>
    <row r="62" spans="1:91" s="3" customFormat="1" ht="23.25" customHeight="1" x14ac:dyDescent="0.2">
      <c r="A62" s="72" t="s">
        <v>77</v>
      </c>
      <c r="B62" s="46"/>
      <c r="C62" s="9"/>
      <c r="D62" s="9"/>
      <c r="E62" s="568" t="s">
        <v>104</v>
      </c>
      <c r="F62" s="568"/>
      <c r="G62" s="568"/>
      <c r="H62" s="568"/>
      <c r="I62" s="568"/>
      <c r="J62" s="9"/>
      <c r="K62" s="568" t="s">
        <v>105</v>
      </c>
      <c r="L62" s="568"/>
      <c r="M62" s="568"/>
      <c r="N62" s="568"/>
      <c r="O62" s="568"/>
      <c r="P62" s="568"/>
      <c r="Q62" s="568"/>
      <c r="R62" s="568"/>
      <c r="S62" s="568"/>
      <c r="T62" s="568"/>
      <c r="U62" s="568"/>
      <c r="V62" s="568"/>
      <c r="W62" s="568"/>
      <c r="X62" s="568"/>
      <c r="Y62" s="568"/>
      <c r="Z62" s="568"/>
      <c r="AA62" s="568"/>
      <c r="AB62" s="568"/>
      <c r="AC62" s="568"/>
      <c r="AD62" s="568"/>
      <c r="AE62" s="568"/>
      <c r="AF62" s="568"/>
      <c r="AG62" s="573">
        <f>'DPS 01.1 - Čerpací jímka ...'!J32</f>
        <v>0</v>
      </c>
      <c r="AH62" s="574"/>
      <c r="AI62" s="574"/>
      <c r="AJ62" s="574"/>
      <c r="AK62" s="574"/>
      <c r="AL62" s="574"/>
      <c r="AM62" s="574"/>
      <c r="AN62" s="573">
        <f t="shared" si="0"/>
        <v>0</v>
      </c>
      <c r="AO62" s="574"/>
      <c r="AP62" s="574"/>
      <c r="AQ62" s="82" t="s">
        <v>89</v>
      </c>
      <c r="AR62" s="46"/>
      <c r="AS62" s="83">
        <v>0</v>
      </c>
      <c r="AT62" s="84">
        <f t="shared" si="1"/>
        <v>0</v>
      </c>
      <c r="AU62" s="85">
        <f>'DPS 01.1 - Čerpací jímka ...'!P86</f>
        <v>0</v>
      </c>
      <c r="AV62" s="84">
        <f>'DPS 01.1 - Čerpací jímka ...'!J35</f>
        <v>0</v>
      </c>
      <c r="AW62" s="84">
        <f>'DPS 01.1 - Čerpací jímka ...'!J36</f>
        <v>0</v>
      </c>
      <c r="AX62" s="84">
        <f>'DPS 01.1 - Čerpací jímka ...'!J37</f>
        <v>0</v>
      </c>
      <c r="AY62" s="84">
        <f>'DPS 01.1 - Čerpací jímka ...'!J38</f>
        <v>0</v>
      </c>
      <c r="AZ62" s="84">
        <f>'DPS 01.1 - Čerpací jímka ...'!F35</f>
        <v>0</v>
      </c>
      <c r="BA62" s="84">
        <f>'DPS 01.1 - Čerpací jímka ...'!F36</f>
        <v>0</v>
      </c>
      <c r="BB62" s="84">
        <f>'DPS 01.1 - Čerpací jímka ...'!F37</f>
        <v>0</v>
      </c>
      <c r="BC62" s="84">
        <f>'DPS 01.1 - Čerpací jímka ...'!F38</f>
        <v>0</v>
      </c>
      <c r="BD62" s="86">
        <f>'DPS 01.1 - Čerpací jímka ...'!F39</f>
        <v>0</v>
      </c>
      <c r="BT62" s="26" t="s">
        <v>83</v>
      </c>
      <c r="BV62" s="26" t="s">
        <v>75</v>
      </c>
      <c r="BW62" s="26" t="s">
        <v>106</v>
      </c>
      <c r="BX62" s="26" t="s">
        <v>103</v>
      </c>
      <c r="CL62" s="26" t="s">
        <v>19</v>
      </c>
    </row>
    <row r="63" spans="1:91" s="3" customFormat="1" ht="23.25" customHeight="1" x14ac:dyDescent="0.2">
      <c r="A63" s="72" t="s">
        <v>77</v>
      </c>
      <c r="B63" s="46"/>
      <c r="C63" s="9"/>
      <c r="D63" s="9"/>
      <c r="E63" s="568" t="s">
        <v>107</v>
      </c>
      <c r="F63" s="568"/>
      <c r="G63" s="568"/>
      <c r="H63" s="568"/>
      <c r="I63" s="568"/>
      <c r="J63" s="9"/>
      <c r="K63" s="568" t="s">
        <v>108</v>
      </c>
      <c r="L63" s="568"/>
      <c r="M63" s="568"/>
      <c r="N63" s="568"/>
      <c r="O63" s="568"/>
      <c r="P63" s="568"/>
      <c r="Q63" s="568"/>
      <c r="R63" s="568"/>
      <c r="S63" s="568"/>
      <c r="T63" s="568"/>
      <c r="U63" s="568"/>
      <c r="V63" s="568"/>
      <c r="W63" s="568"/>
      <c r="X63" s="568"/>
      <c r="Y63" s="568"/>
      <c r="Z63" s="568"/>
      <c r="AA63" s="568"/>
      <c r="AB63" s="568"/>
      <c r="AC63" s="568"/>
      <c r="AD63" s="568"/>
      <c r="AE63" s="568"/>
      <c r="AF63" s="568"/>
      <c r="AG63" s="573">
        <f>'DPS 01.2 - Biologické čiš...'!J32</f>
        <v>0</v>
      </c>
      <c r="AH63" s="574"/>
      <c r="AI63" s="574"/>
      <c r="AJ63" s="574"/>
      <c r="AK63" s="574"/>
      <c r="AL63" s="574"/>
      <c r="AM63" s="574"/>
      <c r="AN63" s="573">
        <f t="shared" si="0"/>
        <v>0</v>
      </c>
      <c r="AO63" s="574"/>
      <c r="AP63" s="574"/>
      <c r="AQ63" s="82" t="s">
        <v>89</v>
      </c>
      <c r="AR63" s="46"/>
      <c r="AS63" s="83">
        <v>0</v>
      </c>
      <c r="AT63" s="84">
        <f t="shared" si="1"/>
        <v>0</v>
      </c>
      <c r="AU63" s="85">
        <f>'DPS 01.2 - Biologické čiš...'!P86</f>
        <v>0</v>
      </c>
      <c r="AV63" s="84">
        <f>'DPS 01.2 - Biologické čiš...'!J35</f>
        <v>0</v>
      </c>
      <c r="AW63" s="84">
        <f>'DPS 01.2 - Biologické čiš...'!J36</f>
        <v>0</v>
      </c>
      <c r="AX63" s="84">
        <f>'DPS 01.2 - Biologické čiš...'!J37</f>
        <v>0</v>
      </c>
      <c r="AY63" s="84">
        <f>'DPS 01.2 - Biologické čiš...'!J38</f>
        <v>0</v>
      </c>
      <c r="AZ63" s="84">
        <f>'DPS 01.2 - Biologické čiš...'!F35</f>
        <v>0</v>
      </c>
      <c r="BA63" s="84">
        <f>'DPS 01.2 - Biologické čiš...'!F36</f>
        <v>0</v>
      </c>
      <c r="BB63" s="84">
        <f>'DPS 01.2 - Biologické čiš...'!F37</f>
        <v>0</v>
      </c>
      <c r="BC63" s="84">
        <f>'DPS 01.2 - Biologické čiš...'!F38</f>
        <v>0</v>
      </c>
      <c r="BD63" s="86">
        <f>'DPS 01.2 - Biologické čiš...'!F39</f>
        <v>0</v>
      </c>
      <c r="BT63" s="26" t="s">
        <v>83</v>
      </c>
      <c r="BV63" s="26" t="s">
        <v>75</v>
      </c>
      <c r="BW63" s="26" t="s">
        <v>109</v>
      </c>
      <c r="BX63" s="26" t="s">
        <v>103</v>
      </c>
      <c r="CL63" s="26" t="s">
        <v>19</v>
      </c>
    </row>
    <row r="64" spans="1:91" s="3" customFormat="1" ht="23.25" customHeight="1" x14ac:dyDescent="0.2">
      <c r="A64" s="72" t="s">
        <v>77</v>
      </c>
      <c r="B64" s="46"/>
      <c r="C64" s="9"/>
      <c r="D64" s="9"/>
      <c r="E64" s="568" t="s">
        <v>110</v>
      </c>
      <c r="F64" s="568"/>
      <c r="G64" s="568"/>
      <c r="H64" s="568"/>
      <c r="I64" s="568"/>
      <c r="J64" s="9"/>
      <c r="K64" s="568" t="s">
        <v>111</v>
      </c>
      <c r="L64" s="568"/>
      <c r="M64" s="568"/>
      <c r="N64" s="568"/>
      <c r="O64" s="568"/>
      <c r="P64" s="568"/>
      <c r="Q64" s="568"/>
      <c r="R64" s="568"/>
      <c r="S64" s="568"/>
      <c r="T64" s="568"/>
      <c r="U64" s="568"/>
      <c r="V64" s="568"/>
      <c r="W64" s="568"/>
      <c r="X64" s="568"/>
      <c r="Y64" s="568"/>
      <c r="Z64" s="568"/>
      <c r="AA64" s="568"/>
      <c r="AB64" s="568"/>
      <c r="AC64" s="568"/>
      <c r="AD64" s="568"/>
      <c r="AE64" s="568"/>
      <c r="AF64" s="568"/>
      <c r="AG64" s="573">
        <f>'DPS 01.3 - Dmychárna'!J32</f>
        <v>0</v>
      </c>
      <c r="AH64" s="574"/>
      <c r="AI64" s="574"/>
      <c r="AJ64" s="574"/>
      <c r="AK64" s="574"/>
      <c r="AL64" s="574"/>
      <c r="AM64" s="574"/>
      <c r="AN64" s="573">
        <f t="shared" si="0"/>
        <v>0</v>
      </c>
      <c r="AO64" s="574"/>
      <c r="AP64" s="574"/>
      <c r="AQ64" s="82" t="s">
        <v>89</v>
      </c>
      <c r="AR64" s="46"/>
      <c r="AS64" s="83">
        <v>0</v>
      </c>
      <c r="AT64" s="84">
        <f t="shared" si="1"/>
        <v>0</v>
      </c>
      <c r="AU64" s="85">
        <f>'DPS 01.3 - Dmychárna'!P86</f>
        <v>0</v>
      </c>
      <c r="AV64" s="84">
        <f>'DPS 01.3 - Dmychárna'!J35</f>
        <v>0</v>
      </c>
      <c r="AW64" s="84">
        <f>'DPS 01.3 - Dmychárna'!J36</f>
        <v>0</v>
      </c>
      <c r="AX64" s="84">
        <f>'DPS 01.3 - Dmychárna'!J37</f>
        <v>0</v>
      </c>
      <c r="AY64" s="84">
        <f>'DPS 01.3 - Dmychárna'!J38</f>
        <v>0</v>
      </c>
      <c r="AZ64" s="84">
        <f>'DPS 01.3 - Dmychárna'!F35</f>
        <v>0</v>
      </c>
      <c r="BA64" s="84">
        <f>'DPS 01.3 - Dmychárna'!F36</f>
        <v>0</v>
      </c>
      <c r="BB64" s="84">
        <f>'DPS 01.3 - Dmychárna'!F37</f>
        <v>0</v>
      </c>
      <c r="BC64" s="84">
        <f>'DPS 01.3 - Dmychárna'!F38</f>
        <v>0</v>
      </c>
      <c r="BD64" s="86">
        <f>'DPS 01.3 - Dmychárna'!F39</f>
        <v>0</v>
      </c>
      <c r="BT64" s="26" t="s">
        <v>83</v>
      </c>
      <c r="BV64" s="26" t="s">
        <v>75</v>
      </c>
      <c r="BW64" s="26" t="s">
        <v>112</v>
      </c>
      <c r="BX64" s="26" t="s">
        <v>103</v>
      </c>
      <c r="CL64" s="26" t="s">
        <v>19</v>
      </c>
    </row>
    <row r="65" spans="1:91" s="3" customFormat="1" ht="23.25" customHeight="1" x14ac:dyDescent="0.2">
      <c r="A65" s="72" t="s">
        <v>77</v>
      </c>
      <c r="B65" s="46"/>
      <c r="C65" s="9"/>
      <c r="D65" s="9"/>
      <c r="E65" s="568" t="s">
        <v>113</v>
      </c>
      <c r="F65" s="568"/>
      <c r="G65" s="568"/>
      <c r="H65" s="568"/>
      <c r="I65" s="568"/>
      <c r="J65" s="9"/>
      <c r="K65" s="568" t="s">
        <v>114</v>
      </c>
      <c r="L65" s="568"/>
      <c r="M65" s="568"/>
      <c r="N65" s="568"/>
      <c r="O65" s="568"/>
      <c r="P65" s="568"/>
      <c r="Q65" s="568"/>
      <c r="R65" s="568"/>
      <c r="S65" s="568"/>
      <c r="T65" s="568"/>
      <c r="U65" s="568"/>
      <c r="V65" s="568"/>
      <c r="W65" s="568"/>
      <c r="X65" s="568"/>
      <c r="Y65" s="568"/>
      <c r="Z65" s="568"/>
      <c r="AA65" s="568"/>
      <c r="AB65" s="568"/>
      <c r="AC65" s="568"/>
      <c r="AD65" s="568"/>
      <c r="AE65" s="568"/>
      <c r="AF65" s="568"/>
      <c r="AG65" s="573">
        <f>'DPS 01.4 - Kalové hospodá...'!J32</f>
        <v>0</v>
      </c>
      <c r="AH65" s="574"/>
      <c r="AI65" s="574"/>
      <c r="AJ65" s="574"/>
      <c r="AK65" s="574"/>
      <c r="AL65" s="574"/>
      <c r="AM65" s="574"/>
      <c r="AN65" s="573">
        <f t="shared" si="0"/>
        <v>0</v>
      </c>
      <c r="AO65" s="574"/>
      <c r="AP65" s="574"/>
      <c r="AQ65" s="82" t="s">
        <v>89</v>
      </c>
      <c r="AR65" s="46"/>
      <c r="AS65" s="83">
        <v>0</v>
      </c>
      <c r="AT65" s="84">
        <f t="shared" si="1"/>
        <v>0</v>
      </c>
      <c r="AU65" s="85">
        <f>'DPS 01.4 - Kalové hospodá...'!P86</f>
        <v>0</v>
      </c>
      <c r="AV65" s="84">
        <f>'DPS 01.4 - Kalové hospodá...'!J35</f>
        <v>0</v>
      </c>
      <c r="AW65" s="84">
        <f>'DPS 01.4 - Kalové hospodá...'!J36</f>
        <v>0</v>
      </c>
      <c r="AX65" s="84">
        <f>'DPS 01.4 - Kalové hospodá...'!J37</f>
        <v>0</v>
      </c>
      <c r="AY65" s="84">
        <f>'DPS 01.4 - Kalové hospodá...'!J38</f>
        <v>0</v>
      </c>
      <c r="AZ65" s="84">
        <f>'DPS 01.4 - Kalové hospodá...'!F35</f>
        <v>0</v>
      </c>
      <c r="BA65" s="84">
        <f>'DPS 01.4 - Kalové hospodá...'!F36</f>
        <v>0</v>
      </c>
      <c r="BB65" s="84">
        <f>'DPS 01.4 - Kalové hospodá...'!F37</f>
        <v>0</v>
      </c>
      <c r="BC65" s="84">
        <f>'DPS 01.4 - Kalové hospodá...'!F38</f>
        <v>0</v>
      </c>
      <c r="BD65" s="86">
        <f>'DPS 01.4 - Kalové hospodá...'!F39</f>
        <v>0</v>
      </c>
      <c r="BT65" s="26" t="s">
        <v>83</v>
      </c>
      <c r="BV65" s="26" t="s">
        <v>75</v>
      </c>
      <c r="BW65" s="26" t="s">
        <v>115</v>
      </c>
      <c r="BX65" s="26" t="s">
        <v>103</v>
      </c>
      <c r="CL65" s="26" t="s">
        <v>19</v>
      </c>
    </row>
    <row r="66" spans="1:91" s="3" customFormat="1" ht="23.25" customHeight="1" x14ac:dyDescent="0.2">
      <c r="A66" s="72" t="s">
        <v>77</v>
      </c>
      <c r="B66" s="46"/>
      <c r="C66" s="9"/>
      <c r="D66" s="9"/>
      <c r="E66" s="568" t="s">
        <v>116</v>
      </c>
      <c r="F66" s="568"/>
      <c r="G66" s="568"/>
      <c r="H66" s="568"/>
      <c r="I66" s="568"/>
      <c r="J66" s="9"/>
      <c r="K66" s="568" t="s">
        <v>117</v>
      </c>
      <c r="L66" s="568"/>
      <c r="M66" s="568"/>
      <c r="N66" s="568"/>
      <c r="O66" s="568"/>
      <c r="P66" s="568"/>
      <c r="Q66" s="568"/>
      <c r="R66" s="568"/>
      <c r="S66" s="568"/>
      <c r="T66" s="568"/>
      <c r="U66" s="568"/>
      <c r="V66" s="568"/>
      <c r="W66" s="568"/>
      <c r="X66" s="568"/>
      <c r="Y66" s="568"/>
      <c r="Z66" s="568"/>
      <c r="AA66" s="568"/>
      <c r="AB66" s="568"/>
      <c r="AC66" s="568"/>
      <c r="AD66" s="568"/>
      <c r="AE66" s="568"/>
      <c r="AF66" s="568"/>
      <c r="AG66" s="573">
        <f>'DPS 01.5 - Měrný objekt'!J32</f>
        <v>0</v>
      </c>
      <c r="AH66" s="574"/>
      <c r="AI66" s="574"/>
      <c r="AJ66" s="574"/>
      <c r="AK66" s="574"/>
      <c r="AL66" s="574"/>
      <c r="AM66" s="574"/>
      <c r="AN66" s="573">
        <f t="shared" si="0"/>
        <v>0</v>
      </c>
      <c r="AO66" s="574"/>
      <c r="AP66" s="574"/>
      <c r="AQ66" s="82" t="s">
        <v>89</v>
      </c>
      <c r="AR66" s="46"/>
      <c r="AS66" s="83">
        <v>0</v>
      </c>
      <c r="AT66" s="84">
        <f t="shared" si="1"/>
        <v>0</v>
      </c>
      <c r="AU66" s="85">
        <f>'DPS 01.5 - Měrný objekt'!P86</f>
        <v>0</v>
      </c>
      <c r="AV66" s="84">
        <f>'DPS 01.5 - Měrný objekt'!J35</f>
        <v>0</v>
      </c>
      <c r="AW66" s="84">
        <f>'DPS 01.5 - Měrný objekt'!J36</f>
        <v>0</v>
      </c>
      <c r="AX66" s="84">
        <f>'DPS 01.5 - Měrný objekt'!J37</f>
        <v>0</v>
      </c>
      <c r="AY66" s="84">
        <f>'DPS 01.5 - Měrný objekt'!J38</f>
        <v>0</v>
      </c>
      <c r="AZ66" s="84">
        <f>'DPS 01.5 - Měrný objekt'!F35</f>
        <v>0</v>
      </c>
      <c r="BA66" s="84">
        <f>'DPS 01.5 - Měrný objekt'!F36</f>
        <v>0</v>
      </c>
      <c r="BB66" s="84">
        <f>'DPS 01.5 - Měrný objekt'!F37</f>
        <v>0</v>
      </c>
      <c r="BC66" s="84">
        <f>'DPS 01.5 - Měrný objekt'!F38</f>
        <v>0</v>
      </c>
      <c r="BD66" s="86">
        <f>'DPS 01.5 - Měrný objekt'!F39</f>
        <v>0</v>
      </c>
      <c r="BT66" s="26" t="s">
        <v>83</v>
      </c>
      <c r="BV66" s="26" t="s">
        <v>75</v>
      </c>
      <c r="BW66" s="26" t="s">
        <v>118</v>
      </c>
      <c r="BX66" s="26" t="s">
        <v>103</v>
      </c>
      <c r="CL66" s="26" t="s">
        <v>19</v>
      </c>
    </row>
    <row r="67" spans="1:91" s="3" customFormat="1" ht="23.25" customHeight="1" x14ac:dyDescent="0.2">
      <c r="A67" s="72" t="s">
        <v>77</v>
      </c>
      <c r="B67" s="46"/>
      <c r="C67" s="9"/>
      <c r="D67" s="9"/>
      <c r="E67" s="568" t="s">
        <v>119</v>
      </c>
      <c r="F67" s="568"/>
      <c r="G67" s="568"/>
      <c r="H67" s="568"/>
      <c r="I67" s="568"/>
      <c r="J67" s="9"/>
      <c r="K67" s="568" t="s">
        <v>120</v>
      </c>
      <c r="L67" s="568"/>
      <c r="M67" s="568"/>
      <c r="N67" s="568"/>
      <c r="O67" s="568"/>
      <c r="P67" s="568"/>
      <c r="Q67" s="568"/>
      <c r="R67" s="568"/>
      <c r="S67" s="568"/>
      <c r="T67" s="568"/>
      <c r="U67" s="568"/>
      <c r="V67" s="568"/>
      <c r="W67" s="568"/>
      <c r="X67" s="568"/>
      <c r="Y67" s="568"/>
      <c r="Z67" s="568"/>
      <c r="AA67" s="568"/>
      <c r="AB67" s="568"/>
      <c r="AC67" s="568"/>
      <c r="AD67" s="568"/>
      <c r="AE67" s="568"/>
      <c r="AF67" s="568"/>
      <c r="AG67" s="573">
        <f>'DPS 01.6 - Zhotovení tech...'!J32</f>
        <v>0</v>
      </c>
      <c r="AH67" s="574"/>
      <c r="AI67" s="574"/>
      <c r="AJ67" s="574"/>
      <c r="AK67" s="574"/>
      <c r="AL67" s="574"/>
      <c r="AM67" s="574"/>
      <c r="AN67" s="573">
        <f t="shared" si="0"/>
        <v>0</v>
      </c>
      <c r="AO67" s="574"/>
      <c r="AP67" s="574"/>
      <c r="AQ67" s="82" t="s">
        <v>89</v>
      </c>
      <c r="AR67" s="46"/>
      <c r="AS67" s="83">
        <v>0</v>
      </c>
      <c r="AT67" s="84">
        <f t="shared" si="1"/>
        <v>0</v>
      </c>
      <c r="AU67" s="85">
        <f>'DPS 01.6 - Zhotovení tech...'!P86</f>
        <v>0</v>
      </c>
      <c r="AV67" s="84">
        <f>'DPS 01.6 - Zhotovení tech...'!J35</f>
        <v>0</v>
      </c>
      <c r="AW67" s="84">
        <f>'DPS 01.6 - Zhotovení tech...'!J36</f>
        <v>0</v>
      </c>
      <c r="AX67" s="84">
        <f>'DPS 01.6 - Zhotovení tech...'!J37</f>
        <v>0</v>
      </c>
      <c r="AY67" s="84">
        <f>'DPS 01.6 - Zhotovení tech...'!J38</f>
        <v>0</v>
      </c>
      <c r="AZ67" s="84">
        <f>'DPS 01.6 - Zhotovení tech...'!F35</f>
        <v>0</v>
      </c>
      <c r="BA67" s="84">
        <f>'DPS 01.6 - Zhotovení tech...'!F36</f>
        <v>0</v>
      </c>
      <c r="BB67" s="84">
        <f>'DPS 01.6 - Zhotovení tech...'!F37</f>
        <v>0</v>
      </c>
      <c r="BC67" s="84">
        <f>'DPS 01.6 - Zhotovení tech...'!F38</f>
        <v>0</v>
      </c>
      <c r="BD67" s="86">
        <f>'DPS 01.6 - Zhotovení tech...'!F39</f>
        <v>0</v>
      </c>
      <c r="BT67" s="26" t="s">
        <v>83</v>
      </c>
      <c r="BV67" s="26" t="s">
        <v>75</v>
      </c>
      <c r="BW67" s="26" t="s">
        <v>121</v>
      </c>
      <c r="BX67" s="26" t="s">
        <v>103</v>
      </c>
      <c r="CL67" s="26" t="s">
        <v>19</v>
      </c>
    </row>
    <row r="68" spans="1:91" s="3" customFormat="1" ht="23.25" customHeight="1" x14ac:dyDescent="0.2">
      <c r="A68" s="72" t="s">
        <v>77</v>
      </c>
      <c r="B68" s="46"/>
      <c r="C68" s="9"/>
      <c r="D68" s="9"/>
      <c r="E68" s="568" t="s">
        <v>122</v>
      </c>
      <c r="F68" s="568"/>
      <c r="G68" s="568"/>
      <c r="H68" s="568"/>
      <c r="I68" s="568"/>
      <c r="J68" s="9"/>
      <c r="K68" s="568" t="s">
        <v>123</v>
      </c>
      <c r="L68" s="568"/>
      <c r="M68" s="568"/>
      <c r="N68" s="568"/>
      <c r="O68" s="568"/>
      <c r="P68" s="568"/>
      <c r="Q68" s="568"/>
      <c r="R68" s="568"/>
      <c r="S68" s="568"/>
      <c r="T68" s="568"/>
      <c r="U68" s="568"/>
      <c r="V68" s="568"/>
      <c r="W68" s="568"/>
      <c r="X68" s="568"/>
      <c r="Y68" s="568"/>
      <c r="Z68" s="568"/>
      <c r="AA68" s="568"/>
      <c r="AB68" s="568"/>
      <c r="AC68" s="568"/>
      <c r="AD68" s="568"/>
      <c r="AE68" s="568"/>
      <c r="AF68" s="568"/>
      <c r="AG68" s="573">
        <f>'DPS 01.6.01 - Demontáže a...'!J32</f>
        <v>0</v>
      </c>
      <c r="AH68" s="574"/>
      <c r="AI68" s="574"/>
      <c r="AJ68" s="574"/>
      <c r="AK68" s="574"/>
      <c r="AL68" s="574"/>
      <c r="AM68" s="574"/>
      <c r="AN68" s="573">
        <f t="shared" si="0"/>
        <v>0</v>
      </c>
      <c r="AO68" s="574"/>
      <c r="AP68" s="574"/>
      <c r="AQ68" s="82" t="s">
        <v>89</v>
      </c>
      <c r="AR68" s="46"/>
      <c r="AS68" s="83">
        <v>0</v>
      </c>
      <c r="AT68" s="84">
        <f t="shared" si="1"/>
        <v>0</v>
      </c>
      <c r="AU68" s="85">
        <f>'DPS 01.6.01 - Demontáže a...'!P86</f>
        <v>0</v>
      </c>
      <c r="AV68" s="84">
        <f>'DPS 01.6.01 - Demontáže a...'!J35</f>
        <v>0</v>
      </c>
      <c r="AW68" s="84">
        <f>'DPS 01.6.01 - Demontáže a...'!J36</f>
        <v>0</v>
      </c>
      <c r="AX68" s="84">
        <f>'DPS 01.6.01 - Demontáže a...'!J37</f>
        <v>0</v>
      </c>
      <c r="AY68" s="84">
        <f>'DPS 01.6.01 - Demontáže a...'!J38</f>
        <v>0</v>
      </c>
      <c r="AZ68" s="84">
        <f>'DPS 01.6.01 - Demontáže a...'!F35</f>
        <v>0</v>
      </c>
      <c r="BA68" s="84">
        <f>'DPS 01.6.01 - Demontáže a...'!F36</f>
        <v>0</v>
      </c>
      <c r="BB68" s="84">
        <f>'DPS 01.6.01 - Demontáže a...'!F37</f>
        <v>0</v>
      </c>
      <c r="BC68" s="84">
        <f>'DPS 01.6.01 - Demontáže a...'!F38</f>
        <v>0</v>
      </c>
      <c r="BD68" s="86">
        <f>'DPS 01.6.01 - Demontáže a...'!F39</f>
        <v>0</v>
      </c>
      <c r="BT68" s="26" t="s">
        <v>83</v>
      </c>
      <c r="BV68" s="26" t="s">
        <v>75</v>
      </c>
      <c r="BW68" s="26" t="s">
        <v>124</v>
      </c>
      <c r="BX68" s="26" t="s">
        <v>103</v>
      </c>
      <c r="CL68" s="26" t="s">
        <v>19</v>
      </c>
    </row>
    <row r="69" spans="1:91" s="3" customFormat="1" ht="23.25" customHeight="1" x14ac:dyDescent="0.2">
      <c r="A69" s="72" t="s">
        <v>77</v>
      </c>
      <c r="B69" s="46"/>
      <c r="C69" s="9"/>
      <c r="D69" s="9"/>
      <c r="E69" s="568" t="s">
        <v>125</v>
      </c>
      <c r="F69" s="568"/>
      <c r="G69" s="568"/>
      <c r="H69" s="568"/>
      <c r="I69" s="568"/>
      <c r="J69" s="9"/>
      <c r="K69" s="568" t="s">
        <v>126</v>
      </c>
      <c r="L69" s="568"/>
      <c r="M69" s="568"/>
      <c r="N69" s="568"/>
      <c r="O69" s="568"/>
      <c r="P69" s="568"/>
      <c r="Q69" s="568"/>
      <c r="R69" s="568"/>
      <c r="S69" s="568"/>
      <c r="T69" s="568"/>
      <c r="U69" s="568"/>
      <c r="V69" s="568"/>
      <c r="W69" s="568"/>
      <c r="X69" s="568"/>
      <c r="Y69" s="568"/>
      <c r="Z69" s="568"/>
      <c r="AA69" s="568"/>
      <c r="AB69" s="568"/>
      <c r="AC69" s="568"/>
      <c r="AD69" s="568"/>
      <c r="AE69" s="568"/>
      <c r="AF69" s="568"/>
      <c r="AG69" s="573">
        <f>'DPS 01.6.02 - Potrubí a a...'!J32</f>
        <v>0</v>
      </c>
      <c r="AH69" s="574"/>
      <c r="AI69" s="574"/>
      <c r="AJ69" s="574"/>
      <c r="AK69" s="574"/>
      <c r="AL69" s="574"/>
      <c r="AM69" s="574"/>
      <c r="AN69" s="573">
        <f t="shared" si="0"/>
        <v>0</v>
      </c>
      <c r="AO69" s="574"/>
      <c r="AP69" s="574"/>
      <c r="AQ69" s="82" t="s">
        <v>89</v>
      </c>
      <c r="AR69" s="46"/>
      <c r="AS69" s="83">
        <v>0</v>
      </c>
      <c r="AT69" s="84">
        <f t="shared" si="1"/>
        <v>0</v>
      </c>
      <c r="AU69" s="85">
        <f>'DPS 01.6.02 - Potrubí a a...'!P86</f>
        <v>0</v>
      </c>
      <c r="AV69" s="84">
        <f>'DPS 01.6.02 - Potrubí a a...'!J35</f>
        <v>0</v>
      </c>
      <c r="AW69" s="84">
        <f>'DPS 01.6.02 - Potrubí a a...'!J36</f>
        <v>0</v>
      </c>
      <c r="AX69" s="84">
        <f>'DPS 01.6.02 - Potrubí a a...'!J37</f>
        <v>0</v>
      </c>
      <c r="AY69" s="84">
        <f>'DPS 01.6.02 - Potrubí a a...'!J38</f>
        <v>0</v>
      </c>
      <c r="AZ69" s="84">
        <f>'DPS 01.6.02 - Potrubí a a...'!F35</f>
        <v>0</v>
      </c>
      <c r="BA69" s="84">
        <f>'DPS 01.6.02 - Potrubí a a...'!F36</f>
        <v>0</v>
      </c>
      <c r="BB69" s="84">
        <f>'DPS 01.6.02 - Potrubí a a...'!F37</f>
        <v>0</v>
      </c>
      <c r="BC69" s="84">
        <f>'DPS 01.6.02 - Potrubí a a...'!F38</f>
        <v>0</v>
      </c>
      <c r="BD69" s="86">
        <f>'DPS 01.6.02 - Potrubí a a...'!F39</f>
        <v>0</v>
      </c>
      <c r="BT69" s="26" t="s">
        <v>83</v>
      </c>
      <c r="BV69" s="26" t="s">
        <v>75</v>
      </c>
      <c r="BW69" s="26" t="s">
        <v>127</v>
      </c>
      <c r="BX69" s="26" t="s">
        <v>103</v>
      </c>
      <c r="CL69" s="26" t="s">
        <v>19</v>
      </c>
    </row>
    <row r="70" spans="1:91" s="3" customFormat="1" ht="23.25" customHeight="1" x14ac:dyDescent="0.2">
      <c r="A70" s="72" t="s">
        <v>77</v>
      </c>
      <c r="B70" s="46"/>
      <c r="C70" s="9"/>
      <c r="D70" s="9"/>
      <c r="E70" s="568" t="s">
        <v>128</v>
      </c>
      <c r="F70" s="568"/>
      <c r="G70" s="568"/>
      <c r="H70" s="568"/>
      <c r="I70" s="568"/>
      <c r="J70" s="9"/>
      <c r="K70" s="568" t="s">
        <v>129</v>
      </c>
      <c r="L70" s="568"/>
      <c r="M70" s="568"/>
      <c r="N70" s="568"/>
      <c r="O70" s="568"/>
      <c r="P70" s="568"/>
      <c r="Q70" s="568"/>
      <c r="R70" s="568"/>
      <c r="S70" s="568"/>
      <c r="T70" s="568"/>
      <c r="U70" s="568"/>
      <c r="V70" s="568"/>
      <c r="W70" s="568"/>
      <c r="X70" s="568"/>
      <c r="Y70" s="568"/>
      <c r="Z70" s="568"/>
      <c r="AA70" s="568"/>
      <c r="AB70" s="568"/>
      <c r="AC70" s="568"/>
      <c r="AD70" s="568"/>
      <c r="AE70" s="568"/>
      <c r="AF70" s="568"/>
      <c r="AG70" s="573">
        <f>'DPS 01.6.1 - Technologick...'!J32</f>
        <v>0</v>
      </c>
      <c r="AH70" s="574"/>
      <c r="AI70" s="574"/>
      <c r="AJ70" s="574"/>
      <c r="AK70" s="574"/>
      <c r="AL70" s="574"/>
      <c r="AM70" s="574"/>
      <c r="AN70" s="573">
        <f t="shared" si="0"/>
        <v>0</v>
      </c>
      <c r="AO70" s="574"/>
      <c r="AP70" s="574"/>
      <c r="AQ70" s="82" t="s">
        <v>89</v>
      </c>
      <c r="AR70" s="46"/>
      <c r="AS70" s="83">
        <v>0</v>
      </c>
      <c r="AT70" s="84">
        <f t="shared" si="1"/>
        <v>0</v>
      </c>
      <c r="AU70" s="85">
        <f>'DPS 01.6.1 - Technologick...'!P86</f>
        <v>0</v>
      </c>
      <c r="AV70" s="84">
        <f>'DPS 01.6.1 - Technologick...'!J35</f>
        <v>0</v>
      </c>
      <c r="AW70" s="84">
        <f>'DPS 01.6.1 - Technologick...'!J36</f>
        <v>0</v>
      </c>
      <c r="AX70" s="84">
        <f>'DPS 01.6.1 - Technologick...'!J37</f>
        <v>0</v>
      </c>
      <c r="AY70" s="84">
        <f>'DPS 01.6.1 - Technologick...'!J38</f>
        <v>0</v>
      </c>
      <c r="AZ70" s="84">
        <f>'DPS 01.6.1 - Technologick...'!F35</f>
        <v>0</v>
      </c>
      <c r="BA70" s="84">
        <f>'DPS 01.6.1 - Technologick...'!F36</f>
        <v>0</v>
      </c>
      <c r="BB70" s="84">
        <f>'DPS 01.6.1 - Technologick...'!F37</f>
        <v>0</v>
      </c>
      <c r="BC70" s="84">
        <f>'DPS 01.6.1 - Technologick...'!F38</f>
        <v>0</v>
      </c>
      <c r="BD70" s="86">
        <f>'DPS 01.6.1 - Technologick...'!F39</f>
        <v>0</v>
      </c>
      <c r="BT70" s="26" t="s">
        <v>83</v>
      </c>
      <c r="BV70" s="26" t="s">
        <v>75</v>
      </c>
      <c r="BW70" s="26" t="s">
        <v>130</v>
      </c>
      <c r="BX70" s="26" t="s">
        <v>103</v>
      </c>
      <c r="CL70" s="26" t="s">
        <v>19</v>
      </c>
    </row>
    <row r="71" spans="1:91" s="3" customFormat="1" ht="23.25" customHeight="1" x14ac:dyDescent="0.2">
      <c r="A71" s="72" t="s">
        <v>77</v>
      </c>
      <c r="B71" s="46"/>
      <c r="C71" s="9"/>
      <c r="D71" s="9"/>
      <c r="E71" s="568" t="s">
        <v>131</v>
      </c>
      <c r="F71" s="568"/>
      <c r="G71" s="568"/>
      <c r="H71" s="568"/>
      <c r="I71" s="568"/>
      <c r="J71" s="9"/>
      <c r="K71" s="568" t="s">
        <v>132</v>
      </c>
      <c r="L71" s="568"/>
      <c r="M71" s="568"/>
      <c r="N71" s="568"/>
      <c r="O71" s="568"/>
      <c r="P71" s="568"/>
      <c r="Q71" s="568"/>
      <c r="R71" s="568"/>
      <c r="S71" s="568"/>
      <c r="T71" s="568"/>
      <c r="U71" s="568"/>
      <c r="V71" s="568"/>
      <c r="W71" s="568"/>
      <c r="X71" s="568"/>
      <c r="Y71" s="568"/>
      <c r="Z71" s="568"/>
      <c r="AA71" s="568"/>
      <c r="AB71" s="568"/>
      <c r="AC71" s="568"/>
      <c r="AD71" s="568"/>
      <c r="AE71" s="568"/>
      <c r="AF71" s="568"/>
      <c r="AG71" s="573">
        <f>'DPS 01.7 - Ostatní'!J32</f>
        <v>0</v>
      </c>
      <c r="AH71" s="574"/>
      <c r="AI71" s="574"/>
      <c r="AJ71" s="574"/>
      <c r="AK71" s="574"/>
      <c r="AL71" s="574"/>
      <c r="AM71" s="574"/>
      <c r="AN71" s="573">
        <f t="shared" si="0"/>
        <v>0</v>
      </c>
      <c r="AO71" s="574"/>
      <c r="AP71" s="574"/>
      <c r="AQ71" s="82" t="s">
        <v>89</v>
      </c>
      <c r="AR71" s="46"/>
      <c r="AS71" s="83">
        <v>0</v>
      </c>
      <c r="AT71" s="84">
        <f t="shared" si="1"/>
        <v>0</v>
      </c>
      <c r="AU71" s="85">
        <f>'DPS 01.7 - Ostatní'!P87</f>
        <v>0</v>
      </c>
      <c r="AV71" s="84">
        <f>'DPS 01.7 - Ostatní'!J35</f>
        <v>0</v>
      </c>
      <c r="AW71" s="84">
        <f>'DPS 01.7 - Ostatní'!J36</f>
        <v>0</v>
      </c>
      <c r="AX71" s="84">
        <f>'DPS 01.7 - Ostatní'!J37</f>
        <v>0</v>
      </c>
      <c r="AY71" s="84">
        <f>'DPS 01.7 - Ostatní'!J38</f>
        <v>0</v>
      </c>
      <c r="AZ71" s="84">
        <f>'DPS 01.7 - Ostatní'!F35</f>
        <v>0</v>
      </c>
      <c r="BA71" s="84">
        <f>'DPS 01.7 - Ostatní'!F36</f>
        <v>0</v>
      </c>
      <c r="BB71" s="84">
        <f>'DPS 01.7 - Ostatní'!F37</f>
        <v>0</v>
      </c>
      <c r="BC71" s="84">
        <f>'DPS 01.7 - Ostatní'!F38</f>
        <v>0</v>
      </c>
      <c r="BD71" s="86">
        <f>'DPS 01.7 - Ostatní'!F39</f>
        <v>0</v>
      </c>
      <c r="BT71" s="26" t="s">
        <v>83</v>
      </c>
      <c r="BV71" s="26" t="s">
        <v>75</v>
      </c>
      <c r="BW71" s="26" t="s">
        <v>133</v>
      </c>
      <c r="BX71" s="26" t="s">
        <v>103</v>
      </c>
      <c r="CL71" s="26" t="s">
        <v>19</v>
      </c>
    </row>
    <row r="72" spans="1:91" s="6" customFormat="1" ht="24.75" customHeight="1" x14ac:dyDescent="0.2">
      <c r="B72" s="73"/>
      <c r="C72" s="74"/>
      <c r="D72" s="569" t="s">
        <v>134</v>
      </c>
      <c r="E72" s="569"/>
      <c r="F72" s="569"/>
      <c r="G72" s="569"/>
      <c r="H72" s="569"/>
      <c r="I72" s="75"/>
      <c r="J72" s="569" t="s">
        <v>135</v>
      </c>
      <c r="K72" s="569"/>
      <c r="L72" s="569"/>
      <c r="M72" s="569"/>
      <c r="N72" s="569"/>
      <c r="O72" s="569"/>
      <c r="P72" s="569"/>
      <c r="Q72" s="569"/>
      <c r="R72" s="569"/>
      <c r="S72" s="569"/>
      <c r="T72" s="569"/>
      <c r="U72" s="569"/>
      <c r="V72" s="569"/>
      <c r="W72" s="569"/>
      <c r="X72" s="569"/>
      <c r="Y72" s="569"/>
      <c r="Z72" s="569"/>
      <c r="AA72" s="569"/>
      <c r="AB72" s="569"/>
      <c r="AC72" s="569"/>
      <c r="AD72" s="569"/>
      <c r="AE72" s="569"/>
      <c r="AF72" s="569"/>
      <c r="AG72" s="579">
        <f>ROUNDUP(SUM(AG73:AG74),2)</f>
        <v>0</v>
      </c>
      <c r="AH72" s="576"/>
      <c r="AI72" s="576"/>
      <c r="AJ72" s="576"/>
      <c r="AK72" s="576"/>
      <c r="AL72" s="576"/>
      <c r="AM72" s="576"/>
      <c r="AN72" s="575">
        <f t="shared" si="0"/>
        <v>0</v>
      </c>
      <c r="AO72" s="576"/>
      <c r="AP72" s="576"/>
      <c r="AQ72" s="76" t="s">
        <v>80</v>
      </c>
      <c r="AR72" s="73"/>
      <c r="AS72" s="77">
        <f>ROUNDUP(SUM(AS73:AS74),2)</f>
        <v>0</v>
      </c>
      <c r="AT72" s="78">
        <f t="shared" si="1"/>
        <v>0</v>
      </c>
      <c r="AU72" s="79">
        <f>ROUNDUP(SUM(AU73:AU74),5)</f>
        <v>0</v>
      </c>
      <c r="AV72" s="78">
        <f>ROUNDUP(AZ72*L29,1)</f>
        <v>0</v>
      </c>
      <c r="AW72" s="78">
        <f>ROUNDUP(BA72*L30,1)</f>
        <v>0</v>
      </c>
      <c r="AX72" s="78">
        <f>ROUNDUP(BB72*L29,1)</f>
        <v>0</v>
      </c>
      <c r="AY72" s="78">
        <f>ROUNDUP(BC72*L30,1)</f>
        <v>0</v>
      </c>
      <c r="AZ72" s="78">
        <f>ROUNDUP(SUM(AZ73:AZ74),2)</f>
        <v>0</v>
      </c>
      <c r="BA72" s="78">
        <f>ROUNDUP(SUM(BA73:BA74),2)</f>
        <v>0</v>
      </c>
      <c r="BB72" s="78">
        <f>ROUNDUP(SUM(BB73:BB74),2)</f>
        <v>0</v>
      </c>
      <c r="BC72" s="78">
        <f>ROUNDUP(SUM(BC73:BC74),2)</f>
        <v>0</v>
      </c>
      <c r="BD72" s="80">
        <f>ROUNDUP(SUM(BD73:BD74),2)</f>
        <v>0</v>
      </c>
      <c r="BS72" s="81" t="s">
        <v>72</v>
      </c>
      <c r="BT72" s="81" t="s">
        <v>81</v>
      </c>
      <c r="BV72" s="81" t="s">
        <v>75</v>
      </c>
      <c r="BW72" s="81" t="s">
        <v>136</v>
      </c>
      <c r="BX72" s="81" t="s">
        <v>5</v>
      </c>
      <c r="CL72" s="81" t="s">
        <v>19</v>
      </c>
      <c r="CM72" s="81" t="s">
        <v>83</v>
      </c>
    </row>
    <row r="73" spans="1:91" s="3" customFormat="1" ht="23.25" customHeight="1" x14ac:dyDescent="0.2">
      <c r="A73" s="72" t="s">
        <v>77</v>
      </c>
      <c r="B73" s="46"/>
      <c r="C73" s="9"/>
      <c r="D73" s="9"/>
      <c r="E73" s="568" t="s">
        <v>134</v>
      </c>
      <c r="F73" s="568"/>
      <c r="G73" s="568"/>
      <c r="H73" s="568"/>
      <c r="I73" s="568"/>
      <c r="J73" s="9"/>
      <c r="K73" s="568" t="s">
        <v>135</v>
      </c>
      <c r="L73" s="568"/>
      <c r="M73" s="568"/>
      <c r="N73" s="568"/>
      <c r="O73" s="568"/>
      <c r="P73" s="568"/>
      <c r="Q73" s="568"/>
      <c r="R73" s="568"/>
      <c r="S73" s="568"/>
      <c r="T73" s="568"/>
      <c r="U73" s="568"/>
      <c r="V73" s="568"/>
      <c r="W73" s="568"/>
      <c r="X73" s="568"/>
      <c r="Y73" s="568"/>
      <c r="Z73" s="568"/>
      <c r="AA73" s="568"/>
      <c r="AB73" s="568"/>
      <c r="AC73" s="568"/>
      <c r="AD73" s="568"/>
      <c r="AE73" s="568"/>
      <c r="AF73" s="568"/>
      <c r="AG73" s="573">
        <f>'SO 02 - ČSOV 1 Malšovice ...'!J30</f>
        <v>0</v>
      </c>
      <c r="AH73" s="574"/>
      <c r="AI73" s="574"/>
      <c r="AJ73" s="574"/>
      <c r="AK73" s="574"/>
      <c r="AL73" s="574"/>
      <c r="AM73" s="574"/>
      <c r="AN73" s="573">
        <f t="shared" si="0"/>
        <v>0</v>
      </c>
      <c r="AO73" s="574"/>
      <c r="AP73" s="574"/>
      <c r="AQ73" s="82" t="s">
        <v>89</v>
      </c>
      <c r="AR73" s="46"/>
      <c r="AS73" s="83">
        <v>0</v>
      </c>
      <c r="AT73" s="84">
        <f t="shared" si="1"/>
        <v>0</v>
      </c>
      <c r="AU73" s="85">
        <f>'SO 02 - ČSOV 1 Malšovice ...'!P87</f>
        <v>0</v>
      </c>
      <c r="AV73" s="84">
        <f>'SO 02 - ČSOV 1 Malšovice ...'!J33</f>
        <v>0</v>
      </c>
      <c r="AW73" s="84">
        <f>'SO 02 - ČSOV 1 Malšovice ...'!J34</f>
        <v>0</v>
      </c>
      <c r="AX73" s="84">
        <f>'SO 02 - ČSOV 1 Malšovice ...'!J35</f>
        <v>0</v>
      </c>
      <c r="AY73" s="84">
        <f>'SO 02 - ČSOV 1 Malšovice ...'!J36</f>
        <v>0</v>
      </c>
      <c r="AZ73" s="84">
        <f>'SO 02 - ČSOV 1 Malšovice ...'!F33</f>
        <v>0</v>
      </c>
      <c r="BA73" s="84">
        <f>'SO 02 - ČSOV 1 Malšovice ...'!F34</f>
        <v>0</v>
      </c>
      <c r="BB73" s="84">
        <f>'SO 02 - ČSOV 1 Malšovice ...'!F35</f>
        <v>0</v>
      </c>
      <c r="BC73" s="84">
        <f>'SO 02 - ČSOV 1 Malšovice ...'!F36</f>
        <v>0</v>
      </c>
      <c r="BD73" s="86">
        <f>'SO 02 - ČSOV 1 Malšovice ...'!F37</f>
        <v>0</v>
      </c>
      <c r="BT73" s="26" t="s">
        <v>83</v>
      </c>
      <c r="BU73" s="26" t="s">
        <v>137</v>
      </c>
      <c r="BV73" s="26" t="s">
        <v>75</v>
      </c>
      <c r="BW73" s="26" t="s">
        <v>136</v>
      </c>
      <c r="BX73" s="26" t="s">
        <v>5</v>
      </c>
      <c r="CL73" s="26" t="s">
        <v>19</v>
      </c>
      <c r="CM73" s="26" t="s">
        <v>83</v>
      </c>
    </row>
    <row r="74" spans="1:91" s="3" customFormat="1" ht="16.5" customHeight="1" x14ac:dyDescent="0.2">
      <c r="A74" s="72" t="s">
        <v>77</v>
      </c>
      <c r="B74" s="46"/>
      <c r="C74" s="9"/>
      <c r="D74" s="9"/>
      <c r="E74" s="568" t="s">
        <v>138</v>
      </c>
      <c r="F74" s="568"/>
      <c r="G74" s="568"/>
      <c r="H74" s="568"/>
      <c r="I74" s="568"/>
      <c r="J74" s="9"/>
      <c r="K74" s="568" t="s">
        <v>139</v>
      </c>
      <c r="L74" s="568"/>
      <c r="M74" s="568"/>
      <c r="N74" s="568"/>
      <c r="O74" s="568"/>
      <c r="P74" s="568"/>
      <c r="Q74" s="568"/>
      <c r="R74" s="568"/>
      <c r="S74" s="568"/>
      <c r="T74" s="568"/>
      <c r="U74" s="568"/>
      <c r="V74" s="568"/>
      <c r="W74" s="568"/>
      <c r="X74" s="568"/>
      <c r="Y74" s="568"/>
      <c r="Z74" s="568"/>
      <c r="AA74" s="568"/>
      <c r="AB74" s="568"/>
      <c r="AC74" s="568"/>
      <c r="AD74" s="568"/>
      <c r="AE74" s="568"/>
      <c r="AF74" s="568"/>
      <c r="AG74" s="573">
        <f>'01 - PS 02 ČSOV 1'!J32</f>
        <v>0</v>
      </c>
      <c r="AH74" s="574"/>
      <c r="AI74" s="574"/>
      <c r="AJ74" s="574"/>
      <c r="AK74" s="574"/>
      <c r="AL74" s="574"/>
      <c r="AM74" s="574"/>
      <c r="AN74" s="573">
        <f t="shared" si="0"/>
        <v>0</v>
      </c>
      <c r="AO74" s="574"/>
      <c r="AP74" s="574"/>
      <c r="AQ74" s="82" t="s">
        <v>89</v>
      </c>
      <c r="AR74" s="46"/>
      <c r="AS74" s="83">
        <v>0</v>
      </c>
      <c r="AT74" s="84">
        <f t="shared" si="1"/>
        <v>0</v>
      </c>
      <c r="AU74" s="85">
        <f>'01 - PS 02 ČSOV 1'!P87</f>
        <v>0</v>
      </c>
      <c r="AV74" s="84">
        <f>'01 - PS 02 ČSOV 1'!J35</f>
        <v>0</v>
      </c>
      <c r="AW74" s="84">
        <f>'01 - PS 02 ČSOV 1'!J36</f>
        <v>0</v>
      </c>
      <c r="AX74" s="84">
        <f>'01 - PS 02 ČSOV 1'!J37</f>
        <v>0</v>
      </c>
      <c r="AY74" s="84">
        <f>'01 - PS 02 ČSOV 1'!J38</f>
        <v>0</v>
      </c>
      <c r="AZ74" s="84">
        <f>'01 - PS 02 ČSOV 1'!F35</f>
        <v>0</v>
      </c>
      <c r="BA74" s="84">
        <f>'01 - PS 02 ČSOV 1'!F36</f>
        <v>0</v>
      </c>
      <c r="BB74" s="84">
        <f>'01 - PS 02 ČSOV 1'!F37</f>
        <v>0</v>
      </c>
      <c r="BC74" s="84">
        <f>'01 - PS 02 ČSOV 1'!F38</f>
        <v>0</v>
      </c>
      <c r="BD74" s="86">
        <f>'01 - PS 02 ČSOV 1'!F39</f>
        <v>0</v>
      </c>
      <c r="BT74" s="26" t="s">
        <v>83</v>
      </c>
      <c r="BV74" s="26" t="s">
        <v>75</v>
      </c>
      <c r="BW74" s="26" t="s">
        <v>140</v>
      </c>
      <c r="BX74" s="26" t="s">
        <v>136</v>
      </c>
      <c r="CL74" s="26" t="s">
        <v>19</v>
      </c>
    </row>
    <row r="75" spans="1:91" s="6" customFormat="1" ht="24.75" customHeight="1" x14ac:dyDescent="0.2">
      <c r="B75" s="73"/>
      <c r="C75" s="74"/>
      <c r="D75" s="569" t="s">
        <v>141</v>
      </c>
      <c r="E75" s="569"/>
      <c r="F75" s="569"/>
      <c r="G75" s="569"/>
      <c r="H75" s="569"/>
      <c r="I75" s="75"/>
      <c r="J75" s="569" t="s">
        <v>142</v>
      </c>
      <c r="K75" s="569"/>
      <c r="L75" s="569"/>
      <c r="M75" s="569"/>
      <c r="N75" s="569"/>
      <c r="O75" s="569"/>
      <c r="P75" s="569"/>
      <c r="Q75" s="569"/>
      <c r="R75" s="569"/>
      <c r="S75" s="569"/>
      <c r="T75" s="569"/>
      <c r="U75" s="569"/>
      <c r="V75" s="569"/>
      <c r="W75" s="569"/>
      <c r="X75" s="569"/>
      <c r="Y75" s="569"/>
      <c r="Z75" s="569"/>
      <c r="AA75" s="569"/>
      <c r="AB75" s="569"/>
      <c r="AC75" s="569"/>
      <c r="AD75" s="569"/>
      <c r="AE75" s="569"/>
      <c r="AF75" s="569"/>
      <c r="AG75" s="579">
        <f>ROUNDUP(SUM(AG76:AG77),2)</f>
        <v>0</v>
      </c>
      <c r="AH75" s="576"/>
      <c r="AI75" s="576"/>
      <c r="AJ75" s="576"/>
      <c r="AK75" s="576"/>
      <c r="AL75" s="576"/>
      <c r="AM75" s="576"/>
      <c r="AN75" s="575">
        <f t="shared" si="0"/>
        <v>0</v>
      </c>
      <c r="AO75" s="576"/>
      <c r="AP75" s="576"/>
      <c r="AQ75" s="76" t="s">
        <v>80</v>
      </c>
      <c r="AR75" s="73"/>
      <c r="AS75" s="77">
        <f>ROUNDUP(SUM(AS76:AS77),2)</f>
        <v>0</v>
      </c>
      <c r="AT75" s="78">
        <f t="shared" si="1"/>
        <v>0</v>
      </c>
      <c r="AU75" s="79">
        <f>ROUNDUP(SUM(AU76:AU77),5)</f>
        <v>0</v>
      </c>
      <c r="AV75" s="78">
        <f>ROUNDUP(AZ75*L29,1)</f>
        <v>0</v>
      </c>
      <c r="AW75" s="78">
        <f>ROUNDUP(BA75*L30,1)</f>
        <v>0</v>
      </c>
      <c r="AX75" s="78">
        <f>ROUNDUP(BB75*L29,1)</f>
        <v>0</v>
      </c>
      <c r="AY75" s="78">
        <f>ROUNDUP(BC75*L30,1)</f>
        <v>0</v>
      </c>
      <c r="AZ75" s="78">
        <f>ROUNDUP(SUM(AZ76:AZ77),2)</f>
        <v>0</v>
      </c>
      <c r="BA75" s="78">
        <f>ROUNDUP(SUM(BA76:BA77),2)</f>
        <v>0</v>
      </c>
      <c r="BB75" s="78">
        <f>ROUNDUP(SUM(BB76:BB77),2)</f>
        <v>0</v>
      </c>
      <c r="BC75" s="78">
        <f>ROUNDUP(SUM(BC76:BC77),2)</f>
        <v>0</v>
      </c>
      <c r="BD75" s="80">
        <f>ROUNDUP(SUM(BD76:BD77),2)</f>
        <v>0</v>
      </c>
      <c r="BS75" s="81" t="s">
        <v>72</v>
      </c>
      <c r="BT75" s="81" t="s">
        <v>81</v>
      </c>
      <c r="BV75" s="81" t="s">
        <v>75</v>
      </c>
      <c r="BW75" s="81" t="s">
        <v>143</v>
      </c>
      <c r="BX75" s="81" t="s">
        <v>5</v>
      </c>
      <c r="CL75" s="81" t="s">
        <v>19</v>
      </c>
      <c r="CM75" s="81" t="s">
        <v>83</v>
      </c>
    </row>
    <row r="76" spans="1:91" s="3" customFormat="1" ht="23.25" customHeight="1" x14ac:dyDescent="0.2">
      <c r="A76" s="72" t="s">
        <v>77</v>
      </c>
      <c r="B76" s="46"/>
      <c r="C76" s="9"/>
      <c r="D76" s="9"/>
      <c r="E76" s="568" t="s">
        <v>141</v>
      </c>
      <c r="F76" s="568"/>
      <c r="G76" s="568"/>
      <c r="H76" s="568"/>
      <c r="I76" s="568"/>
      <c r="J76" s="9"/>
      <c r="K76" s="568" t="s">
        <v>142</v>
      </c>
      <c r="L76" s="568"/>
      <c r="M76" s="568"/>
      <c r="N76" s="568"/>
      <c r="O76" s="568"/>
      <c r="P76" s="568"/>
      <c r="Q76" s="568"/>
      <c r="R76" s="568"/>
      <c r="S76" s="568"/>
      <c r="T76" s="568"/>
      <c r="U76" s="568"/>
      <c r="V76" s="568"/>
      <c r="W76" s="568"/>
      <c r="X76" s="568"/>
      <c r="Y76" s="568"/>
      <c r="Z76" s="568"/>
      <c r="AA76" s="568"/>
      <c r="AB76" s="568"/>
      <c r="AC76" s="568"/>
      <c r="AD76" s="568"/>
      <c r="AE76" s="568"/>
      <c r="AF76" s="568"/>
      <c r="AG76" s="573">
        <f>'SO 03 - ČSOV 2 Malšovice ...'!J30</f>
        <v>0</v>
      </c>
      <c r="AH76" s="574"/>
      <c r="AI76" s="574"/>
      <c r="AJ76" s="574"/>
      <c r="AK76" s="574"/>
      <c r="AL76" s="574"/>
      <c r="AM76" s="574"/>
      <c r="AN76" s="573">
        <f t="shared" si="0"/>
        <v>0</v>
      </c>
      <c r="AO76" s="574"/>
      <c r="AP76" s="574"/>
      <c r="AQ76" s="82" t="s">
        <v>89</v>
      </c>
      <c r="AR76" s="46"/>
      <c r="AS76" s="83">
        <v>0</v>
      </c>
      <c r="AT76" s="84">
        <f t="shared" si="1"/>
        <v>0</v>
      </c>
      <c r="AU76" s="85">
        <f>'SO 03 - ČSOV 2 Malšovice ...'!P86</f>
        <v>0</v>
      </c>
      <c r="AV76" s="84">
        <f>'SO 03 - ČSOV 2 Malšovice ...'!J33</f>
        <v>0</v>
      </c>
      <c r="AW76" s="84">
        <f>'SO 03 - ČSOV 2 Malšovice ...'!J34</f>
        <v>0</v>
      </c>
      <c r="AX76" s="84">
        <f>'SO 03 - ČSOV 2 Malšovice ...'!J35</f>
        <v>0</v>
      </c>
      <c r="AY76" s="84">
        <f>'SO 03 - ČSOV 2 Malšovice ...'!J36</f>
        <v>0</v>
      </c>
      <c r="AZ76" s="84">
        <f>'SO 03 - ČSOV 2 Malšovice ...'!F33</f>
        <v>0</v>
      </c>
      <c r="BA76" s="84">
        <f>'SO 03 - ČSOV 2 Malšovice ...'!F34</f>
        <v>0</v>
      </c>
      <c r="BB76" s="84">
        <f>'SO 03 - ČSOV 2 Malšovice ...'!F35</f>
        <v>0</v>
      </c>
      <c r="BC76" s="84">
        <f>'SO 03 - ČSOV 2 Malšovice ...'!F36</f>
        <v>0</v>
      </c>
      <c r="BD76" s="86">
        <f>'SO 03 - ČSOV 2 Malšovice ...'!F37</f>
        <v>0</v>
      </c>
      <c r="BT76" s="26" t="s">
        <v>83</v>
      </c>
      <c r="BU76" s="26" t="s">
        <v>137</v>
      </c>
      <c r="BV76" s="26" t="s">
        <v>75</v>
      </c>
      <c r="BW76" s="26" t="s">
        <v>143</v>
      </c>
      <c r="BX76" s="26" t="s">
        <v>5</v>
      </c>
      <c r="CL76" s="26" t="s">
        <v>19</v>
      </c>
      <c r="CM76" s="26" t="s">
        <v>83</v>
      </c>
    </row>
    <row r="77" spans="1:91" s="3" customFormat="1" ht="16.5" customHeight="1" x14ac:dyDescent="0.2">
      <c r="A77" s="72" t="s">
        <v>77</v>
      </c>
      <c r="B77" s="46"/>
      <c r="C77" s="9"/>
      <c r="D77" s="9"/>
      <c r="E77" s="568" t="s">
        <v>138</v>
      </c>
      <c r="F77" s="568"/>
      <c r="G77" s="568"/>
      <c r="H77" s="568"/>
      <c r="I77" s="568"/>
      <c r="J77" s="9"/>
      <c r="K77" s="568" t="s">
        <v>144</v>
      </c>
      <c r="L77" s="568"/>
      <c r="M77" s="568"/>
      <c r="N77" s="568"/>
      <c r="O77" s="568"/>
      <c r="P77" s="568"/>
      <c r="Q77" s="568"/>
      <c r="R77" s="568"/>
      <c r="S77" s="568"/>
      <c r="T77" s="568"/>
      <c r="U77" s="568"/>
      <c r="V77" s="568"/>
      <c r="W77" s="568"/>
      <c r="X77" s="568"/>
      <c r="Y77" s="568"/>
      <c r="Z77" s="568"/>
      <c r="AA77" s="568"/>
      <c r="AB77" s="568"/>
      <c r="AC77" s="568"/>
      <c r="AD77" s="568"/>
      <c r="AE77" s="568"/>
      <c r="AF77" s="568"/>
      <c r="AG77" s="573">
        <f>'01 - PS 03 ČSOV 2'!J32</f>
        <v>0</v>
      </c>
      <c r="AH77" s="574"/>
      <c r="AI77" s="574"/>
      <c r="AJ77" s="574"/>
      <c r="AK77" s="574"/>
      <c r="AL77" s="574"/>
      <c r="AM77" s="574"/>
      <c r="AN77" s="573">
        <f t="shared" si="0"/>
        <v>0</v>
      </c>
      <c r="AO77" s="574"/>
      <c r="AP77" s="574"/>
      <c r="AQ77" s="82" t="s">
        <v>89</v>
      </c>
      <c r="AR77" s="46"/>
      <c r="AS77" s="83">
        <v>0</v>
      </c>
      <c r="AT77" s="84">
        <f t="shared" si="1"/>
        <v>0</v>
      </c>
      <c r="AU77" s="85">
        <f>'01 - PS 03 ČSOV 2'!P87</f>
        <v>0</v>
      </c>
      <c r="AV77" s="84">
        <f>'01 - PS 03 ČSOV 2'!J35</f>
        <v>0</v>
      </c>
      <c r="AW77" s="84">
        <f>'01 - PS 03 ČSOV 2'!J36</f>
        <v>0</v>
      </c>
      <c r="AX77" s="84">
        <f>'01 - PS 03 ČSOV 2'!J37</f>
        <v>0</v>
      </c>
      <c r="AY77" s="84">
        <f>'01 - PS 03 ČSOV 2'!J38</f>
        <v>0</v>
      </c>
      <c r="AZ77" s="84">
        <f>'01 - PS 03 ČSOV 2'!F35</f>
        <v>0</v>
      </c>
      <c r="BA77" s="84">
        <f>'01 - PS 03 ČSOV 2'!F36</f>
        <v>0</v>
      </c>
      <c r="BB77" s="84">
        <f>'01 - PS 03 ČSOV 2'!F37</f>
        <v>0</v>
      </c>
      <c r="BC77" s="84">
        <f>'01 - PS 03 ČSOV 2'!F38</f>
        <v>0</v>
      </c>
      <c r="BD77" s="86">
        <f>'01 - PS 03 ČSOV 2'!F39</f>
        <v>0</v>
      </c>
      <c r="BT77" s="26" t="s">
        <v>83</v>
      </c>
      <c r="BV77" s="26" t="s">
        <v>75</v>
      </c>
      <c r="BW77" s="26" t="s">
        <v>145</v>
      </c>
      <c r="BX77" s="26" t="s">
        <v>143</v>
      </c>
      <c r="CL77" s="26" t="s">
        <v>19</v>
      </c>
    </row>
    <row r="78" spans="1:91" s="6" customFormat="1" ht="24.75" customHeight="1" x14ac:dyDescent="0.2">
      <c r="A78" s="72" t="s">
        <v>77</v>
      </c>
      <c r="B78" s="73"/>
      <c r="C78" s="74"/>
      <c r="D78" s="569" t="s">
        <v>146</v>
      </c>
      <c r="E78" s="569"/>
      <c r="F78" s="569"/>
      <c r="G78" s="569"/>
      <c r="H78" s="569"/>
      <c r="I78" s="75"/>
      <c r="J78" s="569" t="s">
        <v>147</v>
      </c>
      <c r="K78" s="569"/>
      <c r="L78" s="569"/>
      <c r="M78" s="569"/>
      <c r="N78" s="569"/>
      <c r="O78" s="569"/>
      <c r="P78" s="569"/>
      <c r="Q78" s="569"/>
      <c r="R78" s="569"/>
      <c r="S78" s="569"/>
      <c r="T78" s="569"/>
      <c r="U78" s="569"/>
      <c r="V78" s="569"/>
      <c r="W78" s="569"/>
      <c r="X78" s="569"/>
      <c r="Y78" s="569"/>
      <c r="Z78" s="569"/>
      <c r="AA78" s="569"/>
      <c r="AB78" s="569"/>
      <c r="AC78" s="569"/>
      <c r="AD78" s="569"/>
      <c r="AE78" s="569"/>
      <c r="AF78" s="569"/>
      <c r="AG78" s="575">
        <f>'SO 04.1 - Přípojky'!J30</f>
        <v>0</v>
      </c>
      <c r="AH78" s="576"/>
      <c r="AI78" s="576"/>
      <c r="AJ78" s="576"/>
      <c r="AK78" s="576"/>
      <c r="AL78" s="576"/>
      <c r="AM78" s="576"/>
      <c r="AN78" s="575">
        <f t="shared" si="0"/>
        <v>0</v>
      </c>
      <c r="AO78" s="576"/>
      <c r="AP78" s="576"/>
      <c r="AQ78" s="76" t="s">
        <v>80</v>
      </c>
      <c r="AR78" s="73"/>
      <c r="AS78" s="77">
        <v>0</v>
      </c>
      <c r="AT78" s="78">
        <f t="shared" si="1"/>
        <v>0</v>
      </c>
      <c r="AU78" s="79">
        <f>'SO 04.1 - Přípojky'!P87</f>
        <v>0</v>
      </c>
      <c r="AV78" s="78">
        <f>'SO 04.1 - Přípojky'!J33</f>
        <v>0</v>
      </c>
      <c r="AW78" s="78">
        <f>'SO 04.1 - Přípojky'!J34</f>
        <v>0</v>
      </c>
      <c r="AX78" s="78">
        <f>'SO 04.1 - Přípojky'!J35</f>
        <v>0</v>
      </c>
      <c r="AY78" s="78">
        <f>'SO 04.1 - Přípojky'!J36</f>
        <v>0</v>
      </c>
      <c r="AZ78" s="78">
        <f>'SO 04.1 - Přípojky'!F33</f>
        <v>0</v>
      </c>
      <c r="BA78" s="78">
        <f>'SO 04.1 - Přípojky'!F34</f>
        <v>0</v>
      </c>
      <c r="BB78" s="78">
        <f>'SO 04.1 - Přípojky'!F35</f>
        <v>0</v>
      </c>
      <c r="BC78" s="78">
        <f>'SO 04.1 - Přípojky'!F36</f>
        <v>0</v>
      </c>
      <c r="BD78" s="80">
        <f>'SO 04.1 - Přípojky'!F37</f>
        <v>0</v>
      </c>
      <c r="BT78" s="81" t="s">
        <v>81</v>
      </c>
      <c r="BV78" s="81" t="s">
        <v>75</v>
      </c>
      <c r="BW78" s="81" t="s">
        <v>148</v>
      </c>
      <c r="BX78" s="81" t="s">
        <v>5</v>
      </c>
      <c r="CL78" s="81" t="s">
        <v>19</v>
      </c>
      <c r="CM78" s="81" t="s">
        <v>83</v>
      </c>
    </row>
    <row r="79" spans="1:91" s="6" customFormat="1" ht="24.75" customHeight="1" x14ac:dyDescent="0.2">
      <c r="A79" s="72" t="s">
        <v>77</v>
      </c>
      <c r="B79" s="73"/>
      <c r="C79" s="74"/>
      <c r="D79" s="569" t="s">
        <v>149</v>
      </c>
      <c r="E79" s="569"/>
      <c r="F79" s="569"/>
      <c r="G79" s="569"/>
      <c r="H79" s="569"/>
      <c r="I79" s="75"/>
      <c r="J79" s="569" t="s">
        <v>150</v>
      </c>
      <c r="K79" s="569"/>
      <c r="L79" s="569"/>
      <c r="M79" s="569"/>
      <c r="N79" s="569"/>
      <c r="O79" s="569"/>
      <c r="P79" s="569"/>
      <c r="Q79" s="569"/>
      <c r="R79" s="569"/>
      <c r="S79" s="569"/>
      <c r="T79" s="569"/>
      <c r="U79" s="569"/>
      <c r="V79" s="569"/>
      <c r="W79" s="569"/>
      <c r="X79" s="569"/>
      <c r="Y79" s="569"/>
      <c r="Z79" s="569"/>
      <c r="AA79" s="569"/>
      <c r="AB79" s="569"/>
      <c r="AC79" s="569"/>
      <c r="AD79" s="569"/>
      <c r="AE79" s="569"/>
      <c r="AF79" s="569"/>
      <c r="AG79" s="575">
        <f>'SO 04A - Kanalizace - gra...'!J30</f>
        <v>0</v>
      </c>
      <c r="AH79" s="576"/>
      <c r="AI79" s="576"/>
      <c r="AJ79" s="576"/>
      <c r="AK79" s="576"/>
      <c r="AL79" s="576"/>
      <c r="AM79" s="576"/>
      <c r="AN79" s="575">
        <f t="shared" si="0"/>
        <v>0</v>
      </c>
      <c r="AO79" s="576"/>
      <c r="AP79" s="576"/>
      <c r="AQ79" s="76" t="s">
        <v>151</v>
      </c>
      <c r="AR79" s="73"/>
      <c r="AS79" s="77">
        <v>0</v>
      </c>
      <c r="AT79" s="78">
        <f t="shared" si="1"/>
        <v>0</v>
      </c>
      <c r="AU79" s="79">
        <f>'SO 04A - Kanalizace - gra...'!P88</f>
        <v>0</v>
      </c>
      <c r="AV79" s="78">
        <f>'SO 04A - Kanalizace - gra...'!J33</f>
        <v>0</v>
      </c>
      <c r="AW79" s="78">
        <f>'SO 04A - Kanalizace - gra...'!J34</f>
        <v>0</v>
      </c>
      <c r="AX79" s="78">
        <f>'SO 04A - Kanalizace - gra...'!J35</f>
        <v>0</v>
      </c>
      <c r="AY79" s="78">
        <f>'SO 04A - Kanalizace - gra...'!J36</f>
        <v>0</v>
      </c>
      <c r="AZ79" s="78">
        <f>'SO 04A - Kanalizace - gra...'!F33</f>
        <v>0</v>
      </c>
      <c r="BA79" s="78">
        <f>'SO 04A - Kanalizace - gra...'!F34</f>
        <v>0</v>
      </c>
      <c r="BB79" s="78">
        <f>'SO 04A - Kanalizace - gra...'!F35</f>
        <v>0</v>
      </c>
      <c r="BC79" s="78">
        <f>'SO 04A - Kanalizace - gra...'!F36</f>
        <v>0</v>
      </c>
      <c r="BD79" s="80">
        <f>'SO 04A - Kanalizace - gra...'!F37</f>
        <v>0</v>
      </c>
      <c r="BT79" s="81" t="s">
        <v>81</v>
      </c>
      <c r="BV79" s="81" t="s">
        <v>75</v>
      </c>
      <c r="BW79" s="81" t="s">
        <v>152</v>
      </c>
      <c r="BX79" s="81" t="s">
        <v>5</v>
      </c>
      <c r="CL79" s="81" t="s">
        <v>19</v>
      </c>
      <c r="CM79" s="81" t="s">
        <v>83</v>
      </c>
    </row>
    <row r="80" spans="1:91" s="6" customFormat="1" ht="24.75" customHeight="1" x14ac:dyDescent="0.2">
      <c r="A80" s="72" t="s">
        <v>77</v>
      </c>
      <c r="B80" s="73"/>
      <c r="C80" s="74"/>
      <c r="D80" s="569" t="s">
        <v>153</v>
      </c>
      <c r="E80" s="569"/>
      <c r="F80" s="569"/>
      <c r="G80" s="569"/>
      <c r="H80" s="569"/>
      <c r="I80" s="75"/>
      <c r="J80" s="569" t="s">
        <v>154</v>
      </c>
      <c r="K80" s="569"/>
      <c r="L80" s="569"/>
      <c r="M80" s="569"/>
      <c r="N80" s="569"/>
      <c r="O80" s="569"/>
      <c r="P80" s="569"/>
      <c r="Q80" s="569"/>
      <c r="R80" s="569"/>
      <c r="S80" s="569"/>
      <c r="T80" s="569"/>
      <c r="U80" s="569"/>
      <c r="V80" s="569"/>
      <c r="W80" s="569"/>
      <c r="X80" s="569"/>
      <c r="Y80" s="569"/>
      <c r="Z80" s="569"/>
      <c r="AA80" s="569"/>
      <c r="AB80" s="569"/>
      <c r="AC80" s="569"/>
      <c r="AD80" s="569"/>
      <c r="AE80" s="569"/>
      <c r="AF80" s="569"/>
      <c r="AG80" s="575">
        <f>'SO 04A1 - Kanalizace - gr...'!J30</f>
        <v>0</v>
      </c>
      <c r="AH80" s="576"/>
      <c r="AI80" s="576"/>
      <c r="AJ80" s="576"/>
      <c r="AK80" s="576"/>
      <c r="AL80" s="576"/>
      <c r="AM80" s="576"/>
      <c r="AN80" s="575">
        <f t="shared" si="0"/>
        <v>0</v>
      </c>
      <c r="AO80" s="576"/>
      <c r="AP80" s="576"/>
      <c r="AQ80" s="76" t="s">
        <v>151</v>
      </c>
      <c r="AR80" s="73"/>
      <c r="AS80" s="77">
        <v>0</v>
      </c>
      <c r="AT80" s="78">
        <f t="shared" si="1"/>
        <v>0</v>
      </c>
      <c r="AU80" s="79">
        <f>'SO 04A1 - Kanalizace - gr...'!P88</f>
        <v>0</v>
      </c>
      <c r="AV80" s="78">
        <f>'SO 04A1 - Kanalizace - gr...'!J33</f>
        <v>0</v>
      </c>
      <c r="AW80" s="78">
        <f>'SO 04A1 - Kanalizace - gr...'!J34</f>
        <v>0</v>
      </c>
      <c r="AX80" s="78">
        <f>'SO 04A1 - Kanalizace - gr...'!J35</f>
        <v>0</v>
      </c>
      <c r="AY80" s="78">
        <f>'SO 04A1 - Kanalizace - gr...'!J36</f>
        <v>0</v>
      </c>
      <c r="AZ80" s="78">
        <f>'SO 04A1 - Kanalizace - gr...'!F33</f>
        <v>0</v>
      </c>
      <c r="BA80" s="78">
        <f>'SO 04A1 - Kanalizace - gr...'!F34</f>
        <v>0</v>
      </c>
      <c r="BB80" s="78">
        <f>'SO 04A1 - Kanalizace - gr...'!F35</f>
        <v>0</v>
      </c>
      <c r="BC80" s="78">
        <f>'SO 04A1 - Kanalizace - gr...'!F36</f>
        <v>0</v>
      </c>
      <c r="BD80" s="80">
        <f>'SO 04A1 - Kanalizace - gr...'!F37</f>
        <v>0</v>
      </c>
      <c r="BT80" s="81" t="s">
        <v>81</v>
      </c>
      <c r="BV80" s="81" t="s">
        <v>75</v>
      </c>
      <c r="BW80" s="81" t="s">
        <v>155</v>
      </c>
      <c r="BX80" s="81" t="s">
        <v>5</v>
      </c>
      <c r="CL80" s="81" t="s">
        <v>19</v>
      </c>
      <c r="CM80" s="81" t="s">
        <v>83</v>
      </c>
    </row>
    <row r="81" spans="1:91" s="6" customFormat="1" ht="24.75" customHeight="1" x14ac:dyDescent="0.2">
      <c r="A81" s="72" t="s">
        <v>77</v>
      </c>
      <c r="B81" s="73"/>
      <c r="C81" s="74"/>
      <c r="D81" s="569" t="s">
        <v>156</v>
      </c>
      <c r="E81" s="569"/>
      <c r="F81" s="569"/>
      <c r="G81" s="569"/>
      <c r="H81" s="569"/>
      <c r="I81" s="75"/>
      <c r="J81" s="569" t="s">
        <v>157</v>
      </c>
      <c r="K81" s="569"/>
      <c r="L81" s="569"/>
      <c r="M81" s="569"/>
      <c r="N81" s="569"/>
      <c r="O81" s="569"/>
      <c r="P81" s="569"/>
      <c r="Q81" s="569"/>
      <c r="R81" s="569"/>
      <c r="S81" s="569"/>
      <c r="T81" s="569"/>
      <c r="U81" s="569"/>
      <c r="V81" s="569"/>
      <c r="W81" s="569"/>
      <c r="X81" s="569"/>
      <c r="Y81" s="569"/>
      <c r="Z81" s="569"/>
      <c r="AA81" s="569"/>
      <c r="AB81" s="569"/>
      <c r="AC81" s="569"/>
      <c r="AD81" s="569"/>
      <c r="AE81" s="569"/>
      <c r="AF81" s="569"/>
      <c r="AG81" s="575">
        <f>'SO 04A2 - Kanalizace - gr...'!J30</f>
        <v>0</v>
      </c>
      <c r="AH81" s="576"/>
      <c r="AI81" s="576"/>
      <c r="AJ81" s="576"/>
      <c r="AK81" s="576"/>
      <c r="AL81" s="576"/>
      <c r="AM81" s="576"/>
      <c r="AN81" s="575">
        <f t="shared" si="0"/>
        <v>0</v>
      </c>
      <c r="AO81" s="576"/>
      <c r="AP81" s="576"/>
      <c r="AQ81" s="76" t="s">
        <v>151</v>
      </c>
      <c r="AR81" s="73"/>
      <c r="AS81" s="77">
        <v>0</v>
      </c>
      <c r="AT81" s="78">
        <f t="shared" si="1"/>
        <v>0</v>
      </c>
      <c r="AU81" s="79">
        <f>'SO 04A2 - Kanalizace - gr...'!P88</f>
        <v>0</v>
      </c>
      <c r="AV81" s="78">
        <f>'SO 04A2 - Kanalizace - gr...'!J33</f>
        <v>0</v>
      </c>
      <c r="AW81" s="78">
        <f>'SO 04A2 - Kanalizace - gr...'!J34</f>
        <v>0</v>
      </c>
      <c r="AX81" s="78">
        <f>'SO 04A2 - Kanalizace - gr...'!J35</f>
        <v>0</v>
      </c>
      <c r="AY81" s="78">
        <f>'SO 04A2 - Kanalizace - gr...'!J36</f>
        <v>0</v>
      </c>
      <c r="AZ81" s="78">
        <f>'SO 04A2 - Kanalizace - gr...'!F33</f>
        <v>0</v>
      </c>
      <c r="BA81" s="78">
        <f>'SO 04A2 - Kanalizace - gr...'!F34</f>
        <v>0</v>
      </c>
      <c r="BB81" s="78">
        <f>'SO 04A2 - Kanalizace - gr...'!F35</f>
        <v>0</v>
      </c>
      <c r="BC81" s="78">
        <f>'SO 04A2 - Kanalizace - gr...'!F36</f>
        <v>0</v>
      </c>
      <c r="BD81" s="80">
        <f>'SO 04A2 - Kanalizace - gr...'!F37</f>
        <v>0</v>
      </c>
      <c r="BT81" s="81" t="s">
        <v>81</v>
      </c>
      <c r="BV81" s="81" t="s">
        <v>75</v>
      </c>
      <c r="BW81" s="81" t="s">
        <v>158</v>
      </c>
      <c r="BX81" s="81" t="s">
        <v>5</v>
      </c>
      <c r="CL81" s="81" t="s">
        <v>19</v>
      </c>
      <c r="CM81" s="81" t="s">
        <v>83</v>
      </c>
    </row>
    <row r="82" spans="1:91" s="6" customFormat="1" ht="24.75" customHeight="1" x14ac:dyDescent="0.2">
      <c r="A82" s="72" t="s">
        <v>77</v>
      </c>
      <c r="B82" s="73"/>
      <c r="C82" s="74"/>
      <c r="D82" s="569" t="s">
        <v>159</v>
      </c>
      <c r="E82" s="569"/>
      <c r="F82" s="569"/>
      <c r="G82" s="569"/>
      <c r="H82" s="569"/>
      <c r="I82" s="75"/>
      <c r="J82" s="569" t="s">
        <v>160</v>
      </c>
      <c r="K82" s="569"/>
      <c r="L82" s="569"/>
      <c r="M82" s="569"/>
      <c r="N82" s="569"/>
      <c r="O82" s="569"/>
      <c r="P82" s="569"/>
      <c r="Q82" s="569"/>
      <c r="R82" s="569"/>
      <c r="S82" s="569"/>
      <c r="T82" s="569"/>
      <c r="U82" s="569"/>
      <c r="V82" s="569"/>
      <c r="W82" s="569"/>
      <c r="X82" s="569"/>
      <c r="Y82" s="569"/>
      <c r="Z82" s="569"/>
      <c r="AA82" s="569"/>
      <c r="AB82" s="569"/>
      <c r="AC82" s="569"/>
      <c r="AD82" s="569"/>
      <c r="AE82" s="569"/>
      <c r="AF82" s="569"/>
      <c r="AG82" s="575">
        <f>'SO 04A3 - Kanalizace - gr...'!J30</f>
        <v>0</v>
      </c>
      <c r="AH82" s="576"/>
      <c r="AI82" s="576"/>
      <c r="AJ82" s="576"/>
      <c r="AK82" s="576"/>
      <c r="AL82" s="576"/>
      <c r="AM82" s="576"/>
      <c r="AN82" s="575">
        <f t="shared" si="0"/>
        <v>0</v>
      </c>
      <c r="AO82" s="576"/>
      <c r="AP82" s="576"/>
      <c r="AQ82" s="76" t="s">
        <v>151</v>
      </c>
      <c r="AR82" s="73"/>
      <c r="AS82" s="77">
        <v>0</v>
      </c>
      <c r="AT82" s="78">
        <f t="shared" si="1"/>
        <v>0</v>
      </c>
      <c r="AU82" s="79">
        <f>'SO 04A3 - Kanalizace - gr...'!P88</f>
        <v>0</v>
      </c>
      <c r="AV82" s="78">
        <f>'SO 04A3 - Kanalizace - gr...'!J33</f>
        <v>0</v>
      </c>
      <c r="AW82" s="78">
        <f>'SO 04A3 - Kanalizace - gr...'!J34</f>
        <v>0</v>
      </c>
      <c r="AX82" s="78">
        <f>'SO 04A3 - Kanalizace - gr...'!J35</f>
        <v>0</v>
      </c>
      <c r="AY82" s="78">
        <f>'SO 04A3 - Kanalizace - gr...'!J36</f>
        <v>0</v>
      </c>
      <c r="AZ82" s="78">
        <f>'SO 04A3 - Kanalizace - gr...'!F33</f>
        <v>0</v>
      </c>
      <c r="BA82" s="78">
        <f>'SO 04A3 - Kanalizace - gr...'!F34</f>
        <v>0</v>
      </c>
      <c r="BB82" s="78">
        <f>'SO 04A3 - Kanalizace - gr...'!F35</f>
        <v>0</v>
      </c>
      <c r="BC82" s="78">
        <f>'SO 04A3 - Kanalizace - gr...'!F36</f>
        <v>0</v>
      </c>
      <c r="BD82" s="80">
        <f>'SO 04A3 - Kanalizace - gr...'!F37</f>
        <v>0</v>
      </c>
      <c r="BT82" s="81" t="s">
        <v>81</v>
      </c>
      <c r="BV82" s="81" t="s">
        <v>75</v>
      </c>
      <c r="BW82" s="81" t="s">
        <v>161</v>
      </c>
      <c r="BX82" s="81" t="s">
        <v>5</v>
      </c>
      <c r="CL82" s="81" t="s">
        <v>19</v>
      </c>
      <c r="CM82" s="81" t="s">
        <v>83</v>
      </c>
    </row>
    <row r="83" spans="1:91" s="6" customFormat="1" ht="24.75" customHeight="1" x14ac:dyDescent="0.2">
      <c r="A83" s="72" t="s">
        <v>77</v>
      </c>
      <c r="B83" s="73"/>
      <c r="C83" s="74"/>
      <c r="D83" s="569" t="s">
        <v>162</v>
      </c>
      <c r="E83" s="569"/>
      <c r="F83" s="569"/>
      <c r="G83" s="569"/>
      <c r="H83" s="569"/>
      <c r="I83" s="75"/>
      <c r="J83" s="569" t="s">
        <v>163</v>
      </c>
      <c r="K83" s="569"/>
      <c r="L83" s="569"/>
      <c r="M83" s="569"/>
      <c r="N83" s="569"/>
      <c r="O83" s="569"/>
      <c r="P83" s="569"/>
      <c r="Q83" s="569"/>
      <c r="R83" s="569"/>
      <c r="S83" s="569"/>
      <c r="T83" s="569"/>
      <c r="U83" s="569"/>
      <c r="V83" s="569"/>
      <c r="W83" s="569"/>
      <c r="X83" s="569"/>
      <c r="Y83" s="569"/>
      <c r="Z83" s="569"/>
      <c r="AA83" s="569"/>
      <c r="AB83" s="569"/>
      <c r="AC83" s="569"/>
      <c r="AD83" s="569"/>
      <c r="AE83" s="569"/>
      <c r="AF83" s="569"/>
      <c r="AG83" s="575">
        <f>'SO 04A3-1 - Kanalizace - ...'!J30</f>
        <v>0</v>
      </c>
      <c r="AH83" s="576"/>
      <c r="AI83" s="576"/>
      <c r="AJ83" s="576"/>
      <c r="AK83" s="576"/>
      <c r="AL83" s="576"/>
      <c r="AM83" s="576"/>
      <c r="AN83" s="575">
        <f t="shared" si="0"/>
        <v>0</v>
      </c>
      <c r="AO83" s="576"/>
      <c r="AP83" s="576"/>
      <c r="AQ83" s="76" t="s">
        <v>151</v>
      </c>
      <c r="AR83" s="73"/>
      <c r="AS83" s="77">
        <v>0</v>
      </c>
      <c r="AT83" s="78">
        <f t="shared" si="1"/>
        <v>0</v>
      </c>
      <c r="AU83" s="79">
        <f>'SO 04A3-1 - Kanalizace - ...'!P88</f>
        <v>0</v>
      </c>
      <c r="AV83" s="78">
        <f>'SO 04A3-1 - Kanalizace - ...'!J33</f>
        <v>0</v>
      </c>
      <c r="AW83" s="78">
        <f>'SO 04A3-1 - Kanalizace - ...'!J34</f>
        <v>0</v>
      </c>
      <c r="AX83" s="78">
        <f>'SO 04A3-1 - Kanalizace - ...'!J35</f>
        <v>0</v>
      </c>
      <c r="AY83" s="78">
        <f>'SO 04A3-1 - Kanalizace - ...'!J36</f>
        <v>0</v>
      </c>
      <c r="AZ83" s="78">
        <f>'SO 04A3-1 - Kanalizace - ...'!F33</f>
        <v>0</v>
      </c>
      <c r="BA83" s="78">
        <f>'SO 04A3-1 - Kanalizace - ...'!F34</f>
        <v>0</v>
      </c>
      <c r="BB83" s="78">
        <f>'SO 04A3-1 - Kanalizace - ...'!F35</f>
        <v>0</v>
      </c>
      <c r="BC83" s="78">
        <f>'SO 04A3-1 - Kanalizace - ...'!F36</f>
        <v>0</v>
      </c>
      <c r="BD83" s="80">
        <f>'SO 04A3-1 - Kanalizace - ...'!F37</f>
        <v>0</v>
      </c>
      <c r="BT83" s="81" t="s">
        <v>81</v>
      </c>
      <c r="BV83" s="81" t="s">
        <v>75</v>
      </c>
      <c r="BW83" s="81" t="s">
        <v>164</v>
      </c>
      <c r="BX83" s="81" t="s">
        <v>5</v>
      </c>
      <c r="CL83" s="81" t="s">
        <v>19</v>
      </c>
      <c r="CM83" s="81" t="s">
        <v>83</v>
      </c>
    </row>
    <row r="84" spans="1:91" s="6" customFormat="1" ht="24.75" customHeight="1" x14ac:dyDescent="0.2">
      <c r="A84" s="72" t="s">
        <v>77</v>
      </c>
      <c r="B84" s="73"/>
      <c r="C84" s="74"/>
      <c r="D84" s="569" t="s">
        <v>165</v>
      </c>
      <c r="E84" s="569"/>
      <c r="F84" s="569"/>
      <c r="G84" s="569"/>
      <c r="H84" s="569"/>
      <c r="I84" s="75"/>
      <c r="J84" s="569" t="s">
        <v>166</v>
      </c>
      <c r="K84" s="569"/>
      <c r="L84" s="569"/>
      <c r="M84" s="569"/>
      <c r="N84" s="569"/>
      <c r="O84" s="569"/>
      <c r="P84" s="569"/>
      <c r="Q84" s="569"/>
      <c r="R84" s="569"/>
      <c r="S84" s="569"/>
      <c r="T84" s="569"/>
      <c r="U84" s="569"/>
      <c r="V84" s="569"/>
      <c r="W84" s="569"/>
      <c r="X84" s="569"/>
      <c r="Y84" s="569"/>
      <c r="Z84" s="569"/>
      <c r="AA84" s="569"/>
      <c r="AB84" s="569"/>
      <c r="AC84" s="569"/>
      <c r="AD84" s="569"/>
      <c r="AE84" s="569"/>
      <c r="AF84" s="569"/>
      <c r="AG84" s="575">
        <f>'SO 04A4 - Kanalizace - gr...'!J30</f>
        <v>0</v>
      </c>
      <c r="AH84" s="576"/>
      <c r="AI84" s="576"/>
      <c r="AJ84" s="576"/>
      <c r="AK84" s="576"/>
      <c r="AL84" s="576"/>
      <c r="AM84" s="576"/>
      <c r="AN84" s="575">
        <f t="shared" si="0"/>
        <v>0</v>
      </c>
      <c r="AO84" s="576"/>
      <c r="AP84" s="576"/>
      <c r="AQ84" s="76" t="s">
        <v>151</v>
      </c>
      <c r="AR84" s="73"/>
      <c r="AS84" s="77">
        <v>0</v>
      </c>
      <c r="AT84" s="78">
        <f t="shared" si="1"/>
        <v>0</v>
      </c>
      <c r="AU84" s="79">
        <f>'SO 04A4 - Kanalizace - gr...'!P88</f>
        <v>0</v>
      </c>
      <c r="AV84" s="78">
        <f>'SO 04A4 - Kanalizace - gr...'!J33</f>
        <v>0</v>
      </c>
      <c r="AW84" s="78">
        <f>'SO 04A4 - Kanalizace - gr...'!J34</f>
        <v>0</v>
      </c>
      <c r="AX84" s="78">
        <f>'SO 04A4 - Kanalizace - gr...'!J35</f>
        <v>0</v>
      </c>
      <c r="AY84" s="78">
        <f>'SO 04A4 - Kanalizace - gr...'!J36</f>
        <v>0</v>
      </c>
      <c r="AZ84" s="78">
        <f>'SO 04A4 - Kanalizace - gr...'!F33</f>
        <v>0</v>
      </c>
      <c r="BA84" s="78">
        <f>'SO 04A4 - Kanalizace - gr...'!F34</f>
        <v>0</v>
      </c>
      <c r="BB84" s="78">
        <f>'SO 04A4 - Kanalizace - gr...'!F35</f>
        <v>0</v>
      </c>
      <c r="BC84" s="78">
        <f>'SO 04A4 - Kanalizace - gr...'!F36</f>
        <v>0</v>
      </c>
      <c r="BD84" s="80">
        <f>'SO 04A4 - Kanalizace - gr...'!F37</f>
        <v>0</v>
      </c>
      <c r="BT84" s="81" t="s">
        <v>81</v>
      </c>
      <c r="BV84" s="81" t="s">
        <v>75</v>
      </c>
      <c r="BW84" s="81" t="s">
        <v>167</v>
      </c>
      <c r="BX84" s="81" t="s">
        <v>5</v>
      </c>
      <c r="CL84" s="81" t="s">
        <v>19</v>
      </c>
      <c r="CM84" s="81" t="s">
        <v>83</v>
      </c>
    </row>
    <row r="85" spans="1:91" s="6" customFormat="1" ht="24.75" customHeight="1" x14ac:dyDescent="0.2">
      <c r="A85" s="72" t="s">
        <v>77</v>
      </c>
      <c r="B85" s="73"/>
      <c r="C85" s="74"/>
      <c r="D85" s="569" t="s">
        <v>168</v>
      </c>
      <c r="E85" s="569"/>
      <c r="F85" s="569"/>
      <c r="G85" s="569"/>
      <c r="H85" s="569"/>
      <c r="I85" s="75"/>
      <c r="J85" s="569" t="s">
        <v>169</v>
      </c>
      <c r="K85" s="569"/>
      <c r="L85" s="569"/>
      <c r="M85" s="569"/>
      <c r="N85" s="569"/>
      <c r="O85" s="569"/>
      <c r="P85" s="569"/>
      <c r="Q85" s="569"/>
      <c r="R85" s="569"/>
      <c r="S85" s="569"/>
      <c r="T85" s="569"/>
      <c r="U85" s="569"/>
      <c r="V85" s="569"/>
      <c r="W85" s="569"/>
      <c r="X85" s="569"/>
      <c r="Y85" s="569"/>
      <c r="Z85" s="569"/>
      <c r="AA85" s="569"/>
      <c r="AB85" s="569"/>
      <c r="AC85" s="569"/>
      <c r="AD85" s="569"/>
      <c r="AE85" s="569"/>
      <c r="AF85" s="569"/>
      <c r="AG85" s="575">
        <f>'SO 04A5 - Kanalizace - gr...'!J30</f>
        <v>0</v>
      </c>
      <c r="AH85" s="576"/>
      <c r="AI85" s="576"/>
      <c r="AJ85" s="576"/>
      <c r="AK85" s="576"/>
      <c r="AL85" s="576"/>
      <c r="AM85" s="576"/>
      <c r="AN85" s="575">
        <f t="shared" si="0"/>
        <v>0</v>
      </c>
      <c r="AO85" s="576"/>
      <c r="AP85" s="576"/>
      <c r="AQ85" s="76" t="s">
        <v>151</v>
      </c>
      <c r="AR85" s="73"/>
      <c r="AS85" s="77">
        <v>0</v>
      </c>
      <c r="AT85" s="78">
        <f t="shared" si="1"/>
        <v>0</v>
      </c>
      <c r="AU85" s="79">
        <f>'SO 04A5 - Kanalizace - gr...'!P88</f>
        <v>0</v>
      </c>
      <c r="AV85" s="78">
        <f>'SO 04A5 - Kanalizace - gr...'!J33</f>
        <v>0</v>
      </c>
      <c r="AW85" s="78">
        <f>'SO 04A5 - Kanalizace - gr...'!J34</f>
        <v>0</v>
      </c>
      <c r="AX85" s="78">
        <f>'SO 04A5 - Kanalizace - gr...'!J35</f>
        <v>0</v>
      </c>
      <c r="AY85" s="78">
        <f>'SO 04A5 - Kanalizace - gr...'!J36</f>
        <v>0</v>
      </c>
      <c r="AZ85" s="78">
        <f>'SO 04A5 - Kanalizace - gr...'!F33</f>
        <v>0</v>
      </c>
      <c r="BA85" s="78">
        <f>'SO 04A5 - Kanalizace - gr...'!F34</f>
        <v>0</v>
      </c>
      <c r="BB85" s="78">
        <f>'SO 04A5 - Kanalizace - gr...'!F35</f>
        <v>0</v>
      </c>
      <c r="BC85" s="78">
        <f>'SO 04A5 - Kanalizace - gr...'!F36</f>
        <v>0</v>
      </c>
      <c r="BD85" s="80">
        <f>'SO 04A5 - Kanalizace - gr...'!F37</f>
        <v>0</v>
      </c>
      <c r="BT85" s="81" t="s">
        <v>81</v>
      </c>
      <c r="BV85" s="81" t="s">
        <v>75</v>
      </c>
      <c r="BW85" s="81" t="s">
        <v>170</v>
      </c>
      <c r="BX85" s="81" t="s">
        <v>5</v>
      </c>
      <c r="CL85" s="81" t="s">
        <v>19</v>
      </c>
      <c r="CM85" s="81" t="s">
        <v>83</v>
      </c>
    </row>
    <row r="86" spans="1:91" s="6" customFormat="1" ht="24.75" customHeight="1" x14ac:dyDescent="0.2">
      <c r="A86" s="72" t="s">
        <v>77</v>
      </c>
      <c r="B86" s="73"/>
      <c r="C86" s="74"/>
      <c r="D86" s="569" t="s">
        <v>171</v>
      </c>
      <c r="E86" s="569"/>
      <c r="F86" s="569"/>
      <c r="G86" s="569"/>
      <c r="H86" s="569"/>
      <c r="I86" s="75"/>
      <c r="J86" s="569" t="s">
        <v>172</v>
      </c>
      <c r="K86" s="569"/>
      <c r="L86" s="569"/>
      <c r="M86" s="569"/>
      <c r="N86" s="569"/>
      <c r="O86" s="569"/>
      <c r="P86" s="569"/>
      <c r="Q86" s="569"/>
      <c r="R86" s="569"/>
      <c r="S86" s="569"/>
      <c r="T86" s="569"/>
      <c r="U86" s="569"/>
      <c r="V86" s="569"/>
      <c r="W86" s="569"/>
      <c r="X86" s="569"/>
      <c r="Y86" s="569"/>
      <c r="Z86" s="569"/>
      <c r="AA86" s="569"/>
      <c r="AB86" s="569"/>
      <c r="AC86" s="569"/>
      <c r="AD86" s="569"/>
      <c r="AE86" s="569"/>
      <c r="AF86" s="569"/>
      <c r="AG86" s="575">
        <f>'SO 04A6 - Kanalizace - gr...'!J30</f>
        <v>0</v>
      </c>
      <c r="AH86" s="576"/>
      <c r="AI86" s="576"/>
      <c r="AJ86" s="576"/>
      <c r="AK86" s="576"/>
      <c r="AL86" s="576"/>
      <c r="AM86" s="576"/>
      <c r="AN86" s="575">
        <f t="shared" si="0"/>
        <v>0</v>
      </c>
      <c r="AO86" s="576"/>
      <c r="AP86" s="576"/>
      <c r="AQ86" s="76" t="s">
        <v>151</v>
      </c>
      <c r="AR86" s="73"/>
      <c r="AS86" s="77">
        <v>0</v>
      </c>
      <c r="AT86" s="78">
        <f t="shared" si="1"/>
        <v>0</v>
      </c>
      <c r="AU86" s="79">
        <f>'SO 04A6 - Kanalizace - gr...'!P88</f>
        <v>0</v>
      </c>
      <c r="AV86" s="78">
        <f>'SO 04A6 - Kanalizace - gr...'!J33</f>
        <v>0</v>
      </c>
      <c r="AW86" s="78">
        <f>'SO 04A6 - Kanalizace - gr...'!J34</f>
        <v>0</v>
      </c>
      <c r="AX86" s="78">
        <f>'SO 04A6 - Kanalizace - gr...'!J35</f>
        <v>0</v>
      </c>
      <c r="AY86" s="78">
        <f>'SO 04A6 - Kanalizace - gr...'!J36</f>
        <v>0</v>
      </c>
      <c r="AZ86" s="78">
        <f>'SO 04A6 - Kanalizace - gr...'!F33</f>
        <v>0</v>
      </c>
      <c r="BA86" s="78">
        <f>'SO 04A6 - Kanalizace - gr...'!F34</f>
        <v>0</v>
      </c>
      <c r="BB86" s="78">
        <f>'SO 04A6 - Kanalizace - gr...'!F35</f>
        <v>0</v>
      </c>
      <c r="BC86" s="78">
        <f>'SO 04A6 - Kanalizace - gr...'!F36</f>
        <v>0</v>
      </c>
      <c r="BD86" s="80">
        <f>'SO 04A6 - Kanalizace - gr...'!F37</f>
        <v>0</v>
      </c>
      <c r="BT86" s="81" t="s">
        <v>81</v>
      </c>
      <c r="BV86" s="81" t="s">
        <v>75</v>
      </c>
      <c r="BW86" s="81" t="s">
        <v>173</v>
      </c>
      <c r="BX86" s="81" t="s">
        <v>5</v>
      </c>
      <c r="CL86" s="81" t="s">
        <v>19</v>
      </c>
      <c r="CM86" s="81" t="s">
        <v>83</v>
      </c>
    </row>
    <row r="87" spans="1:91" s="6" customFormat="1" ht="24.75" customHeight="1" x14ac:dyDescent="0.2">
      <c r="A87" s="72" t="s">
        <v>77</v>
      </c>
      <c r="B87" s="73"/>
      <c r="C87" s="74"/>
      <c r="D87" s="569" t="s">
        <v>174</v>
      </c>
      <c r="E87" s="569"/>
      <c r="F87" s="569"/>
      <c r="G87" s="569"/>
      <c r="H87" s="569"/>
      <c r="I87" s="75"/>
      <c r="J87" s="569" t="s">
        <v>175</v>
      </c>
      <c r="K87" s="569"/>
      <c r="L87" s="569"/>
      <c r="M87" s="569"/>
      <c r="N87" s="569"/>
      <c r="O87" s="569"/>
      <c r="P87" s="569"/>
      <c r="Q87" s="569"/>
      <c r="R87" s="569"/>
      <c r="S87" s="569"/>
      <c r="T87" s="569"/>
      <c r="U87" s="569"/>
      <c r="V87" s="569"/>
      <c r="W87" s="569"/>
      <c r="X87" s="569"/>
      <c r="Y87" s="569"/>
      <c r="Z87" s="569"/>
      <c r="AA87" s="569"/>
      <c r="AB87" s="569"/>
      <c r="AC87" s="569"/>
      <c r="AD87" s="569"/>
      <c r="AE87" s="569"/>
      <c r="AF87" s="569"/>
      <c r="AG87" s="575">
        <f>'SO 04B - Kanalizace - gra...'!J30</f>
        <v>0</v>
      </c>
      <c r="AH87" s="576"/>
      <c r="AI87" s="576"/>
      <c r="AJ87" s="576"/>
      <c r="AK87" s="576"/>
      <c r="AL87" s="576"/>
      <c r="AM87" s="576"/>
      <c r="AN87" s="575">
        <f t="shared" si="0"/>
        <v>0</v>
      </c>
      <c r="AO87" s="576"/>
      <c r="AP87" s="576"/>
      <c r="AQ87" s="76" t="s">
        <v>151</v>
      </c>
      <c r="AR87" s="73"/>
      <c r="AS87" s="77">
        <v>0</v>
      </c>
      <c r="AT87" s="78">
        <f t="shared" si="1"/>
        <v>0</v>
      </c>
      <c r="AU87" s="79">
        <f>'SO 04B - Kanalizace - gra...'!P88</f>
        <v>0</v>
      </c>
      <c r="AV87" s="78">
        <f>'SO 04B - Kanalizace - gra...'!J33</f>
        <v>0</v>
      </c>
      <c r="AW87" s="78">
        <f>'SO 04B - Kanalizace - gra...'!J34</f>
        <v>0</v>
      </c>
      <c r="AX87" s="78">
        <f>'SO 04B - Kanalizace - gra...'!J35</f>
        <v>0</v>
      </c>
      <c r="AY87" s="78">
        <f>'SO 04B - Kanalizace - gra...'!J36</f>
        <v>0</v>
      </c>
      <c r="AZ87" s="78">
        <f>'SO 04B - Kanalizace - gra...'!F33</f>
        <v>0</v>
      </c>
      <c r="BA87" s="78">
        <f>'SO 04B - Kanalizace - gra...'!F34</f>
        <v>0</v>
      </c>
      <c r="BB87" s="78">
        <f>'SO 04B - Kanalizace - gra...'!F35</f>
        <v>0</v>
      </c>
      <c r="BC87" s="78">
        <f>'SO 04B - Kanalizace - gra...'!F36</f>
        <v>0</v>
      </c>
      <c r="BD87" s="80">
        <f>'SO 04B - Kanalizace - gra...'!F37</f>
        <v>0</v>
      </c>
      <c r="BT87" s="81" t="s">
        <v>81</v>
      </c>
      <c r="BV87" s="81" t="s">
        <v>75</v>
      </c>
      <c r="BW87" s="81" t="s">
        <v>176</v>
      </c>
      <c r="BX87" s="81" t="s">
        <v>5</v>
      </c>
      <c r="CL87" s="81" t="s">
        <v>19</v>
      </c>
      <c r="CM87" s="81" t="s">
        <v>83</v>
      </c>
    </row>
    <row r="88" spans="1:91" s="6" customFormat="1" ht="24.75" customHeight="1" x14ac:dyDescent="0.2">
      <c r="A88" s="72" t="s">
        <v>77</v>
      </c>
      <c r="B88" s="73"/>
      <c r="C88" s="74"/>
      <c r="D88" s="569" t="s">
        <v>177</v>
      </c>
      <c r="E88" s="569"/>
      <c r="F88" s="569"/>
      <c r="G88" s="569"/>
      <c r="H88" s="569"/>
      <c r="I88" s="75"/>
      <c r="J88" s="569" t="s">
        <v>178</v>
      </c>
      <c r="K88" s="569"/>
      <c r="L88" s="569"/>
      <c r="M88" s="569"/>
      <c r="N88" s="569"/>
      <c r="O88" s="569"/>
      <c r="P88" s="569"/>
      <c r="Q88" s="569"/>
      <c r="R88" s="569"/>
      <c r="S88" s="569"/>
      <c r="T88" s="569"/>
      <c r="U88" s="569"/>
      <c r="V88" s="569"/>
      <c r="W88" s="569"/>
      <c r="X88" s="569"/>
      <c r="Y88" s="569"/>
      <c r="Z88" s="569"/>
      <c r="AA88" s="569"/>
      <c r="AB88" s="569"/>
      <c r="AC88" s="569"/>
      <c r="AD88" s="569"/>
      <c r="AE88" s="569"/>
      <c r="AF88" s="569"/>
      <c r="AG88" s="575">
        <f>'SO 04V - Oprava stávající...'!J30</f>
        <v>0</v>
      </c>
      <c r="AH88" s="576"/>
      <c r="AI88" s="576"/>
      <c r="AJ88" s="576"/>
      <c r="AK88" s="576"/>
      <c r="AL88" s="576"/>
      <c r="AM88" s="576"/>
      <c r="AN88" s="575">
        <f t="shared" si="0"/>
        <v>0</v>
      </c>
      <c r="AO88" s="576"/>
      <c r="AP88" s="576"/>
      <c r="AQ88" s="76" t="s">
        <v>151</v>
      </c>
      <c r="AR88" s="73"/>
      <c r="AS88" s="77">
        <v>0</v>
      </c>
      <c r="AT88" s="78">
        <f t="shared" si="1"/>
        <v>0</v>
      </c>
      <c r="AU88" s="79">
        <f>'SO 04V - Oprava stávající...'!P85</f>
        <v>0</v>
      </c>
      <c r="AV88" s="78">
        <f>'SO 04V - Oprava stávající...'!J33</f>
        <v>0</v>
      </c>
      <c r="AW88" s="78">
        <f>'SO 04V - Oprava stávající...'!J34</f>
        <v>0</v>
      </c>
      <c r="AX88" s="78">
        <f>'SO 04V - Oprava stávající...'!J35</f>
        <v>0</v>
      </c>
      <c r="AY88" s="78">
        <f>'SO 04V - Oprava stávající...'!J36</f>
        <v>0</v>
      </c>
      <c r="AZ88" s="78">
        <f>'SO 04V - Oprava stávající...'!F33</f>
        <v>0</v>
      </c>
      <c r="BA88" s="78">
        <f>'SO 04V - Oprava stávající...'!F34</f>
        <v>0</v>
      </c>
      <c r="BB88" s="78">
        <f>'SO 04V - Oprava stávající...'!F35</f>
        <v>0</v>
      </c>
      <c r="BC88" s="78">
        <f>'SO 04V - Oprava stávající...'!F36</f>
        <v>0</v>
      </c>
      <c r="BD88" s="80">
        <f>'SO 04V - Oprava stávající...'!F37</f>
        <v>0</v>
      </c>
      <c r="BT88" s="81" t="s">
        <v>81</v>
      </c>
      <c r="BV88" s="81" t="s">
        <v>75</v>
      </c>
      <c r="BW88" s="81" t="s">
        <v>179</v>
      </c>
      <c r="BX88" s="81" t="s">
        <v>5</v>
      </c>
      <c r="CL88" s="81" t="s">
        <v>19</v>
      </c>
      <c r="CM88" s="81" t="s">
        <v>83</v>
      </c>
    </row>
    <row r="89" spans="1:91" s="6" customFormat="1" ht="24.75" customHeight="1" x14ac:dyDescent="0.2">
      <c r="A89" s="72" t="s">
        <v>77</v>
      </c>
      <c r="B89" s="73"/>
      <c r="C89" s="74"/>
      <c r="D89" s="569" t="s">
        <v>180</v>
      </c>
      <c r="E89" s="569"/>
      <c r="F89" s="569"/>
      <c r="G89" s="569"/>
      <c r="H89" s="569"/>
      <c r="I89" s="75"/>
      <c r="J89" s="569" t="s">
        <v>181</v>
      </c>
      <c r="K89" s="569"/>
      <c r="L89" s="569"/>
      <c r="M89" s="569"/>
      <c r="N89" s="569"/>
      <c r="O89" s="569"/>
      <c r="P89" s="569"/>
      <c r="Q89" s="569"/>
      <c r="R89" s="569"/>
      <c r="S89" s="569"/>
      <c r="T89" s="569"/>
      <c r="U89" s="569"/>
      <c r="V89" s="569"/>
      <c r="W89" s="569"/>
      <c r="X89" s="569"/>
      <c r="Y89" s="569"/>
      <c r="Z89" s="569"/>
      <c r="AA89" s="569"/>
      <c r="AB89" s="569"/>
      <c r="AC89" s="569"/>
      <c r="AD89" s="569"/>
      <c r="AE89" s="569"/>
      <c r="AF89" s="569"/>
      <c r="AG89" s="575">
        <f>'SO 04B1 - Kanalizace - gr...'!J30</f>
        <v>0</v>
      </c>
      <c r="AH89" s="576"/>
      <c r="AI89" s="576"/>
      <c r="AJ89" s="576"/>
      <c r="AK89" s="576"/>
      <c r="AL89" s="576"/>
      <c r="AM89" s="576"/>
      <c r="AN89" s="575">
        <f t="shared" si="0"/>
        <v>0</v>
      </c>
      <c r="AO89" s="576"/>
      <c r="AP89" s="576"/>
      <c r="AQ89" s="76" t="s">
        <v>151</v>
      </c>
      <c r="AR89" s="73"/>
      <c r="AS89" s="77">
        <v>0</v>
      </c>
      <c r="AT89" s="78">
        <f t="shared" si="1"/>
        <v>0</v>
      </c>
      <c r="AU89" s="79">
        <f>'SO 04B1 - Kanalizace - gr...'!P88</f>
        <v>0</v>
      </c>
      <c r="AV89" s="78">
        <f>'SO 04B1 - Kanalizace - gr...'!J33</f>
        <v>0</v>
      </c>
      <c r="AW89" s="78">
        <f>'SO 04B1 - Kanalizace - gr...'!J34</f>
        <v>0</v>
      </c>
      <c r="AX89" s="78">
        <f>'SO 04B1 - Kanalizace - gr...'!J35</f>
        <v>0</v>
      </c>
      <c r="AY89" s="78">
        <f>'SO 04B1 - Kanalizace - gr...'!J36</f>
        <v>0</v>
      </c>
      <c r="AZ89" s="78">
        <f>'SO 04B1 - Kanalizace - gr...'!F33</f>
        <v>0</v>
      </c>
      <c r="BA89" s="78">
        <f>'SO 04B1 - Kanalizace - gr...'!F34</f>
        <v>0</v>
      </c>
      <c r="BB89" s="78">
        <f>'SO 04B1 - Kanalizace - gr...'!F35</f>
        <v>0</v>
      </c>
      <c r="BC89" s="78">
        <f>'SO 04B1 - Kanalizace - gr...'!F36</f>
        <v>0</v>
      </c>
      <c r="BD89" s="80">
        <f>'SO 04B1 - Kanalizace - gr...'!F37</f>
        <v>0</v>
      </c>
      <c r="BT89" s="81" t="s">
        <v>81</v>
      </c>
      <c r="BV89" s="81" t="s">
        <v>75</v>
      </c>
      <c r="BW89" s="81" t="s">
        <v>182</v>
      </c>
      <c r="BX89" s="81" t="s">
        <v>5</v>
      </c>
      <c r="CL89" s="81" t="s">
        <v>19</v>
      </c>
      <c r="CM89" s="81" t="s">
        <v>83</v>
      </c>
    </row>
    <row r="90" spans="1:91" s="6" customFormat="1" ht="24.75" customHeight="1" x14ac:dyDescent="0.2">
      <c r="A90" s="72" t="s">
        <v>77</v>
      </c>
      <c r="B90" s="73"/>
      <c r="C90" s="74"/>
      <c r="D90" s="569" t="s">
        <v>183</v>
      </c>
      <c r="E90" s="569"/>
      <c r="F90" s="569"/>
      <c r="G90" s="569"/>
      <c r="H90" s="569"/>
      <c r="I90" s="75"/>
      <c r="J90" s="569" t="s">
        <v>184</v>
      </c>
      <c r="K90" s="569"/>
      <c r="L90" s="569"/>
      <c r="M90" s="569"/>
      <c r="N90" s="569"/>
      <c r="O90" s="569"/>
      <c r="P90" s="569"/>
      <c r="Q90" s="569"/>
      <c r="R90" s="569"/>
      <c r="S90" s="569"/>
      <c r="T90" s="569"/>
      <c r="U90" s="569"/>
      <c r="V90" s="569"/>
      <c r="W90" s="569"/>
      <c r="X90" s="569"/>
      <c r="Y90" s="569"/>
      <c r="Z90" s="569"/>
      <c r="AA90" s="569"/>
      <c r="AB90" s="569"/>
      <c r="AC90" s="569"/>
      <c r="AD90" s="569"/>
      <c r="AE90" s="569"/>
      <c r="AF90" s="569"/>
      <c r="AG90" s="575">
        <f>'SO 04B2 - Kanalizace - gr...'!J30</f>
        <v>0</v>
      </c>
      <c r="AH90" s="576"/>
      <c r="AI90" s="576"/>
      <c r="AJ90" s="576"/>
      <c r="AK90" s="576"/>
      <c r="AL90" s="576"/>
      <c r="AM90" s="576"/>
      <c r="AN90" s="575">
        <f t="shared" si="0"/>
        <v>0</v>
      </c>
      <c r="AO90" s="576"/>
      <c r="AP90" s="576"/>
      <c r="AQ90" s="76" t="s">
        <v>151</v>
      </c>
      <c r="AR90" s="73"/>
      <c r="AS90" s="77">
        <v>0</v>
      </c>
      <c r="AT90" s="78">
        <f t="shared" si="1"/>
        <v>0</v>
      </c>
      <c r="AU90" s="79">
        <f>'SO 04B2 - Kanalizace - gr...'!P88</f>
        <v>0</v>
      </c>
      <c r="AV90" s="78">
        <f>'SO 04B2 - Kanalizace - gr...'!J33</f>
        <v>0</v>
      </c>
      <c r="AW90" s="78">
        <f>'SO 04B2 - Kanalizace - gr...'!J34</f>
        <v>0</v>
      </c>
      <c r="AX90" s="78">
        <f>'SO 04B2 - Kanalizace - gr...'!J35</f>
        <v>0</v>
      </c>
      <c r="AY90" s="78">
        <f>'SO 04B2 - Kanalizace - gr...'!J36</f>
        <v>0</v>
      </c>
      <c r="AZ90" s="78">
        <f>'SO 04B2 - Kanalizace - gr...'!F33</f>
        <v>0</v>
      </c>
      <c r="BA90" s="78">
        <f>'SO 04B2 - Kanalizace - gr...'!F34</f>
        <v>0</v>
      </c>
      <c r="BB90" s="78">
        <f>'SO 04B2 - Kanalizace - gr...'!F35</f>
        <v>0</v>
      </c>
      <c r="BC90" s="78">
        <f>'SO 04B2 - Kanalizace - gr...'!F36</f>
        <v>0</v>
      </c>
      <c r="BD90" s="80">
        <f>'SO 04B2 - Kanalizace - gr...'!F37</f>
        <v>0</v>
      </c>
      <c r="BT90" s="81" t="s">
        <v>81</v>
      </c>
      <c r="BV90" s="81" t="s">
        <v>75</v>
      </c>
      <c r="BW90" s="81" t="s">
        <v>185</v>
      </c>
      <c r="BX90" s="81" t="s">
        <v>5</v>
      </c>
      <c r="CL90" s="81" t="s">
        <v>19</v>
      </c>
      <c r="CM90" s="81" t="s">
        <v>83</v>
      </c>
    </row>
    <row r="91" spans="1:91" s="6" customFormat="1" ht="24.75" customHeight="1" x14ac:dyDescent="0.2">
      <c r="A91" s="72" t="s">
        <v>77</v>
      </c>
      <c r="B91" s="73"/>
      <c r="C91" s="74"/>
      <c r="D91" s="569" t="s">
        <v>186</v>
      </c>
      <c r="E91" s="569"/>
      <c r="F91" s="569"/>
      <c r="G91" s="569"/>
      <c r="H91" s="569"/>
      <c r="I91" s="75"/>
      <c r="J91" s="569" t="s">
        <v>187</v>
      </c>
      <c r="K91" s="569"/>
      <c r="L91" s="569"/>
      <c r="M91" s="569"/>
      <c r="N91" s="569"/>
      <c r="O91" s="569"/>
      <c r="P91" s="569"/>
      <c r="Q91" s="569"/>
      <c r="R91" s="569"/>
      <c r="S91" s="569"/>
      <c r="T91" s="569"/>
      <c r="U91" s="569"/>
      <c r="V91" s="569"/>
      <c r="W91" s="569"/>
      <c r="X91" s="569"/>
      <c r="Y91" s="569"/>
      <c r="Z91" s="569"/>
      <c r="AA91" s="569"/>
      <c r="AB91" s="569"/>
      <c r="AC91" s="569"/>
      <c r="AD91" s="569"/>
      <c r="AE91" s="569"/>
      <c r="AF91" s="569"/>
      <c r="AG91" s="575">
        <f>'SO 05V1 - Kanalizace - vý...'!J30</f>
        <v>0</v>
      </c>
      <c r="AH91" s="576"/>
      <c r="AI91" s="576"/>
      <c r="AJ91" s="576"/>
      <c r="AK91" s="576"/>
      <c r="AL91" s="576"/>
      <c r="AM91" s="576"/>
      <c r="AN91" s="575">
        <f t="shared" si="0"/>
        <v>0</v>
      </c>
      <c r="AO91" s="576"/>
      <c r="AP91" s="576"/>
      <c r="AQ91" s="76" t="s">
        <v>151</v>
      </c>
      <c r="AR91" s="73"/>
      <c r="AS91" s="77">
        <v>0</v>
      </c>
      <c r="AT91" s="78">
        <f t="shared" si="1"/>
        <v>0</v>
      </c>
      <c r="AU91" s="79">
        <f>'SO 05V1 - Kanalizace - vý...'!P87</f>
        <v>0</v>
      </c>
      <c r="AV91" s="78">
        <f>'SO 05V1 - Kanalizace - vý...'!J33</f>
        <v>0</v>
      </c>
      <c r="AW91" s="78">
        <f>'SO 05V1 - Kanalizace - vý...'!J34</f>
        <v>0</v>
      </c>
      <c r="AX91" s="78">
        <f>'SO 05V1 - Kanalizace - vý...'!J35</f>
        <v>0</v>
      </c>
      <c r="AY91" s="78">
        <f>'SO 05V1 - Kanalizace - vý...'!J36</f>
        <v>0</v>
      </c>
      <c r="AZ91" s="78">
        <f>'SO 05V1 - Kanalizace - vý...'!F33</f>
        <v>0</v>
      </c>
      <c r="BA91" s="78">
        <f>'SO 05V1 - Kanalizace - vý...'!F34</f>
        <v>0</v>
      </c>
      <c r="BB91" s="78">
        <f>'SO 05V1 - Kanalizace - vý...'!F35</f>
        <v>0</v>
      </c>
      <c r="BC91" s="78">
        <f>'SO 05V1 - Kanalizace - vý...'!F36</f>
        <v>0</v>
      </c>
      <c r="BD91" s="80">
        <f>'SO 05V1 - Kanalizace - vý...'!F37</f>
        <v>0</v>
      </c>
      <c r="BT91" s="81" t="s">
        <v>81</v>
      </c>
      <c r="BV91" s="81" t="s">
        <v>75</v>
      </c>
      <c r="BW91" s="81" t="s">
        <v>188</v>
      </c>
      <c r="BX91" s="81" t="s">
        <v>5</v>
      </c>
      <c r="CL91" s="81" t="s">
        <v>19</v>
      </c>
      <c r="CM91" s="81" t="s">
        <v>83</v>
      </c>
    </row>
    <row r="92" spans="1:91" s="6" customFormat="1" ht="24.75" customHeight="1" x14ac:dyDescent="0.2">
      <c r="A92" s="72" t="s">
        <v>77</v>
      </c>
      <c r="B92" s="73"/>
      <c r="C92" s="74"/>
      <c r="D92" s="569" t="s">
        <v>189</v>
      </c>
      <c r="E92" s="569"/>
      <c r="F92" s="569"/>
      <c r="G92" s="569"/>
      <c r="H92" s="569"/>
      <c r="I92" s="75"/>
      <c r="J92" s="569" t="s">
        <v>190</v>
      </c>
      <c r="K92" s="569"/>
      <c r="L92" s="569"/>
      <c r="M92" s="569"/>
      <c r="N92" s="569"/>
      <c r="O92" s="569"/>
      <c r="P92" s="569"/>
      <c r="Q92" s="569"/>
      <c r="R92" s="569"/>
      <c r="S92" s="569"/>
      <c r="T92" s="569"/>
      <c r="U92" s="569"/>
      <c r="V92" s="569"/>
      <c r="W92" s="569"/>
      <c r="X92" s="569"/>
      <c r="Y92" s="569"/>
      <c r="Z92" s="569"/>
      <c r="AA92" s="569"/>
      <c r="AB92" s="569"/>
      <c r="AC92" s="569"/>
      <c r="AD92" s="569"/>
      <c r="AE92" s="569"/>
      <c r="AF92" s="569"/>
      <c r="AG92" s="575">
        <f>'SO 05V2 - Kanalizace - vý...'!J30</f>
        <v>0</v>
      </c>
      <c r="AH92" s="576"/>
      <c r="AI92" s="576"/>
      <c r="AJ92" s="576"/>
      <c r="AK92" s="576"/>
      <c r="AL92" s="576"/>
      <c r="AM92" s="576"/>
      <c r="AN92" s="575">
        <f t="shared" si="0"/>
        <v>0</v>
      </c>
      <c r="AO92" s="576"/>
      <c r="AP92" s="576"/>
      <c r="AQ92" s="76" t="s">
        <v>151</v>
      </c>
      <c r="AR92" s="73"/>
      <c r="AS92" s="77">
        <v>0</v>
      </c>
      <c r="AT92" s="78">
        <f t="shared" si="1"/>
        <v>0</v>
      </c>
      <c r="AU92" s="79">
        <f>'SO 05V2 - Kanalizace - vý...'!P87</f>
        <v>0</v>
      </c>
      <c r="AV92" s="78">
        <f>'SO 05V2 - Kanalizace - vý...'!J33</f>
        <v>0</v>
      </c>
      <c r="AW92" s="78">
        <f>'SO 05V2 - Kanalizace - vý...'!J34</f>
        <v>0</v>
      </c>
      <c r="AX92" s="78">
        <f>'SO 05V2 - Kanalizace - vý...'!J35</f>
        <v>0</v>
      </c>
      <c r="AY92" s="78">
        <f>'SO 05V2 - Kanalizace - vý...'!J36</f>
        <v>0</v>
      </c>
      <c r="AZ92" s="78">
        <f>'SO 05V2 - Kanalizace - vý...'!F33</f>
        <v>0</v>
      </c>
      <c r="BA92" s="78">
        <f>'SO 05V2 - Kanalizace - vý...'!F34</f>
        <v>0</v>
      </c>
      <c r="BB92" s="78">
        <f>'SO 05V2 - Kanalizace - vý...'!F35</f>
        <v>0</v>
      </c>
      <c r="BC92" s="78">
        <f>'SO 05V2 - Kanalizace - vý...'!F36</f>
        <v>0</v>
      </c>
      <c r="BD92" s="80">
        <f>'SO 05V2 - Kanalizace - vý...'!F37</f>
        <v>0</v>
      </c>
      <c r="BT92" s="81" t="s">
        <v>81</v>
      </c>
      <c r="BV92" s="81" t="s">
        <v>75</v>
      </c>
      <c r="BW92" s="81" t="s">
        <v>191</v>
      </c>
      <c r="BX92" s="81" t="s">
        <v>5</v>
      </c>
      <c r="CL92" s="81" t="s">
        <v>19</v>
      </c>
      <c r="CM92" s="81" t="s">
        <v>83</v>
      </c>
    </row>
    <row r="93" spans="1:91" s="6" customFormat="1" ht="24.75" customHeight="1" x14ac:dyDescent="0.2">
      <c r="A93" s="72" t="s">
        <v>77</v>
      </c>
      <c r="B93" s="73"/>
      <c r="C93" s="74"/>
      <c r="D93" s="569" t="s">
        <v>192</v>
      </c>
      <c r="E93" s="569"/>
      <c r="F93" s="569"/>
      <c r="G93" s="569"/>
      <c r="H93" s="569"/>
      <c r="I93" s="75"/>
      <c r="J93" s="569" t="s">
        <v>193</v>
      </c>
      <c r="K93" s="569"/>
      <c r="L93" s="569"/>
      <c r="M93" s="569"/>
      <c r="N93" s="569"/>
      <c r="O93" s="569"/>
      <c r="P93" s="569"/>
      <c r="Q93" s="569"/>
      <c r="R93" s="569"/>
      <c r="S93" s="569"/>
      <c r="T93" s="569"/>
      <c r="U93" s="569"/>
      <c r="V93" s="569"/>
      <c r="W93" s="569"/>
      <c r="X93" s="569"/>
      <c r="Y93" s="569"/>
      <c r="Z93" s="569"/>
      <c r="AA93" s="569"/>
      <c r="AB93" s="569"/>
      <c r="AC93" s="569"/>
      <c r="AD93" s="569"/>
      <c r="AE93" s="569"/>
      <c r="AF93" s="569"/>
      <c r="AG93" s="575">
        <f>'SO 06 - Přípojka NN pro Č...'!J30</f>
        <v>0</v>
      </c>
      <c r="AH93" s="576"/>
      <c r="AI93" s="576"/>
      <c r="AJ93" s="576"/>
      <c r="AK93" s="576"/>
      <c r="AL93" s="576"/>
      <c r="AM93" s="576"/>
      <c r="AN93" s="575">
        <f t="shared" si="0"/>
        <v>0</v>
      </c>
      <c r="AO93" s="576"/>
      <c r="AP93" s="576"/>
      <c r="AQ93" s="76" t="s">
        <v>151</v>
      </c>
      <c r="AR93" s="73"/>
      <c r="AS93" s="77">
        <v>0</v>
      </c>
      <c r="AT93" s="78">
        <f t="shared" si="1"/>
        <v>0</v>
      </c>
      <c r="AU93" s="79">
        <f>'SO 06 - Přípojka NN pro Č...'!P80</f>
        <v>0</v>
      </c>
      <c r="AV93" s="78">
        <f>'SO 06 - Přípojka NN pro Č...'!J33</f>
        <v>0</v>
      </c>
      <c r="AW93" s="78">
        <f>'SO 06 - Přípojka NN pro Č...'!J34</f>
        <v>0</v>
      </c>
      <c r="AX93" s="78">
        <f>'SO 06 - Přípojka NN pro Č...'!J35</f>
        <v>0</v>
      </c>
      <c r="AY93" s="78">
        <f>'SO 06 - Přípojka NN pro Č...'!J36</f>
        <v>0</v>
      </c>
      <c r="AZ93" s="78">
        <f>'SO 06 - Přípojka NN pro Č...'!F33</f>
        <v>0</v>
      </c>
      <c r="BA93" s="78">
        <f>'SO 06 - Přípojka NN pro Č...'!F34</f>
        <v>0</v>
      </c>
      <c r="BB93" s="78">
        <f>'SO 06 - Přípojka NN pro Č...'!F35</f>
        <v>0</v>
      </c>
      <c r="BC93" s="78">
        <f>'SO 06 - Přípojka NN pro Č...'!F36</f>
        <v>0</v>
      </c>
      <c r="BD93" s="80">
        <f>'SO 06 - Přípojka NN pro Č...'!F37</f>
        <v>0</v>
      </c>
      <c r="BT93" s="81" t="s">
        <v>81</v>
      </c>
      <c r="BV93" s="81" t="s">
        <v>75</v>
      </c>
      <c r="BW93" s="81" t="s">
        <v>194</v>
      </c>
      <c r="BX93" s="81" t="s">
        <v>5</v>
      </c>
      <c r="CL93" s="81" t="s">
        <v>19</v>
      </c>
      <c r="CM93" s="81" t="s">
        <v>83</v>
      </c>
    </row>
    <row r="94" spans="1:91" s="6" customFormat="1" ht="24.75" customHeight="1" x14ac:dyDescent="0.2">
      <c r="A94" s="72" t="s">
        <v>77</v>
      </c>
      <c r="B94" s="73"/>
      <c r="C94" s="74"/>
      <c r="D94" s="569" t="s">
        <v>195</v>
      </c>
      <c r="E94" s="569"/>
      <c r="F94" s="569"/>
      <c r="G94" s="569"/>
      <c r="H94" s="569"/>
      <c r="I94" s="75"/>
      <c r="J94" s="569" t="s">
        <v>196</v>
      </c>
      <c r="K94" s="569"/>
      <c r="L94" s="569"/>
      <c r="M94" s="569"/>
      <c r="N94" s="569"/>
      <c r="O94" s="569"/>
      <c r="P94" s="569"/>
      <c r="Q94" s="569"/>
      <c r="R94" s="569"/>
      <c r="S94" s="569"/>
      <c r="T94" s="569"/>
      <c r="U94" s="569"/>
      <c r="V94" s="569"/>
      <c r="W94" s="569"/>
      <c r="X94" s="569"/>
      <c r="Y94" s="569"/>
      <c r="Z94" s="569"/>
      <c r="AA94" s="569"/>
      <c r="AB94" s="569"/>
      <c r="AC94" s="569"/>
      <c r="AD94" s="569"/>
      <c r="AE94" s="569"/>
      <c r="AF94" s="569"/>
      <c r="AG94" s="575">
        <f>'SO 07 - Přípojka NN pro Č...'!J30</f>
        <v>0</v>
      </c>
      <c r="AH94" s="576"/>
      <c r="AI94" s="576"/>
      <c r="AJ94" s="576"/>
      <c r="AK94" s="576"/>
      <c r="AL94" s="576"/>
      <c r="AM94" s="576"/>
      <c r="AN94" s="575">
        <f t="shared" si="0"/>
        <v>0</v>
      </c>
      <c r="AO94" s="576"/>
      <c r="AP94" s="576"/>
      <c r="AQ94" s="76" t="s">
        <v>151</v>
      </c>
      <c r="AR94" s="73"/>
      <c r="AS94" s="77">
        <v>0</v>
      </c>
      <c r="AT94" s="78">
        <f t="shared" si="1"/>
        <v>0</v>
      </c>
      <c r="AU94" s="79">
        <f>'SO 07 - Přípojka NN pro Č...'!P80</f>
        <v>0</v>
      </c>
      <c r="AV94" s="78">
        <f>'SO 07 - Přípojka NN pro Č...'!J33</f>
        <v>0</v>
      </c>
      <c r="AW94" s="78">
        <f>'SO 07 - Přípojka NN pro Č...'!J34</f>
        <v>0</v>
      </c>
      <c r="AX94" s="78">
        <f>'SO 07 - Přípojka NN pro Č...'!J35</f>
        <v>0</v>
      </c>
      <c r="AY94" s="78">
        <f>'SO 07 - Přípojka NN pro Č...'!J36</f>
        <v>0</v>
      </c>
      <c r="AZ94" s="78">
        <f>'SO 07 - Přípojka NN pro Č...'!F33</f>
        <v>0</v>
      </c>
      <c r="BA94" s="78">
        <f>'SO 07 - Přípojka NN pro Č...'!F34</f>
        <v>0</v>
      </c>
      <c r="BB94" s="78">
        <f>'SO 07 - Přípojka NN pro Č...'!F35</f>
        <v>0</v>
      </c>
      <c r="BC94" s="78">
        <f>'SO 07 - Přípojka NN pro Č...'!F36</f>
        <v>0</v>
      </c>
      <c r="BD94" s="80">
        <f>'SO 07 - Přípojka NN pro Č...'!F37</f>
        <v>0</v>
      </c>
      <c r="BT94" s="81" t="s">
        <v>81</v>
      </c>
      <c r="BV94" s="81" t="s">
        <v>75</v>
      </c>
      <c r="BW94" s="81" t="s">
        <v>197</v>
      </c>
      <c r="BX94" s="81" t="s">
        <v>5</v>
      </c>
      <c r="CL94" s="81" t="s">
        <v>19</v>
      </c>
      <c r="CM94" s="81" t="s">
        <v>83</v>
      </c>
    </row>
    <row r="95" spans="1:91" s="6" customFormat="1" ht="16.5" customHeight="1" x14ac:dyDescent="0.2">
      <c r="A95" s="72" t="s">
        <v>77</v>
      </c>
      <c r="B95" s="73"/>
      <c r="C95" s="74"/>
      <c r="D95" s="569" t="s">
        <v>198</v>
      </c>
      <c r="E95" s="569"/>
      <c r="F95" s="569"/>
      <c r="G95" s="569"/>
      <c r="H95" s="569"/>
      <c r="I95" s="75"/>
      <c r="J95" s="569" t="s">
        <v>199</v>
      </c>
      <c r="K95" s="569"/>
      <c r="L95" s="569"/>
      <c r="M95" s="569"/>
      <c r="N95" s="569"/>
      <c r="O95" s="569"/>
      <c r="P95" s="569"/>
      <c r="Q95" s="569"/>
      <c r="R95" s="569"/>
      <c r="S95" s="569"/>
      <c r="T95" s="569"/>
      <c r="U95" s="569"/>
      <c r="V95" s="569"/>
      <c r="W95" s="569"/>
      <c r="X95" s="569"/>
      <c r="Y95" s="569"/>
      <c r="Z95" s="569"/>
      <c r="AA95" s="569"/>
      <c r="AB95" s="569"/>
      <c r="AC95" s="569"/>
      <c r="AD95" s="569"/>
      <c r="AE95" s="569"/>
      <c r="AF95" s="569"/>
      <c r="AG95" s="575">
        <f>'VRN - Vedlejší a ostatní ...'!J30</f>
        <v>0</v>
      </c>
      <c r="AH95" s="576"/>
      <c r="AI95" s="576"/>
      <c r="AJ95" s="576"/>
      <c r="AK95" s="576"/>
      <c r="AL95" s="576"/>
      <c r="AM95" s="576"/>
      <c r="AN95" s="575">
        <f t="shared" si="0"/>
        <v>0</v>
      </c>
      <c r="AO95" s="576"/>
      <c r="AP95" s="576"/>
      <c r="AQ95" s="76" t="s">
        <v>200</v>
      </c>
      <c r="AR95" s="73"/>
      <c r="AS95" s="87">
        <v>0</v>
      </c>
      <c r="AT95" s="88">
        <f t="shared" si="1"/>
        <v>0</v>
      </c>
      <c r="AU95" s="89">
        <f>'VRN - Vedlejší a ostatní ...'!P81</f>
        <v>0</v>
      </c>
      <c r="AV95" s="88">
        <f>'VRN - Vedlejší a ostatní ...'!J33</f>
        <v>0</v>
      </c>
      <c r="AW95" s="88">
        <f>'VRN - Vedlejší a ostatní ...'!J34</f>
        <v>0</v>
      </c>
      <c r="AX95" s="88">
        <f>'VRN - Vedlejší a ostatní ...'!J35</f>
        <v>0</v>
      </c>
      <c r="AY95" s="88">
        <f>'VRN - Vedlejší a ostatní ...'!J36</f>
        <v>0</v>
      </c>
      <c r="AZ95" s="88">
        <f>'VRN - Vedlejší a ostatní ...'!F33</f>
        <v>0</v>
      </c>
      <c r="BA95" s="88">
        <f>'VRN - Vedlejší a ostatní ...'!F34</f>
        <v>0</v>
      </c>
      <c r="BB95" s="88">
        <f>'VRN - Vedlejší a ostatní ...'!F35</f>
        <v>0</v>
      </c>
      <c r="BC95" s="88">
        <f>'VRN - Vedlejší a ostatní ...'!F36</f>
        <v>0</v>
      </c>
      <c r="BD95" s="90">
        <f>'VRN - Vedlejší a ostatní ...'!F37</f>
        <v>0</v>
      </c>
      <c r="BT95" s="81" t="s">
        <v>81</v>
      </c>
      <c r="BV95" s="81" t="s">
        <v>75</v>
      </c>
      <c r="BW95" s="81" t="s">
        <v>201</v>
      </c>
      <c r="BX95" s="81" t="s">
        <v>5</v>
      </c>
      <c r="CL95" s="81" t="s">
        <v>19</v>
      </c>
      <c r="CM95" s="81" t="s">
        <v>83</v>
      </c>
    </row>
    <row r="96" spans="1:91" s="1" customFormat="1" ht="30" customHeight="1" x14ac:dyDescent="0.2">
      <c r="B96" s="33"/>
      <c r="AR96" s="33"/>
    </row>
    <row r="97" spans="2:44" s="1" customFormat="1" ht="6.95" customHeight="1" x14ac:dyDescent="0.2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3"/>
    </row>
  </sheetData>
  <sheetProtection algorithmName="SHA-512" hashValue="qKPqG077ZW2Vlajh89no32bgrJn57rGX9HOZ33Kp+AF4jwdp6KJhZ9q8Gnqu4RsiGO5q+ycDyfEQbFi2MoUMXw==" saltValue="doygoJBOCM4E5eJHzWLJgJ6IROSicJBST97Ilo6LP0qla509Jr8UbYk/c77e+HnM8Q9hrWnHnolF/48j/diVHw==" spinCount="100000" sheet="1" objects="1" scenarios="1" formatColumns="0" formatRows="0"/>
  <mergeCells count="202"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N61:AP61"/>
    <mergeCell ref="AG61:AM61"/>
    <mergeCell ref="AG62:AM62"/>
    <mergeCell ref="AN62:AP6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AS49:AT51"/>
    <mergeCell ref="AM50:AP50"/>
    <mergeCell ref="AN52:AP52"/>
    <mergeCell ref="AN63:AP63"/>
    <mergeCell ref="AG63:AM63"/>
    <mergeCell ref="AN64:AP64"/>
    <mergeCell ref="AG64:AM64"/>
    <mergeCell ref="AN65:AP65"/>
    <mergeCell ref="AG65:AM65"/>
    <mergeCell ref="AG66:AM66"/>
    <mergeCell ref="AN66:AP66"/>
    <mergeCell ref="AG67:AM67"/>
    <mergeCell ref="AN67:AP67"/>
    <mergeCell ref="AG68:AM68"/>
    <mergeCell ref="AN68:AP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81:AM81"/>
    <mergeCell ref="AN81:AP81"/>
    <mergeCell ref="AG82:AM82"/>
    <mergeCell ref="AN82:AP82"/>
    <mergeCell ref="AG73:AM73"/>
    <mergeCell ref="AN73:AP73"/>
    <mergeCell ref="AG74:AM74"/>
    <mergeCell ref="AN74:AP74"/>
    <mergeCell ref="AN75:AP75"/>
    <mergeCell ref="AG75:AM75"/>
    <mergeCell ref="AG76:AM76"/>
    <mergeCell ref="AN76:AP76"/>
    <mergeCell ref="AN77:AP77"/>
    <mergeCell ref="AG77:AM77"/>
    <mergeCell ref="AN89:AP89"/>
    <mergeCell ref="AG89:AM89"/>
    <mergeCell ref="AN90:AP90"/>
    <mergeCell ref="AG90:AM90"/>
    <mergeCell ref="AN91:AP91"/>
    <mergeCell ref="AG91:AM91"/>
    <mergeCell ref="AN92:AP92"/>
    <mergeCell ref="AG92:AM92"/>
    <mergeCell ref="AN83:AP83"/>
    <mergeCell ref="AG83:AM83"/>
    <mergeCell ref="AG84:AM84"/>
    <mergeCell ref="AN84:AP84"/>
    <mergeCell ref="AN85:AP85"/>
    <mergeCell ref="AG85:AM85"/>
    <mergeCell ref="AN86:AP86"/>
    <mergeCell ref="AG86:AM86"/>
    <mergeCell ref="AN87:AP87"/>
    <mergeCell ref="AG87:AM87"/>
    <mergeCell ref="AN93:AP93"/>
    <mergeCell ref="AG93:AM93"/>
    <mergeCell ref="AN94:AP94"/>
    <mergeCell ref="AG94:AM94"/>
    <mergeCell ref="AN95:AP95"/>
    <mergeCell ref="AG95:AM95"/>
    <mergeCell ref="L45:AO45"/>
    <mergeCell ref="I52:AF52"/>
    <mergeCell ref="C52:G52"/>
    <mergeCell ref="J55:AF55"/>
    <mergeCell ref="D55:H55"/>
    <mergeCell ref="J56:AF56"/>
    <mergeCell ref="D56:H56"/>
    <mergeCell ref="K57:AF57"/>
    <mergeCell ref="E57:I57"/>
    <mergeCell ref="E58:I58"/>
    <mergeCell ref="K58:AF58"/>
    <mergeCell ref="K59:AF59"/>
    <mergeCell ref="E59:I59"/>
    <mergeCell ref="E60:I60"/>
    <mergeCell ref="K60:AF60"/>
    <mergeCell ref="D61:H61"/>
    <mergeCell ref="J61:AF61"/>
    <mergeCell ref="K62:AF62"/>
    <mergeCell ref="AG52:AM52"/>
    <mergeCell ref="AN55:AP55"/>
    <mergeCell ref="AG55:AM55"/>
    <mergeCell ref="AN56:AP56"/>
    <mergeCell ref="AG56:AM56"/>
    <mergeCell ref="AG57:AM57"/>
    <mergeCell ref="AN57:AP57"/>
    <mergeCell ref="AG54:AM54"/>
    <mergeCell ref="AN54:AP54"/>
    <mergeCell ref="J88:AF88"/>
    <mergeCell ref="J87:AF87"/>
    <mergeCell ref="J75:AF75"/>
    <mergeCell ref="J86:AF86"/>
    <mergeCell ref="J84:AF84"/>
    <mergeCell ref="E62:I62"/>
    <mergeCell ref="K63:AF63"/>
    <mergeCell ref="E63:I63"/>
    <mergeCell ref="AM47:AN47"/>
    <mergeCell ref="AM49:AP49"/>
    <mergeCell ref="AG58:AM58"/>
    <mergeCell ref="AN58:AP58"/>
    <mergeCell ref="AN59:AP59"/>
    <mergeCell ref="AG59:AM59"/>
    <mergeCell ref="AN60:AP60"/>
    <mergeCell ref="AG60:AM60"/>
    <mergeCell ref="AN88:AP88"/>
    <mergeCell ref="AG88:AM88"/>
    <mergeCell ref="AN78:AP78"/>
    <mergeCell ref="AG78:AM78"/>
    <mergeCell ref="AN79:AP79"/>
    <mergeCell ref="AG79:AM79"/>
    <mergeCell ref="AN80:AP80"/>
    <mergeCell ref="AG80:AM80"/>
    <mergeCell ref="K65:AF65"/>
    <mergeCell ref="K66:AF66"/>
    <mergeCell ref="K64:AF64"/>
    <mergeCell ref="K73:AF73"/>
    <mergeCell ref="K68:AF68"/>
    <mergeCell ref="K69:AF69"/>
    <mergeCell ref="K77:AF77"/>
    <mergeCell ref="K70:AF70"/>
    <mergeCell ref="K74:AF74"/>
    <mergeCell ref="K71:AF71"/>
    <mergeCell ref="K67:AF67"/>
    <mergeCell ref="K76:AF76"/>
    <mergeCell ref="J72:AF72"/>
    <mergeCell ref="J89:AF89"/>
    <mergeCell ref="J90:AF90"/>
    <mergeCell ref="J91:AF91"/>
    <mergeCell ref="J92:AF92"/>
    <mergeCell ref="J93:AF93"/>
    <mergeCell ref="J94:AF94"/>
    <mergeCell ref="J95:AF95"/>
    <mergeCell ref="D89:H89"/>
    <mergeCell ref="D75:H75"/>
    <mergeCell ref="D78:H78"/>
    <mergeCell ref="D79:H79"/>
    <mergeCell ref="D80:H80"/>
    <mergeCell ref="D91:H91"/>
    <mergeCell ref="D92:H92"/>
    <mergeCell ref="D93:H93"/>
    <mergeCell ref="D94:H94"/>
    <mergeCell ref="D95:H95"/>
    <mergeCell ref="J81:AF81"/>
    <mergeCell ref="J83:AF83"/>
    <mergeCell ref="J85:AF85"/>
    <mergeCell ref="J82:AF82"/>
    <mergeCell ref="J80:AF80"/>
    <mergeCell ref="J79:AF79"/>
    <mergeCell ref="J78:AF78"/>
    <mergeCell ref="E64:I64"/>
    <mergeCell ref="E65:I65"/>
    <mergeCell ref="E71:I71"/>
    <mergeCell ref="E67:I67"/>
    <mergeCell ref="E70:I70"/>
    <mergeCell ref="E68:I68"/>
    <mergeCell ref="E66:I66"/>
    <mergeCell ref="E69:I69"/>
    <mergeCell ref="D90:H90"/>
    <mergeCell ref="D72:H72"/>
    <mergeCell ref="D82:H82"/>
    <mergeCell ref="D81:H81"/>
    <mergeCell ref="D84:H84"/>
    <mergeCell ref="D85:H85"/>
    <mergeCell ref="D86:H86"/>
    <mergeCell ref="D87:H87"/>
    <mergeCell ref="D88:H88"/>
    <mergeCell ref="D83:H83"/>
    <mergeCell ref="E77:I77"/>
    <mergeCell ref="E76:I76"/>
    <mergeCell ref="E74:I74"/>
    <mergeCell ref="E73:I73"/>
  </mergeCells>
  <hyperlinks>
    <hyperlink ref="A55" location="'SO 00 - Příprava území'!C2" display="/" xr:uid="{00000000-0004-0000-0000-000000000000}"/>
    <hyperlink ref="A57" location="'SO 01.1 - ČOV - HTÚ, KTÚ,...'!C2" display="/" xr:uid="{00000000-0004-0000-0000-000001000000}"/>
    <hyperlink ref="A58" location="'SO 01.2 - ČOV - Stavební ...'!C2" display="/" xr:uid="{00000000-0004-0000-0000-000002000000}"/>
    <hyperlink ref="A59" location="'SO 01.3 - ČOV - Trubní ro...'!C2" display="/" xr:uid="{00000000-0004-0000-0000-000003000000}"/>
    <hyperlink ref="A60" location="'SO 01.4 - ČOV - Zkapacitn...'!C2" display="/" xr:uid="{00000000-0004-0000-0000-000004000000}"/>
    <hyperlink ref="A62" location="'DPS 01.1 - Čerpací jímka ...'!C2" display="/" xr:uid="{00000000-0004-0000-0000-000005000000}"/>
    <hyperlink ref="A63" location="'DPS 01.2 - Biologické čiš...'!C2" display="/" xr:uid="{00000000-0004-0000-0000-000006000000}"/>
    <hyperlink ref="A64" location="'DPS 01.3 - Dmychárna'!C2" display="/" xr:uid="{00000000-0004-0000-0000-000007000000}"/>
    <hyperlink ref="A65" location="'DPS 01.4 - Kalové hospodá...'!C2" display="/" xr:uid="{00000000-0004-0000-0000-000008000000}"/>
    <hyperlink ref="A66" location="'DPS 01.5 - Měrný objekt'!C2" display="/" xr:uid="{00000000-0004-0000-0000-000009000000}"/>
    <hyperlink ref="A67" location="'DPS 01.6 - Zhotovení tech...'!C2" display="/" xr:uid="{00000000-0004-0000-0000-00000A000000}"/>
    <hyperlink ref="A68" location="'DPS 01.6.01 - Demontáže a...'!C2" display="/" xr:uid="{00000000-0004-0000-0000-00000B000000}"/>
    <hyperlink ref="A69" location="'DPS 01.6.02 - Potrubí a a...'!C2" display="/" xr:uid="{00000000-0004-0000-0000-00000C000000}"/>
    <hyperlink ref="A70" location="'DPS 01.6.1 - Technologick...'!C2" display="/" xr:uid="{00000000-0004-0000-0000-00000D000000}"/>
    <hyperlink ref="A71" location="'DPS 01.7 - Ostatní'!C2" display="/" xr:uid="{00000000-0004-0000-0000-00000E000000}"/>
    <hyperlink ref="A73" location="'SO 02 - ČSOV 1 Malšovice ...'!C2" display="/" xr:uid="{00000000-0004-0000-0000-00000F000000}"/>
    <hyperlink ref="A74" location="'01 - PS 02 ČSOV 1'!C2" display="/" xr:uid="{00000000-0004-0000-0000-000010000000}"/>
    <hyperlink ref="A76" location="'SO 03 - ČSOV 2 Malšovice ...'!C2" display="/" xr:uid="{00000000-0004-0000-0000-000011000000}"/>
    <hyperlink ref="A77" location="'01 - PS 03 ČSOV 2'!C2" display="/" xr:uid="{00000000-0004-0000-0000-000012000000}"/>
    <hyperlink ref="A78" location="'SO 04.1 - Přípojky'!C2" display="/" xr:uid="{00000000-0004-0000-0000-000013000000}"/>
    <hyperlink ref="A79" location="'SO 04A - Kanalizace - gra...'!C2" display="/" xr:uid="{00000000-0004-0000-0000-000014000000}"/>
    <hyperlink ref="A80" location="'SO 04A1 - Kanalizace - gr...'!C2" display="/" xr:uid="{00000000-0004-0000-0000-000015000000}"/>
    <hyperlink ref="A81" location="'SO 04A2 - Kanalizace - gr...'!C2" display="/" xr:uid="{00000000-0004-0000-0000-000016000000}"/>
    <hyperlink ref="A82" location="'SO 04A3 - Kanalizace - gr...'!C2" display="/" xr:uid="{00000000-0004-0000-0000-000017000000}"/>
    <hyperlink ref="A83" location="'SO 04A3-1 - Kanalizace - ...'!C2" display="/" xr:uid="{00000000-0004-0000-0000-000018000000}"/>
    <hyperlink ref="A84" location="'SO 04A4 - Kanalizace - gr...'!C2" display="/" xr:uid="{00000000-0004-0000-0000-000019000000}"/>
    <hyperlink ref="A85" location="'SO 04A5 - Kanalizace - gr...'!C2" display="/" xr:uid="{00000000-0004-0000-0000-00001A000000}"/>
    <hyperlink ref="A86" location="'SO 04A6 - Kanalizace - gr...'!C2" display="/" xr:uid="{00000000-0004-0000-0000-00001B000000}"/>
    <hyperlink ref="A87" location="'SO 04B - Kanalizace - gra...'!C2" display="/" xr:uid="{00000000-0004-0000-0000-00001C000000}"/>
    <hyperlink ref="A88" location="'SO 04V - Oprava stávající...'!C2" display="/" xr:uid="{00000000-0004-0000-0000-00001D000000}"/>
    <hyperlink ref="A89" location="'SO 04B1 - Kanalizace - gr...'!C2" display="/" xr:uid="{00000000-0004-0000-0000-00001E000000}"/>
    <hyperlink ref="A90" location="'SO 04B2 - Kanalizace - gr...'!C2" display="/" xr:uid="{00000000-0004-0000-0000-00001F000000}"/>
    <hyperlink ref="A91" location="'SO 05V1 - Kanalizace - vý...'!C2" display="/" xr:uid="{00000000-0004-0000-0000-000020000000}"/>
    <hyperlink ref="A92" location="'SO 05V2 - Kanalizace - vý...'!C2" display="/" xr:uid="{00000000-0004-0000-0000-000021000000}"/>
    <hyperlink ref="A93" location="'SO 06 - Přípojka NN pro Č...'!C2" display="/" xr:uid="{00000000-0004-0000-0000-000022000000}"/>
    <hyperlink ref="A94" location="'SO 07 - Přípojka NN pro Č...'!C2" display="/" xr:uid="{00000000-0004-0000-0000-000023000000}"/>
    <hyperlink ref="A95" location="'VRN - Vedlejší a ostatní ...'!C2" display="/" xr:uid="{00000000-0004-0000-0000-00002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115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1034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01.4 - Kalové hospodářství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01.4 - Kalové hospodářství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1035</v>
      </c>
      <c r="F88" s="134" t="s">
        <v>1036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1037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1038</v>
      </c>
      <c r="F91" s="177" t="s">
        <v>1039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1040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uNDaJKwby9Hlr3quRj9EY3Tx54WA1uXP9XUt719iIlg668AdKQyJ0t8iPKWYnBjcDpaSghj4lfcH/9IWlZbmpw==" saltValue="OYiZZMGmxRmeJf/AijTrOvqkwe259qlNgnNW2bMTB+nuJylRzIioI4Rx99Emo/coOwLVYwGif1L4IyGZhiVbkQ==" spinCount="100000" sheet="1" objects="1" scenarios="1" formatColumns="0" formatRows="0" autoFilter="0"/>
  <autoFilter ref="C85:K93" xr:uid="{00000000-0009-0000-0000-000009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118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1041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01.5 - Měrný objekt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01.5 - Měrný objekt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1042</v>
      </c>
      <c r="F88" s="134" t="s">
        <v>1043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1044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1045</v>
      </c>
      <c r="F91" s="177" t="s">
        <v>1046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1047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99vcClepjRaBOjfuuqlzakGPX692gYg18AL2Lj+58+/4GiKfIP/EaYeFzJB3xxMe6eeMPFbCypWD0iPwjwt7Eg==" saltValue="pfZwIuqrezF6515hhEYXmtKhdcrHffPXp5QyhcthIbey1tzwOdBEWZSi5tUvunhxmb+8jRzfkLYRM348V29xpw==" spinCount="100000" sheet="1" objects="1" scenarios="1" formatColumns="0" formatRows="0" autoFilter="0"/>
  <autoFilter ref="C85:K93" xr:uid="{00000000-0009-0000-0000-00000A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121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1048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01.6 - Zhotovení technologických prostupů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01.6 - Zhotovení technologických prostupů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1049</v>
      </c>
      <c r="F88" s="134" t="s">
        <v>1050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1051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1052</v>
      </c>
      <c r="F91" s="177" t="s">
        <v>1053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1054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WuPTnXwtB830UyPDMPSxnXZWepeKvIEVASOv+NKAx9Cwyk+k2BU6FTP4W7AHBWCDkOw2XEMcCK5181J76N40pg==" saltValue="p0gR0obVx35M4KRdo6vcftoNYxC/mnhCwz5XKCKQBqs77tTdCD62glie/pZNz367x5Yky5+5Y7hW2Ez0Gaqh1Q==" spinCount="100000" sheet="1" objects="1" scenarios="1" formatColumns="0" formatRows="0" autoFilter="0"/>
  <autoFilter ref="C85:K93" xr:uid="{00000000-0009-0000-0000-00000B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124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1055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01.6.01 - Demontáže a provizorní zařízení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01.6.01 - Demontáže a provizorní zařízení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1056</v>
      </c>
      <c r="F88" s="134" t="s">
        <v>1057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1058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1059</v>
      </c>
      <c r="F91" s="177" t="s">
        <v>1060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1061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AoLLYMsZ76ArdWrBPIhRyiEsmp2AaUSo50m5NOUDp0l7UqVv3JvUyCKw+Up1XYptAPrjPh2hkA6E3+mkAO/EQg==" saltValue="T8+uzBNHQB42SVAb/YhhEYggwlBK5PQ8dW46YZoFiSiODkFTAzDMr1sUevFO/GhAMH9+G5TmLieI2BEkD4YD2A==" spinCount="100000" sheet="1" objects="1" scenarios="1" formatColumns="0" formatRows="0" autoFilter="0"/>
  <autoFilter ref="C85:K93" xr:uid="{00000000-0009-0000-0000-00000C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127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1062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01.6.02 - Potrubí a armatury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01.6.02 - Potrubí a armatury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1063</v>
      </c>
      <c r="F88" s="134" t="s">
        <v>1064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535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535</v>
      </c>
      <c r="BM88" s="143" t="s">
        <v>1065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1066</v>
      </c>
      <c r="F91" s="177" t="s">
        <v>1067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541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541</v>
      </c>
      <c r="BM91" s="143" t="s">
        <v>1068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dYcgSCdIVAeCIB5N0h3lqoZKuM8PAObvgxqVaMHU2sPAI0tqs/woJ7TF3XQYZitFJUL197jnFkrpa53leyhj4A==" saltValue="JyF8Cs8mArcB1s0bE0xrdYnsrIJXueTgOZ3QU9LTyCbGopS1LvnTQ7m0AwMyxlIUU/hRuvlB5JhPTdupWnIaiw==" spinCount="100000" sheet="1" objects="1" scenarios="1" formatColumns="0" formatRows="0" autoFilter="0"/>
  <autoFilter ref="C85:K93" xr:uid="{00000000-0009-0000-0000-00000D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2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130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1069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ROUNDUP((SUM(BE86:BE123)),  2)</f>
        <v>0</v>
      </c>
      <c r="I35" s="94">
        <v>0.21</v>
      </c>
      <c r="J35" s="84">
        <f>ROUNDUP(((SUM(BE86:BE123))*I35),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ROUNDUP((SUM(BF86:BF123)),  2)</f>
        <v>0</v>
      </c>
      <c r="I36" s="94">
        <v>0.15</v>
      </c>
      <c r="J36" s="84">
        <f>ROUNDUP(((SUM(BF86:BF123))*I36),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ROUNDUP((SUM(BG86:BG123)),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ROUNDUP((SUM(BH86:BH123)),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ROUNDUP((SUM(BI86:BI123)),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01.6.1 - Technologické elektro + MaR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01.6.1 - Technologické elektro + MaR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SUM(P88:P123)</f>
        <v>0</v>
      </c>
      <c r="R87" s="126">
        <f>SUM(R88:R123)</f>
        <v>0</v>
      </c>
      <c r="T87" s="127">
        <f>SUM(T88:T123)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SUM(BK88:BK123)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1070</v>
      </c>
      <c r="F88" s="134" t="s">
        <v>1071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1072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1073</v>
      </c>
      <c r="F91" s="177" t="s">
        <v>1074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1075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55"/>
      <c r="T93" s="156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16.5" customHeight="1" x14ac:dyDescent="0.2">
      <c r="B94" s="33"/>
      <c r="C94" s="132" t="s">
        <v>246</v>
      </c>
      <c r="D94" s="132" t="s">
        <v>228</v>
      </c>
      <c r="E94" s="133" t="s">
        <v>1076</v>
      </c>
      <c r="F94" s="134" t="s">
        <v>1077</v>
      </c>
      <c r="G94" s="135" t="s">
        <v>793</v>
      </c>
      <c r="H94" s="136">
        <v>1</v>
      </c>
      <c r="I94" s="137"/>
      <c r="J94" s="138">
        <f>ROUND(I94*H94,2)</f>
        <v>0</v>
      </c>
      <c r="K94" s="134" t="s">
        <v>19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</v>
      </c>
      <c r="T94" s="142">
        <f>S94*H94</f>
        <v>0</v>
      </c>
      <c r="AR94" s="143" t="s">
        <v>81</v>
      </c>
      <c r="AT94" s="143" t="s">
        <v>228</v>
      </c>
      <c r="AU94" s="143" t="s">
        <v>81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81</v>
      </c>
      <c r="BM94" s="143" t="s">
        <v>1078</v>
      </c>
    </row>
    <row r="95" spans="2:65" s="15" customFormat="1" x14ac:dyDescent="0.2">
      <c r="B95" s="185"/>
      <c r="D95" s="150" t="s">
        <v>237</v>
      </c>
      <c r="E95" s="186" t="s">
        <v>19</v>
      </c>
      <c r="F95" s="187" t="s">
        <v>1014</v>
      </c>
      <c r="H95" s="186" t="s">
        <v>19</v>
      </c>
      <c r="I95" s="188"/>
      <c r="L95" s="185"/>
      <c r="M95" s="189"/>
      <c r="T95" s="190"/>
      <c r="AT95" s="186" t="s">
        <v>237</v>
      </c>
      <c r="AU95" s="186" t="s">
        <v>81</v>
      </c>
      <c r="AV95" s="15" t="s">
        <v>81</v>
      </c>
      <c r="AW95" s="15" t="s">
        <v>33</v>
      </c>
      <c r="AX95" s="15" t="s">
        <v>73</v>
      </c>
      <c r="AY95" s="186" t="s">
        <v>226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1015</v>
      </c>
      <c r="H96" s="153">
        <v>1</v>
      </c>
      <c r="I96" s="154"/>
      <c r="L96" s="149"/>
      <c r="M96" s="155"/>
      <c r="T96" s="156"/>
      <c r="AT96" s="151" t="s">
        <v>237</v>
      </c>
      <c r="AU96" s="151" t="s">
        <v>81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16.5" customHeight="1" x14ac:dyDescent="0.2">
      <c r="B97" s="33"/>
      <c r="C97" s="175" t="s">
        <v>233</v>
      </c>
      <c r="D97" s="175" t="s">
        <v>331</v>
      </c>
      <c r="E97" s="176" t="s">
        <v>1079</v>
      </c>
      <c r="F97" s="177" t="s">
        <v>1080</v>
      </c>
      <c r="G97" s="178" t="s">
        <v>793</v>
      </c>
      <c r="H97" s="179">
        <v>1</v>
      </c>
      <c r="I97" s="180"/>
      <c r="J97" s="181">
        <f>ROUND(I97*H97,2)</f>
        <v>0</v>
      </c>
      <c r="K97" s="177" t="s">
        <v>19</v>
      </c>
      <c r="L97" s="182"/>
      <c r="M97" s="183" t="s">
        <v>19</v>
      </c>
      <c r="N97" s="184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83</v>
      </c>
      <c r="AT97" s="143" t="s">
        <v>331</v>
      </c>
      <c r="AU97" s="143" t="s">
        <v>81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81</v>
      </c>
      <c r="BM97" s="143" t="s">
        <v>1081</v>
      </c>
    </row>
    <row r="98" spans="2:65" s="15" customFormat="1" x14ac:dyDescent="0.2">
      <c r="B98" s="185"/>
      <c r="D98" s="150" t="s">
        <v>237</v>
      </c>
      <c r="E98" s="186" t="s">
        <v>19</v>
      </c>
      <c r="F98" s="187" t="s">
        <v>1014</v>
      </c>
      <c r="H98" s="186" t="s">
        <v>19</v>
      </c>
      <c r="I98" s="188"/>
      <c r="L98" s="185"/>
      <c r="M98" s="189"/>
      <c r="T98" s="190"/>
      <c r="AT98" s="186" t="s">
        <v>237</v>
      </c>
      <c r="AU98" s="186" t="s">
        <v>81</v>
      </c>
      <c r="AV98" s="15" t="s">
        <v>81</v>
      </c>
      <c r="AW98" s="15" t="s">
        <v>33</v>
      </c>
      <c r="AX98" s="15" t="s">
        <v>73</v>
      </c>
      <c r="AY98" s="186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1015</v>
      </c>
      <c r="H99" s="153">
        <v>1</v>
      </c>
      <c r="I99" s="154"/>
      <c r="L99" s="149"/>
      <c r="M99" s="155"/>
      <c r="T99" s="156"/>
      <c r="AT99" s="151" t="s">
        <v>237</v>
      </c>
      <c r="AU99" s="151" t="s">
        <v>81</v>
      </c>
      <c r="AV99" s="12" t="s">
        <v>83</v>
      </c>
      <c r="AW99" s="12" t="s">
        <v>33</v>
      </c>
      <c r="AX99" s="12" t="s">
        <v>81</v>
      </c>
      <c r="AY99" s="151" t="s">
        <v>226</v>
      </c>
    </row>
    <row r="100" spans="2:65" s="1" customFormat="1" ht="16.5" customHeight="1" x14ac:dyDescent="0.2">
      <c r="B100" s="33"/>
      <c r="C100" s="132" t="s">
        <v>255</v>
      </c>
      <c r="D100" s="132" t="s">
        <v>228</v>
      </c>
      <c r="E100" s="133" t="s">
        <v>1082</v>
      </c>
      <c r="F100" s="134" t="s">
        <v>1083</v>
      </c>
      <c r="G100" s="135" t="s">
        <v>793</v>
      </c>
      <c r="H100" s="136">
        <v>1</v>
      </c>
      <c r="I100" s="137"/>
      <c r="J100" s="138">
        <f>ROUND(I100*H100,2)</f>
        <v>0</v>
      </c>
      <c r="K100" s="134" t="s">
        <v>19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81</v>
      </c>
      <c r="AT100" s="143" t="s">
        <v>228</v>
      </c>
      <c r="AU100" s="143" t="s">
        <v>81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81</v>
      </c>
      <c r="BM100" s="143" t="s">
        <v>1084</v>
      </c>
    </row>
    <row r="101" spans="2:65" s="15" customFormat="1" x14ac:dyDescent="0.2">
      <c r="B101" s="185"/>
      <c r="D101" s="150" t="s">
        <v>237</v>
      </c>
      <c r="E101" s="186" t="s">
        <v>19</v>
      </c>
      <c r="F101" s="187" t="s">
        <v>1014</v>
      </c>
      <c r="H101" s="186" t="s">
        <v>19</v>
      </c>
      <c r="I101" s="188"/>
      <c r="L101" s="185"/>
      <c r="M101" s="189"/>
      <c r="T101" s="190"/>
      <c r="AT101" s="186" t="s">
        <v>237</v>
      </c>
      <c r="AU101" s="186" t="s">
        <v>81</v>
      </c>
      <c r="AV101" s="15" t="s">
        <v>81</v>
      </c>
      <c r="AW101" s="15" t="s">
        <v>33</v>
      </c>
      <c r="AX101" s="15" t="s">
        <v>73</v>
      </c>
      <c r="AY101" s="186" t="s">
        <v>226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1015</v>
      </c>
      <c r="H102" s="153">
        <v>1</v>
      </c>
      <c r="I102" s="154"/>
      <c r="L102" s="149"/>
      <c r="M102" s="155"/>
      <c r="T102" s="156"/>
      <c r="AT102" s="151" t="s">
        <v>237</v>
      </c>
      <c r="AU102" s="151" t="s">
        <v>81</v>
      </c>
      <c r="AV102" s="12" t="s">
        <v>83</v>
      </c>
      <c r="AW102" s="12" t="s">
        <v>33</v>
      </c>
      <c r="AX102" s="12" t="s">
        <v>81</v>
      </c>
      <c r="AY102" s="151" t="s">
        <v>226</v>
      </c>
    </row>
    <row r="103" spans="2:65" s="1" customFormat="1" ht="16.5" customHeight="1" x14ac:dyDescent="0.2">
      <c r="B103" s="33"/>
      <c r="C103" s="175" t="s">
        <v>260</v>
      </c>
      <c r="D103" s="175" t="s">
        <v>331</v>
      </c>
      <c r="E103" s="176" t="s">
        <v>1085</v>
      </c>
      <c r="F103" s="177" t="s">
        <v>1086</v>
      </c>
      <c r="G103" s="178" t="s">
        <v>793</v>
      </c>
      <c r="H103" s="179">
        <v>1</v>
      </c>
      <c r="I103" s="180"/>
      <c r="J103" s="181">
        <f>ROUND(I103*H103,2)</f>
        <v>0</v>
      </c>
      <c r="K103" s="177" t="s">
        <v>19</v>
      </c>
      <c r="L103" s="182"/>
      <c r="M103" s="183" t="s">
        <v>19</v>
      </c>
      <c r="N103" s="184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83</v>
      </c>
      <c r="AT103" s="143" t="s">
        <v>331</v>
      </c>
      <c r="AU103" s="143" t="s">
        <v>81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81</v>
      </c>
      <c r="BM103" s="143" t="s">
        <v>1087</v>
      </c>
    </row>
    <row r="104" spans="2:65" s="15" customFormat="1" x14ac:dyDescent="0.2">
      <c r="B104" s="185"/>
      <c r="D104" s="150" t="s">
        <v>237</v>
      </c>
      <c r="E104" s="186" t="s">
        <v>19</v>
      </c>
      <c r="F104" s="187" t="s">
        <v>1014</v>
      </c>
      <c r="H104" s="186" t="s">
        <v>19</v>
      </c>
      <c r="I104" s="188"/>
      <c r="L104" s="185"/>
      <c r="M104" s="189"/>
      <c r="T104" s="190"/>
      <c r="AT104" s="186" t="s">
        <v>237</v>
      </c>
      <c r="AU104" s="186" t="s">
        <v>81</v>
      </c>
      <c r="AV104" s="15" t="s">
        <v>81</v>
      </c>
      <c r="AW104" s="15" t="s">
        <v>33</v>
      </c>
      <c r="AX104" s="15" t="s">
        <v>73</v>
      </c>
      <c r="AY104" s="186" t="s">
        <v>226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1015</v>
      </c>
      <c r="H105" s="153">
        <v>1</v>
      </c>
      <c r="I105" s="154"/>
      <c r="L105" s="149"/>
      <c r="M105" s="155"/>
      <c r="T105" s="156"/>
      <c r="AT105" s="151" t="s">
        <v>237</v>
      </c>
      <c r="AU105" s="151" t="s">
        <v>81</v>
      </c>
      <c r="AV105" s="12" t="s">
        <v>83</v>
      </c>
      <c r="AW105" s="12" t="s">
        <v>33</v>
      </c>
      <c r="AX105" s="12" t="s">
        <v>81</v>
      </c>
      <c r="AY105" s="151" t="s">
        <v>226</v>
      </c>
    </row>
    <row r="106" spans="2:65" s="1" customFormat="1" ht="16.5" customHeight="1" x14ac:dyDescent="0.2">
      <c r="B106" s="33"/>
      <c r="C106" s="132" t="s">
        <v>265</v>
      </c>
      <c r="D106" s="132" t="s">
        <v>228</v>
      </c>
      <c r="E106" s="133" t="s">
        <v>1088</v>
      </c>
      <c r="F106" s="134" t="s">
        <v>1089</v>
      </c>
      <c r="G106" s="135" t="s">
        <v>793</v>
      </c>
      <c r="H106" s="136">
        <v>1</v>
      </c>
      <c r="I106" s="137"/>
      <c r="J106" s="138">
        <f>ROUND(I106*H106,2)</f>
        <v>0</v>
      </c>
      <c r="K106" s="134" t="s">
        <v>19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81</v>
      </c>
      <c r="AT106" s="143" t="s">
        <v>228</v>
      </c>
      <c r="AU106" s="143" t="s">
        <v>81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81</v>
      </c>
      <c r="BM106" s="143" t="s">
        <v>1090</v>
      </c>
    </row>
    <row r="107" spans="2:65" s="15" customFormat="1" x14ac:dyDescent="0.2">
      <c r="B107" s="185"/>
      <c r="D107" s="150" t="s">
        <v>237</v>
      </c>
      <c r="E107" s="186" t="s">
        <v>19</v>
      </c>
      <c r="F107" s="187" t="s">
        <v>1014</v>
      </c>
      <c r="H107" s="186" t="s">
        <v>19</v>
      </c>
      <c r="I107" s="188"/>
      <c r="L107" s="185"/>
      <c r="M107" s="189"/>
      <c r="T107" s="190"/>
      <c r="AT107" s="186" t="s">
        <v>237</v>
      </c>
      <c r="AU107" s="186" t="s">
        <v>81</v>
      </c>
      <c r="AV107" s="15" t="s">
        <v>81</v>
      </c>
      <c r="AW107" s="15" t="s">
        <v>33</v>
      </c>
      <c r="AX107" s="15" t="s">
        <v>73</v>
      </c>
      <c r="AY107" s="186" t="s">
        <v>226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1015</v>
      </c>
      <c r="H108" s="153">
        <v>1</v>
      </c>
      <c r="I108" s="154"/>
      <c r="L108" s="149"/>
      <c r="M108" s="155"/>
      <c r="T108" s="156"/>
      <c r="AT108" s="151" t="s">
        <v>237</v>
      </c>
      <c r="AU108" s="151" t="s">
        <v>81</v>
      </c>
      <c r="AV108" s="12" t="s">
        <v>83</v>
      </c>
      <c r="AW108" s="12" t="s">
        <v>33</v>
      </c>
      <c r="AX108" s="12" t="s">
        <v>81</v>
      </c>
      <c r="AY108" s="151" t="s">
        <v>226</v>
      </c>
    </row>
    <row r="109" spans="2:65" s="1" customFormat="1" ht="16.5" customHeight="1" x14ac:dyDescent="0.2">
      <c r="B109" s="33"/>
      <c r="C109" s="175" t="s">
        <v>270</v>
      </c>
      <c r="D109" s="175" t="s">
        <v>331</v>
      </c>
      <c r="E109" s="176" t="s">
        <v>1091</v>
      </c>
      <c r="F109" s="177" t="s">
        <v>1092</v>
      </c>
      <c r="G109" s="178" t="s">
        <v>793</v>
      </c>
      <c r="H109" s="179">
        <v>1</v>
      </c>
      <c r="I109" s="180"/>
      <c r="J109" s="181">
        <f>ROUND(I109*H109,2)</f>
        <v>0</v>
      </c>
      <c r="K109" s="177" t="s">
        <v>19</v>
      </c>
      <c r="L109" s="182"/>
      <c r="M109" s="183" t="s">
        <v>19</v>
      </c>
      <c r="N109" s="184" t="s">
        <v>44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83</v>
      </c>
      <c r="AT109" s="143" t="s">
        <v>331</v>
      </c>
      <c r="AU109" s="143" t="s">
        <v>81</v>
      </c>
      <c r="AY109" s="18" t="s">
        <v>226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81</v>
      </c>
      <c r="BK109" s="144">
        <f>ROUND(I109*H109,2)</f>
        <v>0</v>
      </c>
      <c r="BL109" s="18" t="s">
        <v>81</v>
      </c>
      <c r="BM109" s="143" t="s">
        <v>1093</v>
      </c>
    </row>
    <row r="110" spans="2:65" s="15" customFormat="1" x14ac:dyDescent="0.2">
      <c r="B110" s="185"/>
      <c r="D110" s="150" t="s">
        <v>237</v>
      </c>
      <c r="E110" s="186" t="s">
        <v>19</v>
      </c>
      <c r="F110" s="187" t="s">
        <v>1014</v>
      </c>
      <c r="H110" s="186" t="s">
        <v>19</v>
      </c>
      <c r="I110" s="188"/>
      <c r="L110" s="185"/>
      <c r="M110" s="189"/>
      <c r="T110" s="190"/>
      <c r="AT110" s="186" t="s">
        <v>237</v>
      </c>
      <c r="AU110" s="186" t="s">
        <v>81</v>
      </c>
      <c r="AV110" s="15" t="s">
        <v>81</v>
      </c>
      <c r="AW110" s="15" t="s">
        <v>33</v>
      </c>
      <c r="AX110" s="15" t="s">
        <v>73</v>
      </c>
      <c r="AY110" s="186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1015</v>
      </c>
      <c r="H111" s="153">
        <v>1</v>
      </c>
      <c r="I111" s="154"/>
      <c r="L111" s="149"/>
      <c r="M111" s="155"/>
      <c r="T111" s="156"/>
      <c r="AT111" s="151" t="s">
        <v>237</v>
      </c>
      <c r="AU111" s="151" t="s">
        <v>81</v>
      </c>
      <c r="AV111" s="12" t="s">
        <v>83</v>
      </c>
      <c r="AW111" s="12" t="s">
        <v>33</v>
      </c>
      <c r="AX111" s="12" t="s">
        <v>81</v>
      </c>
      <c r="AY111" s="151" t="s">
        <v>226</v>
      </c>
    </row>
    <row r="112" spans="2:65" s="1" customFormat="1" ht="16.5" customHeight="1" x14ac:dyDescent="0.2">
      <c r="B112" s="33"/>
      <c r="C112" s="132" t="s">
        <v>330</v>
      </c>
      <c r="D112" s="132" t="s">
        <v>228</v>
      </c>
      <c r="E112" s="133" t="s">
        <v>1094</v>
      </c>
      <c r="F112" s="134" t="s">
        <v>1095</v>
      </c>
      <c r="G112" s="135" t="s">
        <v>793</v>
      </c>
      <c r="H112" s="136">
        <v>1</v>
      </c>
      <c r="I112" s="137"/>
      <c r="J112" s="138">
        <f>ROUND(I112*H112,2)</f>
        <v>0</v>
      </c>
      <c r="K112" s="134" t="s">
        <v>19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81</v>
      </c>
      <c r="AT112" s="143" t="s">
        <v>228</v>
      </c>
      <c r="AU112" s="143" t="s">
        <v>81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81</v>
      </c>
      <c r="BM112" s="143" t="s">
        <v>1096</v>
      </c>
    </row>
    <row r="113" spans="2:65" s="15" customFormat="1" x14ac:dyDescent="0.2">
      <c r="B113" s="185"/>
      <c r="D113" s="150" t="s">
        <v>237</v>
      </c>
      <c r="E113" s="186" t="s">
        <v>19</v>
      </c>
      <c r="F113" s="187" t="s">
        <v>1014</v>
      </c>
      <c r="H113" s="186" t="s">
        <v>19</v>
      </c>
      <c r="I113" s="188"/>
      <c r="L113" s="185"/>
      <c r="M113" s="189"/>
      <c r="T113" s="190"/>
      <c r="AT113" s="186" t="s">
        <v>237</v>
      </c>
      <c r="AU113" s="186" t="s">
        <v>81</v>
      </c>
      <c r="AV113" s="15" t="s">
        <v>81</v>
      </c>
      <c r="AW113" s="15" t="s">
        <v>33</v>
      </c>
      <c r="AX113" s="15" t="s">
        <v>73</v>
      </c>
      <c r="AY113" s="186" t="s">
        <v>226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1015</v>
      </c>
      <c r="H114" s="153">
        <v>1</v>
      </c>
      <c r="I114" s="154"/>
      <c r="L114" s="149"/>
      <c r="M114" s="155"/>
      <c r="T114" s="156"/>
      <c r="AT114" s="151" t="s">
        <v>237</v>
      </c>
      <c r="AU114" s="151" t="s">
        <v>81</v>
      </c>
      <c r="AV114" s="12" t="s">
        <v>83</v>
      </c>
      <c r="AW114" s="12" t="s">
        <v>33</v>
      </c>
      <c r="AX114" s="12" t="s">
        <v>81</v>
      </c>
      <c r="AY114" s="151" t="s">
        <v>226</v>
      </c>
    </row>
    <row r="115" spans="2:65" s="1" customFormat="1" ht="16.5" customHeight="1" x14ac:dyDescent="0.2">
      <c r="B115" s="33"/>
      <c r="C115" s="175" t="s">
        <v>337</v>
      </c>
      <c r="D115" s="175" t="s">
        <v>331</v>
      </c>
      <c r="E115" s="176" t="s">
        <v>1097</v>
      </c>
      <c r="F115" s="177" t="s">
        <v>1098</v>
      </c>
      <c r="G115" s="178" t="s">
        <v>793</v>
      </c>
      <c r="H115" s="179">
        <v>1</v>
      </c>
      <c r="I115" s="180"/>
      <c r="J115" s="181">
        <f>ROUND(I115*H115,2)</f>
        <v>0</v>
      </c>
      <c r="K115" s="177" t="s">
        <v>19</v>
      </c>
      <c r="L115" s="182"/>
      <c r="M115" s="183" t="s">
        <v>19</v>
      </c>
      <c r="N115" s="184" t="s">
        <v>44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83</v>
      </c>
      <c r="AT115" s="143" t="s">
        <v>331</v>
      </c>
      <c r="AU115" s="143" t="s">
        <v>81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81</v>
      </c>
      <c r="BM115" s="143" t="s">
        <v>1099</v>
      </c>
    </row>
    <row r="116" spans="2:65" s="15" customFormat="1" x14ac:dyDescent="0.2">
      <c r="B116" s="185"/>
      <c r="D116" s="150" t="s">
        <v>237</v>
      </c>
      <c r="E116" s="186" t="s">
        <v>19</v>
      </c>
      <c r="F116" s="187" t="s">
        <v>1014</v>
      </c>
      <c r="H116" s="186" t="s">
        <v>19</v>
      </c>
      <c r="I116" s="188"/>
      <c r="L116" s="185"/>
      <c r="M116" s="189"/>
      <c r="T116" s="190"/>
      <c r="AT116" s="186" t="s">
        <v>237</v>
      </c>
      <c r="AU116" s="186" t="s">
        <v>81</v>
      </c>
      <c r="AV116" s="15" t="s">
        <v>81</v>
      </c>
      <c r="AW116" s="15" t="s">
        <v>33</v>
      </c>
      <c r="AX116" s="15" t="s">
        <v>73</v>
      </c>
      <c r="AY116" s="186" t="s">
        <v>226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1015</v>
      </c>
      <c r="H117" s="153">
        <v>1</v>
      </c>
      <c r="I117" s="154"/>
      <c r="L117" s="149"/>
      <c r="M117" s="155"/>
      <c r="T117" s="156"/>
      <c r="AT117" s="151" t="s">
        <v>237</v>
      </c>
      <c r="AU117" s="151" t="s">
        <v>81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343</v>
      </c>
      <c r="D118" s="132" t="s">
        <v>228</v>
      </c>
      <c r="E118" s="133" t="s">
        <v>1100</v>
      </c>
      <c r="F118" s="134" t="s">
        <v>1101</v>
      </c>
      <c r="G118" s="135" t="s">
        <v>793</v>
      </c>
      <c r="H118" s="136">
        <v>1</v>
      </c>
      <c r="I118" s="137"/>
      <c r="J118" s="138">
        <f>ROUND(I118*H118,2)</f>
        <v>0</v>
      </c>
      <c r="K118" s="134" t="s">
        <v>19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81</v>
      </c>
      <c r="AT118" s="143" t="s">
        <v>228</v>
      </c>
      <c r="AU118" s="143" t="s">
        <v>81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81</v>
      </c>
      <c r="BM118" s="143" t="s">
        <v>1102</v>
      </c>
    </row>
    <row r="119" spans="2:65" s="15" customFormat="1" x14ac:dyDescent="0.2">
      <c r="B119" s="185"/>
      <c r="D119" s="150" t="s">
        <v>237</v>
      </c>
      <c r="E119" s="186" t="s">
        <v>19</v>
      </c>
      <c r="F119" s="187" t="s">
        <v>1014</v>
      </c>
      <c r="H119" s="186" t="s">
        <v>19</v>
      </c>
      <c r="I119" s="188"/>
      <c r="L119" s="185"/>
      <c r="M119" s="189"/>
      <c r="T119" s="190"/>
      <c r="AT119" s="186" t="s">
        <v>237</v>
      </c>
      <c r="AU119" s="186" t="s">
        <v>81</v>
      </c>
      <c r="AV119" s="15" t="s">
        <v>81</v>
      </c>
      <c r="AW119" s="15" t="s">
        <v>33</v>
      </c>
      <c r="AX119" s="15" t="s">
        <v>73</v>
      </c>
      <c r="AY119" s="186" t="s">
        <v>226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1015</v>
      </c>
      <c r="H120" s="153">
        <v>1</v>
      </c>
      <c r="I120" s="154"/>
      <c r="L120" s="149"/>
      <c r="M120" s="155"/>
      <c r="T120" s="156"/>
      <c r="AT120" s="151" t="s">
        <v>237</v>
      </c>
      <c r="AU120" s="151" t="s">
        <v>81</v>
      </c>
      <c r="AV120" s="12" t="s">
        <v>83</v>
      </c>
      <c r="AW120" s="12" t="s">
        <v>33</v>
      </c>
      <c r="AX120" s="12" t="s">
        <v>81</v>
      </c>
      <c r="AY120" s="151" t="s">
        <v>226</v>
      </c>
    </row>
    <row r="121" spans="2:65" s="1" customFormat="1" ht="16.5" customHeight="1" x14ac:dyDescent="0.2">
      <c r="B121" s="33"/>
      <c r="C121" s="175" t="s">
        <v>348</v>
      </c>
      <c r="D121" s="175" t="s">
        <v>331</v>
      </c>
      <c r="E121" s="176" t="s">
        <v>1103</v>
      </c>
      <c r="F121" s="177" t="s">
        <v>1104</v>
      </c>
      <c r="G121" s="178" t="s">
        <v>793</v>
      </c>
      <c r="H121" s="179">
        <v>1</v>
      </c>
      <c r="I121" s="180"/>
      <c r="J121" s="181">
        <f>ROUND(I121*H121,2)</f>
        <v>0</v>
      </c>
      <c r="K121" s="177" t="s">
        <v>19</v>
      </c>
      <c r="L121" s="182"/>
      <c r="M121" s="183" t="s">
        <v>19</v>
      </c>
      <c r="N121" s="184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83</v>
      </c>
      <c r="AT121" s="143" t="s">
        <v>331</v>
      </c>
      <c r="AU121" s="143" t="s">
        <v>81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81</v>
      </c>
      <c r="BM121" s="143" t="s">
        <v>1105</v>
      </c>
    </row>
    <row r="122" spans="2:65" s="15" customFormat="1" x14ac:dyDescent="0.2">
      <c r="B122" s="185"/>
      <c r="D122" s="150" t="s">
        <v>237</v>
      </c>
      <c r="E122" s="186" t="s">
        <v>19</v>
      </c>
      <c r="F122" s="187" t="s">
        <v>1014</v>
      </c>
      <c r="H122" s="186" t="s">
        <v>19</v>
      </c>
      <c r="I122" s="188"/>
      <c r="L122" s="185"/>
      <c r="M122" s="189"/>
      <c r="T122" s="190"/>
      <c r="AT122" s="186" t="s">
        <v>237</v>
      </c>
      <c r="AU122" s="186" t="s">
        <v>81</v>
      </c>
      <c r="AV122" s="15" t="s">
        <v>81</v>
      </c>
      <c r="AW122" s="15" t="s">
        <v>33</v>
      </c>
      <c r="AX122" s="15" t="s">
        <v>73</v>
      </c>
      <c r="AY122" s="186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1015</v>
      </c>
      <c r="H123" s="153">
        <v>1</v>
      </c>
      <c r="I123" s="154"/>
      <c r="L123" s="149"/>
      <c r="M123" s="191"/>
      <c r="N123" s="192"/>
      <c r="O123" s="192"/>
      <c r="P123" s="192"/>
      <c r="Q123" s="192"/>
      <c r="R123" s="192"/>
      <c r="S123" s="192"/>
      <c r="T123" s="193"/>
      <c r="AT123" s="151" t="s">
        <v>237</v>
      </c>
      <c r="AU123" s="151" t="s">
        <v>81</v>
      </c>
      <c r="AV123" s="12" t="s">
        <v>83</v>
      </c>
      <c r="AW123" s="12" t="s">
        <v>33</v>
      </c>
      <c r="AX123" s="12" t="s">
        <v>81</v>
      </c>
      <c r="AY123" s="151" t="s">
        <v>226</v>
      </c>
    </row>
    <row r="124" spans="2:65" s="1" customFormat="1" ht="6.95" customHeight="1" x14ac:dyDescent="0.2">
      <c r="B124" s="42"/>
      <c r="C124" s="43"/>
      <c r="D124" s="43"/>
      <c r="E124" s="43"/>
      <c r="F124" s="43"/>
      <c r="G124" s="43"/>
      <c r="H124" s="43"/>
      <c r="I124" s="43"/>
      <c r="J124" s="43"/>
      <c r="K124" s="43"/>
      <c r="L124" s="33"/>
    </row>
  </sheetData>
  <sheetProtection algorithmName="SHA-512" hashValue="yrpOEAijbo67SwHiwsjcIKPTZKgzR+UL6Bt/9Efs68tl/GoihBEAsICaOLUWf+CaG8VlbKFlm2LXwDo6vy5ASw==" saltValue="NVaMBF6mHr1GzR+gdIv6Yb6aOE4Q7CI5pXHmi7MEirHhW2fFKwJNqY3Vl01YFVTSM5iYLG4d/scY/fGQq8kiZA==" spinCount="100000" sheet="1" objects="1" scenarios="1" formatColumns="0" formatRows="0" autoFilter="0"/>
  <autoFilter ref="C85:K123" xr:uid="{00000000-0009-0000-0000-00000E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9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133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1106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ROUNDUP((SUM(BE87:BE97)),  2)</f>
        <v>0</v>
      </c>
      <c r="I35" s="94">
        <v>0.21</v>
      </c>
      <c r="J35" s="84">
        <f>ROUNDUP(((SUM(BE87:BE97))*I35),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ROUNDUP((SUM(BF87:BF97)),  2)</f>
        <v>0</v>
      </c>
      <c r="I36" s="94">
        <v>0.15</v>
      </c>
      <c r="J36" s="84">
        <f>ROUNDUP(((SUM(BF87:BF97))*I36),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ROUNDUP((SUM(BG87:BG97)),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ROUNDUP((SUM(BH87:BH97)),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ROUNDUP((SUM(BI87:BI97)),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01.7 - Ostatní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1107</v>
      </c>
      <c r="E64" s="106"/>
      <c r="F64" s="106"/>
      <c r="G64" s="106"/>
      <c r="H64" s="106"/>
      <c r="I64" s="106"/>
      <c r="J64" s="107">
        <f>J88</f>
        <v>0</v>
      </c>
      <c r="L64" s="104"/>
    </row>
    <row r="65" spans="2:12" s="9" customFormat="1" ht="19.899999999999999" customHeight="1" x14ac:dyDescent="0.2">
      <c r="B65" s="108"/>
      <c r="D65" s="109" t="s">
        <v>1108</v>
      </c>
      <c r="E65" s="110"/>
      <c r="F65" s="110"/>
      <c r="G65" s="110"/>
      <c r="H65" s="110"/>
      <c r="I65" s="110"/>
      <c r="J65" s="111">
        <f>J89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610" t="str">
        <f>E7</f>
        <v>Malšovice - Kanalizace a ČOV II.etapa_ČOV 820EO</v>
      </c>
      <c r="F75" s="611"/>
      <c r="G75" s="611"/>
      <c r="H75" s="611"/>
      <c r="L75" s="33"/>
    </row>
    <row r="76" spans="2:12" ht="12" customHeight="1" x14ac:dyDescent="0.2">
      <c r="B76" s="21"/>
      <c r="C76" s="28" t="s">
        <v>203</v>
      </c>
      <c r="L76" s="21"/>
    </row>
    <row r="77" spans="2:12" s="1" customFormat="1" ht="16.5" customHeight="1" x14ac:dyDescent="0.2">
      <c r="B77" s="33"/>
      <c r="E77" s="610" t="s">
        <v>1009</v>
      </c>
      <c r="F77" s="609"/>
      <c r="G77" s="609"/>
      <c r="H77" s="609"/>
      <c r="L77" s="33"/>
    </row>
    <row r="78" spans="2:12" s="1" customFormat="1" ht="12" customHeight="1" x14ac:dyDescent="0.2">
      <c r="B78" s="33"/>
      <c r="C78" s="28" t="s">
        <v>280</v>
      </c>
      <c r="L78" s="33"/>
    </row>
    <row r="79" spans="2:12" s="1" customFormat="1" ht="16.5" customHeight="1" x14ac:dyDescent="0.2">
      <c r="B79" s="33"/>
      <c r="E79" s="582" t="str">
        <f>E11</f>
        <v>DPS 01.7 - Ostatní</v>
      </c>
      <c r="F79" s="609"/>
      <c r="G79" s="609"/>
      <c r="H79" s="609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F14</f>
        <v>Malšovice</v>
      </c>
      <c r="I81" s="28" t="s">
        <v>23</v>
      </c>
      <c r="J81" s="50" t="str">
        <f>IF(J14="","",J14)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E17</f>
        <v>Obec Malšovice</v>
      </c>
      <c r="I83" s="28" t="s">
        <v>31</v>
      </c>
      <c r="J83" s="31" t="str">
        <f>E23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IF(E20="","",E20)</f>
        <v>Vyplň údaj</v>
      </c>
      <c r="I84" s="28" t="s">
        <v>34</v>
      </c>
      <c r="J84" s="31" t="str">
        <f>E26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0</v>
      </c>
      <c r="S87" s="51"/>
      <c r="T87" s="118">
        <f>T88</f>
        <v>0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1109</v>
      </c>
      <c r="F88" s="122" t="s">
        <v>1110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0</v>
      </c>
      <c r="T88" s="127">
        <f>T89</f>
        <v>0</v>
      </c>
      <c r="AR88" s="121" t="s">
        <v>233</v>
      </c>
      <c r="AT88" s="128" t="s">
        <v>72</v>
      </c>
      <c r="AU88" s="128" t="s">
        <v>73</v>
      </c>
      <c r="AY88" s="121" t="s">
        <v>226</v>
      </c>
      <c r="BK88" s="129">
        <f>BK89</f>
        <v>0</v>
      </c>
    </row>
    <row r="89" spans="2:65" s="11" customFormat="1" ht="22.9" customHeight="1" x14ac:dyDescent="0.2">
      <c r="B89" s="120"/>
      <c r="D89" s="121" t="s">
        <v>72</v>
      </c>
      <c r="E89" s="130" t="s">
        <v>1111</v>
      </c>
      <c r="F89" s="130" t="s">
        <v>1112</v>
      </c>
      <c r="I89" s="123"/>
      <c r="J89" s="131">
        <f>BK89</f>
        <v>0</v>
      </c>
      <c r="L89" s="120"/>
      <c r="M89" s="125"/>
      <c r="P89" s="126">
        <f>SUM(P90:P97)</f>
        <v>0</v>
      </c>
      <c r="R89" s="126">
        <f>SUM(R90:R97)</f>
        <v>0</v>
      </c>
      <c r="T89" s="127">
        <f>SUM(T90:T97)</f>
        <v>0</v>
      </c>
      <c r="AR89" s="121" t="s">
        <v>233</v>
      </c>
      <c r="AT89" s="128" t="s">
        <v>72</v>
      </c>
      <c r="AU89" s="128" t="s">
        <v>81</v>
      </c>
      <c r="AY89" s="121" t="s">
        <v>226</v>
      </c>
      <c r="BK89" s="129">
        <f>SUM(BK90:BK97)</f>
        <v>0</v>
      </c>
    </row>
    <row r="90" spans="2:65" s="1" customFormat="1" ht="16.5" customHeight="1" x14ac:dyDescent="0.2">
      <c r="B90" s="33"/>
      <c r="C90" s="132" t="s">
        <v>81</v>
      </c>
      <c r="D90" s="132" t="s">
        <v>228</v>
      </c>
      <c r="E90" s="133" t="s">
        <v>1113</v>
      </c>
      <c r="F90" s="134" t="s">
        <v>1114</v>
      </c>
      <c r="G90" s="135" t="s">
        <v>243</v>
      </c>
      <c r="H90" s="136">
        <v>1</v>
      </c>
      <c r="I90" s="137"/>
      <c r="J90" s="138">
        <f t="shared" ref="J90:J97" si="0">ROUND(I90*H90,2)</f>
        <v>0</v>
      </c>
      <c r="K90" s="134" t="s">
        <v>19</v>
      </c>
      <c r="L90" s="33"/>
      <c r="M90" s="139" t="s">
        <v>19</v>
      </c>
      <c r="N90" s="140" t="s">
        <v>44</v>
      </c>
      <c r="P90" s="141">
        <f t="shared" ref="P90:P97" si="1">O90*H90</f>
        <v>0</v>
      </c>
      <c r="Q90" s="141">
        <v>0</v>
      </c>
      <c r="R90" s="141">
        <f t="shared" ref="R90:R97" si="2">Q90*H90</f>
        <v>0</v>
      </c>
      <c r="S90" s="141">
        <v>0</v>
      </c>
      <c r="T90" s="142">
        <f t="shared" ref="T90:T97" si="3">S90*H90</f>
        <v>0</v>
      </c>
      <c r="AR90" s="143" t="s">
        <v>81</v>
      </c>
      <c r="AT90" s="143" t="s">
        <v>228</v>
      </c>
      <c r="AU90" s="143" t="s">
        <v>83</v>
      </c>
      <c r="AY90" s="18" t="s">
        <v>226</v>
      </c>
      <c r="BE90" s="144">
        <f t="shared" ref="BE90:BE97" si="4">IF(N90="základní",J90,0)</f>
        <v>0</v>
      </c>
      <c r="BF90" s="144">
        <f t="shared" ref="BF90:BF97" si="5">IF(N90="snížená",J90,0)</f>
        <v>0</v>
      </c>
      <c r="BG90" s="144">
        <f t="shared" ref="BG90:BG97" si="6">IF(N90="zákl. přenesená",J90,0)</f>
        <v>0</v>
      </c>
      <c r="BH90" s="144">
        <f t="shared" ref="BH90:BH97" si="7">IF(N90="sníž. přenesená",J90,0)</f>
        <v>0</v>
      </c>
      <c r="BI90" s="144">
        <f t="shared" ref="BI90:BI97" si="8">IF(N90="nulová",J90,0)</f>
        <v>0</v>
      </c>
      <c r="BJ90" s="18" t="s">
        <v>81</v>
      </c>
      <c r="BK90" s="144">
        <f t="shared" ref="BK90:BK97" si="9">ROUND(I90*H90,2)</f>
        <v>0</v>
      </c>
      <c r="BL90" s="18" t="s">
        <v>81</v>
      </c>
      <c r="BM90" s="143" t="s">
        <v>1115</v>
      </c>
    </row>
    <row r="91" spans="2:65" s="1" customFormat="1" ht="16.5" customHeight="1" x14ac:dyDescent="0.2">
      <c r="B91" s="33"/>
      <c r="C91" s="132" t="s">
        <v>83</v>
      </c>
      <c r="D91" s="132" t="s">
        <v>228</v>
      </c>
      <c r="E91" s="133" t="s">
        <v>1116</v>
      </c>
      <c r="F91" s="134" t="s">
        <v>1117</v>
      </c>
      <c r="G91" s="135" t="s">
        <v>422</v>
      </c>
      <c r="H91" s="136">
        <v>1</v>
      </c>
      <c r="I91" s="137"/>
      <c r="J91" s="138">
        <f t="shared" si="0"/>
        <v>0</v>
      </c>
      <c r="K91" s="134" t="s">
        <v>19</v>
      </c>
      <c r="L91" s="33"/>
      <c r="M91" s="139" t="s">
        <v>19</v>
      </c>
      <c r="N91" s="140" t="s">
        <v>44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81</v>
      </c>
      <c r="AT91" s="143" t="s">
        <v>228</v>
      </c>
      <c r="AU91" s="143" t="s">
        <v>83</v>
      </c>
      <c r="AY91" s="18" t="s">
        <v>226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81</v>
      </c>
      <c r="BK91" s="144">
        <f t="shared" si="9"/>
        <v>0</v>
      </c>
      <c r="BL91" s="18" t="s">
        <v>81</v>
      </c>
      <c r="BM91" s="143" t="s">
        <v>1118</v>
      </c>
    </row>
    <row r="92" spans="2:65" s="1" customFormat="1" ht="16.5" customHeight="1" x14ac:dyDescent="0.2">
      <c r="B92" s="33"/>
      <c r="C92" s="132" t="s">
        <v>246</v>
      </c>
      <c r="D92" s="132" t="s">
        <v>228</v>
      </c>
      <c r="E92" s="133" t="s">
        <v>1119</v>
      </c>
      <c r="F92" s="134" t="s">
        <v>1120</v>
      </c>
      <c r="G92" s="135" t="s">
        <v>422</v>
      </c>
      <c r="H92" s="136">
        <v>1</v>
      </c>
      <c r="I92" s="137"/>
      <c r="J92" s="138">
        <f t="shared" si="0"/>
        <v>0</v>
      </c>
      <c r="K92" s="134" t="s">
        <v>19</v>
      </c>
      <c r="L92" s="33"/>
      <c r="M92" s="139" t="s">
        <v>19</v>
      </c>
      <c r="N92" s="140" t="s">
        <v>44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81</v>
      </c>
      <c r="AT92" s="143" t="s">
        <v>228</v>
      </c>
      <c r="AU92" s="143" t="s">
        <v>83</v>
      </c>
      <c r="AY92" s="18" t="s">
        <v>226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81</v>
      </c>
      <c r="BK92" s="144">
        <f t="shared" si="9"/>
        <v>0</v>
      </c>
      <c r="BL92" s="18" t="s">
        <v>81</v>
      </c>
      <c r="BM92" s="143" t="s">
        <v>1121</v>
      </c>
    </row>
    <row r="93" spans="2:65" s="1" customFormat="1" ht="16.5" customHeight="1" x14ac:dyDescent="0.2">
      <c r="B93" s="33"/>
      <c r="C93" s="132" t="s">
        <v>233</v>
      </c>
      <c r="D93" s="132" t="s">
        <v>228</v>
      </c>
      <c r="E93" s="133" t="s">
        <v>1122</v>
      </c>
      <c r="F93" s="134" t="s">
        <v>1123</v>
      </c>
      <c r="G93" s="135" t="s">
        <v>422</v>
      </c>
      <c r="H93" s="136">
        <v>1</v>
      </c>
      <c r="I93" s="137"/>
      <c r="J93" s="138">
        <f t="shared" si="0"/>
        <v>0</v>
      </c>
      <c r="K93" s="134" t="s">
        <v>19</v>
      </c>
      <c r="L93" s="33"/>
      <c r="M93" s="139" t="s">
        <v>19</v>
      </c>
      <c r="N93" s="140" t="s">
        <v>44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81</v>
      </c>
      <c r="AT93" s="143" t="s">
        <v>228</v>
      </c>
      <c r="AU93" s="143" t="s">
        <v>83</v>
      </c>
      <c r="AY93" s="18" t="s">
        <v>226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81</v>
      </c>
      <c r="BK93" s="144">
        <f t="shared" si="9"/>
        <v>0</v>
      </c>
      <c r="BL93" s="18" t="s">
        <v>81</v>
      </c>
      <c r="BM93" s="143" t="s">
        <v>1124</v>
      </c>
    </row>
    <row r="94" spans="2:65" s="1" customFormat="1" ht="16.5" customHeight="1" x14ac:dyDescent="0.2">
      <c r="B94" s="33"/>
      <c r="C94" s="132" t="s">
        <v>255</v>
      </c>
      <c r="D94" s="132" t="s">
        <v>228</v>
      </c>
      <c r="E94" s="133" t="s">
        <v>1125</v>
      </c>
      <c r="F94" s="134" t="s">
        <v>1126</v>
      </c>
      <c r="G94" s="135" t="s">
        <v>422</v>
      </c>
      <c r="H94" s="136">
        <v>1</v>
      </c>
      <c r="I94" s="137"/>
      <c r="J94" s="138">
        <f t="shared" si="0"/>
        <v>0</v>
      </c>
      <c r="K94" s="134" t="s">
        <v>19</v>
      </c>
      <c r="L94" s="33"/>
      <c r="M94" s="139" t="s">
        <v>19</v>
      </c>
      <c r="N94" s="140" t="s">
        <v>44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81</v>
      </c>
      <c r="AT94" s="143" t="s">
        <v>228</v>
      </c>
      <c r="AU94" s="143" t="s">
        <v>83</v>
      </c>
      <c r="AY94" s="18" t="s">
        <v>226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81</v>
      </c>
      <c r="BK94" s="144">
        <f t="shared" si="9"/>
        <v>0</v>
      </c>
      <c r="BL94" s="18" t="s">
        <v>81</v>
      </c>
      <c r="BM94" s="143" t="s">
        <v>1127</v>
      </c>
    </row>
    <row r="95" spans="2:65" s="1" customFormat="1" ht="16.5" customHeight="1" x14ac:dyDescent="0.2">
      <c r="B95" s="33"/>
      <c r="C95" s="132" t="s">
        <v>260</v>
      </c>
      <c r="D95" s="132" t="s">
        <v>228</v>
      </c>
      <c r="E95" s="133" t="s">
        <v>1128</v>
      </c>
      <c r="F95" s="134" t="s">
        <v>1129</v>
      </c>
      <c r="G95" s="135" t="s">
        <v>422</v>
      </c>
      <c r="H95" s="136">
        <v>1</v>
      </c>
      <c r="I95" s="137"/>
      <c r="J95" s="138">
        <f t="shared" si="0"/>
        <v>0</v>
      </c>
      <c r="K95" s="134" t="s">
        <v>19</v>
      </c>
      <c r="L95" s="33"/>
      <c r="M95" s="139" t="s">
        <v>19</v>
      </c>
      <c r="N95" s="140" t="s">
        <v>44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81</v>
      </c>
      <c r="AT95" s="143" t="s">
        <v>228</v>
      </c>
      <c r="AU95" s="143" t="s">
        <v>83</v>
      </c>
      <c r="AY95" s="18" t="s">
        <v>226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81</v>
      </c>
      <c r="BK95" s="144">
        <f t="shared" si="9"/>
        <v>0</v>
      </c>
      <c r="BL95" s="18" t="s">
        <v>81</v>
      </c>
      <c r="BM95" s="143" t="s">
        <v>1130</v>
      </c>
    </row>
    <row r="96" spans="2:65" s="1" customFormat="1" ht="24.2" customHeight="1" x14ac:dyDescent="0.2">
      <c r="B96" s="33"/>
      <c r="C96" s="132" t="s">
        <v>265</v>
      </c>
      <c r="D96" s="132" t="s">
        <v>228</v>
      </c>
      <c r="E96" s="133" t="s">
        <v>1131</v>
      </c>
      <c r="F96" s="134" t="s">
        <v>1132</v>
      </c>
      <c r="G96" s="135" t="s">
        <v>422</v>
      </c>
      <c r="H96" s="136">
        <v>1</v>
      </c>
      <c r="I96" s="137"/>
      <c r="J96" s="138">
        <f t="shared" si="0"/>
        <v>0</v>
      </c>
      <c r="K96" s="134" t="s">
        <v>19</v>
      </c>
      <c r="L96" s="33"/>
      <c r="M96" s="139" t="s">
        <v>19</v>
      </c>
      <c r="N96" s="140" t="s">
        <v>44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81</v>
      </c>
      <c r="AT96" s="143" t="s">
        <v>228</v>
      </c>
      <c r="AU96" s="143" t="s">
        <v>83</v>
      </c>
      <c r="AY96" s="18" t="s">
        <v>226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81</v>
      </c>
      <c r="BK96" s="144">
        <f t="shared" si="9"/>
        <v>0</v>
      </c>
      <c r="BL96" s="18" t="s">
        <v>81</v>
      </c>
      <c r="BM96" s="143" t="s">
        <v>1133</v>
      </c>
    </row>
    <row r="97" spans="2:65" s="1" customFormat="1" ht="16.5" customHeight="1" x14ac:dyDescent="0.2">
      <c r="B97" s="33"/>
      <c r="C97" s="132" t="s">
        <v>270</v>
      </c>
      <c r="D97" s="132" t="s">
        <v>228</v>
      </c>
      <c r="E97" s="133" t="s">
        <v>1134</v>
      </c>
      <c r="F97" s="134" t="s">
        <v>1135</v>
      </c>
      <c r="G97" s="135" t="s">
        <v>422</v>
      </c>
      <c r="H97" s="136">
        <v>1</v>
      </c>
      <c r="I97" s="137"/>
      <c r="J97" s="138">
        <f t="shared" si="0"/>
        <v>0</v>
      </c>
      <c r="K97" s="134" t="s">
        <v>19</v>
      </c>
      <c r="L97" s="33"/>
      <c r="M97" s="194" t="s">
        <v>19</v>
      </c>
      <c r="N97" s="195" t="s">
        <v>44</v>
      </c>
      <c r="O97" s="165"/>
      <c r="P97" s="196">
        <f t="shared" si="1"/>
        <v>0</v>
      </c>
      <c r="Q97" s="196">
        <v>0</v>
      </c>
      <c r="R97" s="196">
        <f t="shared" si="2"/>
        <v>0</v>
      </c>
      <c r="S97" s="196">
        <v>0</v>
      </c>
      <c r="T97" s="197">
        <f t="shared" si="3"/>
        <v>0</v>
      </c>
      <c r="AR97" s="143" t="s">
        <v>81</v>
      </c>
      <c r="AT97" s="143" t="s">
        <v>228</v>
      </c>
      <c r="AU97" s="143" t="s">
        <v>83</v>
      </c>
      <c r="AY97" s="18" t="s">
        <v>226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81</v>
      </c>
      <c r="BK97" s="144">
        <f t="shared" si="9"/>
        <v>0</v>
      </c>
      <c r="BL97" s="18" t="s">
        <v>81</v>
      </c>
      <c r="BM97" s="143" t="s">
        <v>1136</v>
      </c>
    </row>
    <row r="98" spans="2:65" s="1" customFormat="1" ht="6.95" customHeight="1" x14ac:dyDescent="0.2"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33"/>
    </row>
  </sheetData>
  <sheetProtection algorithmName="SHA-512" hashValue="FrWJK4/Io3DK9DAQlAxYkpG2N+HYPpH+1cGkCLrr87a5QA5OOhHrlVrLlzg3RVgCT6wKEU2AIykROa6mal4p1g==" saltValue="3PbzgkygrGim+CA9s58p4SqkQ4KZmJZvGSiBSnxdljaP/DAW+KU5hCEcb4Fi3BTtXrwfXNNO+4ow0HFhHrl3lA==" spinCount="100000" sheet="1" objects="1" scenarios="1" formatColumns="0" formatRows="0" autoFilter="0"/>
  <autoFilter ref="C86:K97" xr:uid="{00000000-0009-0000-0000-00000F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9B1E-640E-47FE-9F2F-72ED973A6677}">
  <dimension ref="A1:K205"/>
  <sheetViews>
    <sheetView view="pageBreakPreview" zoomScale="80" zoomScaleNormal="80" zoomScaleSheetLayoutView="80" workbookViewId="0">
      <selection activeCell="F7" sqref="F7"/>
    </sheetView>
  </sheetViews>
  <sheetFormatPr defaultRowHeight="12.75" x14ac:dyDescent="0.2"/>
  <cols>
    <col min="1" max="1" width="7.83203125" style="410" customWidth="1"/>
    <col min="2" max="2" width="71.1640625" style="293" customWidth="1"/>
    <col min="3" max="4" width="7.33203125" style="293" customWidth="1"/>
    <col min="5" max="6" width="11.33203125" style="293" customWidth="1"/>
    <col min="7" max="7" width="13.83203125" style="293" customWidth="1"/>
    <col min="8" max="8" width="11.33203125" style="293" customWidth="1"/>
    <col min="9" max="9" width="14" style="293" customWidth="1"/>
    <col min="10" max="11" width="9.33203125" style="293"/>
    <col min="12" max="12" width="12.5" style="293" customWidth="1"/>
    <col min="13" max="256" width="9.33203125" style="293"/>
    <col min="257" max="257" width="7.83203125" style="293" customWidth="1"/>
    <col min="258" max="258" width="71.1640625" style="293" customWidth="1"/>
    <col min="259" max="260" width="7.33203125" style="293" customWidth="1"/>
    <col min="261" max="262" width="11.33203125" style="293" customWidth="1"/>
    <col min="263" max="263" width="13.83203125" style="293" customWidth="1"/>
    <col min="264" max="264" width="11.33203125" style="293" customWidth="1"/>
    <col min="265" max="265" width="14" style="293" customWidth="1"/>
    <col min="266" max="267" width="9.33203125" style="293"/>
    <col min="268" max="268" width="12.5" style="293" customWidth="1"/>
    <col min="269" max="512" width="9.33203125" style="293"/>
    <col min="513" max="513" width="7.83203125" style="293" customWidth="1"/>
    <col min="514" max="514" width="71.1640625" style="293" customWidth="1"/>
    <col min="515" max="516" width="7.33203125" style="293" customWidth="1"/>
    <col min="517" max="518" width="11.33203125" style="293" customWidth="1"/>
    <col min="519" max="519" width="13.83203125" style="293" customWidth="1"/>
    <col min="520" max="520" width="11.33203125" style="293" customWidth="1"/>
    <col min="521" max="521" width="14" style="293" customWidth="1"/>
    <col min="522" max="523" width="9.33203125" style="293"/>
    <col min="524" max="524" width="12.5" style="293" customWidth="1"/>
    <col min="525" max="768" width="9.33203125" style="293"/>
    <col min="769" max="769" width="7.83203125" style="293" customWidth="1"/>
    <col min="770" max="770" width="71.1640625" style="293" customWidth="1"/>
    <col min="771" max="772" width="7.33203125" style="293" customWidth="1"/>
    <col min="773" max="774" width="11.33203125" style="293" customWidth="1"/>
    <col min="775" max="775" width="13.83203125" style="293" customWidth="1"/>
    <col min="776" max="776" width="11.33203125" style="293" customWidth="1"/>
    <col min="777" max="777" width="14" style="293" customWidth="1"/>
    <col min="778" max="779" width="9.33203125" style="293"/>
    <col min="780" max="780" width="12.5" style="293" customWidth="1"/>
    <col min="781" max="1024" width="9.33203125" style="293"/>
    <col min="1025" max="1025" width="7.83203125" style="293" customWidth="1"/>
    <col min="1026" max="1026" width="71.1640625" style="293" customWidth="1"/>
    <col min="1027" max="1028" width="7.33203125" style="293" customWidth="1"/>
    <col min="1029" max="1030" width="11.33203125" style="293" customWidth="1"/>
    <col min="1031" max="1031" width="13.83203125" style="293" customWidth="1"/>
    <col min="1032" max="1032" width="11.33203125" style="293" customWidth="1"/>
    <col min="1033" max="1033" width="14" style="293" customWidth="1"/>
    <col min="1034" max="1035" width="9.33203125" style="293"/>
    <col min="1036" max="1036" width="12.5" style="293" customWidth="1"/>
    <col min="1037" max="1280" width="9.33203125" style="293"/>
    <col min="1281" max="1281" width="7.83203125" style="293" customWidth="1"/>
    <col min="1282" max="1282" width="71.1640625" style="293" customWidth="1"/>
    <col min="1283" max="1284" width="7.33203125" style="293" customWidth="1"/>
    <col min="1285" max="1286" width="11.33203125" style="293" customWidth="1"/>
    <col min="1287" max="1287" width="13.83203125" style="293" customWidth="1"/>
    <col min="1288" max="1288" width="11.33203125" style="293" customWidth="1"/>
    <col min="1289" max="1289" width="14" style="293" customWidth="1"/>
    <col min="1290" max="1291" width="9.33203125" style="293"/>
    <col min="1292" max="1292" width="12.5" style="293" customWidth="1"/>
    <col min="1293" max="1536" width="9.33203125" style="293"/>
    <col min="1537" max="1537" width="7.83203125" style="293" customWidth="1"/>
    <col min="1538" max="1538" width="71.1640625" style="293" customWidth="1"/>
    <col min="1539" max="1540" width="7.33203125" style="293" customWidth="1"/>
    <col min="1541" max="1542" width="11.33203125" style="293" customWidth="1"/>
    <col min="1543" max="1543" width="13.83203125" style="293" customWidth="1"/>
    <col min="1544" max="1544" width="11.33203125" style="293" customWidth="1"/>
    <col min="1545" max="1545" width="14" style="293" customWidth="1"/>
    <col min="1546" max="1547" width="9.33203125" style="293"/>
    <col min="1548" max="1548" width="12.5" style="293" customWidth="1"/>
    <col min="1549" max="1792" width="9.33203125" style="293"/>
    <col min="1793" max="1793" width="7.83203125" style="293" customWidth="1"/>
    <col min="1794" max="1794" width="71.1640625" style="293" customWidth="1"/>
    <col min="1795" max="1796" width="7.33203125" style="293" customWidth="1"/>
    <col min="1797" max="1798" width="11.33203125" style="293" customWidth="1"/>
    <col min="1799" max="1799" width="13.83203125" style="293" customWidth="1"/>
    <col min="1800" max="1800" width="11.33203125" style="293" customWidth="1"/>
    <col min="1801" max="1801" width="14" style="293" customWidth="1"/>
    <col min="1802" max="1803" width="9.33203125" style="293"/>
    <col min="1804" max="1804" width="12.5" style="293" customWidth="1"/>
    <col min="1805" max="2048" width="9.33203125" style="293"/>
    <col min="2049" max="2049" width="7.83203125" style="293" customWidth="1"/>
    <col min="2050" max="2050" width="71.1640625" style="293" customWidth="1"/>
    <col min="2051" max="2052" width="7.33203125" style="293" customWidth="1"/>
    <col min="2053" max="2054" width="11.33203125" style="293" customWidth="1"/>
    <col min="2055" max="2055" width="13.83203125" style="293" customWidth="1"/>
    <col min="2056" max="2056" width="11.33203125" style="293" customWidth="1"/>
    <col min="2057" max="2057" width="14" style="293" customWidth="1"/>
    <col min="2058" max="2059" width="9.33203125" style="293"/>
    <col min="2060" max="2060" width="12.5" style="293" customWidth="1"/>
    <col min="2061" max="2304" width="9.33203125" style="293"/>
    <col min="2305" max="2305" width="7.83203125" style="293" customWidth="1"/>
    <col min="2306" max="2306" width="71.1640625" style="293" customWidth="1"/>
    <col min="2307" max="2308" width="7.33203125" style="293" customWidth="1"/>
    <col min="2309" max="2310" width="11.33203125" style="293" customWidth="1"/>
    <col min="2311" max="2311" width="13.83203125" style="293" customWidth="1"/>
    <col min="2312" max="2312" width="11.33203125" style="293" customWidth="1"/>
    <col min="2313" max="2313" width="14" style="293" customWidth="1"/>
    <col min="2314" max="2315" width="9.33203125" style="293"/>
    <col min="2316" max="2316" width="12.5" style="293" customWidth="1"/>
    <col min="2317" max="2560" width="9.33203125" style="293"/>
    <col min="2561" max="2561" width="7.83203125" style="293" customWidth="1"/>
    <col min="2562" max="2562" width="71.1640625" style="293" customWidth="1"/>
    <col min="2563" max="2564" width="7.33203125" style="293" customWidth="1"/>
    <col min="2565" max="2566" width="11.33203125" style="293" customWidth="1"/>
    <col min="2567" max="2567" width="13.83203125" style="293" customWidth="1"/>
    <col min="2568" max="2568" width="11.33203125" style="293" customWidth="1"/>
    <col min="2569" max="2569" width="14" style="293" customWidth="1"/>
    <col min="2570" max="2571" width="9.33203125" style="293"/>
    <col min="2572" max="2572" width="12.5" style="293" customWidth="1"/>
    <col min="2573" max="2816" width="9.33203125" style="293"/>
    <col min="2817" max="2817" width="7.83203125" style="293" customWidth="1"/>
    <col min="2818" max="2818" width="71.1640625" style="293" customWidth="1"/>
    <col min="2819" max="2820" width="7.33203125" style="293" customWidth="1"/>
    <col min="2821" max="2822" width="11.33203125" style="293" customWidth="1"/>
    <col min="2823" max="2823" width="13.83203125" style="293" customWidth="1"/>
    <col min="2824" max="2824" width="11.33203125" style="293" customWidth="1"/>
    <col min="2825" max="2825" width="14" style="293" customWidth="1"/>
    <col min="2826" max="2827" width="9.33203125" style="293"/>
    <col min="2828" max="2828" width="12.5" style="293" customWidth="1"/>
    <col min="2829" max="3072" width="9.33203125" style="293"/>
    <col min="3073" max="3073" width="7.83203125" style="293" customWidth="1"/>
    <col min="3074" max="3074" width="71.1640625" style="293" customWidth="1"/>
    <col min="3075" max="3076" width="7.33203125" style="293" customWidth="1"/>
    <col min="3077" max="3078" width="11.33203125" style="293" customWidth="1"/>
    <col min="3079" max="3079" width="13.83203125" style="293" customWidth="1"/>
    <col min="3080" max="3080" width="11.33203125" style="293" customWidth="1"/>
    <col min="3081" max="3081" width="14" style="293" customWidth="1"/>
    <col min="3082" max="3083" width="9.33203125" style="293"/>
    <col min="3084" max="3084" width="12.5" style="293" customWidth="1"/>
    <col min="3085" max="3328" width="9.33203125" style="293"/>
    <col min="3329" max="3329" width="7.83203125" style="293" customWidth="1"/>
    <col min="3330" max="3330" width="71.1640625" style="293" customWidth="1"/>
    <col min="3331" max="3332" width="7.33203125" style="293" customWidth="1"/>
    <col min="3333" max="3334" width="11.33203125" style="293" customWidth="1"/>
    <col min="3335" max="3335" width="13.83203125" style="293" customWidth="1"/>
    <col min="3336" max="3336" width="11.33203125" style="293" customWidth="1"/>
    <col min="3337" max="3337" width="14" style="293" customWidth="1"/>
    <col min="3338" max="3339" width="9.33203125" style="293"/>
    <col min="3340" max="3340" width="12.5" style="293" customWidth="1"/>
    <col min="3341" max="3584" width="9.33203125" style="293"/>
    <col min="3585" max="3585" width="7.83203125" style="293" customWidth="1"/>
    <col min="3586" max="3586" width="71.1640625" style="293" customWidth="1"/>
    <col min="3587" max="3588" width="7.33203125" style="293" customWidth="1"/>
    <col min="3589" max="3590" width="11.33203125" style="293" customWidth="1"/>
    <col min="3591" max="3591" width="13.83203125" style="293" customWidth="1"/>
    <col min="3592" max="3592" width="11.33203125" style="293" customWidth="1"/>
    <col min="3593" max="3593" width="14" style="293" customWidth="1"/>
    <col min="3594" max="3595" width="9.33203125" style="293"/>
    <col min="3596" max="3596" width="12.5" style="293" customWidth="1"/>
    <col min="3597" max="3840" width="9.33203125" style="293"/>
    <col min="3841" max="3841" width="7.83203125" style="293" customWidth="1"/>
    <col min="3842" max="3842" width="71.1640625" style="293" customWidth="1"/>
    <col min="3843" max="3844" width="7.33203125" style="293" customWidth="1"/>
    <col min="3845" max="3846" width="11.33203125" style="293" customWidth="1"/>
    <col min="3847" max="3847" width="13.83203125" style="293" customWidth="1"/>
    <col min="3848" max="3848" width="11.33203125" style="293" customWidth="1"/>
    <col min="3849" max="3849" width="14" style="293" customWidth="1"/>
    <col min="3850" max="3851" width="9.33203125" style="293"/>
    <col min="3852" max="3852" width="12.5" style="293" customWidth="1"/>
    <col min="3853" max="4096" width="9.33203125" style="293"/>
    <col min="4097" max="4097" width="7.83203125" style="293" customWidth="1"/>
    <col min="4098" max="4098" width="71.1640625" style="293" customWidth="1"/>
    <col min="4099" max="4100" width="7.33203125" style="293" customWidth="1"/>
    <col min="4101" max="4102" width="11.33203125" style="293" customWidth="1"/>
    <col min="4103" max="4103" width="13.83203125" style="293" customWidth="1"/>
    <col min="4104" max="4104" width="11.33203125" style="293" customWidth="1"/>
    <col min="4105" max="4105" width="14" style="293" customWidth="1"/>
    <col min="4106" max="4107" width="9.33203125" style="293"/>
    <col min="4108" max="4108" width="12.5" style="293" customWidth="1"/>
    <col min="4109" max="4352" width="9.33203125" style="293"/>
    <col min="4353" max="4353" width="7.83203125" style="293" customWidth="1"/>
    <col min="4354" max="4354" width="71.1640625" style="293" customWidth="1"/>
    <col min="4355" max="4356" width="7.33203125" style="293" customWidth="1"/>
    <col min="4357" max="4358" width="11.33203125" style="293" customWidth="1"/>
    <col min="4359" max="4359" width="13.83203125" style="293" customWidth="1"/>
    <col min="4360" max="4360" width="11.33203125" style="293" customWidth="1"/>
    <col min="4361" max="4361" width="14" style="293" customWidth="1"/>
    <col min="4362" max="4363" width="9.33203125" style="293"/>
    <col min="4364" max="4364" width="12.5" style="293" customWidth="1"/>
    <col min="4365" max="4608" width="9.33203125" style="293"/>
    <col min="4609" max="4609" width="7.83203125" style="293" customWidth="1"/>
    <col min="4610" max="4610" width="71.1640625" style="293" customWidth="1"/>
    <col min="4611" max="4612" width="7.33203125" style="293" customWidth="1"/>
    <col min="4613" max="4614" width="11.33203125" style="293" customWidth="1"/>
    <col min="4615" max="4615" width="13.83203125" style="293" customWidth="1"/>
    <col min="4616" max="4616" width="11.33203125" style="293" customWidth="1"/>
    <col min="4617" max="4617" width="14" style="293" customWidth="1"/>
    <col min="4618" max="4619" width="9.33203125" style="293"/>
    <col min="4620" max="4620" width="12.5" style="293" customWidth="1"/>
    <col min="4621" max="4864" width="9.33203125" style="293"/>
    <col min="4865" max="4865" width="7.83203125" style="293" customWidth="1"/>
    <col min="4866" max="4866" width="71.1640625" style="293" customWidth="1"/>
    <col min="4867" max="4868" width="7.33203125" style="293" customWidth="1"/>
    <col min="4869" max="4870" width="11.33203125" style="293" customWidth="1"/>
    <col min="4871" max="4871" width="13.83203125" style="293" customWidth="1"/>
    <col min="4872" max="4872" width="11.33203125" style="293" customWidth="1"/>
    <col min="4873" max="4873" width="14" style="293" customWidth="1"/>
    <col min="4874" max="4875" width="9.33203125" style="293"/>
    <col min="4876" max="4876" width="12.5" style="293" customWidth="1"/>
    <col min="4877" max="5120" width="9.33203125" style="293"/>
    <col min="5121" max="5121" width="7.83203125" style="293" customWidth="1"/>
    <col min="5122" max="5122" width="71.1640625" style="293" customWidth="1"/>
    <col min="5123" max="5124" width="7.33203125" style="293" customWidth="1"/>
    <col min="5125" max="5126" width="11.33203125" style="293" customWidth="1"/>
    <col min="5127" max="5127" width="13.83203125" style="293" customWidth="1"/>
    <col min="5128" max="5128" width="11.33203125" style="293" customWidth="1"/>
    <col min="5129" max="5129" width="14" style="293" customWidth="1"/>
    <col min="5130" max="5131" width="9.33203125" style="293"/>
    <col min="5132" max="5132" width="12.5" style="293" customWidth="1"/>
    <col min="5133" max="5376" width="9.33203125" style="293"/>
    <col min="5377" max="5377" width="7.83203125" style="293" customWidth="1"/>
    <col min="5378" max="5378" width="71.1640625" style="293" customWidth="1"/>
    <col min="5379" max="5380" width="7.33203125" style="293" customWidth="1"/>
    <col min="5381" max="5382" width="11.33203125" style="293" customWidth="1"/>
    <col min="5383" max="5383" width="13.83203125" style="293" customWidth="1"/>
    <col min="5384" max="5384" width="11.33203125" style="293" customWidth="1"/>
    <col min="5385" max="5385" width="14" style="293" customWidth="1"/>
    <col min="5386" max="5387" width="9.33203125" style="293"/>
    <col min="5388" max="5388" width="12.5" style="293" customWidth="1"/>
    <col min="5389" max="5632" width="9.33203125" style="293"/>
    <col min="5633" max="5633" width="7.83203125" style="293" customWidth="1"/>
    <col min="5634" max="5634" width="71.1640625" style="293" customWidth="1"/>
    <col min="5635" max="5636" width="7.33203125" style="293" customWidth="1"/>
    <col min="5637" max="5638" width="11.33203125" style="293" customWidth="1"/>
    <col min="5639" max="5639" width="13.83203125" style="293" customWidth="1"/>
    <col min="5640" max="5640" width="11.33203125" style="293" customWidth="1"/>
    <col min="5641" max="5641" width="14" style="293" customWidth="1"/>
    <col min="5642" max="5643" width="9.33203125" style="293"/>
    <col min="5644" max="5644" width="12.5" style="293" customWidth="1"/>
    <col min="5645" max="5888" width="9.33203125" style="293"/>
    <col min="5889" max="5889" width="7.83203125" style="293" customWidth="1"/>
    <col min="5890" max="5890" width="71.1640625" style="293" customWidth="1"/>
    <col min="5891" max="5892" width="7.33203125" style="293" customWidth="1"/>
    <col min="5893" max="5894" width="11.33203125" style="293" customWidth="1"/>
    <col min="5895" max="5895" width="13.83203125" style="293" customWidth="1"/>
    <col min="5896" max="5896" width="11.33203125" style="293" customWidth="1"/>
    <col min="5897" max="5897" width="14" style="293" customWidth="1"/>
    <col min="5898" max="5899" width="9.33203125" style="293"/>
    <col min="5900" max="5900" width="12.5" style="293" customWidth="1"/>
    <col min="5901" max="6144" width="9.33203125" style="293"/>
    <col min="6145" max="6145" width="7.83203125" style="293" customWidth="1"/>
    <col min="6146" max="6146" width="71.1640625" style="293" customWidth="1"/>
    <col min="6147" max="6148" width="7.33203125" style="293" customWidth="1"/>
    <col min="6149" max="6150" width="11.33203125" style="293" customWidth="1"/>
    <col min="6151" max="6151" width="13.83203125" style="293" customWidth="1"/>
    <col min="6152" max="6152" width="11.33203125" style="293" customWidth="1"/>
    <col min="6153" max="6153" width="14" style="293" customWidth="1"/>
    <col min="6154" max="6155" width="9.33203125" style="293"/>
    <col min="6156" max="6156" width="12.5" style="293" customWidth="1"/>
    <col min="6157" max="6400" width="9.33203125" style="293"/>
    <col min="6401" max="6401" width="7.83203125" style="293" customWidth="1"/>
    <col min="6402" max="6402" width="71.1640625" style="293" customWidth="1"/>
    <col min="6403" max="6404" width="7.33203125" style="293" customWidth="1"/>
    <col min="6405" max="6406" width="11.33203125" style="293" customWidth="1"/>
    <col min="6407" max="6407" width="13.83203125" style="293" customWidth="1"/>
    <col min="6408" max="6408" width="11.33203125" style="293" customWidth="1"/>
    <col min="6409" max="6409" width="14" style="293" customWidth="1"/>
    <col min="6410" max="6411" width="9.33203125" style="293"/>
    <col min="6412" max="6412" width="12.5" style="293" customWidth="1"/>
    <col min="6413" max="6656" width="9.33203125" style="293"/>
    <col min="6657" max="6657" width="7.83203125" style="293" customWidth="1"/>
    <col min="6658" max="6658" width="71.1640625" style="293" customWidth="1"/>
    <col min="6659" max="6660" width="7.33203125" style="293" customWidth="1"/>
    <col min="6661" max="6662" width="11.33203125" style="293" customWidth="1"/>
    <col min="6663" max="6663" width="13.83203125" style="293" customWidth="1"/>
    <col min="6664" max="6664" width="11.33203125" style="293" customWidth="1"/>
    <col min="6665" max="6665" width="14" style="293" customWidth="1"/>
    <col min="6666" max="6667" width="9.33203125" style="293"/>
    <col min="6668" max="6668" width="12.5" style="293" customWidth="1"/>
    <col min="6669" max="6912" width="9.33203125" style="293"/>
    <col min="6913" max="6913" width="7.83203125" style="293" customWidth="1"/>
    <col min="6914" max="6914" width="71.1640625" style="293" customWidth="1"/>
    <col min="6915" max="6916" width="7.33203125" style="293" customWidth="1"/>
    <col min="6917" max="6918" width="11.33203125" style="293" customWidth="1"/>
    <col min="6919" max="6919" width="13.83203125" style="293" customWidth="1"/>
    <col min="6920" max="6920" width="11.33203125" style="293" customWidth="1"/>
    <col min="6921" max="6921" width="14" style="293" customWidth="1"/>
    <col min="6922" max="6923" width="9.33203125" style="293"/>
    <col min="6924" max="6924" width="12.5" style="293" customWidth="1"/>
    <col min="6925" max="7168" width="9.33203125" style="293"/>
    <col min="7169" max="7169" width="7.83203125" style="293" customWidth="1"/>
    <col min="7170" max="7170" width="71.1640625" style="293" customWidth="1"/>
    <col min="7171" max="7172" width="7.33203125" style="293" customWidth="1"/>
    <col min="7173" max="7174" width="11.33203125" style="293" customWidth="1"/>
    <col min="7175" max="7175" width="13.83203125" style="293" customWidth="1"/>
    <col min="7176" max="7176" width="11.33203125" style="293" customWidth="1"/>
    <col min="7177" max="7177" width="14" style="293" customWidth="1"/>
    <col min="7178" max="7179" width="9.33203125" style="293"/>
    <col min="7180" max="7180" width="12.5" style="293" customWidth="1"/>
    <col min="7181" max="7424" width="9.33203125" style="293"/>
    <col min="7425" max="7425" width="7.83203125" style="293" customWidth="1"/>
    <col min="7426" max="7426" width="71.1640625" style="293" customWidth="1"/>
    <col min="7427" max="7428" width="7.33203125" style="293" customWidth="1"/>
    <col min="7429" max="7430" width="11.33203125" style="293" customWidth="1"/>
    <col min="7431" max="7431" width="13.83203125" style="293" customWidth="1"/>
    <col min="7432" max="7432" width="11.33203125" style="293" customWidth="1"/>
    <col min="7433" max="7433" width="14" style="293" customWidth="1"/>
    <col min="7434" max="7435" width="9.33203125" style="293"/>
    <col min="7436" max="7436" width="12.5" style="293" customWidth="1"/>
    <col min="7437" max="7680" width="9.33203125" style="293"/>
    <col min="7681" max="7681" width="7.83203125" style="293" customWidth="1"/>
    <col min="7682" max="7682" width="71.1640625" style="293" customWidth="1"/>
    <col min="7683" max="7684" width="7.33203125" style="293" customWidth="1"/>
    <col min="7685" max="7686" width="11.33203125" style="293" customWidth="1"/>
    <col min="7687" max="7687" width="13.83203125" style="293" customWidth="1"/>
    <col min="7688" max="7688" width="11.33203125" style="293" customWidth="1"/>
    <col min="7689" max="7689" width="14" style="293" customWidth="1"/>
    <col min="7690" max="7691" width="9.33203125" style="293"/>
    <col min="7692" max="7692" width="12.5" style="293" customWidth="1"/>
    <col min="7693" max="7936" width="9.33203125" style="293"/>
    <col min="7937" max="7937" width="7.83203125" style="293" customWidth="1"/>
    <col min="7938" max="7938" width="71.1640625" style="293" customWidth="1"/>
    <col min="7939" max="7940" width="7.33203125" style="293" customWidth="1"/>
    <col min="7941" max="7942" width="11.33203125" style="293" customWidth="1"/>
    <col min="7943" max="7943" width="13.83203125" style="293" customWidth="1"/>
    <col min="7944" max="7944" width="11.33203125" style="293" customWidth="1"/>
    <col min="7945" max="7945" width="14" style="293" customWidth="1"/>
    <col min="7946" max="7947" width="9.33203125" style="293"/>
    <col min="7948" max="7948" width="12.5" style="293" customWidth="1"/>
    <col min="7949" max="8192" width="9.33203125" style="293"/>
    <col min="8193" max="8193" width="7.83203125" style="293" customWidth="1"/>
    <col min="8194" max="8194" width="71.1640625" style="293" customWidth="1"/>
    <col min="8195" max="8196" width="7.33203125" style="293" customWidth="1"/>
    <col min="8197" max="8198" width="11.33203125" style="293" customWidth="1"/>
    <col min="8199" max="8199" width="13.83203125" style="293" customWidth="1"/>
    <col min="8200" max="8200" width="11.33203125" style="293" customWidth="1"/>
    <col min="8201" max="8201" width="14" style="293" customWidth="1"/>
    <col min="8202" max="8203" width="9.33203125" style="293"/>
    <col min="8204" max="8204" width="12.5" style="293" customWidth="1"/>
    <col min="8205" max="8448" width="9.33203125" style="293"/>
    <col min="8449" max="8449" width="7.83203125" style="293" customWidth="1"/>
    <col min="8450" max="8450" width="71.1640625" style="293" customWidth="1"/>
    <col min="8451" max="8452" width="7.33203125" style="293" customWidth="1"/>
    <col min="8453" max="8454" width="11.33203125" style="293" customWidth="1"/>
    <col min="8455" max="8455" width="13.83203125" style="293" customWidth="1"/>
    <col min="8456" max="8456" width="11.33203125" style="293" customWidth="1"/>
    <col min="8457" max="8457" width="14" style="293" customWidth="1"/>
    <col min="8458" max="8459" width="9.33203125" style="293"/>
    <col min="8460" max="8460" width="12.5" style="293" customWidth="1"/>
    <col min="8461" max="8704" width="9.33203125" style="293"/>
    <col min="8705" max="8705" width="7.83203125" style="293" customWidth="1"/>
    <col min="8706" max="8706" width="71.1640625" style="293" customWidth="1"/>
    <col min="8707" max="8708" width="7.33203125" style="293" customWidth="1"/>
    <col min="8709" max="8710" width="11.33203125" style="293" customWidth="1"/>
    <col min="8711" max="8711" width="13.83203125" style="293" customWidth="1"/>
    <col min="8712" max="8712" width="11.33203125" style="293" customWidth="1"/>
    <col min="8713" max="8713" width="14" style="293" customWidth="1"/>
    <col min="8714" max="8715" width="9.33203125" style="293"/>
    <col min="8716" max="8716" width="12.5" style="293" customWidth="1"/>
    <col min="8717" max="8960" width="9.33203125" style="293"/>
    <col min="8961" max="8961" width="7.83203125" style="293" customWidth="1"/>
    <col min="8962" max="8962" width="71.1640625" style="293" customWidth="1"/>
    <col min="8963" max="8964" width="7.33203125" style="293" customWidth="1"/>
    <col min="8965" max="8966" width="11.33203125" style="293" customWidth="1"/>
    <col min="8967" max="8967" width="13.83203125" style="293" customWidth="1"/>
    <col min="8968" max="8968" width="11.33203125" style="293" customWidth="1"/>
    <col min="8969" max="8969" width="14" style="293" customWidth="1"/>
    <col min="8970" max="8971" width="9.33203125" style="293"/>
    <col min="8972" max="8972" width="12.5" style="293" customWidth="1"/>
    <col min="8973" max="9216" width="9.33203125" style="293"/>
    <col min="9217" max="9217" width="7.83203125" style="293" customWidth="1"/>
    <col min="9218" max="9218" width="71.1640625" style="293" customWidth="1"/>
    <col min="9219" max="9220" width="7.33203125" style="293" customWidth="1"/>
    <col min="9221" max="9222" width="11.33203125" style="293" customWidth="1"/>
    <col min="9223" max="9223" width="13.83203125" style="293" customWidth="1"/>
    <col min="9224" max="9224" width="11.33203125" style="293" customWidth="1"/>
    <col min="9225" max="9225" width="14" style="293" customWidth="1"/>
    <col min="9226" max="9227" width="9.33203125" style="293"/>
    <col min="9228" max="9228" width="12.5" style="293" customWidth="1"/>
    <col min="9229" max="9472" width="9.33203125" style="293"/>
    <col min="9473" max="9473" width="7.83203125" style="293" customWidth="1"/>
    <col min="9474" max="9474" width="71.1640625" style="293" customWidth="1"/>
    <col min="9475" max="9476" width="7.33203125" style="293" customWidth="1"/>
    <col min="9477" max="9478" width="11.33203125" style="293" customWidth="1"/>
    <col min="9479" max="9479" width="13.83203125" style="293" customWidth="1"/>
    <col min="9480" max="9480" width="11.33203125" style="293" customWidth="1"/>
    <col min="9481" max="9481" width="14" style="293" customWidth="1"/>
    <col min="9482" max="9483" width="9.33203125" style="293"/>
    <col min="9484" max="9484" width="12.5" style="293" customWidth="1"/>
    <col min="9485" max="9728" width="9.33203125" style="293"/>
    <col min="9729" max="9729" width="7.83203125" style="293" customWidth="1"/>
    <col min="9730" max="9730" width="71.1640625" style="293" customWidth="1"/>
    <col min="9731" max="9732" width="7.33203125" style="293" customWidth="1"/>
    <col min="9733" max="9734" width="11.33203125" style="293" customWidth="1"/>
    <col min="9735" max="9735" width="13.83203125" style="293" customWidth="1"/>
    <col min="9736" max="9736" width="11.33203125" style="293" customWidth="1"/>
    <col min="9737" max="9737" width="14" style="293" customWidth="1"/>
    <col min="9738" max="9739" width="9.33203125" style="293"/>
    <col min="9740" max="9740" width="12.5" style="293" customWidth="1"/>
    <col min="9741" max="9984" width="9.33203125" style="293"/>
    <col min="9985" max="9985" width="7.83203125" style="293" customWidth="1"/>
    <col min="9986" max="9986" width="71.1640625" style="293" customWidth="1"/>
    <col min="9987" max="9988" width="7.33203125" style="293" customWidth="1"/>
    <col min="9989" max="9990" width="11.33203125" style="293" customWidth="1"/>
    <col min="9991" max="9991" width="13.83203125" style="293" customWidth="1"/>
    <col min="9992" max="9992" width="11.33203125" style="293" customWidth="1"/>
    <col min="9993" max="9993" width="14" style="293" customWidth="1"/>
    <col min="9994" max="9995" width="9.33203125" style="293"/>
    <col min="9996" max="9996" width="12.5" style="293" customWidth="1"/>
    <col min="9997" max="10240" width="9.33203125" style="293"/>
    <col min="10241" max="10241" width="7.83203125" style="293" customWidth="1"/>
    <col min="10242" max="10242" width="71.1640625" style="293" customWidth="1"/>
    <col min="10243" max="10244" width="7.33203125" style="293" customWidth="1"/>
    <col min="10245" max="10246" width="11.33203125" style="293" customWidth="1"/>
    <col min="10247" max="10247" width="13.83203125" style="293" customWidth="1"/>
    <col min="10248" max="10248" width="11.33203125" style="293" customWidth="1"/>
    <col min="10249" max="10249" width="14" style="293" customWidth="1"/>
    <col min="10250" max="10251" width="9.33203125" style="293"/>
    <col min="10252" max="10252" width="12.5" style="293" customWidth="1"/>
    <col min="10253" max="10496" width="9.33203125" style="293"/>
    <col min="10497" max="10497" width="7.83203125" style="293" customWidth="1"/>
    <col min="10498" max="10498" width="71.1640625" style="293" customWidth="1"/>
    <col min="10499" max="10500" width="7.33203125" style="293" customWidth="1"/>
    <col min="10501" max="10502" width="11.33203125" style="293" customWidth="1"/>
    <col min="10503" max="10503" width="13.83203125" style="293" customWidth="1"/>
    <col min="10504" max="10504" width="11.33203125" style="293" customWidth="1"/>
    <col min="10505" max="10505" width="14" style="293" customWidth="1"/>
    <col min="10506" max="10507" width="9.33203125" style="293"/>
    <col min="10508" max="10508" width="12.5" style="293" customWidth="1"/>
    <col min="10509" max="10752" width="9.33203125" style="293"/>
    <col min="10753" max="10753" width="7.83203125" style="293" customWidth="1"/>
    <col min="10754" max="10754" width="71.1640625" style="293" customWidth="1"/>
    <col min="10755" max="10756" width="7.33203125" style="293" customWidth="1"/>
    <col min="10757" max="10758" width="11.33203125" style="293" customWidth="1"/>
    <col min="10759" max="10759" width="13.83203125" style="293" customWidth="1"/>
    <col min="10760" max="10760" width="11.33203125" style="293" customWidth="1"/>
    <col min="10761" max="10761" width="14" style="293" customWidth="1"/>
    <col min="10762" max="10763" width="9.33203125" style="293"/>
    <col min="10764" max="10764" width="12.5" style="293" customWidth="1"/>
    <col min="10765" max="11008" width="9.33203125" style="293"/>
    <col min="11009" max="11009" width="7.83203125" style="293" customWidth="1"/>
    <col min="11010" max="11010" width="71.1640625" style="293" customWidth="1"/>
    <col min="11011" max="11012" width="7.33203125" style="293" customWidth="1"/>
    <col min="11013" max="11014" width="11.33203125" style="293" customWidth="1"/>
    <col min="11015" max="11015" width="13.83203125" style="293" customWidth="1"/>
    <col min="11016" max="11016" width="11.33203125" style="293" customWidth="1"/>
    <col min="11017" max="11017" width="14" style="293" customWidth="1"/>
    <col min="11018" max="11019" width="9.33203125" style="293"/>
    <col min="11020" max="11020" width="12.5" style="293" customWidth="1"/>
    <col min="11021" max="11264" width="9.33203125" style="293"/>
    <col min="11265" max="11265" width="7.83203125" style="293" customWidth="1"/>
    <col min="11266" max="11266" width="71.1640625" style="293" customWidth="1"/>
    <col min="11267" max="11268" width="7.33203125" style="293" customWidth="1"/>
    <col min="11269" max="11270" width="11.33203125" style="293" customWidth="1"/>
    <col min="11271" max="11271" width="13.83203125" style="293" customWidth="1"/>
    <col min="11272" max="11272" width="11.33203125" style="293" customWidth="1"/>
    <col min="11273" max="11273" width="14" style="293" customWidth="1"/>
    <col min="11274" max="11275" width="9.33203125" style="293"/>
    <col min="11276" max="11276" width="12.5" style="293" customWidth="1"/>
    <col min="11277" max="11520" width="9.33203125" style="293"/>
    <col min="11521" max="11521" width="7.83203125" style="293" customWidth="1"/>
    <col min="11522" max="11522" width="71.1640625" style="293" customWidth="1"/>
    <col min="11523" max="11524" width="7.33203125" style="293" customWidth="1"/>
    <col min="11525" max="11526" width="11.33203125" style="293" customWidth="1"/>
    <col min="11527" max="11527" width="13.83203125" style="293" customWidth="1"/>
    <col min="11528" max="11528" width="11.33203125" style="293" customWidth="1"/>
    <col min="11529" max="11529" width="14" style="293" customWidth="1"/>
    <col min="11530" max="11531" width="9.33203125" style="293"/>
    <col min="11532" max="11532" width="12.5" style="293" customWidth="1"/>
    <col min="11533" max="11776" width="9.33203125" style="293"/>
    <col min="11777" max="11777" width="7.83203125" style="293" customWidth="1"/>
    <col min="11778" max="11778" width="71.1640625" style="293" customWidth="1"/>
    <col min="11779" max="11780" width="7.33203125" style="293" customWidth="1"/>
    <col min="11781" max="11782" width="11.33203125" style="293" customWidth="1"/>
    <col min="11783" max="11783" width="13.83203125" style="293" customWidth="1"/>
    <col min="11784" max="11784" width="11.33203125" style="293" customWidth="1"/>
    <col min="11785" max="11785" width="14" style="293" customWidth="1"/>
    <col min="11786" max="11787" width="9.33203125" style="293"/>
    <col min="11788" max="11788" width="12.5" style="293" customWidth="1"/>
    <col min="11789" max="12032" width="9.33203125" style="293"/>
    <col min="12033" max="12033" width="7.83203125" style="293" customWidth="1"/>
    <col min="12034" max="12034" width="71.1640625" style="293" customWidth="1"/>
    <col min="12035" max="12036" width="7.33203125" style="293" customWidth="1"/>
    <col min="12037" max="12038" width="11.33203125" style="293" customWidth="1"/>
    <col min="12039" max="12039" width="13.83203125" style="293" customWidth="1"/>
    <col min="12040" max="12040" width="11.33203125" style="293" customWidth="1"/>
    <col min="12041" max="12041" width="14" style="293" customWidth="1"/>
    <col min="12042" max="12043" width="9.33203125" style="293"/>
    <col min="12044" max="12044" width="12.5" style="293" customWidth="1"/>
    <col min="12045" max="12288" width="9.33203125" style="293"/>
    <col min="12289" max="12289" width="7.83203125" style="293" customWidth="1"/>
    <col min="12290" max="12290" width="71.1640625" style="293" customWidth="1"/>
    <col min="12291" max="12292" width="7.33203125" style="293" customWidth="1"/>
    <col min="12293" max="12294" width="11.33203125" style="293" customWidth="1"/>
    <col min="12295" max="12295" width="13.83203125" style="293" customWidth="1"/>
    <col min="12296" max="12296" width="11.33203125" style="293" customWidth="1"/>
    <col min="12297" max="12297" width="14" style="293" customWidth="1"/>
    <col min="12298" max="12299" width="9.33203125" style="293"/>
    <col min="12300" max="12300" width="12.5" style="293" customWidth="1"/>
    <col min="12301" max="12544" width="9.33203125" style="293"/>
    <col min="12545" max="12545" width="7.83203125" style="293" customWidth="1"/>
    <col min="12546" max="12546" width="71.1640625" style="293" customWidth="1"/>
    <col min="12547" max="12548" width="7.33203125" style="293" customWidth="1"/>
    <col min="12549" max="12550" width="11.33203125" style="293" customWidth="1"/>
    <col min="12551" max="12551" width="13.83203125" style="293" customWidth="1"/>
    <col min="12552" max="12552" width="11.33203125" style="293" customWidth="1"/>
    <col min="12553" max="12553" width="14" style="293" customWidth="1"/>
    <col min="12554" max="12555" width="9.33203125" style="293"/>
    <col min="12556" max="12556" width="12.5" style="293" customWidth="1"/>
    <col min="12557" max="12800" width="9.33203125" style="293"/>
    <col min="12801" max="12801" width="7.83203125" style="293" customWidth="1"/>
    <col min="12802" max="12802" width="71.1640625" style="293" customWidth="1"/>
    <col min="12803" max="12804" width="7.33203125" style="293" customWidth="1"/>
    <col min="12805" max="12806" width="11.33203125" style="293" customWidth="1"/>
    <col min="12807" max="12807" width="13.83203125" style="293" customWidth="1"/>
    <col min="12808" max="12808" width="11.33203125" style="293" customWidth="1"/>
    <col min="12809" max="12809" width="14" style="293" customWidth="1"/>
    <col min="12810" max="12811" width="9.33203125" style="293"/>
    <col min="12812" max="12812" width="12.5" style="293" customWidth="1"/>
    <col min="12813" max="13056" width="9.33203125" style="293"/>
    <col min="13057" max="13057" width="7.83203125" style="293" customWidth="1"/>
    <col min="13058" max="13058" width="71.1640625" style="293" customWidth="1"/>
    <col min="13059" max="13060" width="7.33203125" style="293" customWidth="1"/>
    <col min="13061" max="13062" width="11.33203125" style="293" customWidth="1"/>
    <col min="13063" max="13063" width="13.83203125" style="293" customWidth="1"/>
    <col min="13064" max="13064" width="11.33203125" style="293" customWidth="1"/>
    <col min="13065" max="13065" width="14" style="293" customWidth="1"/>
    <col min="13066" max="13067" width="9.33203125" style="293"/>
    <col min="13068" max="13068" width="12.5" style="293" customWidth="1"/>
    <col min="13069" max="13312" width="9.33203125" style="293"/>
    <col min="13313" max="13313" width="7.83203125" style="293" customWidth="1"/>
    <col min="13314" max="13314" width="71.1640625" style="293" customWidth="1"/>
    <col min="13315" max="13316" width="7.33203125" style="293" customWidth="1"/>
    <col min="13317" max="13318" width="11.33203125" style="293" customWidth="1"/>
    <col min="13319" max="13319" width="13.83203125" style="293" customWidth="1"/>
    <col min="13320" max="13320" width="11.33203125" style="293" customWidth="1"/>
    <col min="13321" max="13321" width="14" style="293" customWidth="1"/>
    <col min="13322" max="13323" width="9.33203125" style="293"/>
    <col min="13324" max="13324" width="12.5" style="293" customWidth="1"/>
    <col min="13325" max="13568" width="9.33203125" style="293"/>
    <col min="13569" max="13569" width="7.83203125" style="293" customWidth="1"/>
    <col min="13570" max="13570" width="71.1640625" style="293" customWidth="1"/>
    <col min="13571" max="13572" width="7.33203125" style="293" customWidth="1"/>
    <col min="13573" max="13574" width="11.33203125" style="293" customWidth="1"/>
    <col min="13575" max="13575" width="13.83203125" style="293" customWidth="1"/>
    <col min="13576" max="13576" width="11.33203125" style="293" customWidth="1"/>
    <col min="13577" max="13577" width="14" style="293" customWidth="1"/>
    <col min="13578" max="13579" width="9.33203125" style="293"/>
    <col min="13580" max="13580" width="12.5" style="293" customWidth="1"/>
    <col min="13581" max="13824" width="9.33203125" style="293"/>
    <col min="13825" max="13825" width="7.83203125" style="293" customWidth="1"/>
    <col min="13826" max="13826" width="71.1640625" style="293" customWidth="1"/>
    <col min="13827" max="13828" width="7.33203125" style="293" customWidth="1"/>
    <col min="13829" max="13830" width="11.33203125" style="293" customWidth="1"/>
    <col min="13831" max="13831" width="13.83203125" style="293" customWidth="1"/>
    <col min="13832" max="13832" width="11.33203125" style="293" customWidth="1"/>
    <col min="13833" max="13833" width="14" style="293" customWidth="1"/>
    <col min="13834" max="13835" width="9.33203125" style="293"/>
    <col min="13836" max="13836" width="12.5" style="293" customWidth="1"/>
    <col min="13837" max="14080" width="9.33203125" style="293"/>
    <col min="14081" max="14081" width="7.83203125" style="293" customWidth="1"/>
    <col min="14082" max="14082" width="71.1640625" style="293" customWidth="1"/>
    <col min="14083" max="14084" width="7.33203125" style="293" customWidth="1"/>
    <col min="14085" max="14086" width="11.33203125" style="293" customWidth="1"/>
    <col min="14087" max="14087" width="13.83203125" style="293" customWidth="1"/>
    <col min="14088" max="14088" width="11.33203125" style="293" customWidth="1"/>
    <col min="14089" max="14089" width="14" style="293" customWidth="1"/>
    <col min="14090" max="14091" width="9.33203125" style="293"/>
    <col min="14092" max="14092" width="12.5" style="293" customWidth="1"/>
    <col min="14093" max="14336" width="9.33203125" style="293"/>
    <col min="14337" max="14337" width="7.83203125" style="293" customWidth="1"/>
    <col min="14338" max="14338" width="71.1640625" style="293" customWidth="1"/>
    <col min="14339" max="14340" width="7.33203125" style="293" customWidth="1"/>
    <col min="14341" max="14342" width="11.33203125" style="293" customWidth="1"/>
    <col min="14343" max="14343" width="13.83203125" style="293" customWidth="1"/>
    <col min="14344" max="14344" width="11.33203125" style="293" customWidth="1"/>
    <col min="14345" max="14345" width="14" style="293" customWidth="1"/>
    <col min="14346" max="14347" width="9.33203125" style="293"/>
    <col min="14348" max="14348" width="12.5" style="293" customWidth="1"/>
    <col min="14349" max="14592" width="9.33203125" style="293"/>
    <col min="14593" max="14593" width="7.83203125" style="293" customWidth="1"/>
    <col min="14594" max="14594" width="71.1640625" style="293" customWidth="1"/>
    <col min="14595" max="14596" width="7.33203125" style="293" customWidth="1"/>
    <col min="14597" max="14598" width="11.33203125" style="293" customWidth="1"/>
    <col min="14599" max="14599" width="13.83203125" style="293" customWidth="1"/>
    <col min="14600" max="14600" width="11.33203125" style="293" customWidth="1"/>
    <col min="14601" max="14601" width="14" style="293" customWidth="1"/>
    <col min="14602" max="14603" width="9.33203125" style="293"/>
    <col min="14604" max="14604" width="12.5" style="293" customWidth="1"/>
    <col min="14605" max="14848" width="9.33203125" style="293"/>
    <col min="14849" max="14849" width="7.83203125" style="293" customWidth="1"/>
    <col min="14850" max="14850" width="71.1640625" style="293" customWidth="1"/>
    <col min="14851" max="14852" width="7.33203125" style="293" customWidth="1"/>
    <col min="14853" max="14854" width="11.33203125" style="293" customWidth="1"/>
    <col min="14855" max="14855" width="13.83203125" style="293" customWidth="1"/>
    <col min="14856" max="14856" width="11.33203125" style="293" customWidth="1"/>
    <col min="14857" max="14857" width="14" style="293" customWidth="1"/>
    <col min="14858" max="14859" width="9.33203125" style="293"/>
    <col min="14860" max="14860" width="12.5" style="293" customWidth="1"/>
    <col min="14861" max="15104" width="9.33203125" style="293"/>
    <col min="15105" max="15105" width="7.83203125" style="293" customWidth="1"/>
    <col min="15106" max="15106" width="71.1640625" style="293" customWidth="1"/>
    <col min="15107" max="15108" width="7.33203125" style="293" customWidth="1"/>
    <col min="15109" max="15110" width="11.33203125" style="293" customWidth="1"/>
    <col min="15111" max="15111" width="13.83203125" style="293" customWidth="1"/>
    <col min="15112" max="15112" width="11.33203125" style="293" customWidth="1"/>
    <col min="15113" max="15113" width="14" style="293" customWidth="1"/>
    <col min="15114" max="15115" width="9.33203125" style="293"/>
    <col min="15116" max="15116" width="12.5" style="293" customWidth="1"/>
    <col min="15117" max="15360" width="9.33203125" style="293"/>
    <col min="15361" max="15361" width="7.83203125" style="293" customWidth="1"/>
    <col min="15362" max="15362" width="71.1640625" style="293" customWidth="1"/>
    <col min="15363" max="15364" width="7.33203125" style="293" customWidth="1"/>
    <col min="15365" max="15366" width="11.33203125" style="293" customWidth="1"/>
    <col min="15367" max="15367" width="13.83203125" style="293" customWidth="1"/>
    <col min="15368" max="15368" width="11.33203125" style="293" customWidth="1"/>
    <col min="15369" max="15369" width="14" style="293" customWidth="1"/>
    <col min="15370" max="15371" width="9.33203125" style="293"/>
    <col min="15372" max="15372" width="12.5" style="293" customWidth="1"/>
    <col min="15373" max="15616" width="9.33203125" style="293"/>
    <col min="15617" max="15617" width="7.83203125" style="293" customWidth="1"/>
    <col min="15618" max="15618" width="71.1640625" style="293" customWidth="1"/>
    <col min="15619" max="15620" width="7.33203125" style="293" customWidth="1"/>
    <col min="15621" max="15622" width="11.33203125" style="293" customWidth="1"/>
    <col min="15623" max="15623" width="13.83203125" style="293" customWidth="1"/>
    <col min="15624" max="15624" width="11.33203125" style="293" customWidth="1"/>
    <col min="15625" max="15625" width="14" style="293" customWidth="1"/>
    <col min="15626" max="15627" width="9.33203125" style="293"/>
    <col min="15628" max="15628" width="12.5" style="293" customWidth="1"/>
    <col min="15629" max="15872" width="9.33203125" style="293"/>
    <col min="15873" max="15873" width="7.83203125" style="293" customWidth="1"/>
    <col min="15874" max="15874" width="71.1640625" style="293" customWidth="1"/>
    <col min="15875" max="15876" width="7.33203125" style="293" customWidth="1"/>
    <col min="15877" max="15878" width="11.33203125" style="293" customWidth="1"/>
    <col min="15879" max="15879" width="13.83203125" style="293" customWidth="1"/>
    <col min="15880" max="15880" width="11.33203125" style="293" customWidth="1"/>
    <col min="15881" max="15881" width="14" style="293" customWidth="1"/>
    <col min="15882" max="15883" width="9.33203125" style="293"/>
    <col min="15884" max="15884" width="12.5" style="293" customWidth="1"/>
    <col min="15885" max="16128" width="9.33203125" style="293"/>
    <col min="16129" max="16129" width="7.83203125" style="293" customWidth="1"/>
    <col min="16130" max="16130" width="71.1640625" style="293" customWidth="1"/>
    <col min="16131" max="16132" width="7.33203125" style="293" customWidth="1"/>
    <col min="16133" max="16134" width="11.33203125" style="293" customWidth="1"/>
    <col min="16135" max="16135" width="13.83203125" style="293" customWidth="1"/>
    <col min="16136" max="16136" width="11.33203125" style="293" customWidth="1"/>
    <col min="16137" max="16137" width="14" style="293" customWidth="1"/>
    <col min="16138" max="16139" width="9.33203125" style="293"/>
    <col min="16140" max="16140" width="12.5" style="293" customWidth="1"/>
    <col min="16141" max="16384" width="9.33203125" style="293"/>
  </cols>
  <sheetData>
    <row r="1" spans="1:9" ht="18.75" x14ac:dyDescent="0.2">
      <c r="A1" s="289"/>
      <c r="B1" s="290" t="s">
        <v>3420</v>
      </c>
      <c r="C1" s="291"/>
      <c r="D1" s="291"/>
      <c r="E1" s="291"/>
      <c r="F1" s="291"/>
      <c r="G1" s="291"/>
      <c r="H1" s="291"/>
      <c r="I1" s="292"/>
    </row>
    <row r="2" spans="1:9" ht="13.5" thickBot="1" x14ac:dyDescent="0.25">
      <c r="A2" s="294"/>
      <c r="I2" s="295"/>
    </row>
    <row r="3" spans="1:9" ht="13.5" thickBot="1" x14ac:dyDescent="0.25">
      <c r="A3" s="296" t="s">
        <v>3421</v>
      </c>
      <c r="B3" s="297"/>
      <c r="C3" s="297"/>
      <c r="D3" s="297"/>
      <c r="E3" s="297"/>
      <c r="F3" s="297"/>
      <c r="G3" s="297"/>
      <c r="H3" s="297"/>
      <c r="I3" s="298"/>
    </row>
    <row r="4" spans="1:9" x14ac:dyDescent="0.2">
      <c r="A4" s="299" t="s">
        <v>3422</v>
      </c>
      <c r="B4" s="300" t="s">
        <v>3423</v>
      </c>
      <c r="C4" s="301" t="s">
        <v>3424</v>
      </c>
      <c r="D4" s="302" t="s">
        <v>3425</v>
      </c>
      <c r="E4" s="621" t="s">
        <v>3426</v>
      </c>
      <c r="F4" s="622"/>
      <c r="G4" s="621" t="s">
        <v>3427</v>
      </c>
      <c r="H4" s="623"/>
      <c r="I4" s="624"/>
    </row>
    <row r="5" spans="1:9" ht="12" customHeight="1" thickBot="1" x14ac:dyDescent="0.25">
      <c r="A5" s="303"/>
      <c r="B5" s="304"/>
      <c r="C5" s="305" t="s">
        <v>3428</v>
      </c>
      <c r="D5" s="306"/>
      <c r="E5" s="306" t="s">
        <v>3429</v>
      </c>
      <c r="F5" s="305" t="s">
        <v>3430</v>
      </c>
      <c r="G5" s="307" t="s">
        <v>3429</v>
      </c>
      <c r="H5" s="308" t="s">
        <v>3430</v>
      </c>
      <c r="I5" s="309" t="s">
        <v>3431</v>
      </c>
    </row>
    <row r="6" spans="1:9" ht="124.5" customHeight="1" x14ac:dyDescent="0.2">
      <c r="A6" s="310" t="s">
        <v>3432</v>
      </c>
      <c r="B6" s="311" t="s">
        <v>3433</v>
      </c>
      <c r="C6" s="312" t="s">
        <v>2555</v>
      </c>
      <c r="D6" s="312" t="s">
        <v>83</v>
      </c>
      <c r="E6" s="464">
        <v>0</v>
      </c>
      <c r="F6" s="464">
        <v>0</v>
      </c>
      <c r="G6" s="465">
        <f t="shared" ref="G6:G11" si="0">E6*D6</f>
        <v>0</v>
      </c>
      <c r="H6" s="465">
        <f t="shared" ref="H6:H11" si="1">F6*D6</f>
        <v>0</v>
      </c>
      <c r="I6" s="466">
        <f t="shared" ref="I6:I11" si="2">SUM(E6+F6)*D6</f>
        <v>0</v>
      </c>
    </row>
    <row r="7" spans="1:9" ht="67.5" customHeight="1" x14ac:dyDescent="0.2">
      <c r="A7" s="313" t="s">
        <v>3434</v>
      </c>
      <c r="B7" s="314" t="s">
        <v>3435</v>
      </c>
      <c r="C7" s="315" t="s">
        <v>2555</v>
      </c>
      <c r="D7" s="315" t="s">
        <v>81</v>
      </c>
      <c r="E7" s="467">
        <v>0</v>
      </c>
      <c r="F7" s="467">
        <v>0</v>
      </c>
      <c r="G7" s="468">
        <f t="shared" si="0"/>
        <v>0</v>
      </c>
      <c r="H7" s="468">
        <f t="shared" si="1"/>
        <v>0</v>
      </c>
      <c r="I7" s="469">
        <f t="shared" si="2"/>
        <v>0</v>
      </c>
    </row>
    <row r="8" spans="1:9" ht="67.5" customHeight="1" x14ac:dyDescent="0.2">
      <c r="A8" s="313" t="s">
        <v>3436</v>
      </c>
      <c r="B8" s="316" t="s">
        <v>3437</v>
      </c>
      <c r="C8" s="315" t="s">
        <v>2555</v>
      </c>
      <c r="D8" s="315" t="s">
        <v>81</v>
      </c>
      <c r="E8" s="467">
        <v>0</v>
      </c>
      <c r="F8" s="467">
        <v>0</v>
      </c>
      <c r="G8" s="468">
        <f t="shared" si="0"/>
        <v>0</v>
      </c>
      <c r="H8" s="468">
        <f t="shared" si="1"/>
        <v>0</v>
      </c>
      <c r="I8" s="469">
        <f t="shared" si="2"/>
        <v>0</v>
      </c>
    </row>
    <row r="9" spans="1:9" ht="144.75" customHeight="1" x14ac:dyDescent="0.2">
      <c r="A9" s="313" t="s">
        <v>3438</v>
      </c>
      <c r="B9" s="317" t="s">
        <v>3439</v>
      </c>
      <c r="C9" s="312" t="s">
        <v>2555</v>
      </c>
      <c r="D9" s="312" t="s">
        <v>81</v>
      </c>
      <c r="E9" s="464">
        <v>0</v>
      </c>
      <c r="F9" s="464">
        <v>0</v>
      </c>
      <c r="G9" s="465">
        <f t="shared" si="0"/>
        <v>0</v>
      </c>
      <c r="H9" s="465">
        <f t="shared" si="1"/>
        <v>0</v>
      </c>
      <c r="I9" s="466">
        <f t="shared" si="2"/>
        <v>0</v>
      </c>
    </row>
    <row r="10" spans="1:9" ht="32.25" customHeight="1" x14ac:dyDescent="0.2">
      <c r="A10" s="313" t="s">
        <v>3440</v>
      </c>
      <c r="B10" s="316" t="s">
        <v>3441</v>
      </c>
      <c r="C10" s="315" t="s">
        <v>2555</v>
      </c>
      <c r="D10" s="315" t="s">
        <v>81</v>
      </c>
      <c r="E10" s="467">
        <v>0</v>
      </c>
      <c r="F10" s="467">
        <v>0</v>
      </c>
      <c r="G10" s="468">
        <f t="shared" si="0"/>
        <v>0</v>
      </c>
      <c r="H10" s="468">
        <f t="shared" si="1"/>
        <v>0</v>
      </c>
      <c r="I10" s="469">
        <f t="shared" si="2"/>
        <v>0</v>
      </c>
    </row>
    <row r="11" spans="1:9" ht="33.75" customHeight="1" thickBot="1" x14ac:dyDescent="0.25">
      <c r="A11" s="318" t="s">
        <v>3442</v>
      </c>
      <c r="B11" s="319" t="s">
        <v>3443</v>
      </c>
      <c r="C11" s="320" t="s">
        <v>3444</v>
      </c>
      <c r="D11" s="320" t="s">
        <v>81</v>
      </c>
      <c r="E11" s="470">
        <v>0</v>
      </c>
      <c r="F11" s="470">
        <v>0</v>
      </c>
      <c r="G11" s="471">
        <f t="shared" si="0"/>
        <v>0</v>
      </c>
      <c r="H11" s="471">
        <f t="shared" si="1"/>
        <v>0</v>
      </c>
      <c r="I11" s="472">
        <f t="shared" si="2"/>
        <v>0</v>
      </c>
    </row>
    <row r="12" spans="1:9" ht="15.75" thickBot="1" x14ac:dyDescent="0.3">
      <c r="A12" s="321" t="s">
        <v>3445</v>
      </c>
      <c r="B12" s="322"/>
      <c r="C12" s="323" t="s">
        <v>3446</v>
      </c>
      <c r="D12" s="324"/>
      <c r="E12" s="473"/>
      <c r="F12" s="474"/>
      <c r="G12" s="475">
        <f>SUM(G6:G11)</f>
        <v>0</v>
      </c>
      <c r="H12" s="475">
        <f>SUM(H6:H11)</f>
        <v>0</v>
      </c>
      <c r="I12" s="476">
        <f>SUM(I6:I11)</f>
        <v>0</v>
      </c>
    </row>
    <row r="13" spans="1:9" ht="13.5" thickBot="1" x14ac:dyDescent="0.25">
      <c r="A13" s="296" t="s">
        <v>108</v>
      </c>
      <c r="B13" s="297"/>
      <c r="C13" s="297"/>
      <c r="D13" s="297"/>
      <c r="E13" s="477"/>
      <c r="F13" s="477"/>
      <c r="G13" s="477"/>
      <c r="H13" s="477"/>
      <c r="I13" s="478"/>
    </row>
    <row r="14" spans="1:9" x14ac:dyDescent="0.2">
      <c r="A14" s="299" t="s">
        <v>3422</v>
      </c>
      <c r="B14" s="300" t="s">
        <v>3423</v>
      </c>
      <c r="C14" s="301" t="s">
        <v>3424</v>
      </c>
      <c r="D14" s="302" t="s">
        <v>3425</v>
      </c>
      <c r="E14" s="617" t="s">
        <v>3426</v>
      </c>
      <c r="F14" s="618"/>
      <c r="G14" s="617" t="s">
        <v>3427</v>
      </c>
      <c r="H14" s="619"/>
      <c r="I14" s="620"/>
    </row>
    <row r="15" spans="1:9" ht="13.5" thickBot="1" x14ac:dyDescent="0.25">
      <c r="A15" s="303"/>
      <c r="B15" s="304"/>
      <c r="C15" s="305" t="s">
        <v>3428</v>
      </c>
      <c r="D15" s="306"/>
      <c r="E15" s="479" t="s">
        <v>3429</v>
      </c>
      <c r="F15" s="480" t="s">
        <v>3430</v>
      </c>
      <c r="G15" s="481" t="s">
        <v>3429</v>
      </c>
      <c r="H15" s="482" t="s">
        <v>3430</v>
      </c>
      <c r="I15" s="483" t="s">
        <v>3431</v>
      </c>
    </row>
    <row r="16" spans="1:9" ht="205.5" customHeight="1" x14ac:dyDescent="0.2">
      <c r="A16" s="310" t="s">
        <v>3447</v>
      </c>
      <c r="B16" s="325" t="s">
        <v>3448</v>
      </c>
      <c r="C16" s="312" t="s">
        <v>2555</v>
      </c>
      <c r="D16" s="312" t="s">
        <v>83</v>
      </c>
      <c r="E16" s="484">
        <v>0</v>
      </c>
      <c r="F16" s="484">
        <v>0</v>
      </c>
      <c r="G16" s="465">
        <f>E16*D16</f>
        <v>0</v>
      </c>
      <c r="H16" s="465">
        <f>F16*D16</f>
        <v>0</v>
      </c>
      <c r="I16" s="466">
        <f>SUM(E16+F16)*D16</f>
        <v>0</v>
      </c>
    </row>
    <row r="17" spans="1:11" ht="140.25" customHeight="1" x14ac:dyDescent="0.2">
      <c r="A17" s="326" t="s">
        <v>3449</v>
      </c>
      <c r="B17" s="327" t="s">
        <v>3450</v>
      </c>
      <c r="C17" s="312" t="s">
        <v>2555</v>
      </c>
      <c r="D17" s="312" t="s">
        <v>83</v>
      </c>
      <c r="E17" s="484">
        <v>0</v>
      </c>
      <c r="F17" s="484">
        <v>0</v>
      </c>
      <c r="G17" s="465">
        <f t="shared" ref="G17:G23" si="3">E17*D17</f>
        <v>0</v>
      </c>
      <c r="H17" s="465">
        <f t="shared" ref="H17:H23" si="4">F17*D17</f>
        <v>0</v>
      </c>
      <c r="I17" s="466">
        <f t="shared" ref="I17:I23" si="5">SUM(E17+F17)*D17</f>
        <v>0</v>
      </c>
    </row>
    <row r="18" spans="1:11" ht="111.75" customHeight="1" x14ac:dyDescent="0.2">
      <c r="A18" s="313" t="s">
        <v>3451</v>
      </c>
      <c r="B18" s="328" t="s">
        <v>3452</v>
      </c>
      <c r="C18" s="315" t="s">
        <v>2555</v>
      </c>
      <c r="D18" s="315" t="s">
        <v>83</v>
      </c>
      <c r="E18" s="485">
        <v>0</v>
      </c>
      <c r="F18" s="485">
        <v>0</v>
      </c>
      <c r="G18" s="468">
        <f>E18*D18</f>
        <v>0</v>
      </c>
      <c r="H18" s="468">
        <f>F18*D18</f>
        <v>0</v>
      </c>
      <c r="I18" s="469">
        <f>SUM(E18+F18)*D18</f>
        <v>0</v>
      </c>
      <c r="K18" s="329"/>
    </row>
    <row r="19" spans="1:11" ht="63" customHeight="1" x14ac:dyDescent="0.2">
      <c r="A19" s="313" t="s">
        <v>3453</v>
      </c>
      <c r="B19" s="330" t="s">
        <v>3454</v>
      </c>
      <c r="C19" s="315" t="s">
        <v>231</v>
      </c>
      <c r="D19" s="315" t="s">
        <v>484</v>
      </c>
      <c r="E19" s="485">
        <v>0</v>
      </c>
      <c r="F19" s="485">
        <v>0</v>
      </c>
      <c r="G19" s="468">
        <f t="shared" si="3"/>
        <v>0</v>
      </c>
      <c r="H19" s="468">
        <f t="shared" si="4"/>
        <v>0</v>
      </c>
      <c r="I19" s="469">
        <f t="shared" si="5"/>
        <v>0</v>
      </c>
    </row>
    <row r="20" spans="1:11" ht="131.25" customHeight="1" x14ac:dyDescent="0.2">
      <c r="A20" s="313" t="s">
        <v>3455</v>
      </c>
      <c r="B20" s="331" t="s">
        <v>3456</v>
      </c>
      <c r="C20" s="315" t="s">
        <v>2555</v>
      </c>
      <c r="D20" s="315" t="s">
        <v>83</v>
      </c>
      <c r="E20" s="485">
        <v>0</v>
      </c>
      <c r="F20" s="485">
        <v>0</v>
      </c>
      <c r="G20" s="468">
        <f t="shared" si="3"/>
        <v>0</v>
      </c>
      <c r="H20" s="468">
        <f t="shared" si="4"/>
        <v>0</v>
      </c>
      <c r="I20" s="469">
        <f t="shared" si="5"/>
        <v>0</v>
      </c>
    </row>
    <row r="21" spans="1:11" ht="21" customHeight="1" x14ac:dyDescent="0.2">
      <c r="A21" s="313" t="s">
        <v>3457</v>
      </c>
      <c r="B21" s="330" t="s">
        <v>3458</v>
      </c>
      <c r="C21" s="315" t="s">
        <v>2555</v>
      </c>
      <c r="D21" s="315" t="s">
        <v>81</v>
      </c>
      <c r="E21" s="485">
        <v>0</v>
      </c>
      <c r="F21" s="468"/>
      <c r="G21" s="468">
        <f>E21*D21</f>
        <v>0</v>
      </c>
      <c r="H21" s="468">
        <f>F21*D21</f>
        <v>0</v>
      </c>
      <c r="I21" s="469">
        <f>SUM(E21+F21)*D21</f>
        <v>0</v>
      </c>
    </row>
    <row r="22" spans="1:11" ht="57.75" customHeight="1" x14ac:dyDescent="0.2">
      <c r="A22" s="313" t="s">
        <v>3459</v>
      </c>
      <c r="B22" s="330" t="s">
        <v>3460</v>
      </c>
      <c r="C22" s="315" t="s">
        <v>3461</v>
      </c>
      <c r="D22" s="315" t="s">
        <v>246</v>
      </c>
      <c r="E22" s="485">
        <v>0</v>
      </c>
      <c r="F22" s="485">
        <v>0</v>
      </c>
      <c r="G22" s="468">
        <f t="shared" si="3"/>
        <v>0</v>
      </c>
      <c r="H22" s="468">
        <f t="shared" si="4"/>
        <v>0</v>
      </c>
      <c r="I22" s="469">
        <f t="shared" si="5"/>
        <v>0</v>
      </c>
    </row>
    <row r="23" spans="1:11" ht="36" customHeight="1" thickBot="1" x14ac:dyDescent="0.25">
      <c r="A23" s="318" t="s">
        <v>3462</v>
      </c>
      <c r="B23" s="319" t="s">
        <v>3443</v>
      </c>
      <c r="C23" s="320" t="s">
        <v>3444</v>
      </c>
      <c r="D23" s="320" t="s">
        <v>81</v>
      </c>
      <c r="E23" s="486">
        <v>0</v>
      </c>
      <c r="F23" s="486">
        <v>0</v>
      </c>
      <c r="G23" s="471">
        <f t="shared" si="3"/>
        <v>0</v>
      </c>
      <c r="H23" s="471">
        <f t="shared" si="4"/>
        <v>0</v>
      </c>
      <c r="I23" s="472">
        <f t="shared" si="5"/>
        <v>0</v>
      </c>
    </row>
    <row r="24" spans="1:11" ht="15.75" thickBot="1" x14ac:dyDescent="0.3">
      <c r="A24" s="321" t="s">
        <v>3463</v>
      </c>
      <c r="B24" s="322"/>
      <c r="C24" s="323" t="s">
        <v>3446</v>
      </c>
      <c r="D24" s="324"/>
      <c r="E24" s="473"/>
      <c r="F24" s="474"/>
      <c r="G24" s="475">
        <f>SUM(G16:G23)</f>
        <v>0</v>
      </c>
      <c r="H24" s="475">
        <f>SUM(H16:H23)</f>
        <v>0</v>
      </c>
      <c r="I24" s="476">
        <f>SUM(I16:I23)</f>
        <v>0</v>
      </c>
    </row>
    <row r="25" spans="1:11" ht="13.5" thickBot="1" x14ac:dyDescent="0.25">
      <c r="A25" s="296" t="s">
        <v>111</v>
      </c>
      <c r="B25" s="297"/>
      <c r="C25" s="297"/>
      <c r="D25" s="297"/>
      <c r="E25" s="477"/>
      <c r="F25" s="477"/>
      <c r="G25" s="477"/>
      <c r="H25" s="477"/>
      <c r="I25" s="478"/>
    </row>
    <row r="26" spans="1:11" x14ac:dyDescent="0.2">
      <c r="A26" s="299" t="s">
        <v>3422</v>
      </c>
      <c r="B26" s="300" t="s">
        <v>3423</v>
      </c>
      <c r="C26" s="301" t="s">
        <v>3424</v>
      </c>
      <c r="D26" s="302" t="s">
        <v>3425</v>
      </c>
      <c r="E26" s="617" t="s">
        <v>3426</v>
      </c>
      <c r="F26" s="618"/>
      <c r="G26" s="617" t="s">
        <v>3427</v>
      </c>
      <c r="H26" s="619"/>
      <c r="I26" s="620"/>
    </row>
    <row r="27" spans="1:11" ht="13.5" thickBot="1" x14ac:dyDescent="0.25">
      <c r="A27" s="303"/>
      <c r="B27" s="304"/>
      <c r="C27" s="305" t="s">
        <v>3428</v>
      </c>
      <c r="D27" s="306"/>
      <c r="E27" s="479" t="s">
        <v>3429</v>
      </c>
      <c r="F27" s="480" t="s">
        <v>3430</v>
      </c>
      <c r="G27" s="481" t="s">
        <v>3429</v>
      </c>
      <c r="H27" s="482" t="s">
        <v>3430</v>
      </c>
      <c r="I27" s="483" t="s">
        <v>3431</v>
      </c>
    </row>
    <row r="28" spans="1:11" ht="241.5" customHeight="1" x14ac:dyDescent="0.2">
      <c r="A28" s="332" t="s">
        <v>3464</v>
      </c>
      <c r="B28" s="333" t="s">
        <v>3465</v>
      </c>
      <c r="C28" s="334" t="s">
        <v>2555</v>
      </c>
      <c r="D28" s="334" t="s">
        <v>233</v>
      </c>
      <c r="E28" s="487">
        <v>0</v>
      </c>
      <c r="F28" s="487">
        <v>0</v>
      </c>
      <c r="G28" s="488">
        <f>E28*D28</f>
        <v>0</v>
      </c>
      <c r="H28" s="488">
        <f>F28*D28</f>
        <v>0</v>
      </c>
      <c r="I28" s="489">
        <f>SUM(E28+F28)*D28</f>
        <v>0</v>
      </c>
    </row>
    <row r="29" spans="1:11" ht="168.75" customHeight="1" x14ac:dyDescent="0.2">
      <c r="A29" s="326" t="s">
        <v>3466</v>
      </c>
      <c r="B29" s="333" t="s">
        <v>3467</v>
      </c>
      <c r="C29" s="315" t="s">
        <v>2555</v>
      </c>
      <c r="D29" s="315" t="s">
        <v>81</v>
      </c>
      <c r="E29" s="485">
        <v>0</v>
      </c>
      <c r="F29" s="485">
        <v>0</v>
      </c>
      <c r="G29" s="468">
        <f>E29*D29</f>
        <v>0</v>
      </c>
      <c r="H29" s="468">
        <f>F29*D29</f>
        <v>0</v>
      </c>
      <c r="I29" s="469">
        <f>SUM(E29+F29)*D29</f>
        <v>0</v>
      </c>
    </row>
    <row r="30" spans="1:11" ht="26.25" thickBot="1" x14ac:dyDescent="0.25">
      <c r="A30" s="318" t="s">
        <v>3468</v>
      </c>
      <c r="B30" s="319" t="s">
        <v>3469</v>
      </c>
      <c r="C30" s="320" t="s">
        <v>3444</v>
      </c>
      <c r="D30" s="320" t="s">
        <v>81</v>
      </c>
      <c r="E30" s="486">
        <v>0</v>
      </c>
      <c r="F30" s="486">
        <v>0</v>
      </c>
      <c r="G30" s="471">
        <f>E30*D30</f>
        <v>0</v>
      </c>
      <c r="H30" s="471">
        <f>F30*D30</f>
        <v>0</v>
      </c>
      <c r="I30" s="472">
        <f>SUM(E30+F30)*D30</f>
        <v>0</v>
      </c>
    </row>
    <row r="31" spans="1:11" ht="15.75" thickBot="1" x14ac:dyDescent="0.3">
      <c r="A31" s="321" t="s">
        <v>3470</v>
      </c>
      <c r="B31" s="322"/>
      <c r="C31" s="323" t="s">
        <v>3446</v>
      </c>
      <c r="D31" s="324"/>
      <c r="E31" s="490"/>
      <c r="F31" s="491"/>
      <c r="G31" s="475">
        <f>SUM(G28:G30)</f>
        <v>0</v>
      </c>
      <c r="H31" s="475">
        <f>SUM(H28:H30)</f>
        <v>0</v>
      </c>
      <c r="I31" s="476">
        <f>SUM(I28:I30)</f>
        <v>0</v>
      </c>
    </row>
    <row r="32" spans="1:11" ht="13.5" thickBot="1" x14ac:dyDescent="0.25">
      <c r="A32" s="296" t="s">
        <v>114</v>
      </c>
      <c r="B32" s="297"/>
      <c r="C32" s="297"/>
      <c r="D32" s="297"/>
      <c r="E32" s="477"/>
      <c r="F32" s="477"/>
      <c r="G32" s="477"/>
      <c r="H32" s="477"/>
      <c r="I32" s="478"/>
    </row>
    <row r="33" spans="1:9" x14ac:dyDescent="0.2">
      <c r="A33" s="299" t="s">
        <v>3422</v>
      </c>
      <c r="B33" s="300" t="s">
        <v>3423</v>
      </c>
      <c r="C33" s="301" t="s">
        <v>3424</v>
      </c>
      <c r="D33" s="302" t="s">
        <v>3425</v>
      </c>
      <c r="E33" s="617" t="s">
        <v>3426</v>
      </c>
      <c r="F33" s="618"/>
      <c r="G33" s="617" t="s">
        <v>3427</v>
      </c>
      <c r="H33" s="619"/>
      <c r="I33" s="620"/>
    </row>
    <row r="34" spans="1:9" ht="13.5" thickBot="1" x14ac:dyDescent="0.25">
      <c r="A34" s="303"/>
      <c r="B34" s="304"/>
      <c r="C34" s="305" t="s">
        <v>3428</v>
      </c>
      <c r="D34" s="306"/>
      <c r="E34" s="479" t="s">
        <v>3429</v>
      </c>
      <c r="F34" s="480" t="s">
        <v>3430</v>
      </c>
      <c r="G34" s="481" t="s">
        <v>3429</v>
      </c>
      <c r="H34" s="482" t="s">
        <v>3430</v>
      </c>
      <c r="I34" s="483" t="s">
        <v>3431</v>
      </c>
    </row>
    <row r="35" spans="1:9" ht="150" customHeight="1" x14ac:dyDescent="0.2">
      <c r="A35" s="332" t="s">
        <v>3471</v>
      </c>
      <c r="B35" s="314" t="s">
        <v>3472</v>
      </c>
      <c r="C35" s="334" t="s">
        <v>2555</v>
      </c>
      <c r="D35" s="334" t="s">
        <v>83</v>
      </c>
      <c r="E35" s="492">
        <v>0</v>
      </c>
      <c r="F35" s="492">
        <v>0</v>
      </c>
      <c r="G35" s="493">
        <f>E35*D35</f>
        <v>0</v>
      </c>
      <c r="H35" s="493">
        <f>F35*D35</f>
        <v>0</v>
      </c>
      <c r="I35" s="494">
        <f>SUM(E35+F35)*D35</f>
        <v>0</v>
      </c>
    </row>
    <row r="36" spans="1:9" ht="99" customHeight="1" x14ac:dyDescent="0.2">
      <c r="A36" s="335" t="s">
        <v>3473</v>
      </c>
      <c r="B36" s="333" t="s">
        <v>3474</v>
      </c>
      <c r="C36" s="336" t="s">
        <v>2555</v>
      </c>
      <c r="D36" s="336" t="s">
        <v>83</v>
      </c>
      <c r="E36" s="495">
        <v>0</v>
      </c>
      <c r="F36" s="495">
        <v>0</v>
      </c>
      <c r="G36" s="496">
        <f>E36*D36</f>
        <v>0</v>
      </c>
      <c r="H36" s="496">
        <f>F36*D36</f>
        <v>0</v>
      </c>
      <c r="I36" s="497">
        <f>SUM(E36+F36)*D36</f>
        <v>0</v>
      </c>
    </row>
    <row r="37" spans="1:9" ht="72" customHeight="1" x14ac:dyDescent="0.2">
      <c r="A37" s="335" t="s">
        <v>3475</v>
      </c>
      <c r="B37" s="314" t="s">
        <v>3476</v>
      </c>
      <c r="C37" s="336" t="s">
        <v>2555</v>
      </c>
      <c r="D37" s="336" t="s">
        <v>83</v>
      </c>
      <c r="E37" s="495">
        <v>0</v>
      </c>
      <c r="F37" s="495">
        <v>0</v>
      </c>
      <c r="G37" s="496">
        <f>E37*D37</f>
        <v>0</v>
      </c>
      <c r="H37" s="496">
        <f>F37*D37</f>
        <v>0</v>
      </c>
      <c r="I37" s="497">
        <f>SUM(E37+F37)*D37</f>
        <v>0</v>
      </c>
    </row>
    <row r="38" spans="1:9" ht="41.25" customHeight="1" x14ac:dyDescent="0.2">
      <c r="A38" s="335" t="s">
        <v>3477</v>
      </c>
      <c r="B38" s="314" t="s">
        <v>3478</v>
      </c>
      <c r="C38" s="336" t="s">
        <v>2555</v>
      </c>
      <c r="D38" s="336" t="s">
        <v>81</v>
      </c>
      <c r="E38" s="495">
        <v>0</v>
      </c>
      <c r="F38" s="495">
        <v>0</v>
      </c>
      <c r="G38" s="498">
        <f>E38*D38</f>
        <v>0</v>
      </c>
      <c r="H38" s="498">
        <f>F38*D38</f>
        <v>0</v>
      </c>
      <c r="I38" s="499">
        <f>SUM(E38+F38)*D38</f>
        <v>0</v>
      </c>
    </row>
    <row r="39" spans="1:9" ht="13.5" thickBot="1" x14ac:dyDescent="0.25">
      <c r="A39" s="318" t="s">
        <v>3479</v>
      </c>
      <c r="B39" s="337" t="s">
        <v>3480</v>
      </c>
      <c r="C39" s="320" t="s">
        <v>3444</v>
      </c>
      <c r="D39" s="320" t="s">
        <v>81</v>
      </c>
      <c r="E39" s="500">
        <v>0</v>
      </c>
      <c r="F39" s="500">
        <v>0</v>
      </c>
      <c r="G39" s="501">
        <f>E39*D39</f>
        <v>0</v>
      </c>
      <c r="H39" s="501">
        <f>F39*D39</f>
        <v>0</v>
      </c>
      <c r="I39" s="502">
        <f>SUM(E39+F39)*D39</f>
        <v>0</v>
      </c>
    </row>
    <row r="40" spans="1:9" ht="15.75" thickBot="1" x14ac:dyDescent="0.3">
      <c r="A40" s="321" t="s">
        <v>3481</v>
      </c>
      <c r="B40" s="322"/>
      <c r="C40" s="323" t="s">
        <v>3446</v>
      </c>
      <c r="D40" s="324"/>
      <c r="E40" s="490"/>
      <c r="F40" s="491"/>
      <c r="G40" s="475">
        <f>SUM(G35:G39)</f>
        <v>0</v>
      </c>
      <c r="H40" s="475">
        <f>SUM(H35:H39)</f>
        <v>0</v>
      </c>
      <c r="I40" s="476">
        <f>SUM(I35:I39)</f>
        <v>0</v>
      </c>
    </row>
    <row r="41" spans="1:9" s="329" customFormat="1" ht="13.5" thickBot="1" x14ac:dyDescent="0.25">
      <c r="A41" s="296" t="s">
        <v>117</v>
      </c>
      <c r="B41" s="297"/>
      <c r="C41" s="297"/>
      <c r="D41" s="297"/>
      <c r="E41" s="477"/>
      <c r="F41" s="477"/>
      <c r="G41" s="477"/>
      <c r="H41" s="477"/>
      <c r="I41" s="478"/>
    </row>
    <row r="42" spans="1:9" s="329" customFormat="1" x14ac:dyDescent="0.2">
      <c r="A42" s="299" t="s">
        <v>3422</v>
      </c>
      <c r="B42" s="300" t="s">
        <v>3423</v>
      </c>
      <c r="C42" s="301" t="s">
        <v>3424</v>
      </c>
      <c r="D42" s="302" t="s">
        <v>3425</v>
      </c>
      <c r="E42" s="617" t="s">
        <v>3426</v>
      </c>
      <c r="F42" s="618"/>
      <c r="G42" s="617" t="s">
        <v>3427</v>
      </c>
      <c r="H42" s="619"/>
      <c r="I42" s="620"/>
    </row>
    <row r="43" spans="1:9" s="329" customFormat="1" ht="13.5" thickBot="1" x14ac:dyDescent="0.25">
      <c r="A43" s="303"/>
      <c r="B43" s="304"/>
      <c r="C43" s="305" t="s">
        <v>3428</v>
      </c>
      <c r="D43" s="306"/>
      <c r="E43" s="479" t="s">
        <v>3429</v>
      </c>
      <c r="F43" s="480" t="s">
        <v>3430</v>
      </c>
      <c r="G43" s="481" t="s">
        <v>3429</v>
      </c>
      <c r="H43" s="482" t="s">
        <v>3430</v>
      </c>
      <c r="I43" s="483" t="s">
        <v>3431</v>
      </c>
    </row>
    <row r="44" spans="1:9" s="329" customFormat="1" ht="17.25" customHeight="1" x14ac:dyDescent="0.2">
      <c r="A44" s="332" t="s">
        <v>3482</v>
      </c>
      <c r="B44" s="338" t="s">
        <v>3483</v>
      </c>
      <c r="C44" s="334" t="s">
        <v>2555</v>
      </c>
      <c r="D44" s="334" t="s">
        <v>81</v>
      </c>
      <c r="E44" s="503">
        <v>0</v>
      </c>
      <c r="F44" s="493"/>
      <c r="G44" s="504">
        <f>E44*D44</f>
        <v>0</v>
      </c>
      <c r="H44" s="504">
        <f>F44*D44</f>
        <v>0</v>
      </c>
      <c r="I44" s="505">
        <f>SUM(E44+F44)*D44</f>
        <v>0</v>
      </c>
    </row>
    <row r="45" spans="1:9" ht="13.5" thickBot="1" x14ac:dyDescent="0.25">
      <c r="A45" s="318" t="s">
        <v>3484</v>
      </c>
      <c r="B45" s="337" t="s">
        <v>3485</v>
      </c>
      <c r="C45" s="320" t="s">
        <v>3444</v>
      </c>
      <c r="D45" s="320" t="s">
        <v>81</v>
      </c>
      <c r="E45" s="506">
        <v>0</v>
      </c>
      <c r="F45" s="506">
        <v>0</v>
      </c>
      <c r="G45" s="501">
        <f>E45*D45</f>
        <v>0</v>
      </c>
      <c r="H45" s="501">
        <f>F45*D45</f>
        <v>0</v>
      </c>
      <c r="I45" s="502">
        <f>SUM(E45+F45)*D45</f>
        <v>0</v>
      </c>
    </row>
    <row r="46" spans="1:9" ht="15.75" thickBot="1" x14ac:dyDescent="0.3">
      <c r="A46" s="339" t="s">
        <v>3486</v>
      </c>
      <c r="B46" s="340"/>
      <c r="C46" s="341" t="s">
        <v>3446</v>
      </c>
      <c r="D46" s="342"/>
      <c r="E46" s="507">
        <f>SUM(E44:E45)</f>
        <v>0</v>
      </c>
      <c r="F46" s="508"/>
      <c r="G46" s="509">
        <f>SUM(G44:G45)</f>
        <v>0</v>
      </c>
      <c r="H46" s="509">
        <f>SUM(H44:H45)</f>
        <v>0</v>
      </c>
      <c r="I46" s="510">
        <f>SUM(I44:I45)</f>
        <v>0</v>
      </c>
    </row>
    <row r="47" spans="1:9" ht="13.5" thickBot="1" x14ac:dyDescent="0.25">
      <c r="A47" s="296" t="s">
        <v>120</v>
      </c>
      <c r="B47" s="297"/>
      <c r="C47" s="297"/>
      <c r="D47" s="297"/>
      <c r="E47" s="477"/>
      <c r="F47" s="477"/>
      <c r="G47" s="477"/>
      <c r="H47" s="477"/>
      <c r="I47" s="478"/>
    </row>
    <row r="48" spans="1:9" x14ac:dyDescent="0.2">
      <c r="A48" s="299" t="s">
        <v>3422</v>
      </c>
      <c r="B48" s="300" t="s">
        <v>3423</v>
      </c>
      <c r="C48" s="301" t="s">
        <v>3424</v>
      </c>
      <c r="D48" s="302" t="s">
        <v>3425</v>
      </c>
      <c r="E48" s="617" t="s">
        <v>3426</v>
      </c>
      <c r="F48" s="618"/>
      <c r="G48" s="617" t="s">
        <v>3427</v>
      </c>
      <c r="H48" s="619"/>
      <c r="I48" s="620"/>
    </row>
    <row r="49" spans="1:9" ht="13.5" thickBot="1" x14ac:dyDescent="0.25">
      <c r="A49" s="343"/>
      <c r="B49" s="344"/>
      <c r="C49" s="345" t="s">
        <v>3428</v>
      </c>
      <c r="D49" s="346"/>
      <c r="E49" s="511" t="s">
        <v>3429</v>
      </c>
      <c r="F49" s="512" t="s">
        <v>3430</v>
      </c>
      <c r="G49" s="513" t="s">
        <v>3429</v>
      </c>
      <c r="H49" s="514" t="s">
        <v>3430</v>
      </c>
      <c r="I49" s="515" t="s">
        <v>3431</v>
      </c>
    </row>
    <row r="50" spans="1:9" x14ac:dyDescent="0.2">
      <c r="A50" s="332" t="s">
        <v>3487</v>
      </c>
      <c r="B50" s="347" t="s">
        <v>3488</v>
      </c>
      <c r="C50" s="334" t="s">
        <v>3444</v>
      </c>
      <c r="D50" s="334" t="s">
        <v>81</v>
      </c>
      <c r="E50" s="488"/>
      <c r="F50" s="487">
        <v>0</v>
      </c>
      <c r="G50" s="488">
        <f>E50*D50</f>
        <v>0</v>
      </c>
      <c r="H50" s="488">
        <f>F50*D50</f>
        <v>0</v>
      </c>
      <c r="I50" s="489">
        <f>SUM(E50+F50)*D50</f>
        <v>0</v>
      </c>
    </row>
    <row r="51" spans="1:9" x14ac:dyDescent="0.2">
      <c r="A51" s="313" t="s">
        <v>3489</v>
      </c>
      <c r="B51" s="348" t="s">
        <v>3490</v>
      </c>
      <c r="C51" s="315" t="s">
        <v>3444</v>
      </c>
      <c r="D51" s="315" t="s">
        <v>81</v>
      </c>
      <c r="E51" s="485">
        <v>0</v>
      </c>
      <c r="F51" s="485">
        <v>0</v>
      </c>
      <c r="G51" s="468">
        <f>E51*D51</f>
        <v>0</v>
      </c>
      <c r="H51" s="468">
        <f>F51*D51</f>
        <v>0</v>
      </c>
      <c r="I51" s="469">
        <f>SUM(E51+F51)*D51</f>
        <v>0</v>
      </c>
    </row>
    <row r="52" spans="1:9" ht="25.5" x14ac:dyDescent="0.2">
      <c r="A52" s="313" t="s">
        <v>3491</v>
      </c>
      <c r="B52" s="349" t="s">
        <v>3492</v>
      </c>
      <c r="C52" s="315" t="s">
        <v>3444</v>
      </c>
      <c r="D52" s="315" t="s">
        <v>81</v>
      </c>
      <c r="E52" s="485">
        <v>0</v>
      </c>
      <c r="F52" s="485">
        <v>0</v>
      </c>
      <c r="G52" s="468">
        <f>E52*D52</f>
        <v>0</v>
      </c>
      <c r="H52" s="468">
        <f>F52*D52</f>
        <v>0</v>
      </c>
      <c r="I52" s="469">
        <f>SUM(E52+F52)*D52</f>
        <v>0</v>
      </c>
    </row>
    <row r="53" spans="1:9" ht="13.5" thickBot="1" x14ac:dyDescent="0.25">
      <c r="A53" s="318" t="s">
        <v>3493</v>
      </c>
      <c r="B53" s="350" t="s">
        <v>3494</v>
      </c>
      <c r="C53" s="320" t="s">
        <v>3444</v>
      </c>
      <c r="D53" s="320" t="s">
        <v>81</v>
      </c>
      <c r="E53" s="486">
        <v>0</v>
      </c>
      <c r="F53" s="486">
        <v>0</v>
      </c>
      <c r="G53" s="471">
        <f>E53*D53</f>
        <v>0</v>
      </c>
      <c r="H53" s="471">
        <f>F53*D53</f>
        <v>0</v>
      </c>
      <c r="I53" s="472">
        <f>SUM(E53+F53)*D53</f>
        <v>0</v>
      </c>
    </row>
    <row r="54" spans="1:9" ht="15.75" thickBot="1" x14ac:dyDescent="0.3">
      <c r="A54" s="339" t="s">
        <v>3495</v>
      </c>
      <c r="B54" s="340"/>
      <c r="C54" s="341" t="s">
        <v>3446</v>
      </c>
      <c r="D54" s="342"/>
      <c r="E54" s="507">
        <f>SUM(E50:E51)</f>
        <v>0</v>
      </c>
      <c r="F54" s="508"/>
      <c r="G54" s="509">
        <f>SUM(G50:G53)</f>
        <v>0</v>
      </c>
      <c r="H54" s="509">
        <f>SUM(H50:H53)</f>
        <v>0</v>
      </c>
      <c r="I54" s="510">
        <f>SUM(I50:I53)</f>
        <v>0</v>
      </c>
    </row>
    <row r="55" spans="1:9" ht="15.75" thickBot="1" x14ac:dyDescent="0.3">
      <c r="A55" s="351" t="s">
        <v>3496</v>
      </c>
      <c r="B55" s="352"/>
      <c r="C55" s="353"/>
      <c r="D55" s="354"/>
      <c r="E55" s="516"/>
      <c r="F55" s="517"/>
      <c r="G55" s="518"/>
      <c r="H55" s="518"/>
      <c r="I55" s="519"/>
    </row>
    <row r="56" spans="1:9" s="329" customFormat="1" x14ac:dyDescent="0.2">
      <c r="A56" s="343" t="s">
        <v>3422</v>
      </c>
      <c r="B56" s="344" t="s">
        <v>3423</v>
      </c>
      <c r="C56" s="345" t="s">
        <v>3424</v>
      </c>
      <c r="D56" s="346" t="s">
        <v>3425</v>
      </c>
      <c r="E56" s="613" t="s">
        <v>3426</v>
      </c>
      <c r="F56" s="614"/>
      <c r="G56" s="613" t="s">
        <v>3427</v>
      </c>
      <c r="H56" s="615"/>
      <c r="I56" s="616"/>
    </row>
    <row r="57" spans="1:9" s="329" customFormat="1" x14ac:dyDescent="0.2">
      <c r="A57" s="343"/>
      <c r="B57" s="355"/>
      <c r="C57" s="345" t="s">
        <v>3428</v>
      </c>
      <c r="D57" s="346"/>
      <c r="E57" s="511" t="s">
        <v>3429</v>
      </c>
      <c r="F57" s="512" t="s">
        <v>3430</v>
      </c>
      <c r="G57" s="513" t="s">
        <v>3429</v>
      </c>
      <c r="H57" s="514" t="s">
        <v>3430</v>
      </c>
      <c r="I57" s="515" t="s">
        <v>3431</v>
      </c>
    </row>
    <row r="58" spans="1:9" ht="17.25" customHeight="1" x14ac:dyDescent="0.2">
      <c r="A58" s="313" t="s">
        <v>3497</v>
      </c>
      <c r="B58" s="356" t="s">
        <v>3498</v>
      </c>
      <c r="C58" s="357" t="s">
        <v>3444</v>
      </c>
      <c r="D58" s="358" t="s">
        <v>81</v>
      </c>
      <c r="E58" s="520"/>
      <c r="F58" s="521">
        <v>0</v>
      </c>
      <c r="G58" s="520"/>
      <c r="H58" s="520">
        <f t="shared" ref="H58:H63" si="6">F58*D58</f>
        <v>0</v>
      </c>
      <c r="I58" s="522">
        <f t="shared" ref="I58:I63" si="7">SUM(E58+F58)*D58</f>
        <v>0</v>
      </c>
    </row>
    <row r="59" spans="1:9" ht="18.75" customHeight="1" x14ac:dyDescent="0.2">
      <c r="A59" s="313" t="s">
        <v>3499</v>
      </c>
      <c r="B59" s="359" t="s">
        <v>3500</v>
      </c>
      <c r="C59" s="357" t="s">
        <v>3444</v>
      </c>
      <c r="D59" s="358" t="s">
        <v>81</v>
      </c>
      <c r="E59" s="520"/>
      <c r="F59" s="521">
        <v>0</v>
      </c>
      <c r="G59" s="520"/>
      <c r="H59" s="520">
        <f t="shared" si="6"/>
        <v>0</v>
      </c>
      <c r="I59" s="522">
        <f t="shared" si="7"/>
        <v>0</v>
      </c>
    </row>
    <row r="60" spans="1:9" ht="63.75" customHeight="1" x14ac:dyDescent="0.2">
      <c r="A60" s="360" t="s">
        <v>3501</v>
      </c>
      <c r="B60" s="361" t="s">
        <v>3502</v>
      </c>
      <c r="C60" s="362" t="s">
        <v>2555</v>
      </c>
      <c r="D60" s="363" t="s">
        <v>81</v>
      </c>
      <c r="E60" s="523">
        <v>0</v>
      </c>
      <c r="F60" s="523">
        <v>0</v>
      </c>
      <c r="G60" s="524">
        <f>E60*D60</f>
        <v>0</v>
      </c>
      <c r="H60" s="524">
        <f t="shared" si="6"/>
        <v>0</v>
      </c>
      <c r="I60" s="525">
        <f t="shared" si="7"/>
        <v>0</v>
      </c>
    </row>
    <row r="61" spans="1:9" ht="93" customHeight="1" x14ac:dyDescent="0.2">
      <c r="A61" s="364" t="s">
        <v>3503</v>
      </c>
      <c r="B61" s="365" t="s">
        <v>3504</v>
      </c>
      <c r="C61" s="366" t="s">
        <v>2555</v>
      </c>
      <c r="D61" s="367" t="s">
        <v>83</v>
      </c>
      <c r="E61" s="526">
        <v>0</v>
      </c>
      <c r="F61" s="526">
        <v>0</v>
      </c>
      <c r="G61" s="527">
        <f>E61*D61</f>
        <v>0</v>
      </c>
      <c r="H61" s="527">
        <f t="shared" si="6"/>
        <v>0</v>
      </c>
      <c r="I61" s="528">
        <f t="shared" si="7"/>
        <v>0</v>
      </c>
    </row>
    <row r="62" spans="1:9" ht="66" customHeight="1" x14ac:dyDescent="0.2">
      <c r="A62" s="364" t="s">
        <v>3505</v>
      </c>
      <c r="B62" s="365" t="s">
        <v>3506</v>
      </c>
      <c r="C62" s="366" t="s">
        <v>3444</v>
      </c>
      <c r="D62" s="367" t="s">
        <v>81</v>
      </c>
      <c r="E62" s="526">
        <v>0</v>
      </c>
      <c r="F62" s="526">
        <v>0</v>
      </c>
      <c r="G62" s="527">
        <f>E62*D62</f>
        <v>0</v>
      </c>
      <c r="H62" s="527">
        <f t="shared" si="6"/>
        <v>0</v>
      </c>
      <c r="I62" s="528">
        <f t="shared" si="7"/>
        <v>0</v>
      </c>
    </row>
    <row r="63" spans="1:9" ht="37.5" customHeight="1" thickBot="1" x14ac:dyDescent="0.25">
      <c r="A63" s="364" t="s">
        <v>3507</v>
      </c>
      <c r="B63" s="365" t="s">
        <v>3508</v>
      </c>
      <c r="C63" s="366" t="s">
        <v>2555</v>
      </c>
      <c r="D63" s="367" t="s">
        <v>81</v>
      </c>
      <c r="E63" s="526">
        <v>0</v>
      </c>
      <c r="F63" s="526">
        <v>0</v>
      </c>
      <c r="G63" s="527">
        <f>E63*D63</f>
        <v>0</v>
      </c>
      <c r="H63" s="527">
        <f t="shared" si="6"/>
        <v>0</v>
      </c>
      <c r="I63" s="528">
        <f t="shared" si="7"/>
        <v>0</v>
      </c>
    </row>
    <row r="64" spans="1:9" ht="15.75" thickBot="1" x14ac:dyDescent="0.3">
      <c r="A64" s="321" t="s">
        <v>3509</v>
      </c>
      <c r="B64" s="322"/>
      <c r="C64" s="323" t="s">
        <v>3446</v>
      </c>
      <c r="D64" s="324"/>
      <c r="E64" s="490">
        <f>SUM(E55:E56)</f>
        <v>0</v>
      </c>
      <c r="F64" s="491"/>
      <c r="G64" s="475">
        <f>SUM(G60:G63)</f>
        <v>0</v>
      </c>
      <c r="H64" s="475">
        <f>SUM(H55:H63)</f>
        <v>0</v>
      </c>
      <c r="I64" s="476">
        <f>SUM(I55:I63)</f>
        <v>0</v>
      </c>
    </row>
    <row r="65" spans="1:9" ht="15.75" thickBot="1" x14ac:dyDescent="0.3">
      <c r="A65" s="368" t="s">
        <v>126</v>
      </c>
      <c r="B65" s="369"/>
      <c r="C65" s="370"/>
      <c r="D65" s="371"/>
      <c r="E65" s="529"/>
      <c r="F65" s="530"/>
      <c r="G65" s="531"/>
      <c r="H65" s="531"/>
      <c r="I65" s="532"/>
    </row>
    <row r="66" spans="1:9" s="329" customFormat="1" x14ac:dyDescent="0.2">
      <c r="A66" s="299" t="s">
        <v>3422</v>
      </c>
      <c r="B66" s="372" t="s">
        <v>3423</v>
      </c>
      <c r="C66" s="301" t="s">
        <v>3424</v>
      </c>
      <c r="D66" s="302" t="s">
        <v>3425</v>
      </c>
      <c r="E66" s="617" t="s">
        <v>3426</v>
      </c>
      <c r="F66" s="618"/>
      <c r="G66" s="617" t="s">
        <v>3427</v>
      </c>
      <c r="H66" s="619"/>
      <c r="I66" s="620"/>
    </row>
    <row r="67" spans="1:9" s="329" customFormat="1" x14ac:dyDescent="0.2">
      <c r="A67" s="343"/>
      <c r="B67" s="355"/>
      <c r="C67" s="345" t="s">
        <v>3428</v>
      </c>
      <c r="D67" s="346"/>
      <c r="E67" s="511" t="s">
        <v>3429</v>
      </c>
      <c r="F67" s="512" t="s">
        <v>3430</v>
      </c>
      <c r="G67" s="513" t="s">
        <v>3429</v>
      </c>
      <c r="H67" s="514" t="s">
        <v>3430</v>
      </c>
      <c r="I67" s="515" t="s">
        <v>3431</v>
      </c>
    </row>
    <row r="68" spans="1:9" ht="54" customHeight="1" thickBot="1" x14ac:dyDescent="0.25">
      <c r="A68" s="335" t="s">
        <v>3510</v>
      </c>
      <c r="B68" s="373" t="s">
        <v>3511</v>
      </c>
      <c r="C68" s="374" t="s">
        <v>3444</v>
      </c>
      <c r="D68" s="375" t="s">
        <v>81</v>
      </c>
      <c r="E68" s="533">
        <v>0</v>
      </c>
      <c r="F68" s="533">
        <v>0</v>
      </c>
      <c r="G68" s="534">
        <f>E68*D68</f>
        <v>0</v>
      </c>
      <c r="H68" s="534">
        <f>F68*D68</f>
        <v>0</v>
      </c>
      <c r="I68" s="535">
        <f>SUM(E68+F68)*D68</f>
        <v>0</v>
      </c>
    </row>
    <row r="69" spans="1:9" ht="15.75" thickBot="1" x14ac:dyDescent="0.3">
      <c r="A69" s="321" t="s">
        <v>3512</v>
      </c>
      <c r="B69" s="322"/>
      <c r="C69" s="323" t="s">
        <v>3446</v>
      </c>
      <c r="D69" s="324"/>
      <c r="E69" s="490">
        <f>SUM(E65:E66)</f>
        <v>0</v>
      </c>
      <c r="F69" s="491"/>
      <c r="G69" s="475">
        <f>SUM(G65:G68)</f>
        <v>0</v>
      </c>
      <c r="H69" s="475">
        <f>SUM(H65:H68)</f>
        <v>0</v>
      </c>
      <c r="I69" s="476">
        <f>SUM(I65:I68)</f>
        <v>0</v>
      </c>
    </row>
    <row r="70" spans="1:9" ht="13.5" thickBot="1" x14ac:dyDescent="0.25">
      <c r="A70" s="376" t="s">
        <v>132</v>
      </c>
      <c r="B70" s="377"/>
      <c r="C70" s="377"/>
      <c r="D70" s="377"/>
      <c r="E70" s="536"/>
      <c r="F70" s="536"/>
      <c r="G70" s="536"/>
      <c r="H70" s="536"/>
      <c r="I70" s="537"/>
    </row>
    <row r="71" spans="1:9" x14ac:dyDescent="0.2">
      <c r="A71" s="299" t="s">
        <v>3422</v>
      </c>
      <c r="B71" s="300" t="s">
        <v>3423</v>
      </c>
      <c r="C71" s="301" t="s">
        <v>3424</v>
      </c>
      <c r="D71" s="302" t="s">
        <v>3425</v>
      </c>
      <c r="E71" s="617" t="s">
        <v>3426</v>
      </c>
      <c r="F71" s="618"/>
      <c r="G71" s="617" t="s">
        <v>3427</v>
      </c>
      <c r="H71" s="619"/>
      <c r="I71" s="620"/>
    </row>
    <row r="72" spans="1:9" ht="13.5" thickBot="1" x14ac:dyDescent="0.25">
      <c r="A72" s="303"/>
      <c r="B72" s="304"/>
      <c r="C72" s="305" t="s">
        <v>3428</v>
      </c>
      <c r="D72" s="306"/>
      <c r="E72" s="479" t="s">
        <v>3429</v>
      </c>
      <c r="F72" s="480" t="s">
        <v>3430</v>
      </c>
      <c r="G72" s="481" t="s">
        <v>3429</v>
      </c>
      <c r="H72" s="482" t="s">
        <v>3430</v>
      </c>
      <c r="I72" s="483" t="s">
        <v>3431</v>
      </c>
    </row>
    <row r="73" spans="1:9" x14ac:dyDescent="0.2">
      <c r="A73" s="332" t="s">
        <v>3513</v>
      </c>
      <c r="B73" s="347" t="s">
        <v>1114</v>
      </c>
      <c r="C73" s="334" t="s">
        <v>2555</v>
      </c>
      <c r="D73" s="334" t="s">
        <v>81</v>
      </c>
      <c r="E73" s="487">
        <v>0</v>
      </c>
      <c r="F73" s="504" t="s">
        <v>3514</v>
      </c>
      <c r="G73" s="488">
        <f t="shared" ref="G73:G80" si="8">E73*D73</f>
        <v>0</v>
      </c>
      <c r="H73" s="504" t="s">
        <v>3514</v>
      </c>
      <c r="I73" s="538">
        <f t="shared" ref="I73:I80" si="9">G73</f>
        <v>0</v>
      </c>
    </row>
    <row r="74" spans="1:9" x14ac:dyDescent="0.2">
      <c r="A74" s="313" t="s">
        <v>3515</v>
      </c>
      <c r="B74" s="378" t="s">
        <v>3516</v>
      </c>
      <c r="C74" s="315" t="s">
        <v>2555</v>
      </c>
      <c r="D74" s="315" t="s">
        <v>81</v>
      </c>
      <c r="E74" s="485">
        <v>0</v>
      </c>
      <c r="F74" s="496" t="s">
        <v>3514</v>
      </c>
      <c r="G74" s="468">
        <f t="shared" si="8"/>
        <v>0</v>
      </c>
      <c r="H74" s="496" t="s">
        <v>3514</v>
      </c>
      <c r="I74" s="469">
        <f t="shared" si="9"/>
        <v>0</v>
      </c>
    </row>
    <row r="75" spans="1:9" x14ac:dyDescent="0.2">
      <c r="A75" s="313" t="s">
        <v>3517</v>
      </c>
      <c r="B75" s="378" t="s">
        <v>1120</v>
      </c>
      <c r="C75" s="315" t="s">
        <v>2555</v>
      </c>
      <c r="D75" s="315" t="s">
        <v>81</v>
      </c>
      <c r="E75" s="485">
        <v>0</v>
      </c>
      <c r="F75" s="496" t="s">
        <v>3514</v>
      </c>
      <c r="G75" s="468">
        <f t="shared" si="8"/>
        <v>0</v>
      </c>
      <c r="H75" s="496" t="s">
        <v>3514</v>
      </c>
      <c r="I75" s="469">
        <f t="shared" si="9"/>
        <v>0</v>
      </c>
    </row>
    <row r="76" spans="1:9" x14ac:dyDescent="0.2">
      <c r="A76" s="335" t="s">
        <v>3518</v>
      </c>
      <c r="B76" s="379" t="s">
        <v>1123</v>
      </c>
      <c r="C76" s="336" t="s">
        <v>2555</v>
      </c>
      <c r="D76" s="336" t="s">
        <v>81</v>
      </c>
      <c r="E76" s="539">
        <v>0</v>
      </c>
      <c r="F76" s="496" t="s">
        <v>3514</v>
      </c>
      <c r="G76" s="468">
        <f t="shared" si="8"/>
        <v>0</v>
      </c>
      <c r="H76" s="496" t="s">
        <v>3514</v>
      </c>
      <c r="I76" s="469">
        <f t="shared" si="9"/>
        <v>0</v>
      </c>
    </row>
    <row r="77" spans="1:9" x14ac:dyDescent="0.2">
      <c r="A77" s="335" t="s">
        <v>3519</v>
      </c>
      <c r="B77" s="379" t="s">
        <v>1126</v>
      </c>
      <c r="C77" s="336" t="s">
        <v>3444</v>
      </c>
      <c r="D77" s="336" t="s">
        <v>81</v>
      </c>
      <c r="E77" s="539">
        <v>0</v>
      </c>
      <c r="F77" s="496" t="s">
        <v>3514</v>
      </c>
      <c r="G77" s="468">
        <f t="shared" si="8"/>
        <v>0</v>
      </c>
      <c r="H77" s="496" t="s">
        <v>3514</v>
      </c>
      <c r="I77" s="469">
        <f t="shared" si="9"/>
        <v>0</v>
      </c>
    </row>
    <row r="78" spans="1:9" x14ac:dyDescent="0.2">
      <c r="A78" s="335" t="s">
        <v>3520</v>
      </c>
      <c r="B78" s="379" t="s">
        <v>3521</v>
      </c>
      <c r="C78" s="336" t="s">
        <v>2555</v>
      </c>
      <c r="D78" s="336" t="s">
        <v>81</v>
      </c>
      <c r="E78" s="539">
        <v>0</v>
      </c>
      <c r="F78" s="496" t="s">
        <v>3514</v>
      </c>
      <c r="G78" s="468">
        <f>E78*D78</f>
        <v>0</v>
      </c>
      <c r="H78" s="496" t="s">
        <v>3514</v>
      </c>
      <c r="I78" s="469">
        <f>G78</f>
        <v>0</v>
      </c>
    </row>
    <row r="79" spans="1:9" ht="38.25" x14ac:dyDescent="0.2">
      <c r="A79" s="335" t="s">
        <v>3522</v>
      </c>
      <c r="B79" s="380" t="s">
        <v>3523</v>
      </c>
      <c r="C79" s="336" t="s">
        <v>2555</v>
      </c>
      <c r="D79" s="336" t="s">
        <v>81</v>
      </c>
      <c r="E79" s="539">
        <v>0</v>
      </c>
      <c r="F79" s="540" t="s">
        <v>3514</v>
      </c>
      <c r="G79" s="541">
        <f>E79*D79</f>
        <v>0</v>
      </c>
      <c r="H79" s="498" t="s">
        <v>3514</v>
      </c>
      <c r="I79" s="528">
        <f>G79</f>
        <v>0</v>
      </c>
    </row>
    <row r="80" spans="1:9" ht="13.5" thickBot="1" x14ac:dyDescent="0.25">
      <c r="A80" s="335" t="s">
        <v>3524</v>
      </c>
      <c r="B80" s="381" t="s">
        <v>1135</v>
      </c>
      <c r="C80" s="336" t="s">
        <v>2555</v>
      </c>
      <c r="D80" s="336" t="s">
        <v>81</v>
      </c>
      <c r="E80" s="539">
        <v>0</v>
      </c>
      <c r="F80" s="498" t="s">
        <v>3514</v>
      </c>
      <c r="G80" s="541">
        <f t="shared" si="8"/>
        <v>0</v>
      </c>
      <c r="H80" s="498" t="s">
        <v>3514</v>
      </c>
      <c r="I80" s="528">
        <f t="shared" si="9"/>
        <v>0</v>
      </c>
    </row>
    <row r="81" spans="1:9" ht="15.75" thickBot="1" x14ac:dyDescent="0.3">
      <c r="A81" s="321" t="s">
        <v>3525</v>
      </c>
      <c r="B81" s="322"/>
      <c r="C81" s="323" t="s">
        <v>3446</v>
      </c>
      <c r="D81" s="324"/>
      <c r="E81" s="490">
        <f>SUM(E73:E80)</f>
        <v>0</v>
      </c>
      <c r="F81" s="491"/>
      <c r="G81" s="475">
        <f>SUM(G73:G80)</f>
        <v>0</v>
      </c>
      <c r="H81" s="542">
        <f>SUM(H73:H80)</f>
        <v>0</v>
      </c>
      <c r="I81" s="476">
        <f>SUM(I73:I80)</f>
        <v>0</v>
      </c>
    </row>
    <row r="82" spans="1:9" x14ac:dyDescent="0.2">
      <c r="A82" s="294"/>
      <c r="E82" s="543"/>
      <c r="F82" s="543"/>
      <c r="G82" s="543"/>
      <c r="H82" s="543"/>
      <c r="I82" s="544"/>
    </row>
    <row r="83" spans="1:9" ht="18.75" x14ac:dyDescent="0.2">
      <c r="A83" s="294"/>
      <c r="B83" s="382" t="s">
        <v>3526</v>
      </c>
      <c r="E83" s="543"/>
      <c r="F83" s="543"/>
      <c r="G83" s="543"/>
      <c r="H83" s="543"/>
      <c r="I83" s="544"/>
    </row>
    <row r="84" spans="1:9" ht="8.25" customHeight="1" thickBot="1" x14ac:dyDescent="0.25">
      <c r="A84" s="294"/>
      <c r="E84" s="543"/>
      <c r="F84" s="543"/>
      <c r="G84" s="543"/>
      <c r="H84" s="543"/>
      <c r="I84" s="544"/>
    </row>
    <row r="85" spans="1:9" ht="16.5" customHeight="1" thickBot="1" x14ac:dyDescent="0.25">
      <c r="A85" s="383" t="s">
        <v>3527</v>
      </c>
      <c r="B85" s="384"/>
      <c r="C85" s="385"/>
      <c r="D85" s="385"/>
      <c r="E85" s="545"/>
      <c r="F85" s="545"/>
      <c r="G85" s="545"/>
      <c r="H85" s="545"/>
      <c r="I85" s="546"/>
    </row>
    <row r="86" spans="1:9" x14ac:dyDescent="0.2">
      <c r="A86" s="343" t="s">
        <v>3422</v>
      </c>
      <c r="B86" s="344" t="s">
        <v>3423</v>
      </c>
      <c r="C86" s="345" t="s">
        <v>3424</v>
      </c>
      <c r="D86" s="346" t="s">
        <v>3425</v>
      </c>
      <c r="E86" s="613" t="s">
        <v>3426</v>
      </c>
      <c r="F86" s="614"/>
      <c r="G86" s="613" t="s">
        <v>3427</v>
      </c>
      <c r="H86" s="615"/>
      <c r="I86" s="616"/>
    </row>
    <row r="87" spans="1:9" x14ac:dyDescent="0.2">
      <c r="A87" s="343"/>
      <c r="B87" s="344"/>
      <c r="C87" s="345" t="s">
        <v>3428</v>
      </c>
      <c r="D87" s="346"/>
      <c r="E87" s="511" t="s">
        <v>3429</v>
      </c>
      <c r="F87" s="512" t="s">
        <v>3430</v>
      </c>
      <c r="G87" s="513" t="s">
        <v>3429</v>
      </c>
      <c r="H87" s="514" t="s">
        <v>3430</v>
      </c>
      <c r="I87" s="515" t="s">
        <v>3431</v>
      </c>
    </row>
    <row r="88" spans="1:9" x14ac:dyDescent="0.2">
      <c r="A88" s="386" t="s">
        <v>3432</v>
      </c>
      <c r="B88" s="387" t="s">
        <v>3528</v>
      </c>
      <c r="C88" s="388" t="s">
        <v>3461</v>
      </c>
      <c r="D88" s="388">
        <v>1</v>
      </c>
      <c r="E88" s="547">
        <v>0</v>
      </c>
      <c r="F88" s="548">
        <v>0</v>
      </c>
      <c r="G88" s="549">
        <f>E88*D88</f>
        <v>0</v>
      </c>
      <c r="H88" s="549">
        <f>F88*D88</f>
        <v>0</v>
      </c>
      <c r="I88" s="550">
        <f>H88+G88</f>
        <v>0</v>
      </c>
    </row>
    <row r="89" spans="1:9" ht="25.5" x14ac:dyDescent="0.2">
      <c r="A89" s="386" t="s">
        <v>3434</v>
      </c>
      <c r="B89" s="387" t="s">
        <v>3529</v>
      </c>
      <c r="C89" s="388" t="s">
        <v>3461</v>
      </c>
      <c r="D89" s="388">
        <v>2</v>
      </c>
      <c r="E89" s="496" t="s">
        <v>3514</v>
      </c>
      <c r="F89" s="548">
        <v>0</v>
      </c>
      <c r="G89" s="496" t="s">
        <v>3514</v>
      </c>
      <c r="H89" s="549">
        <f>F89*D89</f>
        <v>0</v>
      </c>
      <c r="I89" s="550">
        <f>H89</f>
        <v>0</v>
      </c>
    </row>
    <row r="90" spans="1:9" ht="38.25" customHeight="1" x14ac:dyDescent="0.2">
      <c r="A90" s="386" t="s">
        <v>3436</v>
      </c>
      <c r="B90" s="387" t="s">
        <v>3530</v>
      </c>
      <c r="C90" s="388" t="s">
        <v>3461</v>
      </c>
      <c r="D90" s="388">
        <v>2</v>
      </c>
      <c r="E90" s="496" t="s">
        <v>3514</v>
      </c>
      <c r="F90" s="548">
        <v>0</v>
      </c>
      <c r="G90" s="496" t="s">
        <v>3514</v>
      </c>
      <c r="H90" s="549">
        <f t="shared" ref="H90:H112" si="10">F90*D90</f>
        <v>0</v>
      </c>
      <c r="I90" s="550">
        <f>H90</f>
        <v>0</v>
      </c>
    </row>
    <row r="91" spans="1:9" ht="25.5" x14ac:dyDescent="0.2">
      <c r="A91" s="386" t="s">
        <v>3438</v>
      </c>
      <c r="B91" s="387" t="s">
        <v>3531</v>
      </c>
      <c r="C91" s="388" t="s">
        <v>3461</v>
      </c>
      <c r="D91" s="388">
        <v>4</v>
      </c>
      <c r="E91" s="548">
        <v>0</v>
      </c>
      <c r="F91" s="548">
        <v>0</v>
      </c>
      <c r="G91" s="549">
        <f>E91*D91</f>
        <v>0</v>
      </c>
      <c r="H91" s="549">
        <f t="shared" si="10"/>
        <v>0</v>
      </c>
      <c r="I91" s="550">
        <f t="shared" ref="I91:I112" si="11">H91+G91</f>
        <v>0</v>
      </c>
    </row>
    <row r="92" spans="1:9" x14ac:dyDescent="0.2">
      <c r="A92" s="386" t="s">
        <v>3440</v>
      </c>
      <c r="B92" s="387" t="s">
        <v>3532</v>
      </c>
      <c r="C92" s="388" t="s">
        <v>3461</v>
      </c>
      <c r="D92" s="388">
        <v>4</v>
      </c>
      <c r="E92" s="540" t="s">
        <v>3514</v>
      </c>
      <c r="F92" s="548">
        <v>0</v>
      </c>
      <c r="G92" s="549"/>
      <c r="H92" s="549">
        <f t="shared" si="10"/>
        <v>0</v>
      </c>
      <c r="I92" s="550">
        <f t="shared" si="11"/>
        <v>0</v>
      </c>
    </row>
    <row r="93" spans="1:9" ht="25.5" x14ac:dyDescent="0.2">
      <c r="A93" s="386" t="s">
        <v>3442</v>
      </c>
      <c r="B93" s="387" t="s">
        <v>3533</v>
      </c>
      <c r="C93" s="388" t="s">
        <v>3461</v>
      </c>
      <c r="D93" s="388">
        <v>4</v>
      </c>
      <c r="E93" s="548">
        <v>0</v>
      </c>
      <c r="F93" s="548">
        <v>0</v>
      </c>
      <c r="G93" s="549">
        <f>E93*D93</f>
        <v>0</v>
      </c>
      <c r="H93" s="549">
        <f t="shared" si="10"/>
        <v>0</v>
      </c>
      <c r="I93" s="550">
        <f t="shared" si="11"/>
        <v>0</v>
      </c>
    </row>
    <row r="94" spans="1:9" x14ac:dyDescent="0.2">
      <c r="A94" s="386" t="s">
        <v>3447</v>
      </c>
      <c r="B94" s="387" t="s">
        <v>3534</v>
      </c>
      <c r="C94" s="388" t="s">
        <v>3461</v>
      </c>
      <c r="D94" s="388">
        <v>1</v>
      </c>
      <c r="E94" s="540" t="s">
        <v>3514</v>
      </c>
      <c r="F94" s="548">
        <v>0</v>
      </c>
      <c r="G94" s="549"/>
      <c r="H94" s="549">
        <f>F94*D94</f>
        <v>0</v>
      </c>
      <c r="I94" s="550">
        <f>H94+G94</f>
        <v>0</v>
      </c>
    </row>
    <row r="95" spans="1:9" ht="25.5" x14ac:dyDescent="0.2">
      <c r="A95" s="386" t="s">
        <v>3449</v>
      </c>
      <c r="B95" s="387" t="s">
        <v>3535</v>
      </c>
      <c r="C95" s="388" t="s">
        <v>3461</v>
      </c>
      <c r="D95" s="388">
        <v>1</v>
      </c>
      <c r="E95" s="548">
        <v>0</v>
      </c>
      <c r="F95" s="548">
        <v>0</v>
      </c>
      <c r="G95" s="549">
        <f>E95*D95</f>
        <v>0</v>
      </c>
      <c r="H95" s="549">
        <f>F95*D95</f>
        <v>0</v>
      </c>
      <c r="I95" s="550">
        <f>H95+G95</f>
        <v>0</v>
      </c>
    </row>
    <row r="96" spans="1:9" x14ac:dyDescent="0.2">
      <c r="A96" s="386" t="s">
        <v>3451</v>
      </c>
      <c r="B96" s="387" t="s">
        <v>3536</v>
      </c>
      <c r="C96" s="388" t="s">
        <v>3461</v>
      </c>
      <c r="D96" s="388">
        <v>2</v>
      </c>
      <c r="E96" s="540" t="s">
        <v>3514</v>
      </c>
      <c r="F96" s="548">
        <v>0</v>
      </c>
      <c r="G96" s="549"/>
      <c r="H96" s="549">
        <f t="shared" si="10"/>
        <v>0</v>
      </c>
      <c r="I96" s="550">
        <f t="shared" si="11"/>
        <v>0</v>
      </c>
    </row>
    <row r="97" spans="1:9" ht="25.5" x14ac:dyDescent="0.2">
      <c r="A97" s="386" t="s">
        <v>3453</v>
      </c>
      <c r="B97" s="387" t="s">
        <v>3537</v>
      </c>
      <c r="C97" s="388" t="s">
        <v>3461</v>
      </c>
      <c r="D97" s="388">
        <v>2</v>
      </c>
      <c r="E97" s="548">
        <v>0</v>
      </c>
      <c r="F97" s="548">
        <v>0</v>
      </c>
      <c r="G97" s="549">
        <f>E97*D97</f>
        <v>0</v>
      </c>
      <c r="H97" s="549">
        <f t="shared" si="10"/>
        <v>0</v>
      </c>
      <c r="I97" s="550">
        <f t="shared" si="11"/>
        <v>0</v>
      </c>
    </row>
    <row r="98" spans="1:9" x14ac:dyDescent="0.2">
      <c r="A98" s="386" t="s">
        <v>3455</v>
      </c>
      <c r="B98" s="387" t="s">
        <v>3538</v>
      </c>
      <c r="C98" s="388" t="s">
        <v>3461</v>
      </c>
      <c r="D98" s="388">
        <v>2</v>
      </c>
      <c r="E98" s="540" t="s">
        <v>3514</v>
      </c>
      <c r="F98" s="548">
        <v>0</v>
      </c>
      <c r="G98" s="496" t="s">
        <v>3514</v>
      </c>
      <c r="H98" s="549">
        <f t="shared" si="10"/>
        <v>0</v>
      </c>
      <c r="I98" s="550">
        <f>H98</f>
        <v>0</v>
      </c>
    </row>
    <row r="99" spans="1:9" ht="25.5" x14ac:dyDescent="0.2">
      <c r="A99" s="386" t="s">
        <v>3457</v>
      </c>
      <c r="B99" s="387" t="s">
        <v>3539</v>
      </c>
      <c r="C99" s="388" t="s">
        <v>3461</v>
      </c>
      <c r="D99" s="388">
        <v>2</v>
      </c>
      <c r="E99" s="548">
        <v>0</v>
      </c>
      <c r="F99" s="548">
        <v>0</v>
      </c>
      <c r="G99" s="549">
        <f>E99*D99</f>
        <v>0</v>
      </c>
      <c r="H99" s="549">
        <f t="shared" si="10"/>
        <v>0</v>
      </c>
      <c r="I99" s="550">
        <f t="shared" si="11"/>
        <v>0</v>
      </c>
    </row>
    <row r="100" spans="1:9" x14ac:dyDescent="0.2">
      <c r="A100" s="386" t="s">
        <v>3459</v>
      </c>
      <c r="B100" s="387" t="s">
        <v>3540</v>
      </c>
      <c r="C100" s="388" t="s">
        <v>3461</v>
      </c>
      <c r="D100" s="388">
        <v>2</v>
      </c>
      <c r="E100" s="540" t="s">
        <v>3514</v>
      </c>
      <c r="F100" s="548">
        <v>0</v>
      </c>
      <c r="G100" s="496" t="s">
        <v>3514</v>
      </c>
      <c r="H100" s="549">
        <f t="shared" si="10"/>
        <v>0</v>
      </c>
      <c r="I100" s="550">
        <f>H100</f>
        <v>0</v>
      </c>
    </row>
    <row r="101" spans="1:9" ht="25.5" x14ac:dyDescent="0.2">
      <c r="A101" s="386" t="s">
        <v>3462</v>
      </c>
      <c r="B101" s="387" t="s">
        <v>3537</v>
      </c>
      <c r="C101" s="388" t="s">
        <v>3461</v>
      </c>
      <c r="D101" s="388">
        <v>2</v>
      </c>
      <c r="E101" s="548">
        <v>0</v>
      </c>
      <c r="F101" s="548">
        <v>0</v>
      </c>
      <c r="G101" s="549">
        <f>E101*D101</f>
        <v>0</v>
      </c>
      <c r="H101" s="549">
        <f t="shared" si="10"/>
        <v>0</v>
      </c>
      <c r="I101" s="550">
        <f>H101+G101</f>
        <v>0</v>
      </c>
    </row>
    <row r="102" spans="1:9" x14ac:dyDescent="0.2">
      <c r="A102" s="386" t="s">
        <v>3464</v>
      </c>
      <c r="B102" s="387" t="s">
        <v>3541</v>
      </c>
      <c r="C102" s="388" t="s">
        <v>3461</v>
      </c>
      <c r="D102" s="388">
        <v>1</v>
      </c>
      <c r="E102" s="496" t="s">
        <v>3514</v>
      </c>
      <c r="F102" s="548">
        <v>0</v>
      </c>
      <c r="G102" s="496" t="s">
        <v>3514</v>
      </c>
      <c r="H102" s="549">
        <f t="shared" si="10"/>
        <v>0</v>
      </c>
      <c r="I102" s="550">
        <f>H102</f>
        <v>0</v>
      </c>
    </row>
    <row r="103" spans="1:9" ht="25.5" x14ac:dyDescent="0.2">
      <c r="A103" s="386" t="s">
        <v>3466</v>
      </c>
      <c r="B103" s="387" t="s">
        <v>3542</v>
      </c>
      <c r="C103" s="388" t="s">
        <v>3461</v>
      </c>
      <c r="D103" s="388">
        <v>1</v>
      </c>
      <c r="E103" s="548">
        <v>0</v>
      </c>
      <c r="F103" s="548">
        <v>0</v>
      </c>
      <c r="G103" s="549">
        <f>E103*D103</f>
        <v>0</v>
      </c>
      <c r="H103" s="549">
        <f t="shared" si="10"/>
        <v>0</v>
      </c>
      <c r="I103" s="550">
        <f>H103+G103</f>
        <v>0</v>
      </c>
    </row>
    <row r="104" spans="1:9" x14ac:dyDescent="0.2">
      <c r="A104" s="386" t="s">
        <v>3468</v>
      </c>
      <c r="B104" s="387" t="s">
        <v>3543</v>
      </c>
      <c r="C104" s="388" t="s">
        <v>3461</v>
      </c>
      <c r="D104" s="388">
        <v>4</v>
      </c>
      <c r="E104" s="540" t="s">
        <v>3514</v>
      </c>
      <c r="F104" s="548">
        <v>0</v>
      </c>
      <c r="G104" s="496" t="s">
        <v>3514</v>
      </c>
      <c r="H104" s="549">
        <f t="shared" si="10"/>
        <v>0</v>
      </c>
      <c r="I104" s="550">
        <f>H104</f>
        <v>0</v>
      </c>
    </row>
    <row r="105" spans="1:9" x14ac:dyDescent="0.2">
      <c r="A105" s="386" t="s">
        <v>3471</v>
      </c>
      <c r="B105" s="387" t="s">
        <v>3544</v>
      </c>
      <c r="C105" s="388" t="s">
        <v>3461</v>
      </c>
      <c r="D105" s="388">
        <v>1</v>
      </c>
      <c r="E105" s="485">
        <v>0</v>
      </c>
      <c r="F105" s="548">
        <v>0</v>
      </c>
      <c r="G105" s="468">
        <f t="shared" ref="G105:G112" si="12">E105*D105</f>
        <v>0</v>
      </c>
      <c r="H105" s="549">
        <f t="shared" si="10"/>
        <v>0</v>
      </c>
      <c r="I105" s="550">
        <f>H105+G105</f>
        <v>0</v>
      </c>
    </row>
    <row r="106" spans="1:9" ht="131.25" customHeight="1" x14ac:dyDescent="0.2">
      <c r="A106" s="386" t="s">
        <v>3473</v>
      </c>
      <c r="B106" s="387" t="s">
        <v>3545</v>
      </c>
      <c r="C106" s="388" t="s">
        <v>3461</v>
      </c>
      <c r="D106" s="388">
        <v>2</v>
      </c>
      <c r="E106" s="548">
        <v>0</v>
      </c>
      <c r="F106" s="548">
        <v>0</v>
      </c>
      <c r="G106" s="549">
        <f t="shared" si="12"/>
        <v>0</v>
      </c>
      <c r="H106" s="549">
        <f t="shared" si="10"/>
        <v>0</v>
      </c>
      <c r="I106" s="550">
        <f t="shared" si="11"/>
        <v>0</v>
      </c>
    </row>
    <row r="107" spans="1:9" ht="127.5" x14ac:dyDescent="0.2">
      <c r="A107" s="386" t="s">
        <v>3475</v>
      </c>
      <c r="B107" s="387" t="s">
        <v>3546</v>
      </c>
      <c r="C107" s="388" t="s">
        <v>3461</v>
      </c>
      <c r="D107" s="388">
        <v>2</v>
      </c>
      <c r="E107" s="548">
        <v>0</v>
      </c>
      <c r="F107" s="548">
        <v>0</v>
      </c>
      <c r="G107" s="549">
        <f t="shared" si="12"/>
        <v>0</v>
      </c>
      <c r="H107" s="549">
        <f t="shared" si="10"/>
        <v>0</v>
      </c>
      <c r="I107" s="550">
        <f t="shared" si="11"/>
        <v>0</v>
      </c>
    </row>
    <row r="108" spans="1:9" ht="38.25" x14ac:dyDescent="0.2">
      <c r="A108" s="386" t="s">
        <v>3477</v>
      </c>
      <c r="B108" s="389" t="s">
        <v>3547</v>
      </c>
      <c r="C108" s="388" t="s">
        <v>3461</v>
      </c>
      <c r="D108" s="388">
        <v>2</v>
      </c>
      <c r="E108" s="548">
        <v>0</v>
      </c>
      <c r="F108" s="548">
        <v>0</v>
      </c>
      <c r="G108" s="549">
        <f t="shared" si="12"/>
        <v>0</v>
      </c>
      <c r="H108" s="549">
        <f>F108*D108</f>
        <v>0</v>
      </c>
      <c r="I108" s="550">
        <f>H108+G108</f>
        <v>0</v>
      </c>
    </row>
    <row r="109" spans="1:9" ht="63.75" x14ac:dyDescent="0.2">
      <c r="A109" s="386" t="s">
        <v>3479</v>
      </c>
      <c r="B109" s="387" t="s">
        <v>3548</v>
      </c>
      <c r="C109" s="388" t="s">
        <v>3461</v>
      </c>
      <c r="D109" s="388">
        <v>1</v>
      </c>
      <c r="E109" s="548">
        <v>0</v>
      </c>
      <c r="F109" s="548">
        <v>0</v>
      </c>
      <c r="G109" s="549">
        <f t="shared" si="12"/>
        <v>0</v>
      </c>
      <c r="H109" s="549">
        <f>F109*D109</f>
        <v>0</v>
      </c>
      <c r="I109" s="550">
        <f>H109+G109</f>
        <v>0</v>
      </c>
    </row>
    <row r="110" spans="1:9" ht="15.75" customHeight="1" x14ac:dyDescent="0.2">
      <c r="A110" s="386" t="s">
        <v>3482</v>
      </c>
      <c r="B110" s="387" t="s">
        <v>3549</v>
      </c>
      <c r="C110" s="388" t="s">
        <v>3461</v>
      </c>
      <c r="D110" s="388">
        <v>2</v>
      </c>
      <c r="E110" s="548">
        <v>0</v>
      </c>
      <c r="F110" s="548">
        <v>0</v>
      </c>
      <c r="G110" s="549">
        <f t="shared" si="12"/>
        <v>0</v>
      </c>
      <c r="H110" s="549">
        <f t="shared" si="10"/>
        <v>0</v>
      </c>
      <c r="I110" s="550">
        <f t="shared" si="11"/>
        <v>0</v>
      </c>
    </row>
    <row r="111" spans="1:9" x14ac:dyDescent="0.2">
      <c r="A111" s="386" t="s">
        <v>3484</v>
      </c>
      <c r="B111" s="387" t="s">
        <v>3550</v>
      </c>
      <c r="C111" s="388" t="s">
        <v>3461</v>
      </c>
      <c r="D111" s="388">
        <v>2</v>
      </c>
      <c r="E111" s="548">
        <v>0</v>
      </c>
      <c r="F111" s="548">
        <v>0</v>
      </c>
      <c r="G111" s="549">
        <f t="shared" si="12"/>
        <v>0</v>
      </c>
      <c r="H111" s="549">
        <f t="shared" si="10"/>
        <v>0</v>
      </c>
      <c r="I111" s="550">
        <f t="shared" si="11"/>
        <v>0</v>
      </c>
    </row>
    <row r="112" spans="1:9" ht="13.5" thickBot="1" x14ac:dyDescent="0.25">
      <c r="A112" s="386" t="s">
        <v>3487</v>
      </c>
      <c r="B112" s="380" t="s">
        <v>3551</v>
      </c>
      <c r="C112" s="388" t="s">
        <v>422</v>
      </c>
      <c r="D112" s="388">
        <v>1</v>
      </c>
      <c r="E112" s="547">
        <v>0</v>
      </c>
      <c r="F112" s="547">
        <v>0</v>
      </c>
      <c r="G112" s="549">
        <f t="shared" si="12"/>
        <v>0</v>
      </c>
      <c r="H112" s="549">
        <f t="shared" si="10"/>
        <v>0</v>
      </c>
      <c r="I112" s="550">
        <f t="shared" si="11"/>
        <v>0</v>
      </c>
    </row>
    <row r="113" spans="1:9" ht="15.75" thickBot="1" x14ac:dyDescent="0.3">
      <c r="A113" s="321" t="s">
        <v>3552</v>
      </c>
      <c r="B113" s="322"/>
      <c r="C113" s="323" t="s">
        <v>3446</v>
      </c>
      <c r="D113" s="324"/>
      <c r="E113" s="490">
        <f>SUM(E110:E112)</f>
        <v>0</v>
      </c>
      <c r="F113" s="491"/>
      <c r="G113" s="475">
        <f>SUM(G88:G112)</f>
        <v>0</v>
      </c>
      <c r="H113" s="475">
        <f>SUM(H88:H112)</f>
        <v>0</v>
      </c>
      <c r="I113" s="476">
        <f>SUM(I88:I112)</f>
        <v>0</v>
      </c>
    </row>
    <row r="114" spans="1:9" ht="15.75" thickBot="1" x14ac:dyDescent="0.3">
      <c r="A114" s="351" t="s">
        <v>3553</v>
      </c>
      <c r="B114" s="352"/>
      <c r="C114" s="353"/>
      <c r="D114" s="354"/>
      <c r="E114" s="516"/>
      <c r="F114" s="517"/>
      <c r="G114" s="518"/>
      <c r="H114" s="551"/>
      <c r="I114" s="519"/>
    </row>
    <row r="115" spans="1:9" ht="25.5" x14ac:dyDescent="0.2">
      <c r="A115" s="310" t="s">
        <v>3489</v>
      </c>
      <c r="B115" s="390" t="s">
        <v>3554</v>
      </c>
      <c r="C115" s="391" t="s">
        <v>3461</v>
      </c>
      <c r="D115" s="391">
        <v>1</v>
      </c>
      <c r="E115" s="552">
        <v>0</v>
      </c>
      <c r="F115" s="552">
        <v>0</v>
      </c>
      <c r="G115" s="553">
        <f>E115*D115</f>
        <v>0</v>
      </c>
      <c r="H115" s="553">
        <f>F115*D115</f>
        <v>0</v>
      </c>
      <c r="I115" s="554">
        <f>H115+G115</f>
        <v>0</v>
      </c>
    </row>
    <row r="116" spans="1:9" x14ac:dyDescent="0.2">
      <c r="A116" s="386" t="s">
        <v>3491</v>
      </c>
      <c r="B116" s="387" t="s">
        <v>3555</v>
      </c>
      <c r="C116" s="388" t="s">
        <v>3461</v>
      </c>
      <c r="D116" s="388">
        <v>1</v>
      </c>
      <c r="E116" s="548">
        <v>0</v>
      </c>
      <c r="F116" s="548">
        <v>0</v>
      </c>
      <c r="G116" s="553">
        <f>E116*D116</f>
        <v>0</v>
      </c>
      <c r="H116" s="553">
        <f>F116*D116</f>
        <v>0</v>
      </c>
      <c r="I116" s="554">
        <f>H116+G116</f>
        <v>0</v>
      </c>
    </row>
    <row r="117" spans="1:9" x14ac:dyDescent="0.2">
      <c r="A117" s="386" t="s">
        <v>3493</v>
      </c>
      <c r="B117" s="387" t="s">
        <v>3556</v>
      </c>
      <c r="C117" s="388" t="s">
        <v>3461</v>
      </c>
      <c r="D117" s="388">
        <v>1</v>
      </c>
      <c r="E117" s="548">
        <v>0</v>
      </c>
      <c r="F117" s="548">
        <v>0</v>
      </c>
      <c r="G117" s="553">
        <f>E117*D117</f>
        <v>0</v>
      </c>
      <c r="H117" s="553">
        <f>F117*D117</f>
        <v>0</v>
      </c>
      <c r="I117" s="554">
        <f>H117+G117</f>
        <v>0</v>
      </c>
    </row>
    <row r="118" spans="1:9" ht="26.25" thickBot="1" x14ac:dyDescent="0.25">
      <c r="A118" s="392" t="s">
        <v>3497</v>
      </c>
      <c r="B118" s="380" t="s">
        <v>3557</v>
      </c>
      <c r="C118" s="393" t="s">
        <v>3461</v>
      </c>
      <c r="D118" s="393">
        <v>1</v>
      </c>
      <c r="E118" s="547">
        <v>0</v>
      </c>
      <c r="F118" s="547">
        <v>0</v>
      </c>
      <c r="G118" s="553">
        <f>E118*D118</f>
        <v>0</v>
      </c>
      <c r="H118" s="553">
        <f>F118*D118</f>
        <v>0</v>
      </c>
      <c r="I118" s="554">
        <f>H118+G118</f>
        <v>0</v>
      </c>
    </row>
    <row r="119" spans="1:9" ht="15.75" thickBot="1" x14ac:dyDescent="0.3">
      <c r="A119" s="321" t="s">
        <v>3558</v>
      </c>
      <c r="B119" s="322"/>
      <c r="C119" s="323" t="s">
        <v>3446</v>
      </c>
      <c r="D119" s="324"/>
      <c r="E119" s="490">
        <f>SUM(E114:E118)</f>
        <v>0</v>
      </c>
      <c r="F119" s="491"/>
      <c r="G119" s="475">
        <f>SUM(G114:G118)</f>
        <v>0</v>
      </c>
      <c r="H119" s="475">
        <f>SUM(H115:H118)</f>
        <v>0</v>
      </c>
      <c r="I119" s="476">
        <f>SUM(I114:I118)</f>
        <v>0</v>
      </c>
    </row>
    <row r="120" spans="1:9" ht="13.5" thickBot="1" x14ac:dyDescent="0.25">
      <c r="A120" s="383" t="s">
        <v>3559</v>
      </c>
      <c r="B120" s="384"/>
      <c r="C120" s="385"/>
      <c r="D120" s="385"/>
      <c r="E120" s="555"/>
      <c r="F120" s="555"/>
      <c r="G120" s="555"/>
      <c r="H120" s="555"/>
      <c r="I120" s="556"/>
    </row>
    <row r="121" spans="1:9" ht="82.5" customHeight="1" x14ac:dyDescent="0.2">
      <c r="A121" s="310" t="s">
        <v>3499</v>
      </c>
      <c r="B121" s="390" t="s">
        <v>3560</v>
      </c>
      <c r="C121" s="391" t="s">
        <v>3461</v>
      </c>
      <c r="D121" s="394">
        <v>1</v>
      </c>
      <c r="E121" s="552">
        <v>0</v>
      </c>
      <c r="F121" s="557">
        <v>0</v>
      </c>
      <c r="G121" s="553">
        <f>E121*D121</f>
        <v>0</v>
      </c>
      <c r="H121" s="553">
        <f>F121*D121</f>
        <v>0</v>
      </c>
      <c r="I121" s="554">
        <f>G121+H121</f>
        <v>0</v>
      </c>
    </row>
    <row r="122" spans="1:9" x14ac:dyDescent="0.2">
      <c r="A122" s="386" t="s">
        <v>3501</v>
      </c>
      <c r="B122" s="387" t="s">
        <v>3561</v>
      </c>
      <c r="C122" s="391" t="s">
        <v>3461</v>
      </c>
      <c r="D122" s="394">
        <v>1</v>
      </c>
      <c r="E122" s="548">
        <v>0</v>
      </c>
      <c r="F122" s="496" t="s">
        <v>3514</v>
      </c>
      <c r="G122" s="553">
        <f t="shared" ref="G122:G131" si="13">E122*D122</f>
        <v>0</v>
      </c>
      <c r="H122" s="496" t="s">
        <v>3514</v>
      </c>
      <c r="I122" s="554">
        <f>G122</f>
        <v>0</v>
      </c>
    </row>
    <row r="123" spans="1:9" x14ac:dyDescent="0.2">
      <c r="A123" s="386" t="s">
        <v>3503</v>
      </c>
      <c r="B123" s="387" t="s">
        <v>3562</v>
      </c>
      <c r="C123" s="391" t="s">
        <v>3461</v>
      </c>
      <c r="D123" s="394">
        <v>1</v>
      </c>
      <c r="E123" s="548">
        <v>0</v>
      </c>
      <c r="F123" s="540" t="s">
        <v>3514</v>
      </c>
      <c r="G123" s="553">
        <f t="shared" si="13"/>
        <v>0</v>
      </c>
      <c r="H123" s="496" t="s">
        <v>3514</v>
      </c>
      <c r="I123" s="554">
        <f t="shared" ref="I123:I131" si="14">G123</f>
        <v>0</v>
      </c>
    </row>
    <row r="124" spans="1:9" x14ac:dyDescent="0.2">
      <c r="A124" s="386" t="s">
        <v>3505</v>
      </c>
      <c r="B124" s="387" t="s">
        <v>3563</v>
      </c>
      <c r="C124" s="391" t="s">
        <v>3461</v>
      </c>
      <c r="D124" s="394">
        <v>1</v>
      </c>
      <c r="E124" s="548">
        <v>0</v>
      </c>
      <c r="F124" s="496" t="s">
        <v>3514</v>
      </c>
      <c r="G124" s="553">
        <f t="shared" si="13"/>
        <v>0</v>
      </c>
      <c r="H124" s="496" t="s">
        <v>3514</v>
      </c>
      <c r="I124" s="554">
        <f t="shared" si="14"/>
        <v>0</v>
      </c>
    </row>
    <row r="125" spans="1:9" x14ac:dyDescent="0.2">
      <c r="A125" s="386" t="s">
        <v>3507</v>
      </c>
      <c r="B125" s="387" t="s">
        <v>3564</v>
      </c>
      <c r="C125" s="391" t="s">
        <v>3461</v>
      </c>
      <c r="D125" s="394">
        <v>1</v>
      </c>
      <c r="E125" s="548">
        <v>0</v>
      </c>
      <c r="F125" s="540" t="s">
        <v>3514</v>
      </c>
      <c r="G125" s="553">
        <f t="shared" si="13"/>
        <v>0</v>
      </c>
      <c r="H125" s="496" t="s">
        <v>3514</v>
      </c>
      <c r="I125" s="554">
        <f t="shared" si="14"/>
        <v>0</v>
      </c>
    </row>
    <row r="126" spans="1:9" x14ac:dyDescent="0.2">
      <c r="A126" s="386" t="s">
        <v>3510</v>
      </c>
      <c r="B126" s="387" t="s">
        <v>3565</v>
      </c>
      <c r="C126" s="391" t="s">
        <v>3461</v>
      </c>
      <c r="D126" s="394">
        <v>1</v>
      </c>
      <c r="E126" s="548">
        <v>0</v>
      </c>
      <c r="F126" s="496" t="s">
        <v>3514</v>
      </c>
      <c r="G126" s="553">
        <f t="shared" si="13"/>
        <v>0</v>
      </c>
      <c r="H126" s="496" t="s">
        <v>3514</v>
      </c>
      <c r="I126" s="554">
        <f t="shared" si="14"/>
        <v>0</v>
      </c>
    </row>
    <row r="127" spans="1:9" ht="66.75" customHeight="1" x14ac:dyDescent="0.2">
      <c r="A127" s="386" t="s">
        <v>3513</v>
      </c>
      <c r="B127" s="387" t="s">
        <v>3566</v>
      </c>
      <c r="C127" s="391" t="s">
        <v>3461</v>
      </c>
      <c r="D127" s="394">
        <v>4</v>
      </c>
      <c r="E127" s="548">
        <v>0</v>
      </c>
      <c r="F127" s="540" t="s">
        <v>3514</v>
      </c>
      <c r="G127" s="553">
        <f t="shared" si="13"/>
        <v>0</v>
      </c>
      <c r="H127" s="496" t="s">
        <v>3514</v>
      </c>
      <c r="I127" s="554">
        <f t="shared" si="14"/>
        <v>0</v>
      </c>
    </row>
    <row r="128" spans="1:9" x14ac:dyDescent="0.2">
      <c r="A128" s="386" t="s">
        <v>3515</v>
      </c>
      <c r="B128" s="387" t="s">
        <v>3567</v>
      </c>
      <c r="C128" s="391" t="s">
        <v>3461</v>
      </c>
      <c r="D128" s="394">
        <v>1</v>
      </c>
      <c r="E128" s="548">
        <v>0</v>
      </c>
      <c r="F128" s="496" t="s">
        <v>3514</v>
      </c>
      <c r="G128" s="553">
        <f t="shared" si="13"/>
        <v>0</v>
      </c>
      <c r="H128" s="496" t="s">
        <v>3514</v>
      </c>
      <c r="I128" s="554">
        <f t="shared" si="14"/>
        <v>0</v>
      </c>
    </row>
    <row r="129" spans="1:9" ht="25.5" x14ac:dyDescent="0.2">
      <c r="A129" s="386" t="s">
        <v>3517</v>
      </c>
      <c r="B129" s="387" t="s">
        <v>3568</v>
      </c>
      <c r="C129" s="391" t="s">
        <v>422</v>
      </c>
      <c r="D129" s="394">
        <v>1</v>
      </c>
      <c r="E129" s="548">
        <v>0</v>
      </c>
      <c r="F129" s="540" t="s">
        <v>3514</v>
      </c>
      <c r="G129" s="553">
        <f t="shared" si="13"/>
        <v>0</v>
      </c>
      <c r="H129" s="496" t="s">
        <v>3514</v>
      </c>
      <c r="I129" s="554">
        <f t="shared" si="14"/>
        <v>0</v>
      </c>
    </row>
    <row r="130" spans="1:9" x14ac:dyDescent="0.2">
      <c r="A130" s="386" t="s">
        <v>3518</v>
      </c>
      <c r="B130" s="387" t="s">
        <v>3569</v>
      </c>
      <c r="C130" s="391" t="s">
        <v>3461</v>
      </c>
      <c r="D130" s="394">
        <v>5</v>
      </c>
      <c r="E130" s="548">
        <v>0</v>
      </c>
      <c r="F130" s="496" t="s">
        <v>3514</v>
      </c>
      <c r="G130" s="553">
        <f t="shared" si="13"/>
        <v>0</v>
      </c>
      <c r="H130" s="496" t="s">
        <v>3514</v>
      </c>
      <c r="I130" s="554">
        <f t="shared" si="14"/>
        <v>0</v>
      </c>
    </row>
    <row r="131" spans="1:9" ht="25.5" x14ac:dyDescent="0.2">
      <c r="A131" s="386" t="s">
        <v>3519</v>
      </c>
      <c r="B131" s="387" t="s">
        <v>3570</v>
      </c>
      <c r="C131" s="391" t="s">
        <v>422</v>
      </c>
      <c r="D131" s="394">
        <v>1</v>
      </c>
      <c r="E131" s="547">
        <v>0</v>
      </c>
      <c r="F131" s="540" t="s">
        <v>3514</v>
      </c>
      <c r="G131" s="553">
        <f t="shared" si="13"/>
        <v>0</v>
      </c>
      <c r="H131" s="496" t="s">
        <v>3514</v>
      </c>
      <c r="I131" s="554">
        <f t="shared" si="14"/>
        <v>0</v>
      </c>
    </row>
    <row r="132" spans="1:9" ht="13.5" thickBot="1" x14ac:dyDescent="0.25">
      <c r="A132" s="392" t="s">
        <v>3520</v>
      </c>
      <c r="B132" s="380" t="s">
        <v>3571</v>
      </c>
      <c r="C132" s="395" t="s">
        <v>3461</v>
      </c>
      <c r="D132" s="396">
        <v>1</v>
      </c>
      <c r="E132" s="498" t="s">
        <v>3514</v>
      </c>
      <c r="F132" s="547">
        <v>0</v>
      </c>
      <c r="G132" s="540" t="s">
        <v>3514</v>
      </c>
      <c r="H132" s="558">
        <f>F132*D132</f>
        <v>0</v>
      </c>
      <c r="I132" s="559">
        <f>H132</f>
        <v>0</v>
      </c>
    </row>
    <row r="133" spans="1:9" ht="15.75" thickBot="1" x14ac:dyDescent="0.3">
      <c r="A133" s="321" t="s">
        <v>3572</v>
      </c>
      <c r="B133" s="322"/>
      <c r="C133" s="397" t="s">
        <v>3446</v>
      </c>
      <c r="D133" s="398"/>
      <c r="E133" s="560">
        <f>SUM(E130:E132)</f>
        <v>0</v>
      </c>
      <c r="F133" s="561"/>
      <c r="G133" s="475">
        <f>SUM(G121:G132)</f>
        <v>0</v>
      </c>
      <c r="H133" s="475">
        <f>SUM(H121:H132)</f>
        <v>0</v>
      </c>
      <c r="I133" s="476">
        <f>SUM(I121:I132)</f>
        <v>0</v>
      </c>
    </row>
    <row r="134" spans="1:9" ht="13.5" thickBot="1" x14ac:dyDescent="0.25">
      <c r="A134" s="383" t="s">
        <v>3573</v>
      </c>
      <c r="B134" s="384"/>
      <c r="C134" s="385"/>
      <c r="D134" s="385"/>
      <c r="E134" s="555"/>
      <c r="F134" s="555"/>
      <c r="G134" s="555"/>
      <c r="H134" s="555"/>
      <c r="I134" s="556"/>
    </row>
    <row r="135" spans="1:9" x14ac:dyDescent="0.2">
      <c r="A135" s="310" t="s">
        <v>3522</v>
      </c>
      <c r="B135" s="390" t="s">
        <v>3574</v>
      </c>
      <c r="C135" s="391" t="s">
        <v>396</v>
      </c>
      <c r="D135" s="394">
        <v>90</v>
      </c>
      <c r="E135" s="552">
        <v>0</v>
      </c>
      <c r="F135" s="552">
        <v>0</v>
      </c>
      <c r="G135" s="553">
        <f>E135*D135</f>
        <v>0</v>
      </c>
      <c r="H135" s="553">
        <f>F135*D135</f>
        <v>0</v>
      </c>
      <c r="I135" s="554">
        <f>H135+G135</f>
        <v>0</v>
      </c>
    </row>
    <row r="136" spans="1:9" x14ac:dyDescent="0.2">
      <c r="A136" s="386" t="s">
        <v>3524</v>
      </c>
      <c r="B136" s="387" t="s">
        <v>3575</v>
      </c>
      <c r="C136" s="391" t="s">
        <v>396</v>
      </c>
      <c r="D136" s="399">
        <v>15</v>
      </c>
      <c r="E136" s="548">
        <v>0</v>
      </c>
      <c r="F136" s="548">
        <v>0</v>
      </c>
      <c r="G136" s="553">
        <f t="shared" ref="G136:G147" si="15">E136*D136</f>
        <v>0</v>
      </c>
      <c r="H136" s="553">
        <f t="shared" ref="H136:H147" si="16">F136*D136</f>
        <v>0</v>
      </c>
      <c r="I136" s="554">
        <f t="shared" ref="I136:I147" si="17">H136+G136</f>
        <v>0</v>
      </c>
    </row>
    <row r="137" spans="1:9" x14ac:dyDescent="0.2">
      <c r="A137" s="386" t="s">
        <v>3576</v>
      </c>
      <c r="B137" s="387" t="s">
        <v>3577</v>
      </c>
      <c r="C137" s="391" t="s">
        <v>396</v>
      </c>
      <c r="D137" s="399">
        <v>96</v>
      </c>
      <c r="E137" s="548">
        <v>0</v>
      </c>
      <c r="F137" s="548">
        <v>0</v>
      </c>
      <c r="G137" s="553">
        <f t="shared" si="15"/>
        <v>0</v>
      </c>
      <c r="H137" s="553">
        <f t="shared" si="16"/>
        <v>0</v>
      </c>
      <c r="I137" s="554">
        <f t="shared" si="17"/>
        <v>0</v>
      </c>
    </row>
    <row r="138" spans="1:9" x14ac:dyDescent="0.2">
      <c r="A138" s="386" t="s">
        <v>3578</v>
      </c>
      <c r="B138" s="387" t="s">
        <v>3579</v>
      </c>
      <c r="C138" s="391" t="s">
        <v>396</v>
      </c>
      <c r="D138" s="399">
        <v>42</v>
      </c>
      <c r="E138" s="548">
        <v>0</v>
      </c>
      <c r="F138" s="548">
        <v>0</v>
      </c>
      <c r="G138" s="553">
        <f>E138*D138</f>
        <v>0</v>
      </c>
      <c r="H138" s="553">
        <f>F138*D138</f>
        <v>0</v>
      </c>
      <c r="I138" s="554">
        <f>H138+G138</f>
        <v>0</v>
      </c>
    </row>
    <row r="139" spans="1:9" x14ac:dyDescent="0.2">
      <c r="A139" s="386" t="s">
        <v>3580</v>
      </c>
      <c r="B139" s="387" t="s">
        <v>3581</v>
      </c>
      <c r="C139" s="391" t="s">
        <v>396</v>
      </c>
      <c r="D139" s="399">
        <v>95</v>
      </c>
      <c r="E139" s="548">
        <v>0</v>
      </c>
      <c r="F139" s="548">
        <v>0</v>
      </c>
      <c r="G139" s="553">
        <f>E139*D139</f>
        <v>0</v>
      </c>
      <c r="H139" s="553">
        <f>F139*D139</f>
        <v>0</v>
      </c>
      <c r="I139" s="554">
        <f>H139+G139</f>
        <v>0</v>
      </c>
    </row>
    <row r="140" spans="1:9" x14ac:dyDescent="0.2">
      <c r="A140" s="386" t="s">
        <v>3582</v>
      </c>
      <c r="B140" s="387" t="s">
        <v>3583</v>
      </c>
      <c r="C140" s="391" t="s">
        <v>396</v>
      </c>
      <c r="D140" s="399">
        <v>75</v>
      </c>
      <c r="E140" s="548">
        <v>0</v>
      </c>
      <c r="F140" s="548">
        <v>0</v>
      </c>
      <c r="G140" s="553">
        <f t="shared" si="15"/>
        <v>0</v>
      </c>
      <c r="H140" s="553">
        <f t="shared" si="16"/>
        <v>0</v>
      </c>
      <c r="I140" s="554">
        <f t="shared" si="17"/>
        <v>0</v>
      </c>
    </row>
    <row r="141" spans="1:9" x14ac:dyDescent="0.2">
      <c r="A141" s="386" t="s">
        <v>3584</v>
      </c>
      <c r="B141" s="387" t="s">
        <v>3585</v>
      </c>
      <c r="C141" s="391" t="s">
        <v>396</v>
      </c>
      <c r="D141" s="399">
        <v>96</v>
      </c>
      <c r="E141" s="548">
        <v>0</v>
      </c>
      <c r="F141" s="548">
        <v>0</v>
      </c>
      <c r="G141" s="553">
        <f>E141*D141</f>
        <v>0</v>
      </c>
      <c r="H141" s="553">
        <f>F141*D141</f>
        <v>0</v>
      </c>
      <c r="I141" s="554">
        <f>H141+G141</f>
        <v>0</v>
      </c>
    </row>
    <row r="142" spans="1:9" x14ac:dyDescent="0.2">
      <c r="A142" s="386" t="s">
        <v>3586</v>
      </c>
      <c r="B142" s="387" t="s">
        <v>3587</v>
      </c>
      <c r="C142" s="391" t="s">
        <v>396</v>
      </c>
      <c r="D142" s="399">
        <v>42</v>
      </c>
      <c r="E142" s="548">
        <v>0</v>
      </c>
      <c r="F142" s="548">
        <v>0</v>
      </c>
      <c r="G142" s="553">
        <f t="shared" si="15"/>
        <v>0</v>
      </c>
      <c r="H142" s="553">
        <f t="shared" si="16"/>
        <v>0</v>
      </c>
      <c r="I142" s="554">
        <f t="shared" si="17"/>
        <v>0</v>
      </c>
    </row>
    <row r="143" spans="1:9" x14ac:dyDescent="0.2">
      <c r="A143" s="386" t="s">
        <v>3588</v>
      </c>
      <c r="B143" s="387" t="s">
        <v>3589</v>
      </c>
      <c r="C143" s="391" t="s">
        <v>396</v>
      </c>
      <c r="D143" s="399">
        <v>50</v>
      </c>
      <c r="E143" s="548">
        <v>0</v>
      </c>
      <c r="F143" s="548">
        <v>0</v>
      </c>
      <c r="G143" s="553">
        <f t="shared" si="15"/>
        <v>0</v>
      </c>
      <c r="H143" s="553">
        <f t="shared" si="16"/>
        <v>0</v>
      </c>
      <c r="I143" s="554">
        <f t="shared" si="17"/>
        <v>0</v>
      </c>
    </row>
    <row r="144" spans="1:9" x14ac:dyDescent="0.2">
      <c r="A144" s="386" t="s">
        <v>3590</v>
      </c>
      <c r="B144" s="387" t="s">
        <v>3591</v>
      </c>
      <c r="C144" s="391" t="s">
        <v>396</v>
      </c>
      <c r="D144" s="399">
        <v>20</v>
      </c>
      <c r="E144" s="548">
        <v>0</v>
      </c>
      <c r="F144" s="548">
        <v>0</v>
      </c>
      <c r="G144" s="553">
        <f t="shared" si="15"/>
        <v>0</v>
      </c>
      <c r="H144" s="553">
        <f t="shared" si="16"/>
        <v>0</v>
      </c>
      <c r="I144" s="554">
        <f t="shared" si="17"/>
        <v>0</v>
      </c>
    </row>
    <row r="145" spans="1:9" x14ac:dyDescent="0.2">
      <c r="A145" s="386" t="s">
        <v>3592</v>
      </c>
      <c r="B145" s="387" t="s">
        <v>3593</v>
      </c>
      <c r="C145" s="391" t="s">
        <v>396</v>
      </c>
      <c r="D145" s="399">
        <v>17</v>
      </c>
      <c r="E145" s="548">
        <v>0</v>
      </c>
      <c r="F145" s="548">
        <v>0</v>
      </c>
      <c r="G145" s="553">
        <f>E145*D145</f>
        <v>0</v>
      </c>
      <c r="H145" s="553">
        <f>F145*D145</f>
        <v>0</v>
      </c>
      <c r="I145" s="554">
        <f>H145+G145</f>
        <v>0</v>
      </c>
    </row>
    <row r="146" spans="1:9" x14ac:dyDescent="0.2">
      <c r="A146" s="386" t="s">
        <v>3594</v>
      </c>
      <c r="B146" s="387" t="s">
        <v>3595</v>
      </c>
      <c r="C146" s="391" t="s">
        <v>396</v>
      </c>
      <c r="D146" s="399">
        <v>3.5</v>
      </c>
      <c r="E146" s="548">
        <v>0</v>
      </c>
      <c r="F146" s="548">
        <v>0</v>
      </c>
      <c r="G146" s="553">
        <f>E146*D146</f>
        <v>0</v>
      </c>
      <c r="H146" s="553">
        <f>F146*D146</f>
        <v>0</v>
      </c>
      <c r="I146" s="554">
        <f>H146+G146</f>
        <v>0</v>
      </c>
    </row>
    <row r="147" spans="1:9" ht="13.5" thickBot="1" x14ac:dyDescent="0.25">
      <c r="A147" s="392" t="s">
        <v>3596</v>
      </c>
      <c r="B147" s="380" t="s">
        <v>3597</v>
      </c>
      <c r="C147" s="393" t="s">
        <v>422</v>
      </c>
      <c r="D147" s="400">
        <v>1</v>
      </c>
      <c r="E147" s="547">
        <v>0</v>
      </c>
      <c r="F147" s="547">
        <v>0</v>
      </c>
      <c r="G147" s="553">
        <f t="shared" si="15"/>
        <v>0</v>
      </c>
      <c r="H147" s="553">
        <f t="shared" si="16"/>
        <v>0</v>
      </c>
      <c r="I147" s="554">
        <f t="shared" si="17"/>
        <v>0</v>
      </c>
    </row>
    <row r="148" spans="1:9" ht="15.75" thickBot="1" x14ac:dyDescent="0.3">
      <c r="A148" s="321" t="s">
        <v>3598</v>
      </c>
      <c r="B148" s="322"/>
      <c r="C148" s="323" t="s">
        <v>3446</v>
      </c>
      <c r="D148" s="324"/>
      <c r="E148" s="490">
        <f>SUM(E140:E147)</f>
        <v>0</v>
      </c>
      <c r="F148" s="491"/>
      <c r="G148" s="475">
        <f>SUM(G135:G147)</f>
        <v>0</v>
      </c>
      <c r="H148" s="475">
        <f>SUM(H135:H147)</f>
        <v>0</v>
      </c>
      <c r="I148" s="476">
        <f>SUM(I135:I147)</f>
        <v>0</v>
      </c>
    </row>
    <row r="149" spans="1:9" ht="13.5" thickBot="1" x14ac:dyDescent="0.25">
      <c r="A149" s="383" t="s">
        <v>3599</v>
      </c>
      <c r="B149" s="384"/>
      <c r="C149" s="385"/>
      <c r="D149" s="385"/>
      <c r="E149" s="555"/>
      <c r="F149" s="555"/>
      <c r="G149" s="555"/>
      <c r="H149" s="555"/>
      <c r="I149" s="556"/>
    </row>
    <row r="150" spans="1:9" ht="25.5" x14ac:dyDescent="0.2">
      <c r="A150" s="386" t="s">
        <v>3600</v>
      </c>
      <c r="B150" s="387" t="s">
        <v>3601</v>
      </c>
      <c r="C150" s="388" t="s">
        <v>396</v>
      </c>
      <c r="D150" s="399">
        <v>30</v>
      </c>
      <c r="E150" s="548">
        <v>0</v>
      </c>
      <c r="F150" s="548">
        <v>0</v>
      </c>
      <c r="G150" s="549">
        <f>E150*D150</f>
        <v>0</v>
      </c>
      <c r="H150" s="549">
        <f>F150*D150</f>
        <v>0</v>
      </c>
      <c r="I150" s="550">
        <f>H150+G150</f>
        <v>0</v>
      </c>
    </row>
    <row r="151" spans="1:9" ht="25.5" x14ac:dyDescent="0.2">
      <c r="A151" s="386" t="s">
        <v>3602</v>
      </c>
      <c r="B151" s="387" t="s">
        <v>3603</v>
      </c>
      <c r="C151" s="388" t="s">
        <v>396</v>
      </c>
      <c r="D151" s="399">
        <v>16</v>
      </c>
      <c r="E151" s="548">
        <v>0</v>
      </c>
      <c r="F151" s="548">
        <v>0</v>
      </c>
      <c r="G151" s="549">
        <f t="shared" ref="G151:G158" si="18">E151*D151</f>
        <v>0</v>
      </c>
      <c r="H151" s="549">
        <f t="shared" ref="H151:H158" si="19">F151*D151</f>
        <v>0</v>
      </c>
      <c r="I151" s="550">
        <f t="shared" ref="I151:I158" si="20">H151+G151</f>
        <v>0</v>
      </c>
    </row>
    <row r="152" spans="1:9" ht="25.5" x14ac:dyDescent="0.2">
      <c r="A152" s="386" t="s">
        <v>3604</v>
      </c>
      <c r="B152" s="387" t="s">
        <v>3605</v>
      </c>
      <c r="C152" s="388" t="s">
        <v>396</v>
      </c>
      <c r="D152" s="399">
        <v>15</v>
      </c>
      <c r="E152" s="548">
        <v>0</v>
      </c>
      <c r="F152" s="548">
        <v>0</v>
      </c>
      <c r="G152" s="549">
        <f t="shared" si="18"/>
        <v>0</v>
      </c>
      <c r="H152" s="549">
        <f t="shared" si="19"/>
        <v>0</v>
      </c>
      <c r="I152" s="550">
        <f t="shared" si="20"/>
        <v>0</v>
      </c>
    </row>
    <row r="153" spans="1:9" x14ac:dyDescent="0.2">
      <c r="A153" s="386" t="s">
        <v>3606</v>
      </c>
      <c r="B153" s="387" t="s">
        <v>3607</v>
      </c>
      <c r="C153" s="388" t="s">
        <v>396</v>
      </c>
      <c r="D153" s="399">
        <v>16</v>
      </c>
      <c r="E153" s="548">
        <v>0</v>
      </c>
      <c r="F153" s="548">
        <v>0</v>
      </c>
      <c r="G153" s="549">
        <f t="shared" si="18"/>
        <v>0</v>
      </c>
      <c r="H153" s="549">
        <f t="shared" si="19"/>
        <v>0</v>
      </c>
      <c r="I153" s="550">
        <f t="shared" si="20"/>
        <v>0</v>
      </c>
    </row>
    <row r="154" spans="1:9" x14ac:dyDescent="0.2">
      <c r="A154" s="386" t="s">
        <v>3608</v>
      </c>
      <c r="B154" s="387" t="s">
        <v>3609</v>
      </c>
      <c r="C154" s="388" t="s">
        <v>396</v>
      </c>
      <c r="D154" s="399">
        <v>31</v>
      </c>
      <c r="E154" s="548">
        <v>0</v>
      </c>
      <c r="F154" s="548">
        <v>0</v>
      </c>
      <c r="G154" s="549">
        <f t="shared" si="18"/>
        <v>0</v>
      </c>
      <c r="H154" s="549">
        <f t="shared" si="19"/>
        <v>0</v>
      </c>
      <c r="I154" s="550">
        <f t="shared" si="20"/>
        <v>0</v>
      </c>
    </row>
    <row r="155" spans="1:9" x14ac:dyDescent="0.2">
      <c r="A155" s="386" t="s">
        <v>3610</v>
      </c>
      <c r="B155" s="387" t="s">
        <v>3611</v>
      </c>
      <c r="C155" s="388" t="s">
        <v>396</v>
      </c>
      <c r="D155" s="399">
        <v>70</v>
      </c>
      <c r="E155" s="548">
        <v>0</v>
      </c>
      <c r="F155" s="548">
        <v>0</v>
      </c>
      <c r="G155" s="549">
        <f t="shared" si="18"/>
        <v>0</v>
      </c>
      <c r="H155" s="549">
        <f t="shared" si="19"/>
        <v>0</v>
      </c>
      <c r="I155" s="550">
        <f t="shared" si="20"/>
        <v>0</v>
      </c>
    </row>
    <row r="156" spans="1:9" x14ac:dyDescent="0.2">
      <c r="A156" s="386" t="s">
        <v>3612</v>
      </c>
      <c r="B156" s="387" t="s">
        <v>3613</v>
      </c>
      <c r="C156" s="388" t="s">
        <v>396</v>
      </c>
      <c r="D156" s="399">
        <v>50</v>
      </c>
      <c r="E156" s="548">
        <v>0</v>
      </c>
      <c r="F156" s="548">
        <v>0</v>
      </c>
      <c r="G156" s="549">
        <f t="shared" si="18"/>
        <v>0</v>
      </c>
      <c r="H156" s="549">
        <f t="shared" si="19"/>
        <v>0</v>
      </c>
      <c r="I156" s="550">
        <f t="shared" si="20"/>
        <v>0</v>
      </c>
    </row>
    <row r="157" spans="1:9" x14ac:dyDescent="0.2">
      <c r="A157" s="386" t="s">
        <v>3614</v>
      </c>
      <c r="B157" s="387" t="s">
        <v>3551</v>
      </c>
      <c r="C157" s="388" t="s">
        <v>396</v>
      </c>
      <c r="D157" s="399">
        <v>1</v>
      </c>
      <c r="E157" s="548">
        <v>0</v>
      </c>
      <c r="F157" s="548">
        <v>0</v>
      </c>
      <c r="G157" s="549">
        <f t="shared" si="18"/>
        <v>0</v>
      </c>
      <c r="H157" s="549">
        <f t="shared" si="19"/>
        <v>0</v>
      </c>
      <c r="I157" s="550">
        <f t="shared" si="20"/>
        <v>0</v>
      </c>
    </row>
    <row r="158" spans="1:9" ht="13.5" thickBot="1" x14ac:dyDescent="0.25">
      <c r="A158" s="386" t="s">
        <v>3615</v>
      </c>
      <c r="B158" s="387" t="s">
        <v>3616</v>
      </c>
      <c r="C158" s="388" t="s">
        <v>334</v>
      </c>
      <c r="D158" s="399">
        <v>26</v>
      </c>
      <c r="E158" s="548">
        <v>0</v>
      </c>
      <c r="F158" s="548">
        <v>0</v>
      </c>
      <c r="G158" s="549">
        <f t="shared" si="18"/>
        <v>0</v>
      </c>
      <c r="H158" s="549">
        <f t="shared" si="19"/>
        <v>0</v>
      </c>
      <c r="I158" s="550">
        <f t="shared" si="20"/>
        <v>0</v>
      </c>
    </row>
    <row r="159" spans="1:9" ht="15.75" thickBot="1" x14ac:dyDescent="0.3">
      <c r="A159" s="321" t="s">
        <v>3617</v>
      </c>
      <c r="B159" s="322"/>
      <c r="C159" s="323" t="s">
        <v>3446</v>
      </c>
      <c r="D159" s="324"/>
      <c r="E159" s="490">
        <f>SUM(E154:E158)</f>
        <v>0</v>
      </c>
      <c r="F159" s="491"/>
      <c r="G159" s="475">
        <f>SUM(G150:G158)</f>
        <v>0</v>
      </c>
      <c r="H159" s="475">
        <f>SUM(H150:H158)</f>
        <v>0</v>
      </c>
      <c r="I159" s="476">
        <f>SUM(I150:I158)</f>
        <v>0</v>
      </c>
    </row>
    <row r="160" spans="1:9" ht="13.5" thickBot="1" x14ac:dyDescent="0.25">
      <c r="A160" s="401" t="s">
        <v>3618</v>
      </c>
      <c r="B160" s="402"/>
      <c r="C160" s="403"/>
      <c r="D160" s="403"/>
      <c r="E160" s="562"/>
      <c r="F160" s="562"/>
      <c r="G160" s="562"/>
      <c r="H160" s="562"/>
      <c r="I160" s="563"/>
    </row>
    <row r="161" spans="1:9" x14ac:dyDescent="0.2">
      <c r="A161" s="310" t="s">
        <v>3619</v>
      </c>
      <c r="B161" s="390" t="s">
        <v>3620</v>
      </c>
      <c r="C161" s="394" t="s">
        <v>3461</v>
      </c>
      <c r="D161" s="394">
        <v>1</v>
      </c>
      <c r="E161" s="557">
        <v>0</v>
      </c>
      <c r="F161" s="552">
        <v>0</v>
      </c>
      <c r="G161" s="553">
        <f>E161*D161</f>
        <v>0</v>
      </c>
      <c r="H161" s="553">
        <f>F161*D161</f>
        <v>0</v>
      </c>
      <c r="I161" s="554">
        <f>H161+G161</f>
        <v>0</v>
      </c>
    </row>
    <row r="162" spans="1:9" x14ac:dyDescent="0.2">
      <c r="A162" s="386" t="s">
        <v>3621</v>
      </c>
      <c r="B162" s="387" t="s">
        <v>3622</v>
      </c>
      <c r="C162" s="399" t="s">
        <v>3461</v>
      </c>
      <c r="D162" s="399">
        <v>1</v>
      </c>
      <c r="E162" s="496" t="s">
        <v>3514</v>
      </c>
      <c r="F162" s="548">
        <v>0</v>
      </c>
      <c r="G162" s="496" t="s">
        <v>3514</v>
      </c>
      <c r="H162" s="553">
        <f t="shared" ref="H162:H175" si="21">F162*D162</f>
        <v>0</v>
      </c>
      <c r="I162" s="554">
        <f>H162</f>
        <v>0</v>
      </c>
    </row>
    <row r="163" spans="1:9" x14ac:dyDescent="0.2">
      <c r="A163" s="386" t="s">
        <v>3623</v>
      </c>
      <c r="B163" s="387" t="s">
        <v>3624</v>
      </c>
      <c r="C163" s="399" t="s">
        <v>3461</v>
      </c>
      <c r="D163" s="399">
        <v>1</v>
      </c>
      <c r="E163" s="540" t="s">
        <v>3514</v>
      </c>
      <c r="F163" s="548">
        <v>0</v>
      </c>
      <c r="G163" s="496" t="s">
        <v>3514</v>
      </c>
      <c r="H163" s="553">
        <f t="shared" si="21"/>
        <v>0</v>
      </c>
      <c r="I163" s="554">
        <f t="shared" ref="I163:I173" si="22">H163</f>
        <v>0</v>
      </c>
    </row>
    <row r="164" spans="1:9" x14ac:dyDescent="0.2">
      <c r="A164" s="386" t="s">
        <v>3625</v>
      </c>
      <c r="B164" s="387" t="s">
        <v>3626</v>
      </c>
      <c r="C164" s="399" t="s">
        <v>3461</v>
      </c>
      <c r="D164" s="399">
        <v>1</v>
      </c>
      <c r="E164" s="496" t="s">
        <v>3514</v>
      </c>
      <c r="F164" s="548">
        <v>0</v>
      </c>
      <c r="G164" s="496" t="s">
        <v>3514</v>
      </c>
      <c r="H164" s="553">
        <f t="shared" si="21"/>
        <v>0</v>
      </c>
      <c r="I164" s="554">
        <f t="shared" si="22"/>
        <v>0</v>
      </c>
    </row>
    <row r="165" spans="1:9" ht="25.5" x14ac:dyDescent="0.2">
      <c r="A165" s="386" t="s">
        <v>3627</v>
      </c>
      <c r="B165" s="387" t="s">
        <v>3628</v>
      </c>
      <c r="C165" s="399" t="s">
        <v>3461</v>
      </c>
      <c r="D165" s="399">
        <v>1</v>
      </c>
      <c r="E165" s="496" t="s">
        <v>3514</v>
      </c>
      <c r="F165" s="548">
        <v>0</v>
      </c>
      <c r="G165" s="496" t="s">
        <v>3514</v>
      </c>
      <c r="H165" s="553">
        <f t="shared" si="21"/>
        <v>0</v>
      </c>
      <c r="I165" s="554">
        <f t="shared" si="22"/>
        <v>0</v>
      </c>
    </row>
    <row r="166" spans="1:9" x14ac:dyDescent="0.2">
      <c r="A166" s="386" t="s">
        <v>3629</v>
      </c>
      <c r="B166" s="387" t="s">
        <v>3630</v>
      </c>
      <c r="C166" s="399" t="s">
        <v>3461</v>
      </c>
      <c r="D166" s="399">
        <v>1</v>
      </c>
      <c r="E166" s="496" t="s">
        <v>3514</v>
      </c>
      <c r="F166" s="548">
        <v>0</v>
      </c>
      <c r="G166" s="496" t="s">
        <v>3514</v>
      </c>
      <c r="H166" s="553">
        <f t="shared" si="21"/>
        <v>0</v>
      </c>
      <c r="I166" s="554">
        <f t="shared" si="22"/>
        <v>0</v>
      </c>
    </row>
    <row r="167" spans="1:9" ht="19.5" customHeight="1" x14ac:dyDescent="0.2">
      <c r="A167" s="386" t="s">
        <v>3631</v>
      </c>
      <c r="B167" s="387" t="s">
        <v>3632</v>
      </c>
      <c r="C167" s="399" t="s">
        <v>3461</v>
      </c>
      <c r="D167" s="399">
        <v>1</v>
      </c>
      <c r="E167" s="496" t="s">
        <v>3514</v>
      </c>
      <c r="F167" s="548">
        <v>0</v>
      </c>
      <c r="G167" s="496" t="s">
        <v>3514</v>
      </c>
      <c r="H167" s="553">
        <f t="shared" si="21"/>
        <v>0</v>
      </c>
      <c r="I167" s="554">
        <f t="shared" si="22"/>
        <v>0</v>
      </c>
    </row>
    <row r="168" spans="1:9" x14ac:dyDescent="0.2">
      <c r="A168" s="386" t="s">
        <v>3633</v>
      </c>
      <c r="B168" s="387" t="s">
        <v>3634</v>
      </c>
      <c r="C168" s="399" t="s">
        <v>3461</v>
      </c>
      <c r="D168" s="399">
        <v>1</v>
      </c>
      <c r="E168" s="496" t="s">
        <v>3514</v>
      </c>
      <c r="F168" s="548">
        <v>0</v>
      </c>
      <c r="G168" s="496" t="s">
        <v>3514</v>
      </c>
      <c r="H168" s="553">
        <f t="shared" si="21"/>
        <v>0</v>
      </c>
      <c r="I168" s="554">
        <f t="shared" si="22"/>
        <v>0</v>
      </c>
    </row>
    <row r="169" spans="1:9" x14ac:dyDescent="0.2">
      <c r="A169" s="386" t="s">
        <v>3635</v>
      </c>
      <c r="B169" s="387" t="s">
        <v>3636</v>
      </c>
      <c r="C169" s="399" t="s">
        <v>3461</v>
      </c>
      <c r="D169" s="399">
        <v>1</v>
      </c>
      <c r="E169" s="496" t="s">
        <v>3514</v>
      </c>
      <c r="F169" s="548">
        <v>0</v>
      </c>
      <c r="G169" s="496" t="s">
        <v>3514</v>
      </c>
      <c r="H169" s="553">
        <f t="shared" si="21"/>
        <v>0</v>
      </c>
      <c r="I169" s="554">
        <f t="shared" si="22"/>
        <v>0</v>
      </c>
    </row>
    <row r="170" spans="1:9" x14ac:dyDescent="0.2">
      <c r="A170" s="386" t="s">
        <v>3637</v>
      </c>
      <c r="B170" s="387" t="s">
        <v>3638</v>
      </c>
      <c r="C170" s="399" t="s">
        <v>3461</v>
      </c>
      <c r="D170" s="399">
        <v>1</v>
      </c>
      <c r="E170" s="496" t="s">
        <v>3514</v>
      </c>
      <c r="F170" s="548">
        <v>0</v>
      </c>
      <c r="G170" s="496" t="s">
        <v>3514</v>
      </c>
      <c r="H170" s="553">
        <f t="shared" si="21"/>
        <v>0</v>
      </c>
      <c r="I170" s="554">
        <f t="shared" si="22"/>
        <v>0</v>
      </c>
    </row>
    <row r="171" spans="1:9" x14ac:dyDescent="0.2">
      <c r="A171" s="386" t="s">
        <v>3639</v>
      </c>
      <c r="B171" s="387" t="s">
        <v>3640</v>
      </c>
      <c r="C171" s="399" t="s">
        <v>3461</v>
      </c>
      <c r="D171" s="399">
        <v>1</v>
      </c>
      <c r="E171" s="496" t="s">
        <v>3514</v>
      </c>
      <c r="F171" s="548">
        <v>0</v>
      </c>
      <c r="G171" s="496" t="s">
        <v>3514</v>
      </c>
      <c r="H171" s="553">
        <f t="shared" si="21"/>
        <v>0</v>
      </c>
      <c r="I171" s="554">
        <f t="shared" si="22"/>
        <v>0</v>
      </c>
    </row>
    <row r="172" spans="1:9" x14ac:dyDescent="0.2">
      <c r="A172" s="386" t="s">
        <v>3641</v>
      </c>
      <c r="B172" s="387" t="s">
        <v>3642</v>
      </c>
      <c r="C172" s="399" t="s">
        <v>3461</v>
      </c>
      <c r="D172" s="399">
        <v>1</v>
      </c>
      <c r="E172" s="496" t="s">
        <v>3514</v>
      </c>
      <c r="F172" s="548">
        <v>0</v>
      </c>
      <c r="G172" s="496" t="s">
        <v>3514</v>
      </c>
      <c r="H172" s="553">
        <f t="shared" si="21"/>
        <v>0</v>
      </c>
      <c r="I172" s="554">
        <f t="shared" si="22"/>
        <v>0</v>
      </c>
    </row>
    <row r="173" spans="1:9" x14ac:dyDescent="0.2">
      <c r="A173" s="386" t="s">
        <v>3643</v>
      </c>
      <c r="B173" s="387" t="s">
        <v>3644</v>
      </c>
      <c r="C173" s="399" t="s">
        <v>3461</v>
      </c>
      <c r="D173" s="399">
        <v>1</v>
      </c>
      <c r="E173" s="540" t="s">
        <v>3514</v>
      </c>
      <c r="F173" s="548">
        <v>0</v>
      </c>
      <c r="G173" s="496" t="s">
        <v>3514</v>
      </c>
      <c r="H173" s="553">
        <f t="shared" si="21"/>
        <v>0</v>
      </c>
      <c r="I173" s="554">
        <f t="shared" si="22"/>
        <v>0</v>
      </c>
    </row>
    <row r="174" spans="1:9" x14ac:dyDescent="0.2">
      <c r="A174" s="386" t="s">
        <v>3645</v>
      </c>
      <c r="B174" s="387" t="s">
        <v>3646</v>
      </c>
      <c r="C174" s="399" t="s">
        <v>3461</v>
      </c>
      <c r="D174" s="399">
        <v>1</v>
      </c>
      <c r="E174" s="548">
        <v>0</v>
      </c>
      <c r="F174" s="548">
        <v>0</v>
      </c>
      <c r="G174" s="553">
        <f>E174*D174</f>
        <v>0</v>
      </c>
      <c r="H174" s="553">
        <f t="shared" si="21"/>
        <v>0</v>
      </c>
      <c r="I174" s="554">
        <f>H174+G174</f>
        <v>0</v>
      </c>
    </row>
    <row r="175" spans="1:9" x14ac:dyDescent="0.2">
      <c r="A175" s="386" t="s">
        <v>3647</v>
      </c>
      <c r="B175" s="387" t="s">
        <v>3648</v>
      </c>
      <c r="C175" s="399" t="s">
        <v>3461</v>
      </c>
      <c r="D175" s="399">
        <v>1</v>
      </c>
      <c r="E175" s="548">
        <v>0</v>
      </c>
      <c r="F175" s="547">
        <v>0</v>
      </c>
      <c r="G175" s="553">
        <f>E175*D175</f>
        <v>0</v>
      </c>
      <c r="H175" s="553">
        <f t="shared" si="21"/>
        <v>0</v>
      </c>
      <c r="I175" s="554">
        <f>H175+G175</f>
        <v>0</v>
      </c>
    </row>
    <row r="176" spans="1:9" x14ac:dyDescent="0.2">
      <c r="A176" s="386" t="s">
        <v>3649</v>
      </c>
      <c r="B176" s="387" t="s">
        <v>3650</v>
      </c>
      <c r="C176" s="399" t="s">
        <v>3461</v>
      </c>
      <c r="D176" s="399">
        <v>1</v>
      </c>
      <c r="E176" s="564">
        <v>0</v>
      </c>
      <c r="F176" s="496" t="s">
        <v>3514</v>
      </c>
      <c r="G176" s="565">
        <f>E176*D176</f>
        <v>0</v>
      </c>
      <c r="H176" s="496" t="s">
        <v>3514</v>
      </c>
      <c r="I176" s="554">
        <f>G176</f>
        <v>0</v>
      </c>
    </row>
    <row r="177" spans="1:9" ht="45.75" customHeight="1" thickBot="1" x14ac:dyDescent="0.25">
      <c r="A177" s="386" t="s">
        <v>3651</v>
      </c>
      <c r="B177" s="380" t="s">
        <v>3523</v>
      </c>
      <c r="C177" s="400" t="s">
        <v>3461</v>
      </c>
      <c r="D177" s="399">
        <v>1</v>
      </c>
      <c r="E177" s="548">
        <v>0</v>
      </c>
      <c r="F177" s="547">
        <v>0</v>
      </c>
      <c r="G177" s="553">
        <f>E177*D177</f>
        <v>0</v>
      </c>
      <c r="H177" s="553">
        <f>F177*D177</f>
        <v>0</v>
      </c>
      <c r="I177" s="554">
        <f>H177+G177</f>
        <v>0</v>
      </c>
    </row>
    <row r="178" spans="1:9" ht="13.5" thickBot="1" x14ac:dyDescent="0.25">
      <c r="A178" s="404" t="s">
        <v>3652</v>
      </c>
      <c r="B178" s="403"/>
      <c r="C178" s="403"/>
      <c r="D178" s="403"/>
      <c r="E178" s="562"/>
      <c r="F178" s="562"/>
      <c r="G178" s="566">
        <f>SUM(G161:G177)</f>
        <v>0</v>
      </c>
      <c r="H178" s="566">
        <f>SUM(H161:H177)</f>
        <v>0</v>
      </c>
      <c r="I178" s="567">
        <f>SUM(I161:I177)</f>
        <v>0</v>
      </c>
    </row>
    <row r="179" spans="1:9" ht="13.5" thickBot="1" x14ac:dyDescent="0.25">
      <c r="A179" s="405" t="s">
        <v>3653</v>
      </c>
      <c r="B179" s="402"/>
      <c r="C179" s="403"/>
      <c r="D179" s="403"/>
      <c r="E179" s="562"/>
      <c r="F179" s="562"/>
      <c r="G179" s="562"/>
      <c r="H179" s="562"/>
      <c r="I179" s="563"/>
    </row>
    <row r="180" spans="1:9" x14ac:dyDescent="0.2">
      <c r="A180" s="406" t="s">
        <v>3654</v>
      </c>
      <c r="B180" s="387" t="s">
        <v>3655</v>
      </c>
      <c r="C180" s="394" t="s">
        <v>3461</v>
      </c>
      <c r="D180" s="394">
        <v>1</v>
      </c>
      <c r="E180" s="557">
        <v>0</v>
      </c>
      <c r="F180" s="552">
        <v>0</v>
      </c>
      <c r="G180" s="553">
        <f>E180*D180</f>
        <v>0</v>
      </c>
      <c r="H180" s="553">
        <f>F180*D180</f>
        <v>0</v>
      </c>
      <c r="I180" s="554">
        <f>H180+G180</f>
        <v>0</v>
      </c>
    </row>
    <row r="181" spans="1:9" x14ac:dyDescent="0.2">
      <c r="A181" s="386" t="s">
        <v>3656</v>
      </c>
      <c r="B181" s="387" t="s">
        <v>3657</v>
      </c>
      <c r="C181" s="399" t="s">
        <v>3461</v>
      </c>
      <c r="D181" s="399">
        <v>1</v>
      </c>
      <c r="E181" s="496" t="s">
        <v>3514</v>
      </c>
      <c r="F181" s="548">
        <v>0</v>
      </c>
      <c r="G181" s="496" t="s">
        <v>3514</v>
      </c>
      <c r="H181" s="553">
        <f>F181*D181</f>
        <v>0</v>
      </c>
      <c r="I181" s="554">
        <f>H181</f>
        <v>0</v>
      </c>
    </row>
    <row r="182" spans="1:9" x14ac:dyDescent="0.2">
      <c r="A182" s="386" t="s">
        <v>3658</v>
      </c>
      <c r="B182" s="407" t="s">
        <v>3659</v>
      </c>
      <c r="C182" s="399" t="s">
        <v>3461</v>
      </c>
      <c r="D182" s="399">
        <v>9</v>
      </c>
      <c r="E182" s="548">
        <v>0</v>
      </c>
      <c r="F182" s="548">
        <v>0</v>
      </c>
      <c r="G182" s="553">
        <f>E182*D182</f>
        <v>0</v>
      </c>
      <c r="H182" s="553">
        <f>F182*D182</f>
        <v>0</v>
      </c>
      <c r="I182" s="554">
        <f>H182+G182</f>
        <v>0</v>
      </c>
    </row>
    <row r="183" spans="1:9" x14ac:dyDescent="0.2">
      <c r="A183" s="386" t="s">
        <v>3660</v>
      </c>
      <c r="B183" s="407" t="s">
        <v>3661</v>
      </c>
      <c r="C183" s="399" t="s">
        <v>3461</v>
      </c>
      <c r="D183" s="399">
        <v>3</v>
      </c>
      <c r="E183" s="548">
        <v>0</v>
      </c>
      <c r="F183" s="548">
        <v>0</v>
      </c>
      <c r="G183" s="553">
        <f t="shared" ref="G183:G196" si="23">E183*D183</f>
        <v>0</v>
      </c>
      <c r="H183" s="553">
        <f t="shared" ref="H183:H203" si="24">F183*D183</f>
        <v>0</v>
      </c>
      <c r="I183" s="554">
        <f t="shared" ref="I183:I196" si="25">H183+G183</f>
        <v>0</v>
      </c>
    </row>
    <row r="184" spans="1:9" x14ac:dyDescent="0.2">
      <c r="A184" s="386" t="s">
        <v>3662</v>
      </c>
      <c r="B184" s="407" t="s">
        <v>3663</v>
      </c>
      <c r="C184" s="399" t="s">
        <v>3461</v>
      </c>
      <c r="D184" s="399">
        <v>1</v>
      </c>
      <c r="E184" s="548">
        <v>0</v>
      </c>
      <c r="F184" s="548">
        <v>0</v>
      </c>
      <c r="G184" s="553">
        <f t="shared" si="23"/>
        <v>0</v>
      </c>
      <c r="H184" s="553">
        <f t="shared" si="24"/>
        <v>0</v>
      </c>
      <c r="I184" s="554">
        <f t="shared" si="25"/>
        <v>0</v>
      </c>
    </row>
    <row r="185" spans="1:9" x14ac:dyDescent="0.2">
      <c r="A185" s="386" t="s">
        <v>3664</v>
      </c>
      <c r="B185" s="407" t="s">
        <v>3665</v>
      </c>
      <c r="C185" s="399" t="s">
        <v>3461</v>
      </c>
      <c r="D185" s="399">
        <v>4</v>
      </c>
      <c r="E185" s="548">
        <v>0</v>
      </c>
      <c r="F185" s="548">
        <v>0</v>
      </c>
      <c r="G185" s="553">
        <f t="shared" si="23"/>
        <v>0</v>
      </c>
      <c r="H185" s="553">
        <f t="shared" si="24"/>
        <v>0</v>
      </c>
      <c r="I185" s="554">
        <f t="shared" si="25"/>
        <v>0</v>
      </c>
    </row>
    <row r="186" spans="1:9" ht="13.5" customHeight="1" x14ac:dyDescent="0.2">
      <c r="A186" s="386" t="s">
        <v>3666</v>
      </c>
      <c r="B186" s="407" t="s">
        <v>3667</v>
      </c>
      <c r="C186" s="399" t="s">
        <v>3461</v>
      </c>
      <c r="D186" s="399">
        <v>2</v>
      </c>
      <c r="E186" s="548">
        <v>0</v>
      </c>
      <c r="F186" s="548">
        <v>0</v>
      </c>
      <c r="G186" s="553">
        <f t="shared" si="23"/>
        <v>0</v>
      </c>
      <c r="H186" s="553">
        <f t="shared" si="24"/>
        <v>0</v>
      </c>
      <c r="I186" s="554">
        <f t="shared" si="25"/>
        <v>0</v>
      </c>
    </row>
    <row r="187" spans="1:9" x14ac:dyDescent="0.2">
      <c r="A187" s="386" t="s">
        <v>3668</v>
      </c>
      <c r="B187" s="407" t="s">
        <v>3669</v>
      </c>
      <c r="C187" s="399" t="s">
        <v>3461</v>
      </c>
      <c r="D187" s="399">
        <v>3</v>
      </c>
      <c r="E187" s="548">
        <v>0</v>
      </c>
      <c r="F187" s="548">
        <v>0</v>
      </c>
      <c r="G187" s="553">
        <f t="shared" si="23"/>
        <v>0</v>
      </c>
      <c r="H187" s="553">
        <f t="shared" si="24"/>
        <v>0</v>
      </c>
      <c r="I187" s="554">
        <f t="shared" si="25"/>
        <v>0</v>
      </c>
    </row>
    <row r="188" spans="1:9" x14ac:dyDescent="0.2">
      <c r="A188" s="386" t="s">
        <v>3670</v>
      </c>
      <c r="B188" s="407" t="s">
        <v>3671</v>
      </c>
      <c r="C188" s="399" t="s">
        <v>3461</v>
      </c>
      <c r="D188" s="399">
        <v>1</v>
      </c>
      <c r="E188" s="548">
        <v>0</v>
      </c>
      <c r="F188" s="548">
        <v>0</v>
      </c>
      <c r="G188" s="553">
        <f t="shared" si="23"/>
        <v>0</v>
      </c>
      <c r="H188" s="553">
        <f t="shared" si="24"/>
        <v>0</v>
      </c>
      <c r="I188" s="554">
        <f t="shared" si="25"/>
        <v>0</v>
      </c>
    </row>
    <row r="189" spans="1:9" x14ac:dyDescent="0.2">
      <c r="A189" s="386" t="s">
        <v>3672</v>
      </c>
      <c r="B189" s="407" t="s">
        <v>3673</v>
      </c>
      <c r="C189" s="399" t="s">
        <v>3461</v>
      </c>
      <c r="D189" s="399">
        <v>1</v>
      </c>
      <c r="E189" s="548">
        <v>0</v>
      </c>
      <c r="F189" s="548">
        <v>0</v>
      </c>
      <c r="G189" s="553">
        <f t="shared" si="23"/>
        <v>0</v>
      </c>
      <c r="H189" s="553">
        <f t="shared" si="24"/>
        <v>0</v>
      </c>
      <c r="I189" s="554">
        <f t="shared" si="25"/>
        <v>0</v>
      </c>
    </row>
    <row r="190" spans="1:9" x14ac:dyDescent="0.2">
      <c r="A190" s="386" t="s">
        <v>3674</v>
      </c>
      <c r="B190" s="407" t="s">
        <v>3675</v>
      </c>
      <c r="C190" s="399" t="s">
        <v>3461</v>
      </c>
      <c r="D190" s="399">
        <v>1</v>
      </c>
      <c r="E190" s="548">
        <v>0</v>
      </c>
      <c r="F190" s="548">
        <v>0</v>
      </c>
      <c r="G190" s="553">
        <f t="shared" si="23"/>
        <v>0</v>
      </c>
      <c r="H190" s="553">
        <f t="shared" si="24"/>
        <v>0</v>
      </c>
      <c r="I190" s="554">
        <f t="shared" si="25"/>
        <v>0</v>
      </c>
    </row>
    <row r="191" spans="1:9" x14ac:dyDescent="0.2">
      <c r="A191" s="386" t="s">
        <v>3676</v>
      </c>
      <c r="B191" s="407" t="s">
        <v>3677</v>
      </c>
      <c r="C191" s="399" t="s">
        <v>3461</v>
      </c>
      <c r="D191" s="399">
        <v>2</v>
      </c>
      <c r="E191" s="548">
        <v>0</v>
      </c>
      <c r="F191" s="548">
        <v>0</v>
      </c>
      <c r="G191" s="553">
        <f>E191*D191</f>
        <v>0</v>
      </c>
      <c r="H191" s="553">
        <f>F191*D191</f>
        <v>0</v>
      </c>
      <c r="I191" s="554">
        <f>H191+G191</f>
        <v>0</v>
      </c>
    </row>
    <row r="192" spans="1:9" x14ac:dyDescent="0.2">
      <c r="A192" s="386" t="s">
        <v>3678</v>
      </c>
      <c r="B192" s="407" t="s">
        <v>3679</v>
      </c>
      <c r="C192" s="399" t="s">
        <v>396</v>
      </c>
      <c r="D192" s="399">
        <v>84</v>
      </c>
      <c r="E192" s="548">
        <v>0</v>
      </c>
      <c r="F192" s="548">
        <v>0</v>
      </c>
      <c r="G192" s="553">
        <f t="shared" si="23"/>
        <v>0</v>
      </c>
      <c r="H192" s="553">
        <f t="shared" si="24"/>
        <v>0</v>
      </c>
      <c r="I192" s="554">
        <f t="shared" si="25"/>
        <v>0</v>
      </c>
    </row>
    <row r="193" spans="1:9" x14ac:dyDescent="0.2">
      <c r="A193" s="386" t="s">
        <v>3680</v>
      </c>
      <c r="B193" s="407" t="s">
        <v>3681</v>
      </c>
      <c r="C193" s="399" t="s">
        <v>396</v>
      </c>
      <c r="D193" s="399">
        <v>26</v>
      </c>
      <c r="E193" s="548">
        <v>0</v>
      </c>
      <c r="F193" s="548">
        <v>0</v>
      </c>
      <c r="G193" s="553">
        <f t="shared" si="23"/>
        <v>0</v>
      </c>
      <c r="H193" s="553">
        <f t="shared" si="24"/>
        <v>0</v>
      </c>
      <c r="I193" s="554">
        <f t="shared" si="25"/>
        <v>0</v>
      </c>
    </row>
    <row r="194" spans="1:9" x14ac:dyDescent="0.2">
      <c r="A194" s="386" t="s">
        <v>3682</v>
      </c>
      <c r="B194" s="407" t="s">
        <v>3683</v>
      </c>
      <c r="C194" s="399" t="s">
        <v>3461</v>
      </c>
      <c r="D194" s="399">
        <v>4</v>
      </c>
      <c r="E194" s="548">
        <v>0</v>
      </c>
      <c r="F194" s="548">
        <v>0</v>
      </c>
      <c r="G194" s="553">
        <f t="shared" si="23"/>
        <v>0</v>
      </c>
      <c r="H194" s="553">
        <f t="shared" si="24"/>
        <v>0</v>
      </c>
      <c r="I194" s="554">
        <f t="shared" si="25"/>
        <v>0</v>
      </c>
    </row>
    <row r="195" spans="1:9" x14ac:dyDescent="0.2">
      <c r="A195" s="386" t="s">
        <v>3684</v>
      </c>
      <c r="B195" s="407" t="s">
        <v>3685</v>
      </c>
      <c r="C195" s="399" t="s">
        <v>396</v>
      </c>
      <c r="D195" s="399">
        <v>30</v>
      </c>
      <c r="E195" s="548">
        <v>0</v>
      </c>
      <c r="F195" s="548">
        <v>0</v>
      </c>
      <c r="G195" s="553">
        <f t="shared" si="23"/>
        <v>0</v>
      </c>
      <c r="H195" s="553">
        <f t="shared" si="24"/>
        <v>0</v>
      </c>
      <c r="I195" s="554">
        <f t="shared" si="25"/>
        <v>0</v>
      </c>
    </row>
    <row r="196" spans="1:9" x14ac:dyDescent="0.2">
      <c r="A196" s="386" t="s">
        <v>3686</v>
      </c>
      <c r="B196" s="407" t="s">
        <v>3687</v>
      </c>
      <c r="C196" s="399" t="s">
        <v>3461</v>
      </c>
      <c r="D196" s="399">
        <v>8</v>
      </c>
      <c r="E196" s="548">
        <v>0</v>
      </c>
      <c r="F196" s="548">
        <v>0</v>
      </c>
      <c r="G196" s="553">
        <f t="shared" si="23"/>
        <v>0</v>
      </c>
      <c r="H196" s="553">
        <f t="shared" si="24"/>
        <v>0</v>
      </c>
      <c r="I196" s="554">
        <f t="shared" si="25"/>
        <v>0</v>
      </c>
    </row>
    <row r="197" spans="1:9" ht="15.75" customHeight="1" x14ac:dyDescent="0.2">
      <c r="A197" s="386" t="s">
        <v>3688</v>
      </c>
      <c r="B197" s="407" t="s">
        <v>3689</v>
      </c>
      <c r="C197" s="400" t="s">
        <v>396</v>
      </c>
      <c r="D197" s="399">
        <v>112</v>
      </c>
      <c r="E197" s="548">
        <v>0</v>
      </c>
      <c r="F197" s="547">
        <v>0</v>
      </c>
      <c r="G197" s="553">
        <f>E197*D197</f>
        <v>0</v>
      </c>
      <c r="H197" s="553">
        <f t="shared" si="24"/>
        <v>0</v>
      </c>
      <c r="I197" s="554">
        <f>H197+G197</f>
        <v>0</v>
      </c>
    </row>
    <row r="198" spans="1:9" ht="15.75" customHeight="1" x14ac:dyDescent="0.2">
      <c r="A198" s="386" t="s">
        <v>3690</v>
      </c>
      <c r="B198" s="407" t="s">
        <v>3691</v>
      </c>
      <c r="C198" s="400" t="s">
        <v>396</v>
      </c>
      <c r="D198" s="399">
        <v>96</v>
      </c>
      <c r="E198" s="548">
        <v>0</v>
      </c>
      <c r="F198" s="547">
        <v>0</v>
      </c>
      <c r="G198" s="553">
        <f>E198*D198</f>
        <v>0</v>
      </c>
      <c r="H198" s="553">
        <f t="shared" si="24"/>
        <v>0</v>
      </c>
      <c r="I198" s="554">
        <f>H198+G198</f>
        <v>0</v>
      </c>
    </row>
    <row r="199" spans="1:9" ht="14.25" customHeight="1" x14ac:dyDescent="0.2">
      <c r="A199" s="386" t="s">
        <v>3692</v>
      </c>
      <c r="B199" s="407" t="s">
        <v>3693</v>
      </c>
      <c r="C199" s="400" t="s">
        <v>396</v>
      </c>
      <c r="D199" s="399">
        <v>10</v>
      </c>
      <c r="E199" s="548">
        <v>0</v>
      </c>
      <c r="F199" s="547">
        <v>0</v>
      </c>
      <c r="G199" s="553">
        <f>E199*D199</f>
        <v>0</v>
      </c>
      <c r="H199" s="553">
        <f t="shared" si="24"/>
        <v>0</v>
      </c>
      <c r="I199" s="554">
        <f>H199+G199</f>
        <v>0</v>
      </c>
    </row>
    <row r="200" spans="1:9" x14ac:dyDescent="0.2">
      <c r="A200" s="386" t="s">
        <v>3694</v>
      </c>
      <c r="B200" s="408" t="s">
        <v>3695</v>
      </c>
      <c r="C200" s="399" t="s">
        <v>396</v>
      </c>
      <c r="D200" s="399">
        <v>22</v>
      </c>
      <c r="E200" s="548">
        <v>0</v>
      </c>
      <c r="F200" s="547">
        <v>0</v>
      </c>
      <c r="G200" s="553">
        <f>E200*D200</f>
        <v>0</v>
      </c>
      <c r="H200" s="553">
        <f t="shared" si="24"/>
        <v>0</v>
      </c>
      <c r="I200" s="554">
        <f>H200+G200</f>
        <v>0</v>
      </c>
    </row>
    <row r="201" spans="1:9" ht="38.25" x14ac:dyDescent="0.2">
      <c r="A201" s="386" t="s">
        <v>3696</v>
      </c>
      <c r="B201" s="408" t="s">
        <v>3697</v>
      </c>
      <c r="C201" s="399" t="s">
        <v>396</v>
      </c>
      <c r="D201" s="399">
        <v>18</v>
      </c>
      <c r="E201" s="496"/>
      <c r="F201" s="548">
        <v>0</v>
      </c>
      <c r="G201" s="496" t="s">
        <v>3514</v>
      </c>
      <c r="H201" s="553">
        <f t="shared" si="24"/>
        <v>0</v>
      </c>
      <c r="I201" s="554">
        <v>0</v>
      </c>
    </row>
    <row r="202" spans="1:9" x14ac:dyDescent="0.2">
      <c r="A202" s="386" t="s">
        <v>3698</v>
      </c>
      <c r="B202" s="409" t="s">
        <v>3699</v>
      </c>
      <c r="C202" s="399" t="s">
        <v>3461</v>
      </c>
      <c r="D202" s="399">
        <v>1</v>
      </c>
      <c r="E202" s="548">
        <v>0</v>
      </c>
      <c r="F202" s="547">
        <v>0</v>
      </c>
      <c r="G202" s="553">
        <f>E202*D202</f>
        <v>0</v>
      </c>
      <c r="H202" s="553">
        <f t="shared" si="24"/>
        <v>0</v>
      </c>
      <c r="I202" s="554">
        <f>H202+G202</f>
        <v>0</v>
      </c>
    </row>
    <row r="203" spans="1:9" ht="13.5" thickBot="1" x14ac:dyDescent="0.25">
      <c r="A203" s="386" t="s">
        <v>3700</v>
      </c>
      <c r="B203" s="409" t="s">
        <v>3701</v>
      </c>
      <c r="C203" s="399" t="s">
        <v>3461</v>
      </c>
      <c r="D203" s="399">
        <v>1</v>
      </c>
      <c r="E203" s="548">
        <v>0</v>
      </c>
      <c r="F203" s="547">
        <v>0</v>
      </c>
      <c r="G203" s="553">
        <f>E203*D203</f>
        <v>0</v>
      </c>
      <c r="H203" s="553">
        <f t="shared" si="24"/>
        <v>0</v>
      </c>
      <c r="I203" s="554">
        <f>H203+G203</f>
        <v>0</v>
      </c>
    </row>
    <row r="204" spans="1:9" ht="13.5" thickBot="1" x14ac:dyDescent="0.25">
      <c r="A204" s="404" t="s">
        <v>3702</v>
      </c>
      <c r="B204" s="403"/>
      <c r="C204" s="403"/>
      <c r="D204" s="403"/>
      <c r="E204" s="562"/>
      <c r="F204" s="562"/>
      <c r="G204" s="566">
        <f>SUM(G180:G203)</f>
        <v>0</v>
      </c>
      <c r="H204" s="566">
        <f>SUM(H180:H203)</f>
        <v>0</v>
      </c>
      <c r="I204" s="567">
        <f>SUM(I180:I203)</f>
        <v>0</v>
      </c>
    </row>
    <row r="205" spans="1:9" x14ac:dyDescent="0.2">
      <c r="I205" s="411"/>
    </row>
  </sheetData>
  <sheetProtection algorithmName="SHA-512" hashValue="ss337DxowDZNjv1lnCyYU88YD0hnT5S8haKcykiVF7Y8yxAExnt+gX39n2FWzlQQeNwQDrFTL11vaPlOM/Qkiw==" saltValue="uBPUZ4p9DNmyV7SQf6V//A==" spinCount="100000" sheet="1" objects="1" scenarios="1"/>
  <mergeCells count="20">
    <mergeCell ref="E4:F4"/>
    <mergeCell ref="G4:I4"/>
    <mergeCell ref="E14:F14"/>
    <mergeCell ref="G14:I14"/>
    <mergeCell ref="E26:F26"/>
    <mergeCell ref="G26:I26"/>
    <mergeCell ref="E33:F33"/>
    <mergeCell ref="G33:I33"/>
    <mergeCell ref="E42:F42"/>
    <mergeCell ref="G42:I42"/>
    <mergeCell ref="E48:F48"/>
    <mergeCell ref="G48:I48"/>
    <mergeCell ref="E86:F86"/>
    <mergeCell ref="G86:I86"/>
    <mergeCell ref="E56:F56"/>
    <mergeCell ref="G56:I56"/>
    <mergeCell ref="E66:F66"/>
    <mergeCell ref="G66:I66"/>
    <mergeCell ref="E71:F71"/>
    <mergeCell ref="G71:I71"/>
  </mergeCells>
  <pageMargins left="0.78740157480314965" right="0.78740157480314965" top="0.98425196850393704" bottom="0.98425196850393704" header="0.51181102362204722" footer="0.51181102362204722"/>
  <pageSetup paperSize="9" scale="55" firstPageNumber="10" orientation="portrait" useFirstPageNumber="1" r:id="rId1"/>
  <headerFooter alignWithMargins="0">
    <oddFooter xml:space="preserve">&amp;C&amp;P
</oddFooter>
    <firstFooter>&amp;C&amp;P</firstFooter>
  </headerFooter>
  <rowBreaks count="3" manualBreakCount="3">
    <brk id="24" max="16383" man="1"/>
    <brk id="81" max="16383" man="1"/>
    <brk id="1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7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136</v>
      </c>
      <c r="AZ2" s="167" t="s">
        <v>1137</v>
      </c>
      <c r="BA2" s="167" t="s">
        <v>1138</v>
      </c>
      <c r="BB2" s="167" t="s">
        <v>231</v>
      </c>
      <c r="BC2" s="167" t="s">
        <v>1139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1140</v>
      </c>
      <c r="BB3" s="167" t="s">
        <v>277</v>
      </c>
      <c r="BC3" s="167" t="s">
        <v>1141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811</v>
      </c>
      <c r="BA4" s="167" t="s">
        <v>1142</v>
      </c>
      <c r="BB4" s="167" t="s">
        <v>826</v>
      </c>
      <c r="BC4" s="167" t="s">
        <v>1143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814</v>
      </c>
      <c r="BB5" s="167" t="s">
        <v>277</v>
      </c>
      <c r="BC5" s="167" t="s">
        <v>1144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1145</v>
      </c>
      <c r="BA6" s="167" t="s">
        <v>1146</v>
      </c>
      <c r="BB6" s="167" t="s">
        <v>231</v>
      </c>
      <c r="BC6" s="167" t="s">
        <v>1147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816</v>
      </c>
      <c r="BA7" s="167" t="s">
        <v>1148</v>
      </c>
      <c r="BB7" s="167" t="s">
        <v>277</v>
      </c>
      <c r="BC7" s="167" t="s">
        <v>1149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819</v>
      </c>
      <c r="BA8" s="167" t="s">
        <v>820</v>
      </c>
      <c r="BB8" s="167" t="s">
        <v>277</v>
      </c>
      <c r="BC8" s="167" t="s">
        <v>1150</v>
      </c>
      <c r="BD8" s="167" t="s">
        <v>83</v>
      </c>
    </row>
    <row r="9" spans="2:56" s="1" customFormat="1" ht="16.5" customHeight="1" x14ac:dyDescent="0.2">
      <c r="B9" s="33"/>
      <c r="E9" s="582" t="s">
        <v>1151</v>
      </c>
      <c r="F9" s="609"/>
      <c r="G9" s="609"/>
      <c r="H9" s="609"/>
      <c r="L9" s="33"/>
      <c r="AZ9" s="167" t="s">
        <v>603</v>
      </c>
      <c r="BA9" s="167" t="s">
        <v>822</v>
      </c>
      <c r="BB9" s="167" t="s">
        <v>277</v>
      </c>
      <c r="BC9" s="167" t="s">
        <v>1152</v>
      </c>
      <c r="BD9" s="167" t="s">
        <v>83</v>
      </c>
    </row>
    <row r="10" spans="2:56" s="1" customFormat="1" x14ac:dyDescent="0.2">
      <c r="B10" s="33"/>
      <c r="L10" s="33"/>
      <c r="AZ10" s="167" t="s">
        <v>1153</v>
      </c>
      <c r="BA10" s="167" t="s">
        <v>1154</v>
      </c>
      <c r="BB10" s="167" t="s">
        <v>277</v>
      </c>
      <c r="BC10" s="167" t="s">
        <v>1155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824</v>
      </c>
      <c r="BA11" s="167" t="s">
        <v>1156</v>
      </c>
      <c r="BB11" s="167" t="s">
        <v>277</v>
      </c>
      <c r="BC11" s="167" t="s">
        <v>1157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ROUNDUP((SUM(BE87:BE275)),  2)</f>
        <v>0</v>
      </c>
      <c r="I33" s="94">
        <v>0.21</v>
      </c>
      <c r="J33" s="84">
        <f>ROUNDUP(((SUM(BE87:BE275))*I33),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ROUNDUP((SUM(BF87:BF275)),  2)</f>
        <v>0</v>
      </c>
      <c r="I34" s="94">
        <v>0.15</v>
      </c>
      <c r="J34" s="84">
        <f>ROUNDUP(((SUM(BF87:BF275))*I34),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ROUNDUP((SUM(BG87:BG275)),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ROUNDUP((SUM(BH87:BH275)),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ROUNDUP((SUM(BI87:BI275)),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02 - ČSOV 1 Malšovice + PS 02 ČSOV 1 Malšovice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J185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J189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J195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J214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J232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J243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610" t="str">
        <f>E7</f>
        <v>Malšovice - Kanalizace a ČOV II.etapa_ČOV 820EO</v>
      </c>
      <c r="F77" s="611"/>
      <c r="G77" s="611"/>
      <c r="H77" s="611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82" t="str">
        <f>E9</f>
        <v>SO 02 - ČSOV 1 Malšovice + PS 02 ČSOV 1 Malšovice</v>
      </c>
      <c r="F79" s="609"/>
      <c r="G79" s="609"/>
      <c r="H79" s="609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115.36113918</v>
      </c>
      <c r="S87" s="51"/>
      <c r="T87" s="118">
        <f>T88</f>
        <v>50.294499999999999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P89+P185+P189+P195+P214+P232+P243</f>
        <v>0</v>
      </c>
      <c r="R88" s="126">
        <f>R89+R185+R189+R195+R214+R232+R243</f>
        <v>115.36113918</v>
      </c>
      <c r="T88" s="127">
        <f>T89+T185+T189+T195+T214+T232+T243</f>
        <v>50.294499999999999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BK89+BK185+BK189+BK195+BK214+BK232+BK243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SUM(P90:P184)</f>
        <v>0</v>
      </c>
      <c r="R89" s="126">
        <f>SUM(R90:R184)</f>
        <v>99.741528759999994</v>
      </c>
      <c r="T89" s="127">
        <f>SUM(T90:T184)</f>
        <v>50.294499999999999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SUM(BK90:BK184)</f>
        <v>0</v>
      </c>
    </row>
    <row r="90" spans="2:65" s="1" customFormat="1" ht="37.9" customHeight="1" x14ac:dyDescent="0.2">
      <c r="B90" s="33"/>
      <c r="C90" s="132" t="s">
        <v>81</v>
      </c>
      <c r="D90" s="132" t="s">
        <v>228</v>
      </c>
      <c r="E90" s="133" t="s">
        <v>1158</v>
      </c>
      <c r="F90" s="134" t="s">
        <v>1159</v>
      </c>
      <c r="G90" s="135" t="s">
        <v>231</v>
      </c>
      <c r="H90" s="136">
        <v>40.880000000000003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0.44</v>
      </c>
      <c r="T90" s="142">
        <f>S90*H90</f>
        <v>17.987200000000001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1160</v>
      </c>
    </row>
    <row r="91" spans="2:65" s="1" customFormat="1" x14ac:dyDescent="0.2">
      <c r="B91" s="33"/>
      <c r="D91" s="145" t="s">
        <v>235</v>
      </c>
      <c r="F91" s="146" t="s">
        <v>1161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1145</v>
      </c>
      <c r="H92" s="153">
        <v>40.880000000000003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81</v>
      </c>
      <c r="AY92" s="151" t="s">
        <v>226</v>
      </c>
    </row>
    <row r="93" spans="2:65" s="1" customFormat="1" ht="37.9" customHeight="1" x14ac:dyDescent="0.2">
      <c r="B93" s="33"/>
      <c r="C93" s="132" t="s">
        <v>83</v>
      </c>
      <c r="D93" s="132" t="s">
        <v>228</v>
      </c>
      <c r="E93" s="133" t="s">
        <v>1162</v>
      </c>
      <c r="F93" s="134" t="s">
        <v>1163</v>
      </c>
      <c r="G93" s="135" t="s">
        <v>231</v>
      </c>
      <c r="H93" s="136">
        <v>40.880000000000003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0.32500000000000001</v>
      </c>
      <c r="T93" s="142">
        <f>S93*H93</f>
        <v>13.286000000000001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1164</v>
      </c>
    </row>
    <row r="94" spans="2:65" s="1" customFormat="1" x14ac:dyDescent="0.2">
      <c r="B94" s="33"/>
      <c r="D94" s="145" t="s">
        <v>235</v>
      </c>
      <c r="F94" s="146" t="s">
        <v>1165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2" customFormat="1" x14ac:dyDescent="0.2">
      <c r="B95" s="149"/>
      <c r="D95" s="150" t="s">
        <v>237</v>
      </c>
      <c r="E95" s="151" t="s">
        <v>19</v>
      </c>
      <c r="F95" s="152" t="s">
        <v>1145</v>
      </c>
      <c r="H95" s="153">
        <v>40.880000000000003</v>
      </c>
      <c r="I95" s="154"/>
      <c r="L95" s="149"/>
      <c r="M95" s="155"/>
      <c r="T95" s="156"/>
      <c r="AT95" s="151" t="s">
        <v>237</v>
      </c>
      <c r="AU95" s="151" t="s">
        <v>83</v>
      </c>
      <c r="AV95" s="12" t="s">
        <v>83</v>
      </c>
      <c r="AW95" s="12" t="s">
        <v>33</v>
      </c>
      <c r="AX95" s="12" t="s">
        <v>81</v>
      </c>
      <c r="AY95" s="151" t="s">
        <v>226</v>
      </c>
    </row>
    <row r="96" spans="2:65" s="1" customFormat="1" ht="37.9" customHeight="1" x14ac:dyDescent="0.2">
      <c r="B96" s="33"/>
      <c r="C96" s="132" t="s">
        <v>246</v>
      </c>
      <c r="D96" s="132" t="s">
        <v>228</v>
      </c>
      <c r="E96" s="133" t="s">
        <v>1166</v>
      </c>
      <c r="F96" s="134" t="s">
        <v>1167</v>
      </c>
      <c r="G96" s="135" t="s">
        <v>231</v>
      </c>
      <c r="H96" s="136">
        <v>56.78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0.22</v>
      </c>
      <c r="T96" s="142">
        <f>S96*H96</f>
        <v>12.4916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1168</v>
      </c>
    </row>
    <row r="97" spans="2:65" s="1" customFormat="1" x14ac:dyDescent="0.2">
      <c r="B97" s="33"/>
      <c r="D97" s="145" t="s">
        <v>235</v>
      </c>
      <c r="F97" s="146" t="s">
        <v>1169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2" customFormat="1" x14ac:dyDescent="0.2">
      <c r="B98" s="149"/>
      <c r="D98" s="150" t="s">
        <v>237</v>
      </c>
      <c r="E98" s="151" t="s">
        <v>19</v>
      </c>
      <c r="F98" s="152" t="s">
        <v>1137</v>
      </c>
      <c r="H98" s="153">
        <v>56.78</v>
      </c>
      <c r="I98" s="154"/>
      <c r="L98" s="149"/>
      <c r="M98" s="155"/>
      <c r="T98" s="156"/>
      <c r="AT98" s="151" t="s">
        <v>237</v>
      </c>
      <c r="AU98" s="151" t="s">
        <v>83</v>
      </c>
      <c r="AV98" s="12" t="s">
        <v>83</v>
      </c>
      <c r="AW98" s="12" t="s">
        <v>33</v>
      </c>
      <c r="AX98" s="12" t="s">
        <v>81</v>
      </c>
      <c r="AY98" s="151" t="s">
        <v>226</v>
      </c>
    </row>
    <row r="99" spans="2:65" s="1" customFormat="1" ht="24.2" customHeight="1" x14ac:dyDescent="0.2">
      <c r="B99" s="33"/>
      <c r="C99" s="132" t="s">
        <v>233</v>
      </c>
      <c r="D99" s="132" t="s">
        <v>228</v>
      </c>
      <c r="E99" s="133" t="s">
        <v>1170</v>
      </c>
      <c r="F99" s="134" t="s">
        <v>1171</v>
      </c>
      <c r="G99" s="135" t="s">
        <v>231</v>
      </c>
      <c r="H99" s="136">
        <v>56.78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9.0000000000000006E-5</v>
      </c>
      <c r="R99" s="141">
        <f>Q99*H99</f>
        <v>5.1102000000000005E-3</v>
      </c>
      <c r="S99" s="141">
        <v>0.115</v>
      </c>
      <c r="T99" s="142">
        <f>S99*H99</f>
        <v>6.5297000000000001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1172</v>
      </c>
    </row>
    <row r="100" spans="2:65" s="1" customFormat="1" x14ac:dyDescent="0.2">
      <c r="B100" s="33"/>
      <c r="D100" s="145" t="s">
        <v>235</v>
      </c>
      <c r="F100" s="146" t="s">
        <v>1173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2" customFormat="1" x14ac:dyDescent="0.2">
      <c r="B101" s="149"/>
      <c r="D101" s="150" t="s">
        <v>237</v>
      </c>
      <c r="E101" s="151" t="s">
        <v>19</v>
      </c>
      <c r="F101" s="152" t="s">
        <v>1174</v>
      </c>
      <c r="H101" s="153">
        <v>56.78</v>
      </c>
      <c r="I101" s="154"/>
      <c r="L101" s="149"/>
      <c r="M101" s="155"/>
      <c r="T101" s="156"/>
      <c r="AT101" s="151" t="s">
        <v>237</v>
      </c>
      <c r="AU101" s="151" t="s">
        <v>83</v>
      </c>
      <c r="AV101" s="12" t="s">
        <v>83</v>
      </c>
      <c r="AW101" s="12" t="s">
        <v>33</v>
      </c>
      <c r="AX101" s="12" t="s">
        <v>81</v>
      </c>
      <c r="AY101" s="151" t="s">
        <v>226</v>
      </c>
    </row>
    <row r="102" spans="2:65" s="1" customFormat="1" ht="16.5" customHeight="1" x14ac:dyDescent="0.2">
      <c r="B102" s="33"/>
      <c r="C102" s="132" t="s">
        <v>255</v>
      </c>
      <c r="D102" s="132" t="s">
        <v>228</v>
      </c>
      <c r="E102" s="133" t="s">
        <v>560</v>
      </c>
      <c r="F102" s="134" t="s">
        <v>561</v>
      </c>
      <c r="G102" s="135" t="s">
        <v>562</v>
      </c>
      <c r="H102" s="136">
        <v>360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3.0000000000000001E-5</v>
      </c>
      <c r="R102" s="141">
        <f>Q102*H102</f>
        <v>1.0800000000000001E-2</v>
      </c>
      <c r="S102" s="141">
        <v>0</v>
      </c>
      <c r="T102" s="142">
        <f>S102*H102</f>
        <v>0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1175</v>
      </c>
    </row>
    <row r="103" spans="2:65" s="1" customFormat="1" x14ac:dyDescent="0.2">
      <c r="B103" s="33"/>
      <c r="D103" s="145" t="s">
        <v>235</v>
      </c>
      <c r="F103" s="146" t="s">
        <v>564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2" customFormat="1" x14ac:dyDescent="0.2">
      <c r="B104" s="149"/>
      <c r="D104" s="150" t="s">
        <v>237</v>
      </c>
      <c r="F104" s="152" t="s">
        <v>1176</v>
      </c>
      <c r="H104" s="153">
        <v>360</v>
      </c>
      <c r="I104" s="154"/>
      <c r="L104" s="149"/>
      <c r="M104" s="155"/>
      <c r="T104" s="156"/>
      <c r="AT104" s="151" t="s">
        <v>237</v>
      </c>
      <c r="AU104" s="151" t="s">
        <v>83</v>
      </c>
      <c r="AV104" s="12" t="s">
        <v>83</v>
      </c>
      <c r="AW104" s="12" t="s">
        <v>4</v>
      </c>
      <c r="AX104" s="12" t="s">
        <v>81</v>
      </c>
      <c r="AY104" s="151" t="s">
        <v>226</v>
      </c>
    </row>
    <row r="105" spans="2:65" s="1" customFormat="1" ht="24.2" customHeight="1" x14ac:dyDescent="0.2">
      <c r="B105" s="33"/>
      <c r="C105" s="132" t="s">
        <v>260</v>
      </c>
      <c r="D105" s="132" t="s">
        <v>228</v>
      </c>
      <c r="E105" s="133" t="s">
        <v>566</v>
      </c>
      <c r="F105" s="134" t="s">
        <v>567</v>
      </c>
      <c r="G105" s="135" t="s">
        <v>568</v>
      </c>
      <c r="H105" s="136">
        <v>15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1177</v>
      </c>
    </row>
    <row r="106" spans="2:65" s="1" customFormat="1" x14ac:dyDescent="0.2">
      <c r="B106" s="33"/>
      <c r="D106" s="145" t="s">
        <v>235</v>
      </c>
      <c r="F106" s="146" t="s">
        <v>570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" customFormat="1" ht="24.2" customHeight="1" x14ac:dyDescent="0.2">
      <c r="B107" s="33"/>
      <c r="C107" s="132" t="s">
        <v>265</v>
      </c>
      <c r="D107" s="132" t="s">
        <v>228</v>
      </c>
      <c r="E107" s="133" t="s">
        <v>1178</v>
      </c>
      <c r="F107" s="134" t="s">
        <v>1179</v>
      </c>
      <c r="G107" s="135" t="s">
        <v>277</v>
      </c>
      <c r="H107" s="136">
        <v>74.674000000000007</v>
      </c>
      <c r="I107" s="137"/>
      <c r="J107" s="138">
        <f>ROUND(I107*H107,2)</f>
        <v>0</v>
      </c>
      <c r="K107" s="134" t="s">
        <v>232</v>
      </c>
      <c r="L107" s="33"/>
      <c r="M107" s="139" t="s">
        <v>19</v>
      </c>
      <c r="N107" s="140" t="s">
        <v>44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233</v>
      </c>
      <c r="AT107" s="143" t="s">
        <v>228</v>
      </c>
      <c r="AU107" s="143" t="s">
        <v>83</v>
      </c>
      <c r="AY107" s="18" t="s">
        <v>226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81</v>
      </c>
      <c r="BK107" s="144">
        <f>ROUND(I107*H107,2)</f>
        <v>0</v>
      </c>
      <c r="BL107" s="18" t="s">
        <v>233</v>
      </c>
      <c r="BM107" s="143" t="s">
        <v>1180</v>
      </c>
    </row>
    <row r="108" spans="2:65" s="1" customFormat="1" x14ac:dyDescent="0.2">
      <c r="B108" s="33"/>
      <c r="D108" s="145" t="s">
        <v>235</v>
      </c>
      <c r="F108" s="146" t="s">
        <v>1181</v>
      </c>
      <c r="I108" s="147"/>
      <c r="L108" s="33"/>
      <c r="M108" s="148"/>
      <c r="T108" s="54"/>
      <c r="AT108" s="18" t="s">
        <v>235</v>
      </c>
      <c r="AU108" s="18" t="s">
        <v>83</v>
      </c>
    </row>
    <row r="109" spans="2:65" s="12" customFormat="1" x14ac:dyDescent="0.2">
      <c r="B109" s="149"/>
      <c r="D109" s="150" t="s">
        <v>237</v>
      </c>
      <c r="E109" s="151" t="s">
        <v>1153</v>
      </c>
      <c r="F109" s="152" t="s">
        <v>1182</v>
      </c>
      <c r="H109" s="153">
        <v>124.45699999999999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1183</v>
      </c>
      <c r="H110" s="153">
        <v>74.674000000000007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270</v>
      </c>
      <c r="D111" s="132" t="s">
        <v>228</v>
      </c>
      <c r="E111" s="133" t="s">
        <v>1184</v>
      </c>
      <c r="F111" s="134" t="s">
        <v>1185</v>
      </c>
      <c r="G111" s="135" t="s">
        <v>277</v>
      </c>
      <c r="H111" s="136">
        <v>37.337000000000003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1186</v>
      </c>
    </row>
    <row r="112" spans="2:65" s="1" customFormat="1" x14ac:dyDescent="0.2">
      <c r="B112" s="33"/>
      <c r="D112" s="145" t="s">
        <v>235</v>
      </c>
      <c r="F112" s="146" t="s">
        <v>1187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1188</v>
      </c>
      <c r="H113" s="153">
        <v>37.337000000000003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81</v>
      </c>
      <c r="AY113" s="151" t="s">
        <v>226</v>
      </c>
    </row>
    <row r="114" spans="2:65" s="1" customFormat="1" ht="24.2" customHeight="1" x14ac:dyDescent="0.2">
      <c r="B114" s="33"/>
      <c r="C114" s="132" t="s">
        <v>330</v>
      </c>
      <c r="D114" s="132" t="s">
        <v>228</v>
      </c>
      <c r="E114" s="133" t="s">
        <v>1189</v>
      </c>
      <c r="F114" s="134" t="s">
        <v>1190</v>
      </c>
      <c r="G114" s="135" t="s">
        <v>277</v>
      </c>
      <c r="H114" s="136">
        <v>12.446</v>
      </c>
      <c r="I114" s="137"/>
      <c r="J114" s="138">
        <f>ROUND(I114*H114,2)</f>
        <v>0</v>
      </c>
      <c r="K114" s="134" t="s">
        <v>232</v>
      </c>
      <c r="L114" s="33"/>
      <c r="M114" s="139" t="s">
        <v>19</v>
      </c>
      <c r="N114" s="140" t="s">
        <v>44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233</v>
      </c>
      <c r="AT114" s="143" t="s">
        <v>228</v>
      </c>
      <c r="AU114" s="143" t="s">
        <v>83</v>
      </c>
      <c r="AY114" s="18" t="s">
        <v>226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81</v>
      </c>
      <c r="BK114" s="144">
        <f>ROUND(I114*H114,2)</f>
        <v>0</v>
      </c>
      <c r="BL114" s="18" t="s">
        <v>233</v>
      </c>
      <c r="BM114" s="143" t="s">
        <v>1191</v>
      </c>
    </row>
    <row r="115" spans="2:65" s="1" customFormat="1" x14ac:dyDescent="0.2">
      <c r="B115" s="33"/>
      <c r="D115" s="145" t="s">
        <v>235</v>
      </c>
      <c r="F115" s="146" t="s">
        <v>1192</v>
      </c>
      <c r="I115" s="147"/>
      <c r="L115" s="33"/>
      <c r="M115" s="148"/>
      <c r="T115" s="54"/>
      <c r="AT115" s="18" t="s">
        <v>235</v>
      </c>
      <c r="AU115" s="18" t="s">
        <v>83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1193</v>
      </c>
      <c r="H116" s="153">
        <v>12.446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81</v>
      </c>
      <c r="AY116" s="151" t="s">
        <v>226</v>
      </c>
    </row>
    <row r="117" spans="2:65" s="1" customFormat="1" ht="24.2" customHeight="1" x14ac:dyDescent="0.2">
      <c r="B117" s="33"/>
      <c r="C117" s="132" t="s">
        <v>337</v>
      </c>
      <c r="D117" s="132" t="s">
        <v>228</v>
      </c>
      <c r="E117" s="133" t="s">
        <v>1194</v>
      </c>
      <c r="F117" s="134" t="s">
        <v>1195</v>
      </c>
      <c r="G117" s="135" t="s">
        <v>277</v>
      </c>
      <c r="H117" s="136">
        <v>9.4280000000000008</v>
      </c>
      <c r="I117" s="137"/>
      <c r="J117" s="138">
        <f>ROUND(I117*H117,2)</f>
        <v>0</v>
      </c>
      <c r="K117" s="134" t="s">
        <v>232</v>
      </c>
      <c r="L117" s="33"/>
      <c r="M117" s="139" t="s">
        <v>19</v>
      </c>
      <c r="N117" s="140" t="s">
        <v>44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233</v>
      </c>
      <c r="AT117" s="143" t="s">
        <v>228</v>
      </c>
      <c r="AU117" s="143" t="s">
        <v>83</v>
      </c>
      <c r="AY117" s="18" t="s">
        <v>226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81</v>
      </c>
      <c r="BK117" s="144">
        <f>ROUND(I117*H117,2)</f>
        <v>0</v>
      </c>
      <c r="BL117" s="18" t="s">
        <v>233</v>
      </c>
      <c r="BM117" s="143" t="s">
        <v>1196</v>
      </c>
    </row>
    <row r="118" spans="2:65" s="1" customFormat="1" x14ac:dyDescent="0.2">
      <c r="B118" s="33"/>
      <c r="D118" s="145" t="s">
        <v>235</v>
      </c>
      <c r="F118" s="146" t="s">
        <v>1197</v>
      </c>
      <c r="I118" s="147"/>
      <c r="L118" s="33"/>
      <c r="M118" s="148"/>
      <c r="T118" s="54"/>
      <c r="AT118" s="18" t="s">
        <v>235</v>
      </c>
      <c r="AU118" s="18" t="s">
        <v>83</v>
      </c>
    </row>
    <row r="119" spans="2:65" s="15" customFormat="1" x14ac:dyDescent="0.2">
      <c r="B119" s="185"/>
      <c r="D119" s="150" t="s">
        <v>237</v>
      </c>
      <c r="E119" s="186" t="s">
        <v>19</v>
      </c>
      <c r="F119" s="187" t="s">
        <v>837</v>
      </c>
      <c r="H119" s="186" t="s">
        <v>19</v>
      </c>
      <c r="I119" s="188"/>
      <c r="L119" s="185"/>
      <c r="M119" s="189"/>
      <c r="T119" s="190"/>
      <c r="AT119" s="186" t="s">
        <v>237</v>
      </c>
      <c r="AU119" s="186" t="s">
        <v>83</v>
      </c>
      <c r="AV119" s="15" t="s">
        <v>81</v>
      </c>
      <c r="AW119" s="15" t="s">
        <v>33</v>
      </c>
      <c r="AX119" s="15" t="s">
        <v>73</v>
      </c>
      <c r="AY119" s="186" t="s">
        <v>226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1198</v>
      </c>
      <c r="H120" s="153">
        <v>4.68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73</v>
      </c>
      <c r="AY120" s="151" t="s">
        <v>226</v>
      </c>
    </row>
    <row r="121" spans="2:65" s="15" customFormat="1" x14ac:dyDescent="0.2">
      <c r="B121" s="185"/>
      <c r="D121" s="150" t="s">
        <v>237</v>
      </c>
      <c r="E121" s="186" t="s">
        <v>19</v>
      </c>
      <c r="F121" s="187" t="s">
        <v>842</v>
      </c>
      <c r="H121" s="186" t="s">
        <v>19</v>
      </c>
      <c r="I121" s="188"/>
      <c r="L121" s="185"/>
      <c r="M121" s="189"/>
      <c r="T121" s="190"/>
      <c r="AT121" s="186" t="s">
        <v>237</v>
      </c>
      <c r="AU121" s="186" t="s">
        <v>83</v>
      </c>
      <c r="AV121" s="15" t="s">
        <v>81</v>
      </c>
      <c r="AW121" s="15" t="s">
        <v>33</v>
      </c>
      <c r="AX121" s="15" t="s">
        <v>73</v>
      </c>
      <c r="AY121" s="186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1199</v>
      </c>
      <c r="H122" s="153">
        <v>12.5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1200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1201</v>
      </c>
      <c r="H124" s="153">
        <v>-1.466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73</v>
      </c>
      <c r="AY124" s="151" t="s">
        <v>226</v>
      </c>
    </row>
    <row r="125" spans="2:65" s="14" customFormat="1" x14ac:dyDescent="0.2">
      <c r="B125" s="168"/>
      <c r="D125" s="150" t="s">
        <v>237</v>
      </c>
      <c r="E125" s="169" t="s">
        <v>824</v>
      </c>
      <c r="F125" s="170" t="s">
        <v>310</v>
      </c>
      <c r="H125" s="171">
        <v>15.714</v>
      </c>
      <c r="I125" s="172"/>
      <c r="L125" s="168"/>
      <c r="M125" s="173"/>
      <c r="T125" s="174"/>
      <c r="AT125" s="169" t="s">
        <v>237</v>
      </c>
      <c r="AU125" s="169" t="s">
        <v>83</v>
      </c>
      <c r="AV125" s="14" t="s">
        <v>246</v>
      </c>
      <c r="AW125" s="14" t="s">
        <v>33</v>
      </c>
      <c r="AX125" s="14" t="s">
        <v>73</v>
      </c>
      <c r="AY125" s="169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1202</v>
      </c>
      <c r="H126" s="153">
        <v>9.4280000000000008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81</v>
      </c>
      <c r="AY126" s="151" t="s">
        <v>226</v>
      </c>
    </row>
    <row r="127" spans="2:65" s="1" customFormat="1" ht="24.2" customHeight="1" x14ac:dyDescent="0.2">
      <c r="B127" s="33"/>
      <c r="C127" s="132" t="s">
        <v>343</v>
      </c>
      <c r="D127" s="132" t="s">
        <v>228</v>
      </c>
      <c r="E127" s="133" t="s">
        <v>1203</v>
      </c>
      <c r="F127" s="134" t="s">
        <v>1204</v>
      </c>
      <c r="G127" s="135" t="s">
        <v>277</v>
      </c>
      <c r="H127" s="136">
        <v>4.7140000000000004</v>
      </c>
      <c r="I127" s="137"/>
      <c r="J127" s="138">
        <f>ROUND(I127*H127,2)</f>
        <v>0</v>
      </c>
      <c r="K127" s="134" t="s">
        <v>232</v>
      </c>
      <c r="L127" s="33"/>
      <c r="M127" s="139" t="s">
        <v>19</v>
      </c>
      <c r="N127" s="140" t="s">
        <v>44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233</v>
      </c>
      <c r="AT127" s="143" t="s">
        <v>228</v>
      </c>
      <c r="AU127" s="143" t="s">
        <v>83</v>
      </c>
      <c r="AY127" s="18" t="s">
        <v>226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81</v>
      </c>
      <c r="BK127" s="144">
        <f>ROUND(I127*H127,2)</f>
        <v>0</v>
      </c>
      <c r="BL127" s="18" t="s">
        <v>233</v>
      </c>
      <c r="BM127" s="143" t="s">
        <v>1205</v>
      </c>
    </row>
    <row r="128" spans="2:65" s="1" customFormat="1" x14ac:dyDescent="0.2">
      <c r="B128" s="33"/>
      <c r="D128" s="145" t="s">
        <v>235</v>
      </c>
      <c r="F128" s="146" t="s">
        <v>1206</v>
      </c>
      <c r="I128" s="147"/>
      <c r="L128" s="33"/>
      <c r="M128" s="148"/>
      <c r="T128" s="54"/>
      <c r="AT128" s="18" t="s">
        <v>235</v>
      </c>
      <c r="AU128" s="18" t="s">
        <v>83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1207</v>
      </c>
      <c r="H129" s="153">
        <v>4.7140000000000004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1208</v>
      </c>
      <c r="F130" s="134" t="s">
        <v>1209</v>
      </c>
      <c r="G130" s="135" t="s">
        <v>277</v>
      </c>
      <c r="H130" s="136">
        <v>1.571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1210</v>
      </c>
    </row>
    <row r="131" spans="2:65" s="1" customFormat="1" x14ac:dyDescent="0.2">
      <c r="B131" s="33"/>
      <c r="D131" s="145" t="s">
        <v>235</v>
      </c>
      <c r="F131" s="146" t="s">
        <v>1211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2" customFormat="1" x14ac:dyDescent="0.2">
      <c r="B132" s="149"/>
      <c r="D132" s="150" t="s">
        <v>237</v>
      </c>
      <c r="E132" s="151" t="s">
        <v>19</v>
      </c>
      <c r="F132" s="152" t="s">
        <v>1212</v>
      </c>
      <c r="H132" s="153">
        <v>1.571</v>
      </c>
      <c r="I132" s="154"/>
      <c r="L132" s="149"/>
      <c r="M132" s="155"/>
      <c r="T132" s="156"/>
      <c r="AT132" s="151" t="s">
        <v>237</v>
      </c>
      <c r="AU132" s="151" t="s">
        <v>83</v>
      </c>
      <c r="AV132" s="12" t="s">
        <v>83</v>
      </c>
      <c r="AW132" s="12" t="s">
        <v>33</v>
      </c>
      <c r="AX132" s="12" t="s">
        <v>81</v>
      </c>
      <c r="AY132" s="151" t="s">
        <v>226</v>
      </c>
    </row>
    <row r="133" spans="2:65" s="1" customFormat="1" ht="21.75" customHeight="1" x14ac:dyDescent="0.2">
      <c r="B133" s="33"/>
      <c r="C133" s="132" t="s">
        <v>354</v>
      </c>
      <c r="D133" s="132" t="s">
        <v>228</v>
      </c>
      <c r="E133" s="133" t="s">
        <v>848</v>
      </c>
      <c r="F133" s="134" t="s">
        <v>849</v>
      </c>
      <c r="G133" s="135" t="s">
        <v>231</v>
      </c>
      <c r="H133" s="136">
        <v>27.8</v>
      </c>
      <c r="I133" s="137"/>
      <c r="J133" s="138">
        <f>ROUND(I133*H133,2)</f>
        <v>0</v>
      </c>
      <c r="K133" s="134" t="s">
        <v>232</v>
      </c>
      <c r="L133" s="33"/>
      <c r="M133" s="139" t="s">
        <v>19</v>
      </c>
      <c r="N133" s="140" t="s">
        <v>44</v>
      </c>
      <c r="P133" s="141">
        <f>O133*H133</f>
        <v>0</v>
      </c>
      <c r="Q133" s="141">
        <v>8.4000000000000003E-4</v>
      </c>
      <c r="R133" s="141">
        <f>Q133*H133</f>
        <v>2.3352000000000001E-2</v>
      </c>
      <c r="S133" s="141">
        <v>0</v>
      </c>
      <c r="T133" s="142">
        <f>S133*H133</f>
        <v>0</v>
      </c>
      <c r="AR133" s="143" t="s">
        <v>233</v>
      </c>
      <c r="AT133" s="143" t="s">
        <v>228</v>
      </c>
      <c r="AU133" s="143" t="s">
        <v>83</v>
      </c>
      <c r="AY133" s="18" t="s">
        <v>226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81</v>
      </c>
      <c r="BK133" s="144">
        <f>ROUND(I133*H133,2)</f>
        <v>0</v>
      </c>
      <c r="BL133" s="18" t="s">
        <v>233</v>
      </c>
      <c r="BM133" s="143" t="s">
        <v>1213</v>
      </c>
    </row>
    <row r="134" spans="2:65" s="1" customFormat="1" x14ac:dyDescent="0.2">
      <c r="B134" s="33"/>
      <c r="D134" s="145" t="s">
        <v>235</v>
      </c>
      <c r="F134" s="146" t="s">
        <v>851</v>
      </c>
      <c r="I134" s="147"/>
      <c r="L134" s="33"/>
      <c r="M134" s="148"/>
      <c r="T134" s="54"/>
      <c r="AT134" s="18" t="s">
        <v>235</v>
      </c>
      <c r="AU134" s="18" t="s">
        <v>83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852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1214</v>
      </c>
      <c r="H136" s="153">
        <v>7.8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1215</v>
      </c>
      <c r="H137" s="153">
        <v>20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3" customFormat="1" x14ac:dyDescent="0.2">
      <c r="B138" s="157"/>
      <c r="D138" s="150" t="s">
        <v>237</v>
      </c>
      <c r="E138" s="158" t="s">
        <v>19</v>
      </c>
      <c r="F138" s="159" t="s">
        <v>240</v>
      </c>
      <c r="H138" s="160">
        <v>27.8</v>
      </c>
      <c r="I138" s="161"/>
      <c r="L138" s="157"/>
      <c r="M138" s="162"/>
      <c r="T138" s="163"/>
      <c r="AT138" s="158" t="s">
        <v>237</v>
      </c>
      <c r="AU138" s="158" t="s">
        <v>83</v>
      </c>
      <c r="AV138" s="13" t="s">
        <v>233</v>
      </c>
      <c r="AW138" s="13" t="s">
        <v>33</v>
      </c>
      <c r="AX138" s="13" t="s">
        <v>81</v>
      </c>
      <c r="AY138" s="158" t="s">
        <v>226</v>
      </c>
    </row>
    <row r="139" spans="2:65" s="1" customFormat="1" ht="24.2" customHeight="1" x14ac:dyDescent="0.2">
      <c r="B139" s="33"/>
      <c r="C139" s="132" t="s">
        <v>359</v>
      </c>
      <c r="D139" s="132" t="s">
        <v>228</v>
      </c>
      <c r="E139" s="133" t="s">
        <v>857</v>
      </c>
      <c r="F139" s="134" t="s">
        <v>858</v>
      </c>
      <c r="G139" s="135" t="s">
        <v>231</v>
      </c>
      <c r="H139" s="136">
        <v>27.8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1216</v>
      </c>
    </row>
    <row r="140" spans="2:65" s="1" customFormat="1" x14ac:dyDescent="0.2">
      <c r="B140" s="33"/>
      <c r="D140" s="145" t="s">
        <v>235</v>
      </c>
      <c r="F140" s="146" t="s">
        <v>860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" customFormat="1" ht="24.2" customHeight="1" x14ac:dyDescent="0.2">
      <c r="B141" s="33"/>
      <c r="C141" s="132" t="s">
        <v>8</v>
      </c>
      <c r="D141" s="132" t="s">
        <v>228</v>
      </c>
      <c r="E141" s="133" t="s">
        <v>1217</v>
      </c>
      <c r="F141" s="134" t="s">
        <v>1218</v>
      </c>
      <c r="G141" s="135" t="s">
        <v>231</v>
      </c>
      <c r="H141" s="136">
        <v>79.085999999999999</v>
      </c>
      <c r="I141" s="137"/>
      <c r="J141" s="138">
        <f>ROUND(I141*H141,2)</f>
        <v>0</v>
      </c>
      <c r="K141" s="134" t="s">
        <v>232</v>
      </c>
      <c r="L141" s="33"/>
      <c r="M141" s="139" t="s">
        <v>19</v>
      </c>
      <c r="N141" s="140" t="s">
        <v>44</v>
      </c>
      <c r="P141" s="141">
        <f>O141*H141</f>
        <v>0</v>
      </c>
      <c r="Q141" s="141">
        <v>4.96E-3</v>
      </c>
      <c r="R141" s="141">
        <f>Q141*H141</f>
        <v>0.39226655999999999</v>
      </c>
      <c r="S141" s="141">
        <v>0</v>
      </c>
      <c r="T141" s="142">
        <f>S141*H141</f>
        <v>0</v>
      </c>
      <c r="AR141" s="143" t="s">
        <v>233</v>
      </c>
      <c r="AT141" s="143" t="s">
        <v>228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1219</v>
      </c>
    </row>
    <row r="142" spans="2:65" s="1" customFormat="1" x14ac:dyDescent="0.2">
      <c r="B142" s="33"/>
      <c r="D142" s="145" t="s">
        <v>235</v>
      </c>
      <c r="F142" s="146" t="s">
        <v>1220</v>
      </c>
      <c r="I142" s="147"/>
      <c r="L142" s="33"/>
      <c r="M142" s="148"/>
      <c r="T142" s="54"/>
      <c r="AT142" s="18" t="s">
        <v>235</v>
      </c>
      <c r="AU142" s="18" t="s">
        <v>83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1221</v>
      </c>
      <c r="H143" s="153">
        <v>79.085999999999999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81</v>
      </c>
      <c r="AY143" s="151" t="s">
        <v>226</v>
      </c>
    </row>
    <row r="144" spans="2:65" s="1" customFormat="1" ht="24.2" customHeight="1" x14ac:dyDescent="0.2">
      <c r="B144" s="33"/>
      <c r="C144" s="132" t="s">
        <v>366</v>
      </c>
      <c r="D144" s="132" t="s">
        <v>228</v>
      </c>
      <c r="E144" s="133" t="s">
        <v>1222</v>
      </c>
      <c r="F144" s="134" t="s">
        <v>1223</v>
      </c>
      <c r="G144" s="135" t="s">
        <v>231</v>
      </c>
      <c r="H144" s="136">
        <v>79.085999999999999</v>
      </c>
      <c r="I144" s="137"/>
      <c r="J144" s="138">
        <f>ROUND(I144*H144,2)</f>
        <v>0</v>
      </c>
      <c r="K144" s="134" t="s">
        <v>232</v>
      </c>
      <c r="L144" s="33"/>
      <c r="M144" s="139" t="s">
        <v>19</v>
      </c>
      <c r="N144" s="140" t="s">
        <v>44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233</v>
      </c>
      <c r="AT144" s="143" t="s">
        <v>228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1224</v>
      </c>
    </row>
    <row r="145" spans="2:65" s="1" customFormat="1" x14ac:dyDescent="0.2">
      <c r="B145" s="33"/>
      <c r="D145" s="145" t="s">
        <v>235</v>
      </c>
      <c r="F145" s="146" t="s">
        <v>1225</v>
      </c>
      <c r="I145" s="147"/>
      <c r="L145" s="33"/>
      <c r="M145" s="148"/>
      <c r="T145" s="54"/>
      <c r="AT145" s="18" t="s">
        <v>235</v>
      </c>
      <c r="AU145" s="18" t="s">
        <v>83</v>
      </c>
    </row>
    <row r="146" spans="2:65" s="1" customFormat="1" ht="37.9" customHeight="1" x14ac:dyDescent="0.2">
      <c r="B146" s="33"/>
      <c r="C146" s="132" t="s">
        <v>372</v>
      </c>
      <c r="D146" s="132" t="s">
        <v>228</v>
      </c>
      <c r="E146" s="133" t="s">
        <v>1226</v>
      </c>
      <c r="F146" s="134" t="s">
        <v>1227</v>
      </c>
      <c r="G146" s="135" t="s">
        <v>277</v>
      </c>
      <c r="H146" s="136">
        <v>61.335999999999999</v>
      </c>
      <c r="I146" s="137"/>
      <c r="J146" s="138">
        <f>ROUND(I146*H146,2)</f>
        <v>0</v>
      </c>
      <c r="K146" s="134" t="s">
        <v>232</v>
      </c>
      <c r="L146" s="33"/>
      <c r="M146" s="139" t="s">
        <v>19</v>
      </c>
      <c r="N146" s="140" t="s">
        <v>44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233</v>
      </c>
      <c r="AT146" s="143" t="s">
        <v>228</v>
      </c>
      <c r="AU146" s="143" t="s">
        <v>83</v>
      </c>
      <c r="AY146" s="18" t="s">
        <v>226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81</v>
      </c>
      <c r="BK146" s="144">
        <f>ROUND(I146*H146,2)</f>
        <v>0</v>
      </c>
      <c r="BL146" s="18" t="s">
        <v>233</v>
      </c>
      <c r="BM146" s="143" t="s">
        <v>1228</v>
      </c>
    </row>
    <row r="147" spans="2:65" s="1" customFormat="1" x14ac:dyDescent="0.2">
      <c r="B147" s="33"/>
      <c r="D147" s="145" t="s">
        <v>235</v>
      </c>
      <c r="F147" s="146" t="s">
        <v>1229</v>
      </c>
      <c r="I147" s="147"/>
      <c r="L147" s="33"/>
      <c r="M147" s="148"/>
      <c r="T147" s="54"/>
      <c r="AT147" s="18" t="s">
        <v>235</v>
      </c>
      <c r="AU147" s="18" t="s">
        <v>83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1230</v>
      </c>
      <c r="H148" s="153">
        <v>61.335999999999999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81</v>
      </c>
      <c r="AY148" s="151" t="s">
        <v>226</v>
      </c>
    </row>
    <row r="149" spans="2:65" s="1" customFormat="1" ht="37.9" customHeight="1" x14ac:dyDescent="0.2">
      <c r="B149" s="33"/>
      <c r="C149" s="132" t="s">
        <v>377</v>
      </c>
      <c r="D149" s="132" t="s">
        <v>228</v>
      </c>
      <c r="E149" s="133" t="s">
        <v>861</v>
      </c>
      <c r="F149" s="134" t="s">
        <v>862</v>
      </c>
      <c r="G149" s="135" t="s">
        <v>277</v>
      </c>
      <c r="H149" s="136">
        <v>44.226999999999997</v>
      </c>
      <c r="I149" s="137"/>
      <c r="J149" s="138">
        <f>ROUND(I149*H149,2)</f>
        <v>0</v>
      </c>
      <c r="K149" s="134" t="s">
        <v>232</v>
      </c>
      <c r="L149" s="33"/>
      <c r="M149" s="139" t="s">
        <v>19</v>
      </c>
      <c r="N149" s="140" t="s">
        <v>44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233</v>
      </c>
      <c r="AT149" s="143" t="s">
        <v>228</v>
      </c>
      <c r="AU149" s="143" t="s">
        <v>83</v>
      </c>
      <c r="AY149" s="18" t="s">
        <v>226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81</v>
      </c>
      <c r="BK149" s="144">
        <f>ROUND(I149*H149,2)</f>
        <v>0</v>
      </c>
      <c r="BL149" s="18" t="s">
        <v>233</v>
      </c>
      <c r="BM149" s="143" t="s">
        <v>1231</v>
      </c>
    </row>
    <row r="150" spans="2:65" s="1" customFormat="1" x14ac:dyDescent="0.2">
      <c r="B150" s="33"/>
      <c r="D150" s="145" t="s">
        <v>235</v>
      </c>
      <c r="F150" s="146" t="s">
        <v>864</v>
      </c>
      <c r="I150" s="147"/>
      <c r="L150" s="33"/>
      <c r="M150" s="148"/>
      <c r="T150" s="54"/>
      <c r="AT150" s="18" t="s">
        <v>235</v>
      </c>
      <c r="AU150" s="18" t="s">
        <v>83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1232</v>
      </c>
      <c r="H151" s="153">
        <v>30.21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1233</v>
      </c>
      <c r="H152" s="153">
        <v>14.016999999999999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3" customFormat="1" x14ac:dyDescent="0.2">
      <c r="B153" s="157"/>
      <c r="D153" s="150" t="s">
        <v>237</v>
      </c>
      <c r="E153" s="158" t="s">
        <v>19</v>
      </c>
      <c r="F153" s="159" t="s">
        <v>240</v>
      </c>
      <c r="H153" s="160">
        <v>44.226999999999997</v>
      </c>
      <c r="I153" s="161"/>
      <c r="L153" s="157"/>
      <c r="M153" s="162"/>
      <c r="T153" s="163"/>
      <c r="AT153" s="158" t="s">
        <v>237</v>
      </c>
      <c r="AU153" s="158" t="s">
        <v>83</v>
      </c>
      <c r="AV153" s="13" t="s">
        <v>233</v>
      </c>
      <c r="AW153" s="13" t="s">
        <v>33</v>
      </c>
      <c r="AX153" s="13" t="s">
        <v>81</v>
      </c>
      <c r="AY153" s="158" t="s">
        <v>226</v>
      </c>
    </row>
    <row r="154" spans="2:65" s="1" customFormat="1" ht="24.2" customHeight="1" x14ac:dyDescent="0.2">
      <c r="B154" s="33"/>
      <c r="C154" s="132" t="s">
        <v>381</v>
      </c>
      <c r="D154" s="132" t="s">
        <v>228</v>
      </c>
      <c r="E154" s="133" t="s">
        <v>1234</v>
      </c>
      <c r="F154" s="134" t="s">
        <v>1235</v>
      </c>
      <c r="G154" s="135" t="s">
        <v>277</v>
      </c>
      <c r="H154" s="136">
        <v>61.335999999999999</v>
      </c>
      <c r="I154" s="137"/>
      <c r="J154" s="138">
        <f>ROUND(I154*H154,2)</f>
        <v>0</v>
      </c>
      <c r="K154" s="134" t="s">
        <v>232</v>
      </c>
      <c r="L154" s="33"/>
      <c r="M154" s="139" t="s">
        <v>19</v>
      </c>
      <c r="N154" s="140" t="s">
        <v>44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233</v>
      </c>
      <c r="AT154" s="143" t="s">
        <v>228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1236</v>
      </c>
    </row>
    <row r="155" spans="2:65" s="1" customFormat="1" x14ac:dyDescent="0.2">
      <c r="B155" s="33"/>
      <c r="D155" s="145" t="s">
        <v>235</v>
      </c>
      <c r="F155" s="146" t="s">
        <v>1237</v>
      </c>
      <c r="I155" s="147"/>
      <c r="L155" s="33"/>
      <c r="M155" s="148"/>
      <c r="T155" s="54"/>
      <c r="AT155" s="18" t="s">
        <v>235</v>
      </c>
      <c r="AU155" s="18" t="s">
        <v>83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1230</v>
      </c>
      <c r="H156" s="153">
        <v>61.335999999999999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81</v>
      </c>
      <c r="AY156" s="151" t="s">
        <v>226</v>
      </c>
    </row>
    <row r="157" spans="2:65" s="1" customFormat="1" ht="24.2" customHeight="1" x14ac:dyDescent="0.2">
      <c r="B157" s="33"/>
      <c r="C157" s="132" t="s">
        <v>386</v>
      </c>
      <c r="D157" s="132" t="s">
        <v>228</v>
      </c>
      <c r="E157" s="133" t="s">
        <v>592</v>
      </c>
      <c r="F157" s="134" t="s">
        <v>593</v>
      </c>
      <c r="G157" s="135" t="s">
        <v>277</v>
      </c>
      <c r="H157" s="136">
        <v>44.226999999999997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1238</v>
      </c>
    </row>
    <row r="158" spans="2:65" s="1" customFormat="1" x14ac:dyDescent="0.2">
      <c r="B158" s="33"/>
      <c r="D158" s="145" t="s">
        <v>235</v>
      </c>
      <c r="F158" s="146" t="s">
        <v>595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1232</v>
      </c>
      <c r="H159" s="153">
        <v>30.21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73</v>
      </c>
      <c r="AY159" s="151" t="s">
        <v>226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1239</v>
      </c>
      <c r="H160" s="153">
        <v>14.016999999999999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3" customFormat="1" x14ac:dyDescent="0.2">
      <c r="B161" s="157"/>
      <c r="D161" s="150" t="s">
        <v>237</v>
      </c>
      <c r="E161" s="158" t="s">
        <v>19</v>
      </c>
      <c r="F161" s="159" t="s">
        <v>240</v>
      </c>
      <c r="H161" s="160">
        <v>44.226999999999997</v>
      </c>
      <c r="I161" s="161"/>
      <c r="L161" s="157"/>
      <c r="M161" s="162"/>
      <c r="T161" s="163"/>
      <c r="AT161" s="158" t="s">
        <v>237</v>
      </c>
      <c r="AU161" s="158" t="s">
        <v>83</v>
      </c>
      <c r="AV161" s="13" t="s">
        <v>233</v>
      </c>
      <c r="AW161" s="13" t="s">
        <v>33</v>
      </c>
      <c r="AX161" s="13" t="s">
        <v>81</v>
      </c>
      <c r="AY161" s="158" t="s">
        <v>226</v>
      </c>
    </row>
    <row r="162" spans="2:65" s="1" customFormat="1" ht="24.2" customHeight="1" x14ac:dyDescent="0.2">
      <c r="B162" s="33"/>
      <c r="C162" s="132" t="s">
        <v>7</v>
      </c>
      <c r="D162" s="132" t="s">
        <v>228</v>
      </c>
      <c r="E162" s="133" t="s">
        <v>599</v>
      </c>
      <c r="F162" s="134" t="s">
        <v>600</v>
      </c>
      <c r="G162" s="135" t="s">
        <v>277</v>
      </c>
      <c r="H162" s="136">
        <v>105.563</v>
      </c>
      <c r="I162" s="137"/>
      <c r="J162" s="138">
        <f>ROUND(I162*H162,2)</f>
        <v>0</v>
      </c>
      <c r="K162" s="134" t="s">
        <v>232</v>
      </c>
      <c r="L162" s="33"/>
      <c r="M162" s="139" t="s">
        <v>19</v>
      </c>
      <c r="N162" s="140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233</v>
      </c>
      <c r="AT162" s="143" t="s">
        <v>228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1240</v>
      </c>
    </row>
    <row r="163" spans="2:65" s="1" customFormat="1" x14ac:dyDescent="0.2">
      <c r="B163" s="33"/>
      <c r="D163" s="145" t="s">
        <v>235</v>
      </c>
      <c r="F163" s="146" t="s">
        <v>602</v>
      </c>
      <c r="I163" s="147"/>
      <c r="L163" s="33"/>
      <c r="M163" s="148"/>
      <c r="T163" s="54"/>
      <c r="AT163" s="18" t="s">
        <v>235</v>
      </c>
      <c r="AU163" s="18" t="s">
        <v>83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873</v>
      </c>
      <c r="H164" s="153">
        <v>8.2219999999999995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813</v>
      </c>
      <c r="H165" s="153">
        <v>97.340999999999994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73</v>
      </c>
      <c r="AY165" s="151" t="s">
        <v>226</v>
      </c>
    </row>
    <row r="166" spans="2:65" s="13" customFormat="1" x14ac:dyDescent="0.2">
      <c r="B166" s="157"/>
      <c r="D166" s="150" t="s">
        <v>237</v>
      </c>
      <c r="E166" s="158" t="s">
        <v>603</v>
      </c>
      <c r="F166" s="159" t="s">
        <v>240</v>
      </c>
      <c r="H166" s="160">
        <v>105.563</v>
      </c>
      <c r="I166" s="161"/>
      <c r="L166" s="157"/>
      <c r="M166" s="162"/>
      <c r="T166" s="163"/>
      <c r="AT166" s="158" t="s">
        <v>237</v>
      </c>
      <c r="AU166" s="158" t="s">
        <v>83</v>
      </c>
      <c r="AV166" s="13" t="s">
        <v>233</v>
      </c>
      <c r="AW166" s="13" t="s">
        <v>33</v>
      </c>
      <c r="AX166" s="13" t="s">
        <v>81</v>
      </c>
      <c r="AY166" s="158" t="s">
        <v>226</v>
      </c>
    </row>
    <row r="167" spans="2:65" s="1" customFormat="1" ht="24.2" customHeight="1" x14ac:dyDescent="0.2">
      <c r="B167" s="33"/>
      <c r="C167" s="132" t="s">
        <v>393</v>
      </c>
      <c r="D167" s="132" t="s">
        <v>228</v>
      </c>
      <c r="E167" s="133" t="s">
        <v>605</v>
      </c>
      <c r="F167" s="134" t="s">
        <v>606</v>
      </c>
      <c r="G167" s="135" t="s">
        <v>492</v>
      </c>
      <c r="H167" s="136">
        <v>190.01300000000001</v>
      </c>
      <c r="I167" s="137"/>
      <c r="J167" s="138">
        <f>ROUND(I167*H167,2)</f>
        <v>0</v>
      </c>
      <c r="K167" s="134" t="s">
        <v>19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1241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603</v>
      </c>
      <c r="H168" s="153">
        <v>105.563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81</v>
      </c>
      <c r="AY168" s="151" t="s">
        <v>226</v>
      </c>
    </row>
    <row r="169" spans="2:65" s="12" customFormat="1" x14ac:dyDescent="0.2">
      <c r="B169" s="149"/>
      <c r="D169" s="150" t="s">
        <v>237</v>
      </c>
      <c r="F169" s="152" t="s">
        <v>1242</v>
      </c>
      <c r="H169" s="153">
        <v>190.01300000000001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4</v>
      </c>
      <c r="AX169" s="12" t="s">
        <v>81</v>
      </c>
      <c r="AY169" s="151" t="s">
        <v>226</v>
      </c>
    </row>
    <row r="170" spans="2:65" s="1" customFormat="1" ht="24.2" customHeight="1" x14ac:dyDescent="0.2">
      <c r="B170" s="33"/>
      <c r="C170" s="132" t="s">
        <v>399</v>
      </c>
      <c r="D170" s="132" t="s">
        <v>228</v>
      </c>
      <c r="E170" s="133" t="s">
        <v>609</v>
      </c>
      <c r="F170" s="134" t="s">
        <v>610</v>
      </c>
      <c r="G170" s="135" t="s">
        <v>277</v>
      </c>
      <c r="H170" s="136">
        <v>131.94900000000001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1243</v>
      </c>
    </row>
    <row r="171" spans="2:65" s="1" customFormat="1" x14ac:dyDescent="0.2">
      <c r="B171" s="33"/>
      <c r="D171" s="145" t="s">
        <v>235</v>
      </c>
      <c r="F171" s="146" t="s">
        <v>612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1244</v>
      </c>
      <c r="H172" s="153">
        <v>131.94900000000001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3" customFormat="1" x14ac:dyDescent="0.2">
      <c r="B173" s="157"/>
      <c r="D173" s="150" t="s">
        <v>237</v>
      </c>
      <c r="E173" s="158" t="s">
        <v>19</v>
      </c>
      <c r="F173" s="159" t="s">
        <v>240</v>
      </c>
      <c r="H173" s="160">
        <v>131.94900000000001</v>
      </c>
      <c r="I173" s="161"/>
      <c r="L173" s="157"/>
      <c r="M173" s="162"/>
      <c r="T173" s="163"/>
      <c r="AT173" s="158" t="s">
        <v>237</v>
      </c>
      <c r="AU173" s="158" t="s">
        <v>83</v>
      </c>
      <c r="AV173" s="13" t="s">
        <v>233</v>
      </c>
      <c r="AW173" s="13" t="s">
        <v>33</v>
      </c>
      <c r="AX173" s="13" t="s">
        <v>81</v>
      </c>
      <c r="AY173" s="158" t="s">
        <v>226</v>
      </c>
    </row>
    <row r="174" spans="2:65" s="1" customFormat="1" ht="16.5" customHeight="1" x14ac:dyDescent="0.2">
      <c r="B174" s="33"/>
      <c r="C174" s="175" t="s">
        <v>404</v>
      </c>
      <c r="D174" s="175" t="s">
        <v>331</v>
      </c>
      <c r="E174" s="176" t="s">
        <v>614</v>
      </c>
      <c r="F174" s="177" t="s">
        <v>615</v>
      </c>
      <c r="G174" s="178" t="s">
        <v>492</v>
      </c>
      <c r="H174" s="179">
        <v>97.340999999999994</v>
      </c>
      <c r="I174" s="180"/>
      <c r="J174" s="181">
        <f>ROUND(I174*H174,2)</f>
        <v>0</v>
      </c>
      <c r="K174" s="177" t="s">
        <v>19</v>
      </c>
      <c r="L174" s="182"/>
      <c r="M174" s="183" t="s">
        <v>19</v>
      </c>
      <c r="N174" s="184" t="s">
        <v>44</v>
      </c>
      <c r="P174" s="141">
        <f>O174*H174</f>
        <v>0</v>
      </c>
      <c r="Q174" s="141">
        <v>1</v>
      </c>
      <c r="R174" s="141">
        <f>Q174*H174</f>
        <v>97.340999999999994</v>
      </c>
      <c r="S174" s="141">
        <v>0</v>
      </c>
      <c r="T174" s="142">
        <f>S174*H174</f>
        <v>0</v>
      </c>
      <c r="AR174" s="143" t="s">
        <v>270</v>
      </c>
      <c r="AT174" s="143" t="s">
        <v>331</v>
      </c>
      <c r="AU174" s="143" t="s">
        <v>83</v>
      </c>
      <c r="AY174" s="18" t="s">
        <v>226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81</v>
      </c>
      <c r="BK174" s="144">
        <f>ROUND(I174*H174,2)</f>
        <v>0</v>
      </c>
      <c r="BL174" s="18" t="s">
        <v>233</v>
      </c>
      <c r="BM174" s="143" t="s">
        <v>1245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1246</v>
      </c>
      <c r="H175" s="153">
        <v>97.340999999999994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3" customFormat="1" x14ac:dyDescent="0.2">
      <c r="B176" s="157"/>
      <c r="D176" s="150" t="s">
        <v>237</v>
      </c>
      <c r="E176" s="158" t="s">
        <v>813</v>
      </c>
      <c r="F176" s="159" t="s">
        <v>240</v>
      </c>
      <c r="H176" s="160">
        <v>97.340999999999994</v>
      </c>
      <c r="I176" s="161"/>
      <c r="L176" s="157"/>
      <c r="M176" s="162"/>
      <c r="T176" s="163"/>
      <c r="AT176" s="158" t="s">
        <v>237</v>
      </c>
      <c r="AU176" s="158" t="s">
        <v>83</v>
      </c>
      <c r="AV176" s="13" t="s">
        <v>233</v>
      </c>
      <c r="AW176" s="13" t="s">
        <v>33</v>
      </c>
      <c r="AX176" s="13" t="s">
        <v>81</v>
      </c>
      <c r="AY176" s="158" t="s">
        <v>226</v>
      </c>
    </row>
    <row r="177" spans="2:65" s="1" customFormat="1" ht="37.9" customHeight="1" x14ac:dyDescent="0.2">
      <c r="B177" s="33"/>
      <c r="C177" s="132" t="s">
        <v>409</v>
      </c>
      <c r="D177" s="132" t="s">
        <v>228</v>
      </c>
      <c r="E177" s="133" t="s">
        <v>882</v>
      </c>
      <c r="F177" s="134" t="s">
        <v>883</v>
      </c>
      <c r="G177" s="135" t="s">
        <v>277</v>
      </c>
      <c r="H177" s="136">
        <v>1.0940000000000001</v>
      </c>
      <c r="I177" s="137"/>
      <c r="J177" s="138">
        <f>ROUND(I177*H177,2)</f>
        <v>0</v>
      </c>
      <c r="K177" s="134" t="s">
        <v>232</v>
      </c>
      <c r="L177" s="33"/>
      <c r="M177" s="139" t="s">
        <v>19</v>
      </c>
      <c r="N177" s="140" t="s">
        <v>44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233</v>
      </c>
      <c r="AT177" s="143" t="s">
        <v>228</v>
      </c>
      <c r="AU177" s="143" t="s">
        <v>83</v>
      </c>
      <c r="AY177" s="18" t="s">
        <v>226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81</v>
      </c>
      <c r="BK177" s="144">
        <f>ROUND(I177*H177,2)</f>
        <v>0</v>
      </c>
      <c r="BL177" s="18" t="s">
        <v>233</v>
      </c>
      <c r="BM177" s="143" t="s">
        <v>1247</v>
      </c>
    </row>
    <row r="178" spans="2:65" s="1" customFormat="1" x14ac:dyDescent="0.2">
      <c r="B178" s="33"/>
      <c r="D178" s="145" t="s">
        <v>235</v>
      </c>
      <c r="F178" s="146" t="s">
        <v>885</v>
      </c>
      <c r="I178" s="147"/>
      <c r="L178" s="33"/>
      <c r="M178" s="148"/>
      <c r="T178" s="54"/>
      <c r="AT178" s="18" t="s">
        <v>235</v>
      </c>
      <c r="AU178" s="18" t="s">
        <v>83</v>
      </c>
    </row>
    <row r="179" spans="2:65" s="12" customFormat="1" x14ac:dyDescent="0.2">
      <c r="B179" s="149"/>
      <c r="D179" s="150" t="s">
        <v>237</v>
      </c>
      <c r="E179" s="151" t="s">
        <v>819</v>
      </c>
      <c r="F179" s="152" t="s">
        <v>1248</v>
      </c>
      <c r="H179" s="153">
        <v>1.2789999999999999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73</v>
      </c>
      <c r="AY179" s="151" t="s">
        <v>226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1249</v>
      </c>
      <c r="H180" s="153">
        <v>-0.185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816</v>
      </c>
      <c r="F181" s="159" t="s">
        <v>240</v>
      </c>
      <c r="H181" s="160">
        <v>1.0940000000000001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" customFormat="1" ht="16.5" customHeight="1" x14ac:dyDescent="0.2">
      <c r="B182" s="33"/>
      <c r="C182" s="175" t="s">
        <v>414</v>
      </c>
      <c r="D182" s="175" t="s">
        <v>331</v>
      </c>
      <c r="E182" s="176" t="s">
        <v>890</v>
      </c>
      <c r="F182" s="177" t="s">
        <v>891</v>
      </c>
      <c r="G182" s="178" t="s">
        <v>492</v>
      </c>
      <c r="H182" s="179">
        <v>1.9690000000000001</v>
      </c>
      <c r="I182" s="180"/>
      <c r="J182" s="181">
        <f>ROUND(I182*H182,2)</f>
        <v>0</v>
      </c>
      <c r="K182" s="177" t="s">
        <v>232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1</v>
      </c>
      <c r="R182" s="141">
        <f>Q182*H182</f>
        <v>1.9690000000000001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1250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816</v>
      </c>
      <c r="H183" s="153">
        <v>1.0940000000000001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81</v>
      </c>
      <c r="AY183" s="151" t="s">
        <v>226</v>
      </c>
    </row>
    <row r="184" spans="2:65" s="12" customFormat="1" x14ac:dyDescent="0.2">
      <c r="B184" s="149"/>
      <c r="D184" s="150" t="s">
        <v>237</v>
      </c>
      <c r="F184" s="152" t="s">
        <v>1251</v>
      </c>
      <c r="H184" s="153">
        <v>1.9690000000000001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4</v>
      </c>
      <c r="AX184" s="12" t="s">
        <v>81</v>
      </c>
      <c r="AY184" s="151" t="s">
        <v>226</v>
      </c>
    </row>
    <row r="185" spans="2:65" s="11" customFormat="1" ht="22.9" customHeight="1" x14ac:dyDescent="0.2">
      <c r="B185" s="120"/>
      <c r="D185" s="121" t="s">
        <v>72</v>
      </c>
      <c r="E185" s="130" t="s">
        <v>83</v>
      </c>
      <c r="F185" s="130" t="s">
        <v>618</v>
      </c>
      <c r="I185" s="123"/>
      <c r="J185" s="131">
        <f>BK185</f>
        <v>0</v>
      </c>
      <c r="L185" s="120"/>
      <c r="M185" s="125"/>
      <c r="P185" s="126">
        <f>SUM(P186:P188)</f>
        <v>0</v>
      </c>
      <c r="R185" s="126">
        <f>SUM(R186:R188)</f>
        <v>5.5007809999999999</v>
      </c>
      <c r="T185" s="127">
        <f>SUM(T186:T188)</f>
        <v>0</v>
      </c>
      <c r="AR185" s="121" t="s">
        <v>81</v>
      </c>
      <c r="AT185" s="128" t="s">
        <v>72</v>
      </c>
      <c r="AU185" s="128" t="s">
        <v>81</v>
      </c>
      <c r="AY185" s="121" t="s">
        <v>226</v>
      </c>
      <c r="BK185" s="129">
        <f>SUM(BK186:BK188)</f>
        <v>0</v>
      </c>
    </row>
    <row r="186" spans="2:65" s="1" customFormat="1" ht="37.9" customHeight="1" x14ac:dyDescent="0.2">
      <c r="B186" s="33"/>
      <c r="C186" s="132" t="s">
        <v>419</v>
      </c>
      <c r="D186" s="132" t="s">
        <v>228</v>
      </c>
      <c r="E186" s="133" t="s">
        <v>619</v>
      </c>
      <c r="F186" s="134" t="s">
        <v>620</v>
      </c>
      <c r="G186" s="135" t="s">
        <v>396</v>
      </c>
      <c r="H186" s="136">
        <v>26.9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0.20449000000000001</v>
      </c>
      <c r="R186" s="141">
        <f>Q186*H186</f>
        <v>5.5007809999999999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1252</v>
      </c>
    </row>
    <row r="187" spans="2:65" s="1" customFormat="1" x14ac:dyDescent="0.2">
      <c r="B187" s="33"/>
      <c r="D187" s="145" t="s">
        <v>235</v>
      </c>
      <c r="F187" s="146" t="s">
        <v>622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1253</v>
      </c>
      <c r="H188" s="153">
        <v>26.9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81</v>
      </c>
      <c r="AY188" s="151" t="s">
        <v>226</v>
      </c>
    </row>
    <row r="189" spans="2:65" s="11" customFormat="1" ht="22.9" customHeight="1" x14ac:dyDescent="0.2">
      <c r="B189" s="120"/>
      <c r="D189" s="121" t="s">
        <v>72</v>
      </c>
      <c r="E189" s="130" t="s">
        <v>246</v>
      </c>
      <c r="F189" s="130" t="s">
        <v>353</v>
      </c>
      <c r="I189" s="123"/>
      <c r="J189" s="131">
        <f>BK189</f>
        <v>0</v>
      </c>
      <c r="L189" s="120"/>
      <c r="M189" s="125"/>
      <c r="P189" s="126">
        <f>SUM(P190:P194)</f>
        <v>0</v>
      </c>
      <c r="R189" s="126">
        <f>SUM(R190:R194)</f>
        <v>4.3740699999999997</v>
      </c>
      <c r="T189" s="127">
        <f>SUM(T190:T194)</f>
        <v>0</v>
      </c>
      <c r="AR189" s="121" t="s">
        <v>81</v>
      </c>
      <c r="AT189" s="128" t="s">
        <v>72</v>
      </c>
      <c r="AU189" s="128" t="s">
        <v>81</v>
      </c>
      <c r="AY189" s="121" t="s">
        <v>226</v>
      </c>
      <c r="BK189" s="129">
        <f>SUM(BK190:BK194)</f>
        <v>0</v>
      </c>
    </row>
    <row r="190" spans="2:65" s="1" customFormat="1" ht="16.5" customHeight="1" x14ac:dyDescent="0.2">
      <c r="B190" s="33"/>
      <c r="C190" s="132" t="s">
        <v>425</v>
      </c>
      <c r="D190" s="132" t="s">
        <v>228</v>
      </c>
      <c r="E190" s="133" t="s">
        <v>896</v>
      </c>
      <c r="F190" s="134" t="s">
        <v>897</v>
      </c>
      <c r="G190" s="135" t="s">
        <v>396</v>
      </c>
      <c r="H190" s="136">
        <v>2.6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1254</v>
      </c>
    </row>
    <row r="191" spans="2:65" s="1" customFormat="1" x14ac:dyDescent="0.2">
      <c r="B191" s="33"/>
      <c r="D191" s="145" t="s">
        <v>235</v>
      </c>
      <c r="F191" s="146" t="s">
        <v>899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" customFormat="1" ht="21.75" customHeight="1" x14ac:dyDescent="0.2">
      <c r="B192" s="33"/>
      <c r="C192" s="132" t="s">
        <v>430</v>
      </c>
      <c r="D192" s="132" t="s">
        <v>228</v>
      </c>
      <c r="E192" s="133" t="s">
        <v>1255</v>
      </c>
      <c r="F192" s="134" t="s">
        <v>1256</v>
      </c>
      <c r="G192" s="135" t="s">
        <v>243</v>
      </c>
      <c r="H192" s="136">
        <v>1</v>
      </c>
      <c r="I192" s="137"/>
      <c r="J192" s="138">
        <f>ROUND(I192*H192,2)</f>
        <v>0</v>
      </c>
      <c r="K192" s="134" t="s">
        <v>19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4.3740699999999997</v>
      </c>
      <c r="R192" s="141">
        <f>Q192*H192</f>
        <v>4.3740699999999997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1257</v>
      </c>
    </row>
    <row r="193" spans="2:65" s="1" customFormat="1" ht="24.2" customHeight="1" x14ac:dyDescent="0.2">
      <c r="B193" s="33"/>
      <c r="C193" s="175" t="s">
        <v>436</v>
      </c>
      <c r="D193" s="175" t="s">
        <v>331</v>
      </c>
      <c r="E193" s="176" t="s">
        <v>1258</v>
      </c>
      <c r="F193" s="177" t="s">
        <v>1259</v>
      </c>
      <c r="G193" s="178" t="s">
        <v>243</v>
      </c>
      <c r="H193" s="179">
        <v>1</v>
      </c>
      <c r="I193" s="180"/>
      <c r="J193" s="181">
        <f>ROUND(I193*H193,2)</f>
        <v>0</v>
      </c>
      <c r="K193" s="177" t="s">
        <v>19</v>
      </c>
      <c r="L193" s="182"/>
      <c r="M193" s="183" t="s">
        <v>19</v>
      </c>
      <c r="N193" s="184" t="s">
        <v>44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270</v>
      </c>
      <c r="AT193" s="143" t="s">
        <v>331</v>
      </c>
      <c r="AU193" s="143" t="s">
        <v>83</v>
      </c>
      <c r="AY193" s="18" t="s">
        <v>226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81</v>
      </c>
      <c r="BK193" s="144">
        <f>ROUND(I193*H193,2)</f>
        <v>0</v>
      </c>
      <c r="BL193" s="18" t="s">
        <v>233</v>
      </c>
      <c r="BM193" s="143" t="s">
        <v>1260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1261</v>
      </c>
      <c r="H194" s="153">
        <v>1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81</v>
      </c>
      <c r="AY194" s="151" t="s">
        <v>226</v>
      </c>
    </row>
    <row r="195" spans="2:65" s="11" customFormat="1" ht="22.9" customHeight="1" x14ac:dyDescent="0.2">
      <c r="B195" s="120"/>
      <c r="D195" s="121" t="s">
        <v>72</v>
      </c>
      <c r="E195" s="130" t="s">
        <v>233</v>
      </c>
      <c r="F195" s="130" t="s">
        <v>424</v>
      </c>
      <c r="I195" s="123"/>
      <c r="J195" s="131">
        <f>BK195</f>
        <v>0</v>
      </c>
      <c r="L195" s="120"/>
      <c r="M195" s="125"/>
      <c r="P195" s="126">
        <f>SUM(P196:P213)</f>
        <v>0</v>
      </c>
      <c r="R195" s="126">
        <f>SUM(R196:R213)</f>
        <v>5.7090348200000012</v>
      </c>
      <c r="T195" s="127">
        <f>SUM(T196:T213)</f>
        <v>0</v>
      </c>
      <c r="AR195" s="121" t="s">
        <v>81</v>
      </c>
      <c r="AT195" s="128" t="s">
        <v>72</v>
      </c>
      <c r="AU195" s="128" t="s">
        <v>81</v>
      </c>
      <c r="AY195" s="121" t="s">
        <v>226</v>
      </c>
      <c r="BK195" s="129">
        <f>SUM(BK196:BK213)</f>
        <v>0</v>
      </c>
    </row>
    <row r="196" spans="2:65" s="1" customFormat="1" ht="16.5" customHeight="1" x14ac:dyDescent="0.2">
      <c r="B196" s="33"/>
      <c r="C196" s="132" t="s">
        <v>442</v>
      </c>
      <c r="D196" s="132" t="s">
        <v>228</v>
      </c>
      <c r="E196" s="133" t="s">
        <v>901</v>
      </c>
      <c r="F196" s="134" t="s">
        <v>902</v>
      </c>
      <c r="G196" s="135" t="s">
        <v>277</v>
      </c>
      <c r="H196" s="136">
        <v>2.8860000000000001</v>
      </c>
      <c r="I196" s="137"/>
      <c r="J196" s="138">
        <f>ROUND(I196*H196,2)</f>
        <v>0</v>
      </c>
      <c r="K196" s="134" t="s">
        <v>232</v>
      </c>
      <c r="L196" s="33"/>
      <c r="M196" s="139" t="s">
        <v>19</v>
      </c>
      <c r="N196" s="140" t="s">
        <v>44</v>
      </c>
      <c r="P196" s="141">
        <f>O196*H196</f>
        <v>0</v>
      </c>
      <c r="Q196" s="141">
        <v>1.8907700000000001</v>
      </c>
      <c r="R196" s="141">
        <f>Q196*H196</f>
        <v>5.4567622200000008</v>
      </c>
      <c r="S196" s="141">
        <v>0</v>
      </c>
      <c r="T196" s="142">
        <f>S196*H196</f>
        <v>0</v>
      </c>
      <c r="AR196" s="143" t="s">
        <v>233</v>
      </c>
      <c r="AT196" s="143" t="s">
        <v>228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1262</v>
      </c>
    </row>
    <row r="197" spans="2:65" s="1" customFormat="1" x14ac:dyDescent="0.2">
      <c r="B197" s="33"/>
      <c r="D197" s="145" t="s">
        <v>235</v>
      </c>
      <c r="F197" s="146" t="s">
        <v>904</v>
      </c>
      <c r="I197" s="147"/>
      <c r="L197" s="33"/>
      <c r="M197" s="148"/>
      <c r="T197" s="54"/>
      <c r="AT197" s="18" t="s">
        <v>235</v>
      </c>
      <c r="AU197" s="18" t="s">
        <v>83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1263</v>
      </c>
      <c r="H198" s="153">
        <v>2.5739999999999998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1264</v>
      </c>
      <c r="H199" s="153">
        <v>0.312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3" customFormat="1" x14ac:dyDescent="0.2">
      <c r="B200" s="157"/>
      <c r="D200" s="150" t="s">
        <v>237</v>
      </c>
      <c r="E200" s="158" t="s">
        <v>811</v>
      </c>
      <c r="F200" s="159" t="s">
        <v>240</v>
      </c>
      <c r="H200" s="160">
        <v>2.8860000000000001</v>
      </c>
      <c r="I200" s="161"/>
      <c r="L200" s="157"/>
      <c r="M200" s="162"/>
      <c r="T200" s="163"/>
      <c r="AT200" s="158" t="s">
        <v>237</v>
      </c>
      <c r="AU200" s="158" t="s">
        <v>83</v>
      </c>
      <c r="AV200" s="13" t="s">
        <v>233</v>
      </c>
      <c r="AW200" s="13" t="s">
        <v>33</v>
      </c>
      <c r="AX200" s="13" t="s">
        <v>81</v>
      </c>
      <c r="AY200" s="158" t="s">
        <v>226</v>
      </c>
    </row>
    <row r="201" spans="2:65" s="1" customFormat="1" ht="24.2" customHeight="1" x14ac:dyDescent="0.2">
      <c r="B201" s="33"/>
      <c r="C201" s="132" t="s">
        <v>447</v>
      </c>
      <c r="D201" s="132" t="s">
        <v>228</v>
      </c>
      <c r="E201" s="133" t="s">
        <v>1265</v>
      </c>
      <c r="F201" s="134" t="s">
        <v>1266</v>
      </c>
      <c r="G201" s="135" t="s">
        <v>277</v>
      </c>
      <c r="H201" s="136">
        <v>4.0570000000000004</v>
      </c>
      <c r="I201" s="137"/>
      <c r="J201" s="138">
        <f>ROUND(I201*H201,2)</f>
        <v>0</v>
      </c>
      <c r="K201" s="134" t="s">
        <v>232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1267</v>
      </c>
    </row>
    <row r="202" spans="2:65" s="1" customFormat="1" x14ac:dyDescent="0.2">
      <c r="B202" s="33"/>
      <c r="D202" s="145" t="s">
        <v>235</v>
      </c>
      <c r="F202" s="146" t="s">
        <v>1268</v>
      </c>
      <c r="I202" s="147"/>
      <c r="L202" s="33"/>
      <c r="M202" s="148"/>
      <c r="T202" s="54"/>
      <c r="AT202" s="18" t="s">
        <v>235</v>
      </c>
      <c r="AU202" s="18" t="s">
        <v>83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1269</v>
      </c>
      <c r="H203" s="153">
        <v>3.4319999999999999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73</v>
      </c>
      <c r="AY203" s="151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1270</v>
      </c>
      <c r="H204" s="153">
        <v>0.625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3" customFormat="1" x14ac:dyDescent="0.2">
      <c r="B205" s="157"/>
      <c r="D205" s="150" t="s">
        <v>237</v>
      </c>
      <c r="E205" s="158" t="s">
        <v>808</v>
      </c>
      <c r="F205" s="159" t="s">
        <v>240</v>
      </c>
      <c r="H205" s="160">
        <v>4.0570000000000004</v>
      </c>
      <c r="I205" s="161"/>
      <c r="L205" s="157"/>
      <c r="M205" s="162"/>
      <c r="T205" s="163"/>
      <c r="AT205" s="158" t="s">
        <v>237</v>
      </c>
      <c r="AU205" s="158" t="s">
        <v>83</v>
      </c>
      <c r="AV205" s="13" t="s">
        <v>233</v>
      </c>
      <c r="AW205" s="13" t="s">
        <v>33</v>
      </c>
      <c r="AX205" s="13" t="s">
        <v>81</v>
      </c>
      <c r="AY205" s="158" t="s">
        <v>226</v>
      </c>
    </row>
    <row r="206" spans="2:65" s="1" customFormat="1" ht="24.2" customHeight="1" x14ac:dyDescent="0.2">
      <c r="B206" s="33"/>
      <c r="C206" s="132" t="s">
        <v>452</v>
      </c>
      <c r="D206" s="132" t="s">
        <v>228</v>
      </c>
      <c r="E206" s="133" t="s">
        <v>912</v>
      </c>
      <c r="F206" s="134" t="s">
        <v>913</v>
      </c>
      <c r="G206" s="135" t="s">
        <v>231</v>
      </c>
      <c r="H206" s="136">
        <v>4.32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6.3200000000000001E-3</v>
      </c>
      <c r="R206" s="141">
        <f>Q206*H206</f>
        <v>2.7302400000000001E-2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1271</v>
      </c>
    </row>
    <row r="207" spans="2:65" s="1" customFormat="1" x14ac:dyDescent="0.2">
      <c r="B207" s="33"/>
      <c r="D207" s="145" t="s">
        <v>235</v>
      </c>
      <c r="F207" s="146" t="s">
        <v>915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1272</v>
      </c>
      <c r="H208" s="153">
        <v>3.32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73</v>
      </c>
      <c r="AY208" s="151" t="s">
        <v>226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1273</v>
      </c>
      <c r="H209" s="153">
        <v>1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73</v>
      </c>
      <c r="AY209" s="151" t="s">
        <v>226</v>
      </c>
    </row>
    <row r="210" spans="2:65" s="13" customFormat="1" x14ac:dyDescent="0.2">
      <c r="B210" s="157"/>
      <c r="D210" s="150" t="s">
        <v>237</v>
      </c>
      <c r="E210" s="158" t="s">
        <v>19</v>
      </c>
      <c r="F210" s="159" t="s">
        <v>240</v>
      </c>
      <c r="H210" s="160">
        <v>4.32</v>
      </c>
      <c r="I210" s="161"/>
      <c r="L210" s="157"/>
      <c r="M210" s="162"/>
      <c r="T210" s="163"/>
      <c r="AT210" s="158" t="s">
        <v>237</v>
      </c>
      <c r="AU210" s="158" t="s">
        <v>83</v>
      </c>
      <c r="AV210" s="13" t="s">
        <v>233</v>
      </c>
      <c r="AW210" s="13" t="s">
        <v>33</v>
      </c>
      <c r="AX210" s="13" t="s">
        <v>81</v>
      </c>
      <c r="AY210" s="158" t="s">
        <v>226</v>
      </c>
    </row>
    <row r="211" spans="2:65" s="1" customFormat="1" ht="16.5" customHeight="1" x14ac:dyDescent="0.2">
      <c r="B211" s="33"/>
      <c r="C211" s="132" t="s">
        <v>457</v>
      </c>
      <c r="D211" s="132" t="s">
        <v>228</v>
      </c>
      <c r="E211" s="133" t="s">
        <v>1274</v>
      </c>
      <c r="F211" s="134" t="s">
        <v>1275</v>
      </c>
      <c r="G211" s="135" t="s">
        <v>492</v>
      </c>
      <c r="H211" s="136">
        <v>0.26300000000000001</v>
      </c>
      <c r="I211" s="137"/>
      <c r="J211" s="138">
        <f>ROUND(I211*H211,2)</f>
        <v>0</v>
      </c>
      <c r="K211" s="134" t="s">
        <v>232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0.85540000000000005</v>
      </c>
      <c r="R211" s="141">
        <f>Q211*H211</f>
        <v>0.22497020000000001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1276</v>
      </c>
    </row>
    <row r="212" spans="2:65" s="1" customFormat="1" x14ac:dyDescent="0.2">
      <c r="B212" s="33"/>
      <c r="D212" s="145" t="s">
        <v>235</v>
      </c>
      <c r="F212" s="146" t="s">
        <v>1277</v>
      </c>
      <c r="I212" s="147"/>
      <c r="L212" s="33"/>
      <c r="M212" s="148"/>
      <c r="T212" s="54"/>
      <c r="AT212" s="18" t="s">
        <v>235</v>
      </c>
      <c r="AU212" s="18" t="s">
        <v>83</v>
      </c>
    </row>
    <row r="213" spans="2:65" s="12" customFormat="1" x14ac:dyDescent="0.2">
      <c r="B213" s="149"/>
      <c r="D213" s="150" t="s">
        <v>237</v>
      </c>
      <c r="E213" s="151" t="s">
        <v>19</v>
      </c>
      <c r="F213" s="152" t="s">
        <v>1278</v>
      </c>
      <c r="H213" s="153">
        <v>0.26300000000000001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33</v>
      </c>
      <c r="AX213" s="12" t="s">
        <v>81</v>
      </c>
      <c r="AY213" s="151" t="s">
        <v>226</v>
      </c>
    </row>
    <row r="214" spans="2:65" s="11" customFormat="1" ht="22.9" customHeight="1" x14ac:dyDescent="0.2">
      <c r="B214" s="120"/>
      <c r="D214" s="121" t="s">
        <v>72</v>
      </c>
      <c r="E214" s="130" t="s">
        <v>255</v>
      </c>
      <c r="F214" s="130" t="s">
        <v>435</v>
      </c>
      <c r="I214" s="123"/>
      <c r="J214" s="131">
        <f>BK214</f>
        <v>0</v>
      </c>
      <c r="L214" s="120"/>
      <c r="M214" s="125"/>
      <c r="P214" s="126">
        <f>SUM(P215:P231)</f>
        <v>0</v>
      </c>
      <c r="R214" s="126">
        <f>SUM(R215:R231)</f>
        <v>0</v>
      </c>
      <c r="T214" s="127">
        <f>SUM(T215:T231)</f>
        <v>0</v>
      </c>
      <c r="AR214" s="121" t="s">
        <v>81</v>
      </c>
      <c r="AT214" s="128" t="s">
        <v>72</v>
      </c>
      <c r="AU214" s="128" t="s">
        <v>81</v>
      </c>
      <c r="AY214" s="121" t="s">
        <v>226</v>
      </c>
      <c r="BK214" s="129">
        <f>SUM(BK215:BK231)</f>
        <v>0</v>
      </c>
    </row>
    <row r="215" spans="2:65" s="1" customFormat="1" ht="16.5" customHeight="1" x14ac:dyDescent="0.2">
      <c r="B215" s="33"/>
      <c r="C215" s="132" t="s">
        <v>462</v>
      </c>
      <c r="D215" s="132" t="s">
        <v>228</v>
      </c>
      <c r="E215" s="133" t="s">
        <v>1279</v>
      </c>
      <c r="F215" s="134" t="s">
        <v>1280</v>
      </c>
      <c r="G215" s="135" t="s">
        <v>231</v>
      </c>
      <c r="H215" s="136">
        <v>40.880000000000003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1281</v>
      </c>
    </row>
    <row r="216" spans="2:65" s="1" customFormat="1" x14ac:dyDescent="0.2">
      <c r="B216" s="33"/>
      <c r="D216" s="145" t="s">
        <v>235</v>
      </c>
      <c r="F216" s="146" t="s">
        <v>1282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1283</v>
      </c>
      <c r="H217" s="153">
        <v>37.76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73</v>
      </c>
      <c r="AY217" s="151" t="s">
        <v>226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1284</v>
      </c>
      <c r="H218" s="153">
        <v>3.12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73</v>
      </c>
      <c r="AY218" s="151" t="s">
        <v>226</v>
      </c>
    </row>
    <row r="219" spans="2:65" s="13" customFormat="1" x14ac:dyDescent="0.2">
      <c r="B219" s="157"/>
      <c r="D219" s="150" t="s">
        <v>237</v>
      </c>
      <c r="E219" s="158" t="s">
        <v>1145</v>
      </c>
      <c r="F219" s="159" t="s">
        <v>240</v>
      </c>
      <c r="H219" s="160">
        <v>40.880000000000003</v>
      </c>
      <c r="I219" s="161"/>
      <c r="L219" s="157"/>
      <c r="M219" s="162"/>
      <c r="T219" s="163"/>
      <c r="AT219" s="158" t="s">
        <v>237</v>
      </c>
      <c r="AU219" s="158" t="s">
        <v>83</v>
      </c>
      <c r="AV219" s="13" t="s">
        <v>233</v>
      </c>
      <c r="AW219" s="13" t="s">
        <v>33</v>
      </c>
      <c r="AX219" s="13" t="s">
        <v>81</v>
      </c>
      <c r="AY219" s="158" t="s">
        <v>226</v>
      </c>
    </row>
    <row r="220" spans="2:65" s="1" customFormat="1" ht="24.2" customHeight="1" x14ac:dyDescent="0.2">
      <c r="B220" s="33"/>
      <c r="C220" s="132" t="s">
        <v>468</v>
      </c>
      <c r="D220" s="132" t="s">
        <v>228</v>
      </c>
      <c r="E220" s="133" t="s">
        <v>1285</v>
      </c>
      <c r="F220" s="134" t="s">
        <v>1286</v>
      </c>
      <c r="G220" s="135" t="s">
        <v>231</v>
      </c>
      <c r="H220" s="136">
        <v>56.78</v>
      </c>
      <c r="I220" s="137"/>
      <c r="J220" s="138">
        <f>ROUND(I220*H220,2)</f>
        <v>0</v>
      </c>
      <c r="K220" s="134" t="s">
        <v>232</v>
      </c>
      <c r="L220" s="33"/>
      <c r="M220" s="139" t="s">
        <v>19</v>
      </c>
      <c r="N220" s="140" t="s">
        <v>44</v>
      </c>
      <c r="P220" s="141">
        <f>O220*H220</f>
        <v>0</v>
      </c>
      <c r="Q220" s="141">
        <v>0</v>
      </c>
      <c r="R220" s="141">
        <f>Q220*H220</f>
        <v>0</v>
      </c>
      <c r="S220" s="141">
        <v>0</v>
      </c>
      <c r="T220" s="142">
        <f>S220*H220</f>
        <v>0</v>
      </c>
      <c r="AR220" s="143" t="s">
        <v>233</v>
      </c>
      <c r="AT220" s="143" t="s">
        <v>228</v>
      </c>
      <c r="AU220" s="143" t="s">
        <v>83</v>
      </c>
      <c r="AY220" s="18" t="s">
        <v>226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8" t="s">
        <v>81</v>
      </c>
      <c r="BK220" s="144">
        <f>ROUND(I220*H220,2)</f>
        <v>0</v>
      </c>
      <c r="BL220" s="18" t="s">
        <v>233</v>
      </c>
      <c r="BM220" s="143" t="s">
        <v>1287</v>
      </c>
    </row>
    <row r="221" spans="2:65" s="1" customFormat="1" x14ac:dyDescent="0.2">
      <c r="B221" s="33"/>
      <c r="D221" s="145" t="s">
        <v>235</v>
      </c>
      <c r="F221" s="146" t="s">
        <v>1288</v>
      </c>
      <c r="I221" s="147"/>
      <c r="L221" s="33"/>
      <c r="M221" s="148"/>
      <c r="T221" s="54"/>
      <c r="AT221" s="18" t="s">
        <v>235</v>
      </c>
      <c r="AU221" s="18" t="s">
        <v>83</v>
      </c>
    </row>
    <row r="222" spans="2:65" s="12" customFormat="1" x14ac:dyDescent="0.2">
      <c r="B222" s="149"/>
      <c r="D222" s="150" t="s">
        <v>237</v>
      </c>
      <c r="E222" s="151" t="s">
        <v>19</v>
      </c>
      <c r="F222" s="152" t="s">
        <v>1137</v>
      </c>
      <c r="H222" s="153">
        <v>56.78</v>
      </c>
      <c r="I222" s="154"/>
      <c r="L222" s="149"/>
      <c r="M222" s="155"/>
      <c r="T222" s="156"/>
      <c r="AT222" s="151" t="s">
        <v>237</v>
      </c>
      <c r="AU222" s="151" t="s">
        <v>83</v>
      </c>
      <c r="AV222" s="12" t="s">
        <v>83</v>
      </c>
      <c r="AW222" s="12" t="s">
        <v>33</v>
      </c>
      <c r="AX222" s="12" t="s">
        <v>81</v>
      </c>
      <c r="AY222" s="151" t="s">
        <v>226</v>
      </c>
    </row>
    <row r="223" spans="2:65" s="1" customFormat="1" ht="24.2" customHeight="1" x14ac:dyDescent="0.2">
      <c r="B223" s="33"/>
      <c r="C223" s="132" t="s">
        <v>473</v>
      </c>
      <c r="D223" s="132" t="s">
        <v>228</v>
      </c>
      <c r="E223" s="133" t="s">
        <v>1289</v>
      </c>
      <c r="F223" s="134" t="s">
        <v>1290</v>
      </c>
      <c r="G223" s="135" t="s">
        <v>231</v>
      </c>
      <c r="H223" s="136">
        <v>40.880000000000003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</v>
      </c>
      <c r="R223" s="141">
        <f>Q223*H223</f>
        <v>0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1291</v>
      </c>
    </row>
    <row r="224" spans="2:65" s="1" customFormat="1" x14ac:dyDescent="0.2">
      <c r="B224" s="33"/>
      <c r="D224" s="145" t="s">
        <v>235</v>
      </c>
      <c r="F224" s="146" t="s">
        <v>1292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1145</v>
      </c>
      <c r="H225" s="153">
        <v>40.880000000000003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73</v>
      </c>
      <c r="AY225" s="151" t="s">
        <v>226</v>
      </c>
    </row>
    <row r="226" spans="2:65" s="13" customFormat="1" x14ac:dyDescent="0.2">
      <c r="B226" s="157"/>
      <c r="D226" s="150" t="s">
        <v>237</v>
      </c>
      <c r="E226" s="158" t="s">
        <v>19</v>
      </c>
      <c r="F226" s="159" t="s">
        <v>240</v>
      </c>
      <c r="H226" s="160">
        <v>40.880000000000003</v>
      </c>
      <c r="I226" s="161"/>
      <c r="L226" s="157"/>
      <c r="M226" s="162"/>
      <c r="T226" s="163"/>
      <c r="AT226" s="158" t="s">
        <v>237</v>
      </c>
      <c r="AU226" s="158" t="s">
        <v>83</v>
      </c>
      <c r="AV226" s="13" t="s">
        <v>233</v>
      </c>
      <c r="AW226" s="13" t="s">
        <v>33</v>
      </c>
      <c r="AX226" s="13" t="s">
        <v>81</v>
      </c>
      <c r="AY226" s="158" t="s">
        <v>226</v>
      </c>
    </row>
    <row r="227" spans="2:65" s="1" customFormat="1" ht="24.2" customHeight="1" x14ac:dyDescent="0.2">
      <c r="B227" s="33"/>
      <c r="C227" s="132" t="s">
        <v>479</v>
      </c>
      <c r="D227" s="132" t="s">
        <v>228</v>
      </c>
      <c r="E227" s="133" t="s">
        <v>1293</v>
      </c>
      <c r="F227" s="134" t="s">
        <v>1294</v>
      </c>
      <c r="G227" s="135" t="s">
        <v>231</v>
      </c>
      <c r="H227" s="136">
        <v>56.78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1295</v>
      </c>
    </row>
    <row r="228" spans="2:65" s="1" customFormat="1" x14ac:dyDescent="0.2">
      <c r="B228" s="33"/>
      <c r="D228" s="145" t="s">
        <v>235</v>
      </c>
      <c r="F228" s="146" t="s">
        <v>1296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1297</v>
      </c>
      <c r="H229" s="153">
        <v>51.06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73</v>
      </c>
      <c r="AY229" s="151" t="s">
        <v>226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1298</v>
      </c>
      <c r="H230" s="153">
        <v>5.72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73</v>
      </c>
      <c r="AY230" s="151" t="s">
        <v>226</v>
      </c>
    </row>
    <row r="231" spans="2:65" s="13" customFormat="1" x14ac:dyDescent="0.2">
      <c r="B231" s="157"/>
      <c r="D231" s="150" t="s">
        <v>237</v>
      </c>
      <c r="E231" s="158" t="s">
        <v>1137</v>
      </c>
      <c r="F231" s="159" t="s">
        <v>240</v>
      </c>
      <c r="H231" s="160">
        <v>56.78</v>
      </c>
      <c r="I231" s="161"/>
      <c r="L231" s="157"/>
      <c r="M231" s="162"/>
      <c r="T231" s="163"/>
      <c r="AT231" s="158" t="s">
        <v>237</v>
      </c>
      <c r="AU231" s="158" t="s">
        <v>83</v>
      </c>
      <c r="AV231" s="13" t="s">
        <v>233</v>
      </c>
      <c r="AW231" s="13" t="s">
        <v>33</v>
      </c>
      <c r="AX231" s="13" t="s">
        <v>81</v>
      </c>
      <c r="AY231" s="158" t="s">
        <v>226</v>
      </c>
    </row>
    <row r="232" spans="2:65" s="11" customFormat="1" ht="22.9" customHeight="1" x14ac:dyDescent="0.2">
      <c r="B232" s="120"/>
      <c r="D232" s="121" t="s">
        <v>72</v>
      </c>
      <c r="E232" s="130" t="s">
        <v>270</v>
      </c>
      <c r="F232" s="130" t="s">
        <v>697</v>
      </c>
      <c r="I232" s="123"/>
      <c r="J232" s="131">
        <f>BK232</f>
        <v>0</v>
      </c>
      <c r="L232" s="120"/>
      <c r="M232" s="125"/>
      <c r="P232" s="126">
        <f>SUM(P233:P242)</f>
        <v>0</v>
      </c>
      <c r="R232" s="126">
        <f>SUM(R233:R242)</f>
        <v>3.5724600000000002E-2</v>
      </c>
      <c r="T232" s="127">
        <f>SUM(T233:T242)</f>
        <v>0</v>
      </c>
      <c r="AR232" s="121" t="s">
        <v>81</v>
      </c>
      <c r="AT232" s="128" t="s">
        <v>72</v>
      </c>
      <c r="AU232" s="128" t="s">
        <v>81</v>
      </c>
      <c r="AY232" s="121" t="s">
        <v>226</v>
      </c>
      <c r="BK232" s="129">
        <f>SUM(BK233:BK242)</f>
        <v>0</v>
      </c>
    </row>
    <row r="233" spans="2:65" s="1" customFormat="1" ht="21.75" customHeight="1" x14ac:dyDescent="0.2">
      <c r="B233" s="33"/>
      <c r="C233" s="132" t="s">
        <v>484</v>
      </c>
      <c r="D233" s="132" t="s">
        <v>228</v>
      </c>
      <c r="E233" s="133" t="s">
        <v>934</v>
      </c>
      <c r="F233" s="134" t="s">
        <v>935</v>
      </c>
      <c r="G233" s="135" t="s">
        <v>396</v>
      </c>
      <c r="H233" s="136">
        <v>2.6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2.0000000000000002E-5</v>
      </c>
      <c r="R233" s="141">
        <f>Q233*H233</f>
        <v>5.2000000000000004E-5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1299</v>
      </c>
    </row>
    <row r="234" spans="2:65" s="1" customFormat="1" x14ac:dyDescent="0.2">
      <c r="B234" s="33"/>
      <c r="D234" s="145" t="s">
        <v>235</v>
      </c>
      <c r="F234" s="146" t="s">
        <v>937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1300</v>
      </c>
      <c r="H235" s="153">
        <v>2.6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" customFormat="1" ht="16.5" customHeight="1" x14ac:dyDescent="0.2">
      <c r="B236" s="33"/>
      <c r="C236" s="175" t="s">
        <v>489</v>
      </c>
      <c r="D236" s="175" t="s">
        <v>331</v>
      </c>
      <c r="E236" s="176" t="s">
        <v>939</v>
      </c>
      <c r="F236" s="177" t="s">
        <v>940</v>
      </c>
      <c r="G236" s="178" t="s">
        <v>396</v>
      </c>
      <c r="H236" s="179">
        <v>2.6389999999999998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1.34E-2</v>
      </c>
      <c r="R236" s="141">
        <f>Q236*H236</f>
        <v>3.5362600000000001E-2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1301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1302</v>
      </c>
      <c r="H237" s="153">
        <v>2.6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2" customFormat="1" x14ac:dyDescent="0.2">
      <c r="B238" s="149"/>
      <c r="D238" s="150" t="s">
        <v>237</v>
      </c>
      <c r="F238" s="152" t="s">
        <v>1303</v>
      </c>
      <c r="H238" s="153">
        <v>2.6389999999999998</v>
      </c>
      <c r="I238" s="154"/>
      <c r="L238" s="149"/>
      <c r="M238" s="155"/>
      <c r="T238" s="156"/>
      <c r="AT238" s="151" t="s">
        <v>237</v>
      </c>
      <c r="AU238" s="151" t="s">
        <v>83</v>
      </c>
      <c r="AV238" s="12" t="s">
        <v>83</v>
      </c>
      <c r="AW238" s="12" t="s">
        <v>4</v>
      </c>
      <c r="AX238" s="12" t="s">
        <v>81</v>
      </c>
      <c r="AY238" s="151" t="s">
        <v>226</v>
      </c>
    </row>
    <row r="239" spans="2:65" s="1" customFormat="1" ht="16.5" customHeight="1" x14ac:dyDescent="0.2">
      <c r="B239" s="33"/>
      <c r="C239" s="132" t="s">
        <v>496</v>
      </c>
      <c r="D239" s="132" t="s">
        <v>228</v>
      </c>
      <c r="E239" s="133" t="s">
        <v>951</v>
      </c>
      <c r="F239" s="134" t="s">
        <v>952</v>
      </c>
      <c r="G239" s="135" t="s">
        <v>953</v>
      </c>
      <c r="H239" s="136">
        <v>1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3.1E-4</v>
      </c>
      <c r="R239" s="141">
        <f>Q239*H239</f>
        <v>3.1E-4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1304</v>
      </c>
    </row>
    <row r="240" spans="2:65" s="1" customFormat="1" x14ac:dyDescent="0.2">
      <c r="B240" s="33"/>
      <c r="D240" s="145" t="s">
        <v>235</v>
      </c>
      <c r="F240" s="146" t="s">
        <v>955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" customFormat="1" ht="24.2" customHeight="1" x14ac:dyDescent="0.2">
      <c r="B241" s="33"/>
      <c r="C241" s="132" t="s">
        <v>502</v>
      </c>
      <c r="D241" s="132" t="s">
        <v>228</v>
      </c>
      <c r="E241" s="133" t="s">
        <v>1305</v>
      </c>
      <c r="F241" s="134" t="s">
        <v>1306</v>
      </c>
      <c r="G241" s="135" t="s">
        <v>243</v>
      </c>
      <c r="H241" s="136">
        <v>1</v>
      </c>
      <c r="I241" s="137"/>
      <c r="J241" s="138">
        <f>ROUND(I241*H241,2)</f>
        <v>0</v>
      </c>
      <c r="K241" s="134" t="s">
        <v>19</v>
      </c>
      <c r="L241" s="33"/>
      <c r="M241" s="139" t="s">
        <v>19</v>
      </c>
      <c r="N241" s="140" t="s">
        <v>44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233</v>
      </c>
      <c r="AT241" s="143" t="s">
        <v>228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1307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1308</v>
      </c>
      <c r="H242" s="153">
        <v>1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81</v>
      </c>
      <c r="AY242" s="151" t="s">
        <v>226</v>
      </c>
    </row>
    <row r="243" spans="2:65" s="11" customFormat="1" ht="22.9" customHeight="1" x14ac:dyDescent="0.2">
      <c r="B243" s="120"/>
      <c r="D243" s="121" t="s">
        <v>72</v>
      </c>
      <c r="E243" s="130" t="s">
        <v>330</v>
      </c>
      <c r="F243" s="130" t="s">
        <v>478</v>
      </c>
      <c r="I243" s="123"/>
      <c r="J243" s="131">
        <f>BK243</f>
        <v>0</v>
      </c>
      <c r="L243" s="120"/>
      <c r="M243" s="125"/>
      <c r="P243" s="126">
        <f>SUM(P244:P275)</f>
        <v>0</v>
      </c>
      <c r="R243" s="126">
        <f>SUM(R244:R275)</f>
        <v>0</v>
      </c>
      <c r="T243" s="127">
        <f>SUM(T244:T275)</f>
        <v>0</v>
      </c>
      <c r="AR243" s="121" t="s">
        <v>81</v>
      </c>
      <c r="AT243" s="128" t="s">
        <v>72</v>
      </c>
      <c r="AU243" s="128" t="s">
        <v>81</v>
      </c>
      <c r="AY243" s="121" t="s">
        <v>226</v>
      </c>
      <c r="BK243" s="129">
        <f>SUM(BK244:BK275)</f>
        <v>0</v>
      </c>
    </row>
    <row r="244" spans="2:65" s="1" customFormat="1" ht="24.2" customHeight="1" x14ac:dyDescent="0.2">
      <c r="B244" s="33"/>
      <c r="C244" s="132" t="s">
        <v>508</v>
      </c>
      <c r="D244" s="132" t="s">
        <v>228</v>
      </c>
      <c r="E244" s="133" t="s">
        <v>1309</v>
      </c>
      <c r="F244" s="134" t="s">
        <v>1310</v>
      </c>
      <c r="G244" s="135" t="s">
        <v>396</v>
      </c>
      <c r="H244" s="136">
        <v>26.4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0</v>
      </c>
      <c r="R244" s="141">
        <f>Q244*H244</f>
        <v>0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1311</v>
      </c>
    </row>
    <row r="245" spans="2:65" s="1" customFormat="1" x14ac:dyDescent="0.2">
      <c r="B245" s="33"/>
      <c r="D245" s="145" t="s">
        <v>235</v>
      </c>
      <c r="F245" s="146" t="s">
        <v>1312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1313</v>
      </c>
      <c r="H246" s="153">
        <v>26.4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19</v>
      </c>
      <c r="F247" s="159" t="s">
        <v>240</v>
      </c>
      <c r="H247" s="160">
        <v>26.4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16.5" customHeight="1" x14ac:dyDescent="0.2">
      <c r="B248" s="33"/>
      <c r="C248" s="132" t="s">
        <v>513</v>
      </c>
      <c r="D248" s="132" t="s">
        <v>228</v>
      </c>
      <c r="E248" s="133" t="s">
        <v>1314</v>
      </c>
      <c r="F248" s="134" t="s">
        <v>1315</v>
      </c>
      <c r="G248" s="135" t="s">
        <v>396</v>
      </c>
      <c r="H248" s="136">
        <v>26.4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1316</v>
      </c>
    </row>
    <row r="249" spans="2:65" s="1" customFormat="1" x14ac:dyDescent="0.2">
      <c r="B249" s="33"/>
      <c r="D249" s="145" t="s">
        <v>235</v>
      </c>
      <c r="F249" s="146" t="s">
        <v>1317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" customFormat="1" ht="24.2" customHeight="1" x14ac:dyDescent="0.2">
      <c r="B250" s="33"/>
      <c r="C250" s="132" t="s">
        <v>518</v>
      </c>
      <c r="D250" s="132" t="s">
        <v>228</v>
      </c>
      <c r="E250" s="133" t="s">
        <v>490</v>
      </c>
      <c r="F250" s="134" t="s">
        <v>491</v>
      </c>
      <c r="G250" s="135" t="s">
        <v>492</v>
      </c>
      <c r="H250" s="136">
        <v>25.254999999999999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1318</v>
      </c>
    </row>
    <row r="251" spans="2:65" s="1" customFormat="1" x14ac:dyDescent="0.2">
      <c r="B251" s="33"/>
      <c r="D251" s="145" t="s">
        <v>235</v>
      </c>
      <c r="F251" s="146" t="s">
        <v>494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1319</v>
      </c>
      <c r="H252" s="153">
        <v>17.986999999999998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73</v>
      </c>
      <c r="AY252" s="151" t="s">
        <v>226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1320</v>
      </c>
      <c r="H253" s="153">
        <v>7.2679999999999998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19</v>
      </c>
      <c r="F254" s="159" t="s">
        <v>240</v>
      </c>
      <c r="H254" s="160">
        <v>25.254999999999999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" customFormat="1" ht="24.2" customHeight="1" x14ac:dyDescent="0.2">
      <c r="B255" s="33"/>
      <c r="C255" s="132" t="s">
        <v>524</v>
      </c>
      <c r="D255" s="132" t="s">
        <v>228</v>
      </c>
      <c r="E255" s="133" t="s">
        <v>497</v>
      </c>
      <c r="F255" s="134" t="s">
        <v>498</v>
      </c>
      <c r="G255" s="135" t="s">
        <v>492</v>
      </c>
      <c r="H255" s="136">
        <v>101.02</v>
      </c>
      <c r="I255" s="137"/>
      <c r="J255" s="138">
        <f>ROUND(I255*H255,2)</f>
        <v>0</v>
      </c>
      <c r="K255" s="134" t="s">
        <v>232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233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233</v>
      </c>
      <c r="BM255" s="143" t="s">
        <v>1321</v>
      </c>
    </row>
    <row r="256" spans="2:65" s="1" customFormat="1" x14ac:dyDescent="0.2">
      <c r="B256" s="33"/>
      <c r="D256" s="145" t="s">
        <v>235</v>
      </c>
      <c r="F256" s="146" t="s">
        <v>500</v>
      </c>
      <c r="I256" s="147"/>
      <c r="L256" s="33"/>
      <c r="M256" s="148"/>
      <c r="T256" s="54"/>
      <c r="AT256" s="18" t="s">
        <v>235</v>
      </c>
      <c r="AU256" s="18" t="s">
        <v>83</v>
      </c>
    </row>
    <row r="257" spans="2:65" s="12" customFormat="1" x14ac:dyDescent="0.2">
      <c r="B257" s="149"/>
      <c r="D257" s="150" t="s">
        <v>237</v>
      </c>
      <c r="F257" s="152" t="s">
        <v>1322</v>
      </c>
      <c r="H257" s="153">
        <v>101.02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4</v>
      </c>
      <c r="AX257" s="12" t="s">
        <v>81</v>
      </c>
      <c r="AY257" s="151" t="s">
        <v>226</v>
      </c>
    </row>
    <row r="258" spans="2:65" s="1" customFormat="1" ht="24.2" customHeight="1" x14ac:dyDescent="0.2">
      <c r="B258" s="33"/>
      <c r="C258" s="132" t="s">
        <v>532</v>
      </c>
      <c r="D258" s="132" t="s">
        <v>228</v>
      </c>
      <c r="E258" s="133" t="s">
        <v>503</v>
      </c>
      <c r="F258" s="134" t="s">
        <v>504</v>
      </c>
      <c r="G258" s="135" t="s">
        <v>492</v>
      </c>
      <c r="H258" s="136">
        <v>25.777999999999999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1323</v>
      </c>
    </row>
    <row r="259" spans="2:65" s="1" customFormat="1" x14ac:dyDescent="0.2">
      <c r="B259" s="33"/>
      <c r="D259" s="145" t="s">
        <v>235</v>
      </c>
      <c r="F259" s="146" t="s">
        <v>506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1324</v>
      </c>
      <c r="H260" s="153">
        <v>13.286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73</v>
      </c>
      <c r="AY260" s="151" t="s">
        <v>226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1325</v>
      </c>
      <c r="H261" s="153">
        <v>12.492000000000001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25.777999999999999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" customFormat="1" ht="24.2" customHeight="1" x14ac:dyDescent="0.2">
      <c r="B263" s="33"/>
      <c r="C263" s="132" t="s">
        <v>538</v>
      </c>
      <c r="D263" s="132" t="s">
        <v>228</v>
      </c>
      <c r="E263" s="133" t="s">
        <v>509</v>
      </c>
      <c r="F263" s="134" t="s">
        <v>498</v>
      </c>
      <c r="G263" s="135" t="s">
        <v>492</v>
      </c>
      <c r="H263" s="136">
        <v>103.11199999999999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1326</v>
      </c>
    </row>
    <row r="264" spans="2:65" s="1" customFormat="1" x14ac:dyDescent="0.2">
      <c r="B264" s="33"/>
      <c r="D264" s="145" t="s">
        <v>235</v>
      </c>
      <c r="F264" s="146" t="s">
        <v>511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2" customFormat="1" x14ac:dyDescent="0.2">
      <c r="B265" s="149"/>
      <c r="D265" s="150" t="s">
        <v>237</v>
      </c>
      <c r="F265" s="152" t="s">
        <v>1327</v>
      </c>
      <c r="H265" s="153">
        <v>103.11199999999999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4</v>
      </c>
      <c r="AX265" s="12" t="s">
        <v>81</v>
      </c>
      <c r="AY265" s="151" t="s">
        <v>226</v>
      </c>
    </row>
    <row r="266" spans="2:65" s="1" customFormat="1" ht="24.2" customHeight="1" x14ac:dyDescent="0.2">
      <c r="B266" s="33"/>
      <c r="C266" s="132" t="s">
        <v>1328</v>
      </c>
      <c r="D266" s="132" t="s">
        <v>228</v>
      </c>
      <c r="E266" s="133" t="s">
        <v>514</v>
      </c>
      <c r="F266" s="134" t="s">
        <v>515</v>
      </c>
      <c r="G266" s="135" t="s">
        <v>492</v>
      </c>
      <c r="H266" s="136">
        <v>13.286</v>
      </c>
      <c r="I266" s="137"/>
      <c r="J266" s="138">
        <f>ROUND(I266*H266,2)</f>
        <v>0</v>
      </c>
      <c r="K266" s="134" t="s">
        <v>19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1329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1324</v>
      </c>
      <c r="H267" s="153">
        <v>13.286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81</v>
      </c>
      <c r="AY267" s="151" t="s">
        <v>226</v>
      </c>
    </row>
    <row r="268" spans="2:65" s="1" customFormat="1" ht="24.2" customHeight="1" x14ac:dyDescent="0.2">
      <c r="B268" s="33"/>
      <c r="C268" s="132" t="s">
        <v>1330</v>
      </c>
      <c r="D268" s="132" t="s">
        <v>228</v>
      </c>
      <c r="E268" s="133" t="s">
        <v>519</v>
      </c>
      <c r="F268" s="134" t="s">
        <v>520</v>
      </c>
      <c r="G268" s="135" t="s">
        <v>492</v>
      </c>
      <c r="H268" s="136">
        <v>19.760000000000002</v>
      </c>
      <c r="I268" s="137"/>
      <c r="J268" s="138">
        <f>ROUND(I268*H268,2)</f>
        <v>0</v>
      </c>
      <c r="K268" s="134" t="s">
        <v>19</v>
      </c>
      <c r="L268" s="33"/>
      <c r="M268" s="139" t="s">
        <v>19</v>
      </c>
      <c r="N268" s="140" t="s">
        <v>44</v>
      </c>
      <c r="P268" s="141">
        <f>O268*H268</f>
        <v>0</v>
      </c>
      <c r="Q268" s="141">
        <v>0</v>
      </c>
      <c r="R268" s="141">
        <f>Q268*H268</f>
        <v>0</v>
      </c>
      <c r="S268" s="141">
        <v>0</v>
      </c>
      <c r="T268" s="142">
        <f>S268*H268</f>
        <v>0</v>
      </c>
      <c r="AR268" s="143" t="s">
        <v>233</v>
      </c>
      <c r="AT268" s="143" t="s">
        <v>228</v>
      </c>
      <c r="AU268" s="143" t="s">
        <v>83</v>
      </c>
      <c r="AY268" s="18" t="s">
        <v>226</v>
      </c>
      <c r="BE268" s="144">
        <f>IF(N268="základní",J268,0)</f>
        <v>0</v>
      </c>
      <c r="BF268" s="144">
        <f>IF(N268="snížená",J268,0)</f>
        <v>0</v>
      </c>
      <c r="BG268" s="144">
        <f>IF(N268="zákl. přenesená",J268,0)</f>
        <v>0</v>
      </c>
      <c r="BH268" s="144">
        <f>IF(N268="sníž. přenesená",J268,0)</f>
        <v>0</v>
      </c>
      <c r="BI268" s="144">
        <f>IF(N268="nulová",J268,0)</f>
        <v>0</v>
      </c>
      <c r="BJ268" s="18" t="s">
        <v>81</v>
      </c>
      <c r="BK268" s="144">
        <f>ROUND(I268*H268,2)</f>
        <v>0</v>
      </c>
      <c r="BL268" s="18" t="s">
        <v>233</v>
      </c>
      <c r="BM268" s="143" t="s">
        <v>1331</v>
      </c>
    </row>
    <row r="269" spans="2:65" s="12" customFormat="1" x14ac:dyDescent="0.2">
      <c r="B269" s="149"/>
      <c r="D269" s="150" t="s">
        <v>237</v>
      </c>
      <c r="E269" s="151" t="s">
        <v>19</v>
      </c>
      <c r="F269" s="152" t="s">
        <v>1320</v>
      </c>
      <c r="H269" s="153">
        <v>7.2679999999999998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33</v>
      </c>
      <c r="AX269" s="12" t="s">
        <v>73</v>
      </c>
      <c r="AY269" s="151" t="s">
        <v>226</v>
      </c>
    </row>
    <row r="270" spans="2:65" s="12" customFormat="1" x14ac:dyDescent="0.2">
      <c r="B270" s="149"/>
      <c r="D270" s="150" t="s">
        <v>237</v>
      </c>
      <c r="E270" s="151" t="s">
        <v>19</v>
      </c>
      <c r="F270" s="152" t="s">
        <v>1325</v>
      </c>
      <c r="H270" s="153">
        <v>12.492000000000001</v>
      </c>
      <c r="I270" s="154"/>
      <c r="L270" s="149"/>
      <c r="M270" s="155"/>
      <c r="T270" s="156"/>
      <c r="AT270" s="151" t="s">
        <v>237</v>
      </c>
      <c r="AU270" s="151" t="s">
        <v>83</v>
      </c>
      <c r="AV270" s="12" t="s">
        <v>83</v>
      </c>
      <c r="AW270" s="12" t="s">
        <v>33</v>
      </c>
      <c r="AX270" s="12" t="s">
        <v>73</v>
      </c>
      <c r="AY270" s="151" t="s">
        <v>226</v>
      </c>
    </row>
    <row r="271" spans="2:65" s="13" customFormat="1" x14ac:dyDescent="0.2">
      <c r="B271" s="157"/>
      <c r="D271" s="150" t="s">
        <v>237</v>
      </c>
      <c r="E271" s="158" t="s">
        <v>19</v>
      </c>
      <c r="F271" s="159" t="s">
        <v>240</v>
      </c>
      <c r="H271" s="160">
        <v>19.760000000000002</v>
      </c>
      <c r="I271" s="161"/>
      <c r="L271" s="157"/>
      <c r="M271" s="162"/>
      <c r="T271" s="163"/>
      <c r="AT271" s="158" t="s">
        <v>237</v>
      </c>
      <c r="AU271" s="158" t="s">
        <v>83</v>
      </c>
      <c r="AV271" s="13" t="s">
        <v>233</v>
      </c>
      <c r="AW271" s="13" t="s">
        <v>33</v>
      </c>
      <c r="AX271" s="13" t="s">
        <v>81</v>
      </c>
      <c r="AY271" s="158" t="s">
        <v>226</v>
      </c>
    </row>
    <row r="272" spans="2:65" s="1" customFormat="1" ht="24.2" customHeight="1" x14ac:dyDescent="0.2">
      <c r="B272" s="33"/>
      <c r="C272" s="132" t="s">
        <v>1332</v>
      </c>
      <c r="D272" s="132" t="s">
        <v>228</v>
      </c>
      <c r="E272" s="133" t="s">
        <v>1333</v>
      </c>
      <c r="F272" s="134" t="s">
        <v>606</v>
      </c>
      <c r="G272" s="135" t="s">
        <v>492</v>
      </c>
      <c r="H272" s="136">
        <v>17.986999999999998</v>
      </c>
      <c r="I272" s="137"/>
      <c r="J272" s="138">
        <f>ROUND(I272*H272,2)</f>
        <v>0</v>
      </c>
      <c r="K272" s="134" t="s">
        <v>19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1334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1319</v>
      </c>
      <c r="H273" s="153">
        <v>17.986999999999998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81</v>
      </c>
      <c r="AY273" s="151" t="s">
        <v>226</v>
      </c>
    </row>
    <row r="274" spans="2:65" s="1" customFormat="1" ht="24.2" customHeight="1" x14ac:dyDescent="0.2">
      <c r="B274" s="33"/>
      <c r="C274" s="132" t="s">
        <v>1335</v>
      </c>
      <c r="D274" s="132" t="s">
        <v>228</v>
      </c>
      <c r="E274" s="133" t="s">
        <v>990</v>
      </c>
      <c r="F274" s="134" t="s">
        <v>991</v>
      </c>
      <c r="G274" s="135" t="s">
        <v>492</v>
      </c>
      <c r="H274" s="136">
        <v>115.361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1336</v>
      </c>
    </row>
    <row r="275" spans="2:65" s="1" customFormat="1" x14ac:dyDescent="0.2">
      <c r="B275" s="33"/>
      <c r="D275" s="145" t="s">
        <v>235</v>
      </c>
      <c r="F275" s="146" t="s">
        <v>993</v>
      </c>
      <c r="I275" s="147"/>
      <c r="L275" s="33"/>
      <c r="M275" s="164"/>
      <c r="N275" s="165"/>
      <c r="O275" s="165"/>
      <c r="P275" s="165"/>
      <c r="Q275" s="165"/>
      <c r="R275" s="165"/>
      <c r="S275" s="165"/>
      <c r="T275" s="166"/>
      <c r="AT275" s="18" t="s">
        <v>235</v>
      </c>
      <c r="AU275" s="18" t="s">
        <v>83</v>
      </c>
    </row>
    <row r="276" spans="2:65" s="1" customFormat="1" ht="6.95" customHeight="1" x14ac:dyDescent="0.2">
      <c r="B276" s="42"/>
      <c r="C276" s="43"/>
      <c r="D276" s="43"/>
      <c r="E276" s="43"/>
      <c r="F276" s="43"/>
      <c r="G276" s="43"/>
      <c r="H276" s="43"/>
      <c r="I276" s="43"/>
      <c r="J276" s="43"/>
      <c r="K276" s="43"/>
      <c r="L276" s="33"/>
    </row>
  </sheetData>
  <sheetProtection algorithmName="SHA-512" hashValue="/bEbDlARLeCyQA3KzibpoWUaTD0Gt582at5l1nEwYTiFKie1IXpXg9FukoW3ANcX9xTuiNutXzHy8Tv1s13QhA==" saltValue="gopDV43Iy1p78qA8o8UpmKtBovDhm8wUPXfn/DYZBQjT3ifjAao9VXJrNBv7SuGElNzHsgEbVLYgGXD6tgRnnA==" spinCount="100000" sheet="1" objects="1" scenarios="1" formatColumns="0" formatRows="0" autoFilter="0"/>
  <autoFilter ref="C86:K275" xr:uid="{00000000-0009-0000-0000-000010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1000-000000000000}"/>
    <hyperlink ref="F94" r:id="rId2" xr:uid="{00000000-0004-0000-1000-000001000000}"/>
    <hyperlink ref="F97" r:id="rId3" xr:uid="{00000000-0004-0000-1000-000002000000}"/>
    <hyperlink ref="F100" r:id="rId4" xr:uid="{00000000-0004-0000-1000-000003000000}"/>
    <hyperlink ref="F103" r:id="rId5" xr:uid="{00000000-0004-0000-1000-000004000000}"/>
    <hyperlink ref="F106" r:id="rId6" xr:uid="{00000000-0004-0000-1000-000005000000}"/>
    <hyperlink ref="F108" r:id="rId7" xr:uid="{00000000-0004-0000-1000-000006000000}"/>
    <hyperlink ref="F112" r:id="rId8" xr:uid="{00000000-0004-0000-1000-000007000000}"/>
    <hyperlink ref="F115" r:id="rId9" xr:uid="{00000000-0004-0000-1000-000008000000}"/>
    <hyperlink ref="F118" r:id="rId10" xr:uid="{00000000-0004-0000-1000-000009000000}"/>
    <hyperlink ref="F128" r:id="rId11" xr:uid="{00000000-0004-0000-1000-00000A000000}"/>
    <hyperlink ref="F131" r:id="rId12" xr:uid="{00000000-0004-0000-1000-00000B000000}"/>
    <hyperlink ref="F134" r:id="rId13" xr:uid="{00000000-0004-0000-1000-00000C000000}"/>
    <hyperlink ref="F140" r:id="rId14" xr:uid="{00000000-0004-0000-1000-00000D000000}"/>
    <hyperlink ref="F142" r:id="rId15" xr:uid="{00000000-0004-0000-1000-00000E000000}"/>
    <hyperlink ref="F145" r:id="rId16" xr:uid="{00000000-0004-0000-1000-00000F000000}"/>
    <hyperlink ref="F147" r:id="rId17" xr:uid="{00000000-0004-0000-1000-000010000000}"/>
    <hyperlink ref="F150" r:id="rId18" xr:uid="{00000000-0004-0000-1000-000011000000}"/>
    <hyperlink ref="F155" r:id="rId19" xr:uid="{00000000-0004-0000-1000-000012000000}"/>
    <hyperlink ref="F158" r:id="rId20" xr:uid="{00000000-0004-0000-1000-000013000000}"/>
    <hyperlink ref="F163" r:id="rId21" xr:uid="{00000000-0004-0000-1000-000014000000}"/>
    <hyperlink ref="F171" r:id="rId22" xr:uid="{00000000-0004-0000-1000-000015000000}"/>
    <hyperlink ref="F178" r:id="rId23" xr:uid="{00000000-0004-0000-1000-000016000000}"/>
    <hyperlink ref="F187" r:id="rId24" xr:uid="{00000000-0004-0000-1000-000017000000}"/>
    <hyperlink ref="F191" r:id="rId25" xr:uid="{00000000-0004-0000-1000-000018000000}"/>
    <hyperlink ref="F197" r:id="rId26" xr:uid="{00000000-0004-0000-1000-000019000000}"/>
    <hyperlink ref="F202" r:id="rId27" xr:uid="{00000000-0004-0000-1000-00001A000000}"/>
    <hyperlink ref="F207" r:id="rId28" xr:uid="{00000000-0004-0000-1000-00001B000000}"/>
    <hyperlink ref="F212" r:id="rId29" xr:uid="{00000000-0004-0000-1000-00001C000000}"/>
    <hyperlink ref="F216" r:id="rId30" xr:uid="{00000000-0004-0000-1000-00001D000000}"/>
    <hyperlink ref="F221" r:id="rId31" xr:uid="{00000000-0004-0000-1000-00001E000000}"/>
    <hyperlink ref="F224" r:id="rId32" xr:uid="{00000000-0004-0000-1000-00001F000000}"/>
    <hyperlink ref="F228" r:id="rId33" xr:uid="{00000000-0004-0000-1000-000020000000}"/>
    <hyperlink ref="F234" r:id="rId34" xr:uid="{00000000-0004-0000-1000-000021000000}"/>
    <hyperlink ref="F240" r:id="rId35" xr:uid="{00000000-0004-0000-1000-000022000000}"/>
    <hyperlink ref="F245" r:id="rId36" xr:uid="{00000000-0004-0000-1000-000023000000}"/>
    <hyperlink ref="F249" r:id="rId37" xr:uid="{00000000-0004-0000-1000-000024000000}"/>
    <hyperlink ref="F251" r:id="rId38" xr:uid="{00000000-0004-0000-1000-000025000000}"/>
    <hyperlink ref="F256" r:id="rId39" xr:uid="{00000000-0004-0000-1000-000026000000}"/>
    <hyperlink ref="F259" r:id="rId40" xr:uid="{00000000-0004-0000-1000-000027000000}"/>
    <hyperlink ref="F264" r:id="rId41" xr:uid="{00000000-0004-0000-1000-000028000000}"/>
    <hyperlink ref="F275" r:id="rId42" xr:uid="{00000000-0004-0000-1000-00002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9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140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1151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1337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ROUNDUP((SUM(BE87:BE94)),  2)</f>
        <v>0</v>
      </c>
      <c r="I35" s="94">
        <v>0.21</v>
      </c>
      <c r="J35" s="84">
        <f>ROUNDUP(((SUM(BE87:BE94))*I35),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ROUNDUP((SUM(BF87:BF94)),  2)</f>
        <v>0</v>
      </c>
      <c r="I36" s="94">
        <v>0.15</v>
      </c>
      <c r="J36" s="84">
        <f>ROUNDUP(((SUM(BF87:BF94))*I36),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ROUNDUP((SUM(BG87:BG94)),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ROUNDUP((SUM(BH87:BH94)),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ROUNDUP((SUM(BI87:BI94)),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1151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01 - PS 02 ČSOV 1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1107</v>
      </c>
      <c r="E64" s="106"/>
      <c r="F64" s="106"/>
      <c r="G64" s="106"/>
      <c r="H64" s="106"/>
      <c r="I64" s="106"/>
      <c r="J64" s="107">
        <f>J88</f>
        <v>0</v>
      </c>
      <c r="L64" s="104"/>
    </row>
    <row r="65" spans="2:12" s="9" customFormat="1" ht="19.899999999999999" customHeight="1" x14ac:dyDescent="0.2">
      <c r="B65" s="108"/>
      <c r="D65" s="109" t="s">
        <v>1108</v>
      </c>
      <c r="E65" s="110"/>
      <c r="F65" s="110"/>
      <c r="G65" s="110"/>
      <c r="H65" s="110"/>
      <c r="I65" s="110"/>
      <c r="J65" s="111">
        <f>J89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610" t="str">
        <f>E7</f>
        <v>Malšovice - Kanalizace a ČOV II.etapa_ČOV 820EO</v>
      </c>
      <c r="F75" s="611"/>
      <c r="G75" s="611"/>
      <c r="H75" s="611"/>
      <c r="L75" s="33"/>
    </row>
    <row r="76" spans="2:12" ht="12" customHeight="1" x14ac:dyDescent="0.2">
      <c r="B76" s="21"/>
      <c r="C76" s="28" t="s">
        <v>203</v>
      </c>
      <c r="L76" s="21"/>
    </row>
    <row r="77" spans="2:12" s="1" customFormat="1" ht="16.5" customHeight="1" x14ac:dyDescent="0.2">
      <c r="B77" s="33"/>
      <c r="E77" s="610" t="s">
        <v>1151</v>
      </c>
      <c r="F77" s="609"/>
      <c r="G77" s="609"/>
      <c r="H77" s="609"/>
      <c r="L77" s="33"/>
    </row>
    <row r="78" spans="2:12" s="1" customFormat="1" ht="12" customHeight="1" x14ac:dyDescent="0.2">
      <c r="B78" s="33"/>
      <c r="C78" s="28" t="s">
        <v>280</v>
      </c>
      <c r="L78" s="33"/>
    </row>
    <row r="79" spans="2:12" s="1" customFormat="1" ht="16.5" customHeight="1" x14ac:dyDescent="0.2">
      <c r="B79" s="33"/>
      <c r="E79" s="582" t="str">
        <f>E11</f>
        <v>01 - PS 02 ČSOV 1</v>
      </c>
      <c r="F79" s="609"/>
      <c r="G79" s="609"/>
      <c r="H79" s="609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F14</f>
        <v>Malšovice</v>
      </c>
      <c r="I81" s="28" t="s">
        <v>23</v>
      </c>
      <c r="J81" s="50" t="str">
        <f>IF(J14="","",J14)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E17</f>
        <v>Obec Malšovice</v>
      </c>
      <c r="I83" s="28" t="s">
        <v>31</v>
      </c>
      <c r="J83" s="31" t="str">
        <f>E23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IF(E20="","",E20)</f>
        <v>Vyplň údaj</v>
      </c>
      <c r="I84" s="28" t="s">
        <v>34</v>
      </c>
      <c r="J84" s="31" t="str">
        <f>E26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0</v>
      </c>
      <c r="S87" s="51"/>
      <c r="T87" s="118">
        <f>T88</f>
        <v>0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1109</v>
      </c>
      <c r="F88" s="122" t="s">
        <v>1110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0</v>
      </c>
      <c r="T88" s="127">
        <f>T89</f>
        <v>0</v>
      </c>
      <c r="AR88" s="121" t="s">
        <v>233</v>
      </c>
      <c r="AT88" s="128" t="s">
        <v>72</v>
      </c>
      <c r="AU88" s="128" t="s">
        <v>73</v>
      </c>
      <c r="AY88" s="121" t="s">
        <v>226</v>
      </c>
      <c r="BK88" s="129">
        <f>BK89</f>
        <v>0</v>
      </c>
    </row>
    <row r="89" spans="2:65" s="11" customFormat="1" ht="22.9" customHeight="1" x14ac:dyDescent="0.2">
      <c r="B89" s="120"/>
      <c r="D89" s="121" t="s">
        <v>72</v>
      </c>
      <c r="E89" s="130" t="s">
        <v>1111</v>
      </c>
      <c r="F89" s="130" t="s">
        <v>1112</v>
      </c>
      <c r="I89" s="123"/>
      <c r="J89" s="131">
        <f>BK89</f>
        <v>0</v>
      </c>
      <c r="L89" s="120"/>
      <c r="M89" s="125"/>
      <c r="P89" s="126">
        <f>SUM(P90:P94)</f>
        <v>0</v>
      </c>
      <c r="R89" s="126">
        <f>SUM(R90:R94)</f>
        <v>0</v>
      </c>
      <c r="T89" s="127">
        <f>SUM(T90:T94)</f>
        <v>0</v>
      </c>
      <c r="AR89" s="121" t="s">
        <v>233</v>
      </c>
      <c r="AT89" s="128" t="s">
        <v>72</v>
      </c>
      <c r="AU89" s="128" t="s">
        <v>81</v>
      </c>
      <c r="AY89" s="121" t="s">
        <v>226</v>
      </c>
      <c r="BK89" s="129">
        <f>SUM(BK90:BK94)</f>
        <v>0</v>
      </c>
    </row>
    <row r="90" spans="2:65" s="1" customFormat="1" ht="16.5" customHeight="1" x14ac:dyDescent="0.2">
      <c r="B90" s="33"/>
      <c r="C90" s="132" t="s">
        <v>81</v>
      </c>
      <c r="D90" s="132" t="s">
        <v>228</v>
      </c>
      <c r="E90" s="133" t="s">
        <v>1338</v>
      </c>
      <c r="F90" s="134" t="s">
        <v>1339</v>
      </c>
      <c r="G90" s="135" t="s">
        <v>793</v>
      </c>
      <c r="H90" s="136">
        <v>1</v>
      </c>
      <c r="I90" s="137"/>
      <c r="J90" s="138">
        <f>ROUND(I90*H90,2)</f>
        <v>0</v>
      </c>
      <c r="K90" s="134" t="s">
        <v>19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81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81</v>
      </c>
      <c r="BM90" s="143" t="s">
        <v>1340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1341</v>
      </c>
      <c r="H91" s="153">
        <v>1</v>
      </c>
      <c r="I91" s="154"/>
      <c r="L91" s="149"/>
      <c r="M91" s="155"/>
      <c r="T91" s="156"/>
      <c r="AT91" s="151" t="s">
        <v>237</v>
      </c>
      <c r="AU91" s="151" t="s">
        <v>83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1342</v>
      </c>
      <c r="F92" s="177" t="s">
        <v>1343</v>
      </c>
      <c r="G92" s="178" t="s">
        <v>793</v>
      </c>
      <c r="H92" s="179">
        <v>1</v>
      </c>
      <c r="I92" s="180"/>
      <c r="J92" s="181">
        <f>ROUND(I92*H92,2)</f>
        <v>0</v>
      </c>
      <c r="K92" s="177" t="s">
        <v>19</v>
      </c>
      <c r="L92" s="182"/>
      <c r="M92" s="183" t="s">
        <v>19</v>
      </c>
      <c r="N92" s="184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83</v>
      </c>
      <c r="AT92" s="143" t="s">
        <v>331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81</v>
      </c>
      <c r="BM92" s="143" t="s">
        <v>1344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1345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1341</v>
      </c>
      <c r="H94" s="153">
        <v>1</v>
      </c>
      <c r="I94" s="154"/>
      <c r="L94" s="149"/>
      <c r="M94" s="191"/>
      <c r="N94" s="192"/>
      <c r="O94" s="192"/>
      <c r="P94" s="192"/>
      <c r="Q94" s="192"/>
      <c r="R94" s="192"/>
      <c r="S94" s="192"/>
      <c r="T94" s="193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6.95" customHeight="1" x14ac:dyDescent="0.2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33"/>
    </row>
  </sheetData>
  <sheetProtection algorithmName="SHA-512" hashValue="TPzR2AdY0E8E+0i8nfd6JngqwSdFOXSP3tUEpRLEvOluYM7fmVLV+5Phy7JaviK9WN8+GHUevj2cSQy+OBu6uQ==" saltValue="mw01ZLLBxcqeQHRJndNNZFIPvPfA/4olgcysTOqn4E1+RPX2H/6M+DgETpgL5VPy4sFQSBNYxHe3LV/XubjjAw==" spinCount="100000" sheet="1" objects="1" scenarios="1" formatColumns="0" formatRows="0" autoFilter="0"/>
  <autoFilter ref="C86:K94" xr:uid="{00000000-0009-0000-0000-000011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06"/>
  <sheetViews>
    <sheetView showGridLines="0" topLeftCell="A70" workbookViewId="0">
      <selection activeCell="H89" sqref="H8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82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82" t="s">
        <v>204</v>
      </c>
      <c r="F9" s="609"/>
      <c r="G9" s="609"/>
      <c r="H9" s="609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ROUNDUP((SUM(BE81:BE105)),  2)</f>
        <v>0</v>
      </c>
      <c r="I33" s="94">
        <v>0.21</v>
      </c>
      <c r="J33" s="84">
        <f>ROUNDUP(((SUM(BE81:BE105))*I33),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ROUNDUP((SUM(BF81:BF105)),  2)</f>
        <v>0</v>
      </c>
      <c r="I34" s="94">
        <v>0.15</v>
      </c>
      <c r="J34" s="84">
        <f>ROUNDUP(((SUM(BF81:BF105))*I34),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ROUNDUP((SUM(BG81:BG105)),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ROUNDUP((SUM(BH81:BH105)),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ROUNDUP((SUM(BI81:BI105)),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00 - Příprava území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J81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J82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J83</f>
        <v>0</v>
      </c>
      <c r="L61" s="108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211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16.5" customHeight="1" x14ac:dyDescent="0.2">
      <c r="B71" s="33"/>
      <c r="E71" s="610" t="str">
        <f>E7</f>
        <v>Malšovice - Kanalizace a ČOV II.etapa_ČOV 820EO</v>
      </c>
      <c r="F71" s="611"/>
      <c r="G71" s="611"/>
      <c r="H71" s="611"/>
      <c r="L71" s="33"/>
    </row>
    <row r="72" spans="2:20" s="1" customFormat="1" ht="12" customHeight="1" x14ac:dyDescent="0.2">
      <c r="B72" s="33"/>
      <c r="C72" s="28" t="s">
        <v>203</v>
      </c>
      <c r="L72" s="33"/>
    </row>
    <row r="73" spans="2:20" s="1" customFormat="1" ht="16.5" customHeight="1" x14ac:dyDescent="0.2">
      <c r="B73" s="33"/>
      <c r="E73" s="582" t="str">
        <f>E9</f>
        <v>SO 00 - Příprava území</v>
      </c>
      <c r="F73" s="609"/>
      <c r="G73" s="609"/>
      <c r="H73" s="609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>Malšovice</v>
      </c>
      <c r="I75" s="28" t="s">
        <v>23</v>
      </c>
      <c r="J75" s="50" t="str">
        <f>IF(J12="","",J12)</f>
        <v>21. 12. 2022</v>
      </c>
      <c r="L75" s="33"/>
    </row>
    <row r="76" spans="2:20" s="1" customFormat="1" ht="6.95" customHeight="1" x14ac:dyDescent="0.2">
      <c r="B76" s="33"/>
      <c r="L76" s="33"/>
    </row>
    <row r="77" spans="2:20" s="1" customFormat="1" ht="25.7" customHeight="1" x14ac:dyDescent="0.2">
      <c r="B77" s="33"/>
      <c r="C77" s="28" t="s">
        <v>25</v>
      </c>
      <c r="F77" s="26" t="str">
        <f>E15</f>
        <v>Obec Malšovice</v>
      </c>
      <c r="I77" s="28" t="s">
        <v>31</v>
      </c>
      <c r="J77" s="31" t="str">
        <f>E21</f>
        <v>AZ Consult spol. s r.o.</v>
      </c>
      <c r="L77" s="33"/>
    </row>
    <row r="78" spans="2:20" s="1" customFormat="1" ht="15.2" customHeight="1" x14ac:dyDescent="0.2">
      <c r="B78" s="33"/>
      <c r="C78" s="28" t="s">
        <v>29</v>
      </c>
      <c r="F78" s="26" t="str">
        <f>IF(E18="","",E18)</f>
        <v>Vyplň údaj</v>
      </c>
      <c r="I78" s="28" t="s">
        <v>34</v>
      </c>
      <c r="J78" s="31" t="str">
        <f>E24</f>
        <v>Dagmar Sedláčková</v>
      </c>
      <c r="L78" s="33"/>
    </row>
    <row r="79" spans="2:20" s="1" customFormat="1" ht="10.35" customHeight="1" x14ac:dyDescent="0.2">
      <c r="B79" s="33"/>
      <c r="L79" s="33"/>
    </row>
    <row r="80" spans="2:20" s="10" customFormat="1" ht="29.25" customHeight="1" x14ac:dyDescent="0.2">
      <c r="B80" s="112"/>
      <c r="C80" s="113" t="s">
        <v>212</v>
      </c>
      <c r="D80" s="114" t="s">
        <v>58</v>
      </c>
      <c r="E80" s="114" t="s">
        <v>54</v>
      </c>
      <c r="F80" s="114" t="s">
        <v>55</v>
      </c>
      <c r="G80" s="114" t="s">
        <v>213</v>
      </c>
      <c r="H80" s="114" t="s">
        <v>214</v>
      </c>
      <c r="I80" s="114" t="s">
        <v>215</v>
      </c>
      <c r="J80" s="114" t="s">
        <v>207</v>
      </c>
      <c r="K80" s="115" t="s">
        <v>216</v>
      </c>
      <c r="L80" s="112"/>
      <c r="M80" s="57" t="s">
        <v>19</v>
      </c>
      <c r="N80" s="58" t="s">
        <v>43</v>
      </c>
      <c r="O80" s="58" t="s">
        <v>217</v>
      </c>
      <c r="P80" s="58" t="s">
        <v>218</v>
      </c>
      <c r="Q80" s="58" t="s">
        <v>219</v>
      </c>
      <c r="R80" s="58" t="s">
        <v>220</v>
      </c>
      <c r="S80" s="58" t="s">
        <v>221</v>
      </c>
      <c r="T80" s="59" t="s">
        <v>222</v>
      </c>
    </row>
    <row r="81" spans="2:65" s="1" customFormat="1" ht="22.9" customHeight="1" x14ac:dyDescent="0.25">
      <c r="B81" s="33"/>
      <c r="C81" s="62" t="s">
        <v>223</v>
      </c>
      <c r="J81" s="116">
        <f>BK81</f>
        <v>0</v>
      </c>
      <c r="L81" s="33"/>
      <c r="M81" s="60"/>
      <c r="N81" s="51"/>
      <c r="O81" s="51"/>
      <c r="P81" s="117">
        <f>P82</f>
        <v>0</v>
      </c>
      <c r="Q81" s="51"/>
      <c r="R81" s="117">
        <f>R82</f>
        <v>0</v>
      </c>
      <c r="S81" s="51"/>
      <c r="T81" s="118">
        <f>T82</f>
        <v>0</v>
      </c>
      <c r="AT81" s="18" t="s">
        <v>72</v>
      </c>
      <c r="AU81" s="18" t="s">
        <v>208</v>
      </c>
      <c r="BK81" s="119">
        <f>BK82</f>
        <v>0</v>
      </c>
    </row>
    <row r="82" spans="2:65" s="11" customFormat="1" ht="25.9" customHeight="1" x14ac:dyDescent="0.2">
      <c r="B82" s="120"/>
      <c r="D82" s="121" t="s">
        <v>72</v>
      </c>
      <c r="E82" s="122" t="s">
        <v>224</v>
      </c>
      <c r="F82" s="122" t="s">
        <v>225</v>
      </c>
      <c r="I82" s="123"/>
      <c r="J82" s="124">
        <f>BK82</f>
        <v>0</v>
      </c>
      <c r="L82" s="120"/>
      <c r="M82" s="125"/>
      <c r="P82" s="126">
        <f>P83</f>
        <v>0</v>
      </c>
      <c r="R82" s="126">
        <f>R83</f>
        <v>0</v>
      </c>
      <c r="T82" s="127">
        <f>T83</f>
        <v>0</v>
      </c>
      <c r="AR82" s="121" t="s">
        <v>81</v>
      </c>
      <c r="AT82" s="128" t="s">
        <v>72</v>
      </c>
      <c r="AU82" s="128" t="s">
        <v>73</v>
      </c>
      <c r="AY82" s="121" t="s">
        <v>226</v>
      </c>
      <c r="BK82" s="129">
        <f>BK83</f>
        <v>0</v>
      </c>
    </row>
    <row r="83" spans="2:65" s="11" customFormat="1" ht="22.9" customHeight="1" x14ac:dyDescent="0.2">
      <c r="B83" s="120"/>
      <c r="D83" s="121" t="s">
        <v>72</v>
      </c>
      <c r="E83" s="130" t="s">
        <v>81</v>
      </c>
      <c r="F83" s="130" t="s">
        <v>227</v>
      </c>
      <c r="I83" s="123"/>
      <c r="J83" s="131">
        <f>BK83</f>
        <v>0</v>
      </c>
      <c r="L83" s="120"/>
      <c r="M83" s="125"/>
      <c r="P83" s="126">
        <f>SUM(P84:P105)</f>
        <v>0</v>
      </c>
      <c r="R83" s="126">
        <f>SUM(R84:R105)</f>
        <v>0</v>
      </c>
      <c r="T83" s="127">
        <f>SUM(T84:T105)</f>
        <v>0</v>
      </c>
      <c r="AR83" s="121" t="s">
        <v>81</v>
      </c>
      <c r="AT83" s="128" t="s">
        <v>72</v>
      </c>
      <c r="AU83" s="128" t="s">
        <v>81</v>
      </c>
      <c r="AY83" s="121" t="s">
        <v>226</v>
      </c>
      <c r="BK83" s="129">
        <f>SUM(BK84:BK105)</f>
        <v>0</v>
      </c>
    </row>
    <row r="84" spans="2:65" s="1" customFormat="1" ht="24.2" customHeight="1" x14ac:dyDescent="0.2">
      <c r="B84" s="33"/>
      <c r="C84" s="132" t="s">
        <v>81</v>
      </c>
      <c r="D84" s="132" t="s">
        <v>228</v>
      </c>
      <c r="E84" s="133" t="s">
        <v>229</v>
      </c>
      <c r="F84" s="134" t="s">
        <v>230</v>
      </c>
      <c r="G84" s="135" t="s">
        <v>231</v>
      </c>
      <c r="H84" s="136">
        <v>850</v>
      </c>
      <c r="I84" s="137"/>
      <c r="J84" s="138">
        <f>ROUND(I84*H84,2)</f>
        <v>0</v>
      </c>
      <c r="K84" s="134" t="s">
        <v>232</v>
      </c>
      <c r="L84" s="33"/>
      <c r="M84" s="139" t="s">
        <v>19</v>
      </c>
      <c r="N84" s="140" t="s">
        <v>44</v>
      </c>
      <c r="P84" s="141">
        <f>O84*H84</f>
        <v>0</v>
      </c>
      <c r="Q84" s="141">
        <v>0</v>
      </c>
      <c r="R84" s="141">
        <f>Q84*H84</f>
        <v>0</v>
      </c>
      <c r="S84" s="141">
        <v>0</v>
      </c>
      <c r="T84" s="142">
        <f>S84*H84</f>
        <v>0</v>
      </c>
      <c r="AR84" s="143" t="s">
        <v>233</v>
      </c>
      <c r="AT84" s="143" t="s">
        <v>228</v>
      </c>
      <c r="AU84" s="143" t="s">
        <v>83</v>
      </c>
      <c r="AY84" s="18" t="s">
        <v>226</v>
      </c>
      <c r="BE84" s="144">
        <f>IF(N84="základní",J84,0)</f>
        <v>0</v>
      </c>
      <c r="BF84" s="144">
        <f>IF(N84="snížená",J84,0)</f>
        <v>0</v>
      </c>
      <c r="BG84" s="144">
        <f>IF(N84="zákl. přenesená",J84,0)</f>
        <v>0</v>
      </c>
      <c r="BH84" s="144">
        <f>IF(N84="sníž. přenesená",J84,0)</f>
        <v>0</v>
      </c>
      <c r="BI84" s="144">
        <f>IF(N84="nulová",J84,0)</f>
        <v>0</v>
      </c>
      <c r="BJ84" s="18" t="s">
        <v>81</v>
      </c>
      <c r="BK84" s="144">
        <f>ROUND(I84*H84,2)</f>
        <v>0</v>
      </c>
      <c r="BL84" s="18" t="s">
        <v>233</v>
      </c>
      <c r="BM84" s="143" t="s">
        <v>234</v>
      </c>
    </row>
    <row r="85" spans="2:65" s="1" customFormat="1" x14ac:dyDescent="0.2">
      <c r="B85" s="33"/>
      <c r="D85" s="145" t="s">
        <v>235</v>
      </c>
      <c r="F85" s="146" t="s">
        <v>236</v>
      </c>
      <c r="I85" s="147"/>
      <c r="L85" s="33"/>
      <c r="M85" s="148"/>
      <c r="T85" s="54"/>
      <c r="AT85" s="18" t="s">
        <v>235</v>
      </c>
      <c r="AU85" s="18" t="s">
        <v>83</v>
      </c>
    </row>
    <row r="86" spans="2:65" s="12" customFormat="1" x14ac:dyDescent="0.2">
      <c r="B86" s="149"/>
      <c r="D86" s="150" t="s">
        <v>237</v>
      </c>
      <c r="E86" s="151" t="s">
        <v>19</v>
      </c>
      <c r="F86" s="152" t="s">
        <v>238</v>
      </c>
      <c r="H86" s="153">
        <v>500</v>
      </c>
      <c r="I86" s="154"/>
      <c r="L86" s="149"/>
      <c r="M86" s="155"/>
      <c r="T86" s="156"/>
      <c r="AT86" s="151" t="s">
        <v>237</v>
      </c>
      <c r="AU86" s="151" t="s">
        <v>83</v>
      </c>
      <c r="AV86" s="12" t="s">
        <v>83</v>
      </c>
      <c r="AW86" s="12" t="s">
        <v>33</v>
      </c>
      <c r="AX86" s="12" t="s">
        <v>73</v>
      </c>
      <c r="AY86" s="151" t="s">
        <v>226</v>
      </c>
    </row>
    <row r="87" spans="2:65" s="12" customFormat="1" x14ac:dyDescent="0.2">
      <c r="B87" s="149"/>
      <c r="D87" s="150" t="s">
        <v>237</v>
      </c>
      <c r="E87" s="151" t="s">
        <v>19</v>
      </c>
      <c r="F87" s="152" t="s">
        <v>239</v>
      </c>
      <c r="H87" s="153">
        <v>350</v>
      </c>
      <c r="I87" s="154"/>
      <c r="L87" s="149"/>
      <c r="M87" s="155"/>
      <c r="T87" s="156"/>
      <c r="AT87" s="151" t="s">
        <v>237</v>
      </c>
      <c r="AU87" s="151" t="s">
        <v>83</v>
      </c>
      <c r="AV87" s="12" t="s">
        <v>83</v>
      </c>
      <c r="AW87" s="12" t="s">
        <v>33</v>
      </c>
      <c r="AX87" s="12" t="s">
        <v>73</v>
      </c>
      <c r="AY87" s="151" t="s">
        <v>226</v>
      </c>
    </row>
    <row r="88" spans="2:65" s="13" customFormat="1" x14ac:dyDescent="0.2">
      <c r="B88" s="157"/>
      <c r="D88" s="150" t="s">
        <v>237</v>
      </c>
      <c r="E88" s="158" t="s">
        <v>19</v>
      </c>
      <c r="F88" s="159" t="s">
        <v>240</v>
      </c>
      <c r="H88" s="160">
        <v>850</v>
      </c>
      <c r="I88" s="161"/>
      <c r="L88" s="157"/>
      <c r="M88" s="162"/>
      <c r="T88" s="163"/>
      <c r="AT88" s="158" t="s">
        <v>237</v>
      </c>
      <c r="AU88" s="158" t="s">
        <v>83</v>
      </c>
      <c r="AV88" s="13" t="s">
        <v>233</v>
      </c>
      <c r="AW88" s="13" t="s">
        <v>33</v>
      </c>
      <c r="AX88" s="13" t="s">
        <v>81</v>
      </c>
      <c r="AY88" s="158" t="s">
        <v>226</v>
      </c>
    </row>
    <row r="89" spans="2:65" s="1" customFormat="1" ht="21.75" customHeight="1" x14ac:dyDescent="0.2">
      <c r="B89" s="33"/>
      <c r="C89" s="132" t="s">
        <v>83</v>
      </c>
      <c r="D89" s="132" t="s">
        <v>228</v>
      </c>
      <c r="E89" s="133" t="s">
        <v>241</v>
      </c>
      <c r="F89" s="134" t="s">
        <v>242</v>
      </c>
      <c r="G89" s="135" t="s">
        <v>243</v>
      </c>
      <c r="H89" s="136">
        <v>3</v>
      </c>
      <c r="I89" s="137"/>
      <c r="J89" s="138">
        <f>ROUND(I89*H89,2)</f>
        <v>0</v>
      </c>
      <c r="K89" s="134" t="s">
        <v>232</v>
      </c>
      <c r="L89" s="33"/>
      <c r="M89" s="139" t="s">
        <v>19</v>
      </c>
      <c r="N89" s="140" t="s">
        <v>44</v>
      </c>
      <c r="P89" s="141">
        <f>O89*H89</f>
        <v>0</v>
      </c>
      <c r="Q89" s="141">
        <v>0</v>
      </c>
      <c r="R89" s="141">
        <f>Q89*H89</f>
        <v>0</v>
      </c>
      <c r="S89" s="141">
        <v>0</v>
      </c>
      <c r="T89" s="142">
        <f>S89*H89</f>
        <v>0</v>
      </c>
      <c r="AR89" s="143" t="s">
        <v>233</v>
      </c>
      <c r="AT89" s="143" t="s">
        <v>228</v>
      </c>
      <c r="AU89" s="143" t="s">
        <v>83</v>
      </c>
      <c r="AY89" s="18" t="s">
        <v>226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81</v>
      </c>
      <c r="BK89" s="144">
        <f>ROUND(I89*H89,2)</f>
        <v>0</v>
      </c>
      <c r="BL89" s="18" t="s">
        <v>233</v>
      </c>
      <c r="BM89" s="143" t="s">
        <v>244</v>
      </c>
    </row>
    <row r="90" spans="2:65" s="1" customFormat="1" x14ac:dyDescent="0.2">
      <c r="B90" s="33"/>
      <c r="D90" s="145" t="s">
        <v>235</v>
      </c>
      <c r="F90" s="146" t="s">
        <v>245</v>
      </c>
      <c r="I90" s="147"/>
      <c r="L90" s="33"/>
      <c r="M90" s="148"/>
      <c r="T90" s="54"/>
      <c r="AT90" s="18" t="s">
        <v>235</v>
      </c>
      <c r="AU90" s="18" t="s">
        <v>83</v>
      </c>
    </row>
    <row r="91" spans="2:65" s="1" customFormat="1" ht="21.75" customHeight="1" x14ac:dyDescent="0.2">
      <c r="B91" s="33"/>
      <c r="C91" s="132" t="s">
        <v>246</v>
      </c>
      <c r="D91" s="132" t="s">
        <v>228</v>
      </c>
      <c r="E91" s="133" t="s">
        <v>247</v>
      </c>
      <c r="F91" s="134" t="s">
        <v>248</v>
      </c>
      <c r="G91" s="135" t="s">
        <v>243</v>
      </c>
      <c r="H91" s="136">
        <v>3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249</v>
      </c>
    </row>
    <row r="92" spans="2:65" s="1" customFormat="1" x14ac:dyDescent="0.2">
      <c r="B92" s="33"/>
      <c r="D92" s="145" t="s">
        <v>235</v>
      </c>
      <c r="F92" s="146" t="s">
        <v>250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" customFormat="1" ht="24.2" customHeight="1" x14ac:dyDescent="0.2">
      <c r="B93" s="33"/>
      <c r="C93" s="132" t="s">
        <v>233</v>
      </c>
      <c r="D93" s="132" t="s">
        <v>228</v>
      </c>
      <c r="E93" s="133" t="s">
        <v>251</v>
      </c>
      <c r="F93" s="134" t="s">
        <v>252</v>
      </c>
      <c r="G93" s="135" t="s">
        <v>243</v>
      </c>
      <c r="H93" s="136">
        <v>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</v>
      </c>
      <c r="T93" s="142">
        <f>S93*H93</f>
        <v>0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253</v>
      </c>
    </row>
    <row r="94" spans="2:65" s="1" customFormat="1" x14ac:dyDescent="0.2">
      <c r="B94" s="33"/>
      <c r="D94" s="145" t="s">
        <v>235</v>
      </c>
      <c r="F94" s="146" t="s">
        <v>254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" customFormat="1" ht="24.2" customHeight="1" x14ac:dyDescent="0.2">
      <c r="B95" s="33"/>
      <c r="C95" s="132" t="s">
        <v>255</v>
      </c>
      <c r="D95" s="132" t="s">
        <v>228</v>
      </c>
      <c r="E95" s="133" t="s">
        <v>256</v>
      </c>
      <c r="F95" s="134" t="s">
        <v>257</v>
      </c>
      <c r="G95" s="135" t="s">
        <v>243</v>
      </c>
      <c r="H95" s="136">
        <v>3</v>
      </c>
      <c r="I95" s="137"/>
      <c r="J95" s="138">
        <f>ROUND(I95*H95,2)</f>
        <v>0</v>
      </c>
      <c r="K95" s="134" t="s">
        <v>232</v>
      </c>
      <c r="L95" s="33"/>
      <c r="M95" s="139" t="s">
        <v>19</v>
      </c>
      <c r="N95" s="140" t="s">
        <v>44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233</v>
      </c>
      <c r="AT95" s="143" t="s">
        <v>228</v>
      </c>
      <c r="AU95" s="143" t="s">
        <v>83</v>
      </c>
      <c r="AY95" s="18" t="s">
        <v>226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81</v>
      </c>
      <c r="BK95" s="144">
        <f>ROUND(I95*H95,2)</f>
        <v>0</v>
      </c>
      <c r="BL95" s="18" t="s">
        <v>233</v>
      </c>
      <c r="BM95" s="143" t="s">
        <v>258</v>
      </c>
    </row>
    <row r="96" spans="2:65" s="1" customFormat="1" x14ac:dyDescent="0.2">
      <c r="B96" s="33"/>
      <c r="D96" s="145" t="s">
        <v>235</v>
      </c>
      <c r="F96" s="146" t="s">
        <v>259</v>
      </c>
      <c r="I96" s="147"/>
      <c r="L96" s="33"/>
      <c r="M96" s="148"/>
      <c r="T96" s="54"/>
      <c r="AT96" s="18" t="s">
        <v>235</v>
      </c>
      <c r="AU96" s="18" t="s">
        <v>83</v>
      </c>
    </row>
    <row r="97" spans="2:65" s="1" customFormat="1" ht="21.75" customHeight="1" x14ac:dyDescent="0.2">
      <c r="B97" s="33"/>
      <c r="C97" s="132" t="s">
        <v>260</v>
      </c>
      <c r="D97" s="132" t="s">
        <v>228</v>
      </c>
      <c r="E97" s="133" t="s">
        <v>261</v>
      </c>
      <c r="F97" s="134" t="s">
        <v>262</v>
      </c>
      <c r="G97" s="135" t="s">
        <v>231</v>
      </c>
      <c r="H97" s="136">
        <v>850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263</v>
      </c>
    </row>
    <row r="98" spans="2:65" s="1" customFormat="1" x14ac:dyDescent="0.2">
      <c r="B98" s="33"/>
      <c r="D98" s="145" t="s">
        <v>235</v>
      </c>
      <c r="F98" s="146" t="s">
        <v>264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238</v>
      </c>
      <c r="H99" s="153">
        <v>500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2" customFormat="1" x14ac:dyDescent="0.2">
      <c r="B100" s="149"/>
      <c r="D100" s="150" t="s">
        <v>237</v>
      </c>
      <c r="E100" s="151" t="s">
        <v>19</v>
      </c>
      <c r="F100" s="152" t="s">
        <v>239</v>
      </c>
      <c r="H100" s="153">
        <v>350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33</v>
      </c>
      <c r="AX100" s="12" t="s">
        <v>73</v>
      </c>
      <c r="AY100" s="151" t="s">
        <v>226</v>
      </c>
    </row>
    <row r="101" spans="2:65" s="13" customFormat="1" x14ac:dyDescent="0.2">
      <c r="B101" s="157"/>
      <c r="D101" s="150" t="s">
        <v>237</v>
      </c>
      <c r="E101" s="158" t="s">
        <v>19</v>
      </c>
      <c r="F101" s="159" t="s">
        <v>240</v>
      </c>
      <c r="H101" s="160">
        <v>850</v>
      </c>
      <c r="I101" s="161"/>
      <c r="L101" s="157"/>
      <c r="M101" s="162"/>
      <c r="T101" s="163"/>
      <c r="AT101" s="158" t="s">
        <v>237</v>
      </c>
      <c r="AU101" s="158" t="s">
        <v>83</v>
      </c>
      <c r="AV101" s="13" t="s">
        <v>233</v>
      </c>
      <c r="AW101" s="13" t="s">
        <v>33</v>
      </c>
      <c r="AX101" s="13" t="s">
        <v>81</v>
      </c>
      <c r="AY101" s="158" t="s">
        <v>226</v>
      </c>
    </row>
    <row r="102" spans="2:65" s="1" customFormat="1" ht="21.75" customHeight="1" x14ac:dyDescent="0.2">
      <c r="B102" s="33"/>
      <c r="C102" s="132" t="s">
        <v>265</v>
      </c>
      <c r="D102" s="132" t="s">
        <v>228</v>
      </c>
      <c r="E102" s="133" t="s">
        <v>266</v>
      </c>
      <c r="F102" s="134" t="s">
        <v>267</v>
      </c>
      <c r="G102" s="135" t="s">
        <v>243</v>
      </c>
      <c r="H102" s="136">
        <v>3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268</v>
      </c>
    </row>
    <row r="103" spans="2:65" s="1" customFormat="1" x14ac:dyDescent="0.2">
      <c r="B103" s="33"/>
      <c r="D103" s="145" t="s">
        <v>235</v>
      </c>
      <c r="F103" s="146" t="s">
        <v>269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" customFormat="1" ht="21.75" customHeight="1" x14ac:dyDescent="0.2">
      <c r="B104" s="33"/>
      <c r="C104" s="132" t="s">
        <v>270</v>
      </c>
      <c r="D104" s="132" t="s">
        <v>228</v>
      </c>
      <c r="E104" s="133" t="s">
        <v>271</v>
      </c>
      <c r="F104" s="134" t="s">
        <v>272</v>
      </c>
      <c r="G104" s="135" t="s">
        <v>243</v>
      </c>
      <c r="H104" s="136">
        <v>3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273</v>
      </c>
    </row>
    <row r="105" spans="2:65" s="1" customFormat="1" x14ac:dyDescent="0.2">
      <c r="B105" s="33"/>
      <c r="D105" s="145" t="s">
        <v>235</v>
      </c>
      <c r="F105" s="146" t="s">
        <v>274</v>
      </c>
      <c r="I105" s="147"/>
      <c r="L105" s="33"/>
      <c r="M105" s="164"/>
      <c r="N105" s="165"/>
      <c r="O105" s="165"/>
      <c r="P105" s="165"/>
      <c r="Q105" s="165"/>
      <c r="R105" s="165"/>
      <c r="S105" s="165"/>
      <c r="T105" s="166"/>
      <c r="AT105" s="18" t="s">
        <v>235</v>
      </c>
      <c r="AU105" s="18" t="s">
        <v>83</v>
      </c>
    </row>
    <row r="106" spans="2:65" s="1" customFormat="1" ht="6.95" customHeight="1" x14ac:dyDescent="0.2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33"/>
    </row>
  </sheetData>
  <sheetProtection algorithmName="SHA-512" hashValue="J2ZrcdMBYNS6v8eKUzkuOkP/2KPbMjSkogZCFd34b60Gpha2aOySyEi553PHxL6834XeXGTpyoSkzICuDjTMyg==" saltValue="FaLrV/lXXsDSLgspvEcWlpER7bJASnKJmSQtLJFrcsNkO68GRz/L3xbR03LBb8Iq1dQMFzlG4M298PFay0/TRw==" spinCount="100000" sheet="1" objects="1" scenarios="1" formatColumns="0" formatRows="0" autoFilter="0"/>
  <autoFilter ref="C80:K105" xr:uid="{00000000-0009-0000-0000-000001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0100-000000000000}"/>
    <hyperlink ref="F90" r:id="rId2" xr:uid="{00000000-0004-0000-0100-000001000000}"/>
    <hyperlink ref="F92" r:id="rId3" xr:uid="{00000000-0004-0000-0100-000002000000}"/>
    <hyperlink ref="F94" r:id="rId4" xr:uid="{00000000-0004-0000-0100-000003000000}"/>
    <hyperlink ref="F96" r:id="rId5" xr:uid="{00000000-0004-0000-0100-000004000000}"/>
    <hyperlink ref="F98" r:id="rId6" xr:uid="{00000000-0004-0000-0100-000005000000}"/>
    <hyperlink ref="F103" r:id="rId7" xr:uid="{00000000-0004-0000-0100-000006000000}"/>
    <hyperlink ref="F105" r:id="rId8" xr:uid="{00000000-0004-0000-01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87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143</v>
      </c>
      <c r="AZ2" s="167" t="s">
        <v>808</v>
      </c>
      <c r="BA2" s="167" t="s">
        <v>1140</v>
      </c>
      <c r="BB2" s="167" t="s">
        <v>277</v>
      </c>
      <c r="BC2" s="167" t="s">
        <v>1346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811</v>
      </c>
      <c r="BA3" s="167" t="s">
        <v>1142</v>
      </c>
      <c r="BB3" s="167" t="s">
        <v>826</v>
      </c>
      <c r="BC3" s="167" t="s">
        <v>1347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813</v>
      </c>
      <c r="BA4" s="167" t="s">
        <v>814</v>
      </c>
      <c r="BB4" s="167" t="s">
        <v>277</v>
      </c>
      <c r="BC4" s="167" t="s">
        <v>1348</v>
      </c>
      <c r="BD4" s="167" t="s">
        <v>83</v>
      </c>
    </row>
    <row r="5" spans="2:56" ht="6.95" customHeight="1" x14ac:dyDescent="0.2">
      <c r="B5" s="21"/>
      <c r="L5" s="21"/>
      <c r="AZ5" s="167" t="s">
        <v>816</v>
      </c>
      <c r="BA5" s="167" t="s">
        <v>817</v>
      </c>
      <c r="BB5" s="167" t="s">
        <v>277</v>
      </c>
      <c r="BC5" s="167" t="s">
        <v>1349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819</v>
      </c>
      <c r="BA6" s="167" t="s">
        <v>820</v>
      </c>
      <c r="BB6" s="167" t="s">
        <v>277</v>
      </c>
      <c r="BC6" s="167" t="s">
        <v>1350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1351</v>
      </c>
      <c r="BA7" s="167" t="s">
        <v>1352</v>
      </c>
      <c r="BB7" s="167" t="s">
        <v>396</v>
      </c>
      <c r="BC7" s="167" t="s">
        <v>1353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603</v>
      </c>
      <c r="BA8" s="167" t="s">
        <v>822</v>
      </c>
      <c r="BB8" s="167" t="s">
        <v>277</v>
      </c>
      <c r="BC8" s="167" t="s">
        <v>1354</v>
      </c>
      <c r="BD8" s="167" t="s">
        <v>83</v>
      </c>
    </row>
    <row r="9" spans="2:56" s="1" customFormat="1" ht="16.5" customHeight="1" x14ac:dyDescent="0.2">
      <c r="B9" s="33"/>
      <c r="E9" s="582" t="s">
        <v>1355</v>
      </c>
      <c r="F9" s="609"/>
      <c r="G9" s="609"/>
      <c r="H9" s="609"/>
      <c r="L9" s="33"/>
      <c r="AZ9" s="167" t="s">
        <v>1153</v>
      </c>
      <c r="BA9" s="167" t="s">
        <v>1154</v>
      </c>
      <c r="BB9" s="167" t="s">
        <v>277</v>
      </c>
      <c r="BC9" s="167" t="s">
        <v>1356</v>
      </c>
      <c r="BD9" s="167" t="s">
        <v>83</v>
      </c>
    </row>
    <row r="10" spans="2:56" s="1" customFormat="1" x14ac:dyDescent="0.2">
      <c r="B10" s="33"/>
      <c r="L10" s="33"/>
      <c r="AZ10" s="167" t="s">
        <v>824</v>
      </c>
      <c r="BA10" s="167" t="s">
        <v>1156</v>
      </c>
      <c r="BB10" s="167" t="s">
        <v>277</v>
      </c>
      <c r="BC10" s="167" t="s">
        <v>1357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ROUNDUP(J86,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ROUNDUP((SUM(BE86:BE286)),  2)</f>
        <v>0</v>
      </c>
      <c r="I33" s="94">
        <v>0.21</v>
      </c>
      <c r="J33" s="84">
        <f>ROUNDUP(((SUM(BE86:BE286))*I33),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ROUNDUP((SUM(BF86:BF286)),  2)</f>
        <v>0</v>
      </c>
      <c r="I34" s="94">
        <v>0.15</v>
      </c>
      <c r="J34" s="84">
        <f>ROUNDUP(((SUM(BF86:BF286))*I34),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ROUNDUP((SUM(BG86:BG286)),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ROUNDUP((SUM(BH86:BH286)),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ROUNDUP((SUM(BI86:BI286)),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03 - ČSOV 2 Malšovice + PS 03 ČSOV 2 Malšovice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J86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J87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J88</f>
        <v>0</v>
      </c>
      <c r="L61" s="108"/>
    </row>
    <row r="62" spans="2:47" s="9" customFormat="1" ht="19.899999999999999" customHeight="1" x14ac:dyDescent="0.2">
      <c r="B62" s="108"/>
      <c r="D62" s="109" t="s">
        <v>282</v>
      </c>
      <c r="E62" s="110"/>
      <c r="F62" s="110"/>
      <c r="G62" s="110"/>
      <c r="H62" s="110"/>
      <c r="I62" s="110"/>
      <c r="J62" s="111">
        <f>J210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J216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J235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J248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J259</f>
        <v>0</v>
      </c>
      <c r="L66" s="108"/>
    </row>
    <row r="67" spans="2:12" s="1" customFormat="1" ht="21.75" customHeight="1" x14ac:dyDescent="0.2">
      <c r="B67" s="33"/>
      <c r="L67" s="33"/>
    </row>
    <row r="68" spans="2:12" s="1" customFormat="1" ht="6.95" customHeight="1" x14ac:dyDescent="0.2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 x14ac:dyDescent="0.2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 x14ac:dyDescent="0.2">
      <c r="B73" s="33"/>
      <c r="C73" s="22" t="s">
        <v>211</v>
      </c>
      <c r="L73" s="33"/>
    </row>
    <row r="74" spans="2:12" s="1" customFormat="1" ht="6.95" customHeight="1" x14ac:dyDescent="0.2">
      <c r="B74" s="33"/>
      <c r="L74" s="33"/>
    </row>
    <row r="75" spans="2:12" s="1" customFormat="1" ht="12" customHeight="1" x14ac:dyDescent="0.2">
      <c r="B75" s="33"/>
      <c r="C75" s="28" t="s">
        <v>16</v>
      </c>
      <c r="L75" s="33"/>
    </row>
    <row r="76" spans="2:12" s="1" customFormat="1" ht="16.5" customHeight="1" x14ac:dyDescent="0.2">
      <c r="B76" s="33"/>
      <c r="E76" s="610" t="str">
        <f>E7</f>
        <v>Malšovice - Kanalizace a ČOV II.etapa_ČOV 820EO</v>
      </c>
      <c r="F76" s="611"/>
      <c r="G76" s="611"/>
      <c r="H76" s="611"/>
      <c r="L76" s="33"/>
    </row>
    <row r="77" spans="2:12" s="1" customFormat="1" ht="12" customHeight="1" x14ac:dyDescent="0.2">
      <c r="B77" s="33"/>
      <c r="C77" s="28" t="s">
        <v>203</v>
      </c>
      <c r="L77" s="33"/>
    </row>
    <row r="78" spans="2:12" s="1" customFormat="1" ht="16.5" customHeight="1" x14ac:dyDescent="0.2">
      <c r="B78" s="33"/>
      <c r="E78" s="582" t="str">
        <f>E9</f>
        <v>SO 03 - ČSOV 2 Malšovice + PS 03 ČSOV 2 Malšovice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F12</f>
        <v>Malšovice</v>
      </c>
      <c r="I80" s="28" t="s">
        <v>23</v>
      </c>
      <c r="J80" s="50" t="str">
        <f>IF(J12="","",J12)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E15</f>
        <v>Obec Malšovice</v>
      </c>
      <c r="I82" s="28" t="s">
        <v>31</v>
      </c>
      <c r="J82" s="31" t="str">
        <f>E21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IF(E18="","",E18)</f>
        <v>Vyplň údaj</v>
      </c>
      <c r="I83" s="28" t="s">
        <v>34</v>
      </c>
      <c r="J83" s="31" t="str">
        <f>E24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200.86121372999995</v>
      </c>
      <c r="S86" s="51"/>
      <c r="T86" s="118">
        <f>T87</f>
        <v>7.5948999999999991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224</v>
      </c>
      <c r="F87" s="122" t="s">
        <v>225</v>
      </c>
      <c r="I87" s="123"/>
      <c r="J87" s="124">
        <f>BK87</f>
        <v>0</v>
      </c>
      <c r="L87" s="120"/>
      <c r="M87" s="125"/>
      <c r="P87" s="126">
        <f>P88+P210+P216+P235+P248+P259</f>
        <v>0</v>
      </c>
      <c r="R87" s="126">
        <f>R88+R210+R216+R235+R248+R259</f>
        <v>200.86121372999995</v>
      </c>
      <c r="T87" s="127">
        <f>T88+T210+T216+T235+T248+T259</f>
        <v>7.5948999999999991</v>
      </c>
      <c r="AR87" s="121" t="s">
        <v>81</v>
      </c>
      <c r="AT87" s="128" t="s">
        <v>72</v>
      </c>
      <c r="AU87" s="128" t="s">
        <v>73</v>
      </c>
      <c r="AY87" s="121" t="s">
        <v>226</v>
      </c>
      <c r="BK87" s="129">
        <f>BK88+BK210+BK216+BK235+BK248+BK259</f>
        <v>0</v>
      </c>
    </row>
    <row r="88" spans="2:65" s="11" customFormat="1" ht="22.9" customHeight="1" x14ac:dyDescent="0.2">
      <c r="B88" s="120"/>
      <c r="D88" s="121" t="s">
        <v>72</v>
      </c>
      <c r="E88" s="130" t="s">
        <v>81</v>
      </c>
      <c r="F88" s="130" t="s">
        <v>227</v>
      </c>
      <c r="I88" s="123"/>
      <c r="J88" s="131">
        <f>BK88</f>
        <v>0</v>
      </c>
      <c r="L88" s="120"/>
      <c r="M88" s="125"/>
      <c r="P88" s="126">
        <f>SUM(P89:P209)</f>
        <v>0</v>
      </c>
      <c r="R88" s="126">
        <f>SUM(R89:R209)</f>
        <v>193.06209263999997</v>
      </c>
      <c r="T88" s="127">
        <f>SUM(T89:T209)</f>
        <v>7.5948999999999991</v>
      </c>
      <c r="AR88" s="121" t="s">
        <v>81</v>
      </c>
      <c r="AT88" s="128" t="s">
        <v>72</v>
      </c>
      <c r="AU88" s="128" t="s">
        <v>81</v>
      </c>
      <c r="AY88" s="121" t="s">
        <v>226</v>
      </c>
      <c r="BK88" s="129">
        <f>SUM(BK89:BK209)</f>
        <v>0</v>
      </c>
    </row>
    <row r="89" spans="2:65" s="1" customFormat="1" ht="37.9" customHeight="1" x14ac:dyDescent="0.2">
      <c r="B89" s="33"/>
      <c r="C89" s="132" t="s">
        <v>81</v>
      </c>
      <c r="D89" s="132" t="s">
        <v>228</v>
      </c>
      <c r="E89" s="133" t="s">
        <v>1358</v>
      </c>
      <c r="F89" s="134" t="s">
        <v>1359</v>
      </c>
      <c r="G89" s="135" t="s">
        <v>231</v>
      </c>
      <c r="H89" s="136">
        <v>6.36</v>
      </c>
      <c r="I89" s="137"/>
      <c r="J89" s="138">
        <f>ROUND(I89*H89,2)</f>
        <v>0</v>
      </c>
      <c r="K89" s="134" t="s">
        <v>232</v>
      </c>
      <c r="L89" s="33"/>
      <c r="M89" s="139" t="s">
        <v>19</v>
      </c>
      <c r="N89" s="140" t="s">
        <v>44</v>
      </c>
      <c r="P89" s="141">
        <f>O89*H89</f>
        <v>0</v>
      </c>
      <c r="Q89" s="141">
        <v>0</v>
      </c>
      <c r="R89" s="141">
        <f>Q89*H89</f>
        <v>0</v>
      </c>
      <c r="S89" s="141">
        <v>0.57999999999999996</v>
      </c>
      <c r="T89" s="142">
        <f>S89*H89</f>
        <v>3.6888000000000001</v>
      </c>
      <c r="AR89" s="143" t="s">
        <v>233</v>
      </c>
      <c r="AT89" s="143" t="s">
        <v>228</v>
      </c>
      <c r="AU89" s="143" t="s">
        <v>83</v>
      </c>
      <c r="AY89" s="18" t="s">
        <v>226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81</v>
      </c>
      <c r="BK89" s="144">
        <f>ROUND(I89*H89,2)</f>
        <v>0</v>
      </c>
      <c r="BL89" s="18" t="s">
        <v>233</v>
      </c>
      <c r="BM89" s="143" t="s">
        <v>1360</v>
      </c>
    </row>
    <row r="90" spans="2:65" s="1" customFormat="1" x14ac:dyDescent="0.2">
      <c r="B90" s="33"/>
      <c r="D90" s="145" t="s">
        <v>235</v>
      </c>
      <c r="F90" s="146" t="s">
        <v>1361</v>
      </c>
      <c r="I90" s="147"/>
      <c r="L90" s="33"/>
      <c r="M90" s="148"/>
      <c r="T90" s="54"/>
      <c r="AT90" s="18" t="s">
        <v>235</v>
      </c>
      <c r="AU90" s="18" t="s">
        <v>83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1362</v>
      </c>
      <c r="H91" s="153">
        <v>6.36</v>
      </c>
      <c r="I91" s="154"/>
      <c r="L91" s="149"/>
      <c r="M91" s="155"/>
      <c r="T91" s="156"/>
      <c r="AT91" s="151" t="s">
        <v>237</v>
      </c>
      <c r="AU91" s="151" t="s">
        <v>83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37.9" customHeight="1" x14ac:dyDescent="0.2">
      <c r="B92" s="33"/>
      <c r="C92" s="132" t="s">
        <v>83</v>
      </c>
      <c r="D92" s="132" t="s">
        <v>228</v>
      </c>
      <c r="E92" s="133" t="s">
        <v>1166</v>
      </c>
      <c r="F92" s="134" t="s">
        <v>1167</v>
      </c>
      <c r="G92" s="135" t="s">
        <v>231</v>
      </c>
      <c r="H92" s="136">
        <v>11.66</v>
      </c>
      <c r="I92" s="137"/>
      <c r="J92" s="138">
        <f>ROUND(I92*H92,2)</f>
        <v>0</v>
      </c>
      <c r="K92" s="134" t="s">
        <v>232</v>
      </c>
      <c r="L92" s="33"/>
      <c r="M92" s="139" t="s">
        <v>19</v>
      </c>
      <c r="N92" s="140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0.22</v>
      </c>
      <c r="T92" s="142">
        <f>S92*H92</f>
        <v>2.5651999999999999</v>
      </c>
      <c r="AR92" s="143" t="s">
        <v>233</v>
      </c>
      <c r="AT92" s="143" t="s">
        <v>228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233</v>
      </c>
      <c r="BM92" s="143" t="s">
        <v>1363</v>
      </c>
    </row>
    <row r="93" spans="2:65" s="1" customFormat="1" x14ac:dyDescent="0.2">
      <c r="B93" s="33"/>
      <c r="D93" s="145" t="s">
        <v>235</v>
      </c>
      <c r="F93" s="146" t="s">
        <v>1169</v>
      </c>
      <c r="I93" s="147"/>
      <c r="L93" s="33"/>
      <c r="M93" s="148"/>
      <c r="T93" s="54"/>
      <c r="AT93" s="18" t="s">
        <v>235</v>
      </c>
      <c r="AU93" s="18" t="s">
        <v>83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1364</v>
      </c>
      <c r="H94" s="153">
        <v>11.66</v>
      </c>
      <c r="I94" s="154"/>
      <c r="L94" s="149"/>
      <c r="M94" s="155"/>
      <c r="T94" s="156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24.2" customHeight="1" x14ac:dyDescent="0.2">
      <c r="B95" s="33"/>
      <c r="C95" s="132" t="s">
        <v>246</v>
      </c>
      <c r="D95" s="132" t="s">
        <v>228</v>
      </c>
      <c r="E95" s="133" t="s">
        <v>1170</v>
      </c>
      <c r="F95" s="134" t="s">
        <v>1171</v>
      </c>
      <c r="G95" s="135" t="s">
        <v>231</v>
      </c>
      <c r="H95" s="136">
        <v>11.66</v>
      </c>
      <c r="I95" s="137"/>
      <c r="J95" s="138">
        <f>ROUND(I95*H95,2)</f>
        <v>0</v>
      </c>
      <c r="K95" s="134" t="s">
        <v>232</v>
      </c>
      <c r="L95" s="33"/>
      <c r="M95" s="139" t="s">
        <v>19</v>
      </c>
      <c r="N95" s="140" t="s">
        <v>44</v>
      </c>
      <c r="P95" s="141">
        <f>O95*H95</f>
        <v>0</v>
      </c>
      <c r="Q95" s="141">
        <v>9.0000000000000006E-5</v>
      </c>
      <c r="R95" s="141">
        <f>Q95*H95</f>
        <v>1.0494E-3</v>
      </c>
      <c r="S95" s="141">
        <v>0.115</v>
      </c>
      <c r="T95" s="142">
        <f>S95*H95</f>
        <v>1.3409</v>
      </c>
      <c r="AR95" s="143" t="s">
        <v>233</v>
      </c>
      <c r="AT95" s="143" t="s">
        <v>228</v>
      </c>
      <c r="AU95" s="143" t="s">
        <v>83</v>
      </c>
      <c r="AY95" s="18" t="s">
        <v>226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81</v>
      </c>
      <c r="BK95" s="144">
        <f>ROUND(I95*H95,2)</f>
        <v>0</v>
      </c>
      <c r="BL95" s="18" t="s">
        <v>233</v>
      </c>
      <c r="BM95" s="143" t="s">
        <v>1365</v>
      </c>
    </row>
    <row r="96" spans="2:65" s="1" customFormat="1" x14ac:dyDescent="0.2">
      <c r="B96" s="33"/>
      <c r="D96" s="145" t="s">
        <v>235</v>
      </c>
      <c r="F96" s="146" t="s">
        <v>1173</v>
      </c>
      <c r="I96" s="147"/>
      <c r="L96" s="33"/>
      <c r="M96" s="148"/>
      <c r="T96" s="54"/>
      <c r="AT96" s="18" t="s">
        <v>235</v>
      </c>
      <c r="AU96" s="18" t="s">
        <v>83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1364</v>
      </c>
      <c r="H97" s="153">
        <v>11.66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81</v>
      </c>
      <c r="AY97" s="151" t="s">
        <v>226</v>
      </c>
    </row>
    <row r="98" spans="2:65" s="1" customFormat="1" ht="16.5" customHeight="1" x14ac:dyDescent="0.2">
      <c r="B98" s="33"/>
      <c r="C98" s="132" t="s">
        <v>233</v>
      </c>
      <c r="D98" s="132" t="s">
        <v>228</v>
      </c>
      <c r="E98" s="133" t="s">
        <v>560</v>
      </c>
      <c r="F98" s="134" t="s">
        <v>561</v>
      </c>
      <c r="G98" s="135" t="s">
        <v>562</v>
      </c>
      <c r="H98" s="136">
        <v>360</v>
      </c>
      <c r="I98" s="137"/>
      <c r="J98" s="138">
        <f>ROUND(I98*H98,2)</f>
        <v>0</v>
      </c>
      <c r="K98" s="134" t="s">
        <v>232</v>
      </c>
      <c r="L98" s="33"/>
      <c r="M98" s="139" t="s">
        <v>19</v>
      </c>
      <c r="N98" s="140" t="s">
        <v>44</v>
      </c>
      <c r="P98" s="141">
        <f>O98*H98</f>
        <v>0</v>
      </c>
      <c r="Q98" s="141">
        <v>3.0000000000000001E-5</v>
      </c>
      <c r="R98" s="141">
        <f>Q98*H98</f>
        <v>1.0800000000000001E-2</v>
      </c>
      <c r="S98" s="141">
        <v>0</v>
      </c>
      <c r="T98" s="142">
        <f>S98*H98</f>
        <v>0</v>
      </c>
      <c r="AR98" s="143" t="s">
        <v>233</v>
      </c>
      <c r="AT98" s="143" t="s">
        <v>228</v>
      </c>
      <c r="AU98" s="143" t="s">
        <v>83</v>
      </c>
      <c r="AY98" s="18" t="s">
        <v>226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81</v>
      </c>
      <c r="BK98" s="144">
        <f>ROUND(I98*H98,2)</f>
        <v>0</v>
      </c>
      <c r="BL98" s="18" t="s">
        <v>233</v>
      </c>
      <c r="BM98" s="143" t="s">
        <v>1366</v>
      </c>
    </row>
    <row r="99" spans="2:65" s="1" customFormat="1" x14ac:dyDescent="0.2">
      <c r="B99" s="33"/>
      <c r="D99" s="145" t="s">
        <v>235</v>
      </c>
      <c r="F99" s="146" t="s">
        <v>564</v>
      </c>
      <c r="I99" s="147"/>
      <c r="L99" s="33"/>
      <c r="M99" s="148"/>
      <c r="T99" s="54"/>
      <c r="AT99" s="18" t="s">
        <v>235</v>
      </c>
      <c r="AU99" s="18" t="s">
        <v>83</v>
      </c>
    </row>
    <row r="100" spans="2:65" s="12" customFormat="1" x14ac:dyDescent="0.2">
      <c r="B100" s="149"/>
      <c r="D100" s="150" t="s">
        <v>237</v>
      </c>
      <c r="F100" s="152" t="s">
        <v>1176</v>
      </c>
      <c r="H100" s="153">
        <v>360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4</v>
      </c>
      <c r="AX100" s="12" t="s">
        <v>81</v>
      </c>
      <c r="AY100" s="151" t="s">
        <v>226</v>
      </c>
    </row>
    <row r="101" spans="2:65" s="1" customFormat="1" ht="24.2" customHeight="1" x14ac:dyDescent="0.2">
      <c r="B101" s="33"/>
      <c r="C101" s="132" t="s">
        <v>255</v>
      </c>
      <c r="D101" s="132" t="s">
        <v>228</v>
      </c>
      <c r="E101" s="133" t="s">
        <v>566</v>
      </c>
      <c r="F101" s="134" t="s">
        <v>567</v>
      </c>
      <c r="G101" s="135" t="s">
        <v>568</v>
      </c>
      <c r="H101" s="136">
        <v>15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1367</v>
      </c>
    </row>
    <row r="102" spans="2:65" s="1" customFormat="1" x14ac:dyDescent="0.2">
      <c r="B102" s="33"/>
      <c r="D102" s="145" t="s">
        <v>235</v>
      </c>
      <c r="F102" s="146" t="s">
        <v>570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" customFormat="1" ht="16.5" customHeight="1" x14ac:dyDescent="0.2">
      <c r="B103" s="33"/>
      <c r="C103" s="132" t="s">
        <v>260</v>
      </c>
      <c r="D103" s="132" t="s">
        <v>228</v>
      </c>
      <c r="E103" s="133" t="s">
        <v>1368</v>
      </c>
      <c r="F103" s="134" t="s">
        <v>1369</v>
      </c>
      <c r="G103" s="135" t="s">
        <v>231</v>
      </c>
      <c r="H103" s="136">
        <v>21.902000000000001</v>
      </c>
      <c r="I103" s="137"/>
      <c r="J103" s="138">
        <f>ROUND(I103*H103,2)</f>
        <v>0</v>
      </c>
      <c r="K103" s="134" t="s">
        <v>232</v>
      </c>
      <c r="L103" s="33"/>
      <c r="M103" s="139" t="s">
        <v>19</v>
      </c>
      <c r="N103" s="140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233</v>
      </c>
      <c r="AT103" s="143" t="s">
        <v>228</v>
      </c>
      <c r="AU103" s="143" t="s">
        <v>83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233</v>
      </c>
      <c r="BM103" s="143" t="s">
        <v>1370</v>
      </c>
    </row>
    <row r="104" spans="2:65" s="1" customFormat="1" x14ac:dyDescent="0.2">
      <c r="B104" s="33"/>
      <c r="D104" s="145" t="s">
        <v>235</v>
      </c>
      <c r="F104" s="146" t="s">
        <v>1371</v>
      </c>
      <c r="I104" s="147"/>
      <c r="L104" s="33"/>
      <c r="M104" s="148"/>
      <c r="T104" s="54"/>
      <c r="AT104" s="18" t="s">
        <v>235</v>
      </c>
      <c r="AU104" s="18" t="s">
        <v>83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1372</v>
      </c>
      <c r="H105" s="153">
        <v>21.902000000000001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81</v>
      </c>
      <c r="AY105" s="151" t="s">
        <v>226</v>
      </c>
    </row>
    <row r="106" spans="2:65" s="1" customFormat="1" ht="24.2" customHeight="1" x14ac:dyDescent="0.2">
      <c r="B106" s="33"/>
      <c r="C106" s="132" t="s">
        <v>265</v>
      </c>
      <c r="D106" s="132" t="s">
        <v>228</v>
      </c>
      <c r="E106" s="133" t="s">
        <v>1178</v>
      </c>
      <c r="F106" s="134" t="s">
        <v>1179</v>
      </c>
      <c r="G106" s="135" t="s">
        <v>277</v>
      </c>
      <c r="H106" s="136">
        <v>62.947000000000003</v>
      </c>
      <c r="I106" s="137"/>
      <c r="J106" s="138">
        <f>ROUND(I106*H106,2)</f>
        <v>0</v>
      </c>
      <c r="K106" s="134" t="s">
        <v>232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233</v>
      </c>
      <c r="AT106" s="143" t="s">
        <v>228</v>
      </c>
      <c r="AU106" s="143" t="s">
        <v>83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233</v>
      </c>
      <c r="BM106" s="143" t="s">
        <v>1373</v>
      </c>
    </row>
    <row r="107" spans="2:65" s="1" customFormat="1" x14ac:dyDescent="0.2">
      <c r="B107" s="33"/>
      <c r="D107" s="145" t="s">
        <v>235</v>
      </c>
      <c r="F107" s="146" t="s">
        <v>1181</v>
      </c>
      <c r="I107" s="147"/>
      <c r="L107" s="33"/>
      <c r="M107" s="148"/>
      <c r="T107" s="54"/>
      <c r="AT107" s="18" t="s">
        <v>235</v>
      </c>
      <c r="AU107" s="18" t="s">
        <v>83</v>
      </c>
    </row>
    <row r="108" spans="2:65" s="12" customFormat="1" x14ac:dyDescent="0.2">
      <c r="B108" s="149"/>
      <c r="D108" s="150" t="s">
        <v>237</v>
      </c>
      <c r="E108" s="151" t="s">
        <v>1153</v>
      </c>
      <c r="F108" s="152" t="s">
        <v>1374</v>
      </c>
      <c r="H108" s="153">
        <v>104.91200000000001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1183</v>
      </c>
      <c r="H109" s="153">
        <v>62.947000000000003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81</v>
      </c>
      <c r="AY109" s="151" t="s">
        <v>226</v>
      </c>
    </row>
    <row r="110" spans="2:65" s="1" customFormat="1" ht="24.2" customHeight="1" x14ac:dyDescent="0.2">
      <c r="B110" s="33"/>
      <c r="C110" s="132" t="s">
        <v>270</v>
      </c>
      <c r="D110" s="132" t="s">
        <v>228</v>
      </c>
      <c r="E110" s="133" t="s">
        <v>1184</v>
      </c>
      <c r="F110" s="134" t="s">
        <v>1185</v>
      </c>
      <c r="G110" s="135" t="s">
        <v>277</v>
      </c>
      <c r="H110" s="136">
        <v>31.474</v>
      </c>
      <c r="I110" s="137"/>
      <c r="J110" s="138">
        <f>ROUND(I110*H110,2)</f>
        <v>0</v>
      </c>
      <c r="K110" s="134" t="s">
        <v>232</v>
      </c>
      <c r="L110" s="33"/>
      <c r="M110" s="139" t="s">
        <v>19</v>
      </c>
      <c r="N110" s="140" t="s">
        <v>44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233</v>
      </c>
      <c r="AT110" s="143" t="s">
        <v>228</v>
      </c>
      <c r="AU110" s="143" t="s">
        <v>83</v>
      </c>
      <c r="AY110" s="18" t="s">
        <v>226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81</v>
      </c>
      <c r="BK110" s="144">
        <f>ROUND(I110*H110,2)</f>
        <v>0</v>
      </c>
      <c r="BL110" s="18" t="s">
        <v>233</v>
      </c>
      <c r="BM110" s="143" t="s">
        <v>1375</v>
      </c>
    </row>
    <row r="111" spans="2:65" s="1" customFormat="1" x14ac:dyDescent="0.2">
      <c r="B111" s="33"/>
      <c r="D111" s="145" t="s">
        <v>235</v>
      </c>
      <c r="F111" s="146" t="s">
        <v>1187</v>
      </c>
      <c r="I111" s="147"/>
      <c r="L111" s="33"/>
      <c r="M111" s="148"/>
      <c r="T111" s="54"/>
      <c r="AT111" s="18" t="s">
        <v>235</v>
      </c>
      <c r="AU111" s="18" t="s">
        <v>83</v>
      </c>
    </row>
    <row r="112" spans="2:65" s="12" customFormat="1" x14ac:dyDescent="0.2">
      <c r="B112" s="149"/>
      <c r="D112" s="150" t="s">
        <v>237</v>
      </c>
      <c r="E112" s="151" t="s">
        <v>19</v>
      </c>
      <c r="F112" s="152" t="s">
        <v>1188</v>
      </c>
      <c r="H112" s="153">
        <v>31.474</v>
      </c>
      <c r="I112" s="154"/>
      <c r="L112" s="149"/>
      <c r="M112" s="155"/>
      <c r="T112" s="156"/>
      <c r="AT112" s="151" t="s">
        <v>237</v>
      </c>
      <c r="AU112" s="151" t="s">
        <v>83</v>
      </c>
      <c r="AV112" s="12" t="s">
        <v>83</v>
      </c>
      <c r="AW112" s="12" t="s">
        <v>33</v>
      </c>
      <c r="AX112" s="12" t="s">
        <v>81</v>
      </c>
      <c r="AY112" s="151" t="s">
        <v>226</v>
      </c>
    </row>
    <row r="113" spans="2:65" s="1" customFormat="1" ht="24.2" customHeight="1" x14ac:dyDescent="0.2">
      <c r="B113" s="33"/>
      <c r="C113" s="132" t="s">
        <v>330</v>
      </c>
      <c r="D113" s="132" t="s">
        <v>228</v>
      </c>
      <c r="E113" s="133" t="s">
        <v>1189</v>
      </c>
      <c r="F113" s="134" t="s">
        <v>1190</v>
      </c>
      <c r="G113" s="135" t="s">
        <v>277</v>
      </c>
      <c r="H113" s="136">
        <v>10.491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1376</v>
      </c>
    </row>
    <row r="114" spans="2:65" s="1" customFormat="1" x14ac:dyDescent="0.2">
      <c r="B114" s="33"/>
      <c r="D114" s="145" t="s">
        <v>235</v>
      </c>
      <c r="F114" s="146" t="s">
        <v>1192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1193</v>
      </c>
      <c r="H115" s="153">
        <v>10.491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81</v>
      </c>
      <c r="AY115" s="151" t="s">
        <v>226</v>
      </c>
    </row>
    <row r="116" spans="2:65" s="1" customFormat="1" ht="24.2" customHeight="1" x14ac:dyDescent="0.2">
      <c r="B116" s="33"/>
      <c r="C116" s="132" t="s">
        <v>337</v>
      </c>
      <c r="D116" s="132" t="s">
        <v>228</v>
      </c>
      <c r="E116" s="133" t="s">
        <v>1377</v>
      </c>
      <c r="F116" s="134" t="s">
        <v>1378</v>
      </c>
      <c r="G116" s="135" t="s">
        <v>277</v>
      </c>
      <c r="H116" s="136">
        <v>12.343999999999999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1379</v>
      </c>
    </row>
    <row r="117" spans="2:65" s="1" customFormat="1" x14ac:dyDescent="0.2">
      <c r="B117" s="33"/>
      <c r="D117" s="145" t="s">
        <v>235</v>
      </c>
      <c r="F117" s="146" t="s">
        <v>1380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5" customFormat="1" x14ac:dyDescent="0.2">
      <c r="B118" s="185"/>
      <c r="D118" s="150" t="s">
        <v>237</v>
      </c>
      <c r="E118" s="186" t="s">
        <v>19</v>
      </c>
      <c r="F118" s="187" t="s">
        <v>837</v>
      </c>
      <c r="H118" s="186" t="s">
        <v>19</v>
      </c>
      <c r="I118" s="188"/>
      <c r="L118" s="185"/>
      <c r="M118" s="189"/>
      <c r="T118" s="190"/>
      <c r="AT118" s="186" t="s">
        <v>237</v>
      </c>
      <c r="AU118" s="186" t="s">
        <v>83</v>
      </c>
      <c r="AV118" s="15" t="s">
        <v>81</v>
      </c>
      <c r="AW118" s="15" t="s">
        <v>33</v>
      </c>
      <c r="AX118" s="15" t="s">
        <v>73</v>
      </c>
      <c r="AY118" s="186" t="s">
        <v>226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1381</v>
      </c>
      <c r="H119" s="153">
        <v>9.5399999999999991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73</v>
      </c>
      <c r="AY119" s="151" t="s">
        <v>226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842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1199</v>
      </c>
      <c r="H121" s="153">
        <v>12.5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5" customFormat="1" x14ac:dyDescent="0.2">
      <c r="B122" s="185"/>
      <c r="D122" s="150" t="s">
        <v>237</v>
      </c>
      <c r="E122" s="186" t="s">
        <v>19</v>
      </c>
      <c r="F122" s="187" t="s">
        <v>1200</v>
      </c>
      <c r="H122" s="186" t="s">
        <v>19</v>
      </c>
      <c r="I122" s="188"/>
      <c r="L122" s="185"/>
      <c r="M122" s="189"/>
      <c r="T122" s="190"/>
      <c r="AT122" s="186" t="s">
        <v>237</v>
      </c>
      <c r="AU122" s="186" t="s">
        <v>83</v>
      </c>
      <c r="AV122" s="15" t="s">
        <v>81</v>
      </c>
      <c r="AW122" s="15" t="s">
        <v>33</v>
      </c>
      <c r="AX122" s="15" t="s">
        <v>73</v>
      </c>
      <c r="AY122" s="186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1201</v>
      </c>
      <c r="H123" s="153">
        <v>-1.466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4" customFormat="1" x14ac:dyDescent="0.2">
      <c r="B124" s="168"/>
      <c r="D124" s="150" t="s">
        <v>237</v>
      </c>
      <c r="E124" s="169" t="s">
        <v>824</v>
      </c>
      <c r="F124" s="170" t="s">
        <v>310</v>
      </c>
      <c r="H124" s="171">
        <v>20.574000000000002</v>
      </c>
      <c r="I124" s="172"/>
      <c r="L124" s="168"/>
      <c r="M124" s="173"/>
      <c r="T124" s="174"/>
      <c r="AT124" s="169" t="s">
        <v>237</v>
      </c>
      <c r="AU124" s="169" t="s">
        <v>83</v>
      </c>
      <c r="AV124" s="14" t="s">
        <v>246</v>
      </c>
      <c r="AW124" s="14" t="s">
        <v>33</v>
      </c>
      <c r="AX124" s="14" t="s">
        <v>73</v>
      </c>
      <c r="AY124" s="169" t="s">
        <v>226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1202</v>
      </c>
      <c r="H125" s="153">
        <v>12.343999999999999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24.2" customHeight="1" x14ac:dyDescent="0.2">
      <c r="B126" s="33"/>
      <c r="C126" s="132" t="s">
        <v>343</v>
      </c>
      <c r="D126" s="132" t="s">
        <v>228</v>
      </c>
      <c r="E126" s="133" t="s">
        <v>1382</v>
      </c>
      <c r="F126" s="134" t="s">
        <v>1383</v>
      </c>
      <c r="G126" s="135" t="s">
        <v>277</v>
      </c>
      <c r="H126" s="136">
        <v>6.1719999999999997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1384</v>
      </c>
    </row>
    <row r="127" spans="2:65" s="1" customFormat="1" x14ac:dyDescent="0.2">
      <c r="B127" s="33"/>
      <c r="D127" s="145" t="s">
        <v>235</v>
      </c>
      <c r="F127" s="146" t="s">
        <v>1385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1207</v>
      </c>
      <c r="H128" s="153">
        <v>6.1719999999999997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81</v>
      </c>
      <c r="AY128" s="151" t="s">
        <v>226</v>
      </c>
    </row>
    <row r="129" spans="2:65" s="1" customFormat="1" ht="24.2" customHeight="1" x14ac:dyDescent="0.2">
      <c r="B129" s="33"/>
      <c r="C129" s="132" t="s">
        <v>348</v>
      </c>
      <c r="D129" s="132" t="s">
        <v>228</v>
      </c>
      <c r="E129" s="133" t="s">
        <v>1386</v>
      </c>
      <c r="F129" s="134" t="s">
        <v>1387</v>
      </c>
      <c r="G129" s="135" t="s">
        <v>277</v>
      </c>
      <c r="H129" s="136">
        <v>2.0569999999999999</v>
      </c>
      <c r="I129" s="137"/>
      <c r="J129" s="138">
        <f>ROUND(I129*H129,2)</f>
        <v>0</v>
      </c>
      <c r="K129" s="134" t="s">
        <v>232</v>
      </c>
      <c r="L129" s="33"/>
      <c r="M129" s="139" t="s">
        <v>19</v>
      </c>
      <c r="N129" s="140" t="s">
        <v>44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233</v>
      </c>
      <c r="AT129" s="143" t="s">
        <v>228</v>
      </c>
      <c r="AU129" s="143" t="s">
        <v>83</v>
      </c>
      <c r="AY129" s="18" t="s">
        <v>226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81</v>
      </c>
      <c r="BK129" s="144">
        <f>ROUND(I129*H129,2)</f>
        <v>0</v>
      </c>
      <c r="BL129" s="18" t="s">
        <v>233</v>
      </c>
      <c r="BM129" s="143" t="s">
        <v>1388</v>
      </c>
    </row>
    <row r="130" spans="2:65" s="1" customFormat="1" x14ac:dyDescent="0.2">
      <c r="B130" s="33"/>
      <c r="D130" s="145" t="s">
        <v>235</v>
      </c>
      <c r="F130" s="146" t="s">
        <v>1389</v>
      </c>
      <c r="I130" s="147"/>
      <c r="L130" s="33"/>
      <c r="M130" s="148"/>
      <c r="T130" s="54"/>
      <c r="AT130" s="18" t="s">
        <v>235</v>
      </c>
      <c r="AU130" s="18" t="s">
        <v>83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1212</v>
      </c>
      <c r="H131" s="153">
        <v>2.0569999999999999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81</v>
      </c>
      <c r="AY131" s="151" t="s">
        <v>226</v>
      </c>
    </row>
    <row r="132" spans="2:65" s="1" customFormat="1" ht="21.75" customHeight="1" x14ac:dyDescent="0.2">
      <c r="B132" s="33"/>
      <c r="C132" s="132" t="s">
        <v>354</v>
      </c>
      <c r="D132" s="132" t="s">
        <v>228</v>
      </c>
      <c r="E132" s="133" t="s">
        <v>848</v>
      </c>
      <c r="F132" s="134" t="s">
        <v>849</v>
      </c>
      <c r="G132" s="135" t="s">
        <v>231</v>
      </c>
      <c r="H132" s="136">
        <v>35.9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8.4000000000000003E-4</v>
      </c>
      <c r="R132" s="141">
        <f>Q132*H132</f>
        <v>3.0155999999999999E-2</v>
      </c>
      <c r="S132" s="141">
        <v>0</v>
      </c>
      <c r="T132" s="142">
        <f>S132*H132</f>
        <v>0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1390</v>
      </c>
    </row>
    <row r="133" spans="2:65" s="1" customFormat="1" x14ac:dyDescent="0.2">
      <c r="B133" s="33"/>
      <c r="D133" s="145" t="s">
        <v>235</v>
      </c>
      <c r="F133" s="146" t="s">
        <v>851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852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1391</v>
      </c>
      <c r="H135" s="153">
        <v>15.9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1215</v>
      </c>
      <c r="H136" s="153">
        <v>20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3" customFormat="1" x14ac:dyDescent="0.2">
      <c r="B137" s="157"/>
      <c r="D137" s="150" t="s">
        <v>237</v>
      </c>
      <c r="E137" s="158" t="s">
        <v>19</v>
      </c>
      <c r="F137" s="159" t="s">
        <v>240</v>
      </c>
      <c r="H137" s="160">
        <v>35.9</v>
      </c>
      <c r="I137" s="161"/>
      <c r="L137" s="157"/>
      <c r="M137" s="162"/>
      <c r="T137" s="163"/>
      <c r="AT137" s="158" t="s">
        <v>237</v>
      </c>
      <c r="AU137" s="158" t="s">
        <v>83</v>
      </c>
      <c r="AV137" s="13" t="s">
        <v>233</v>
      </c>
      <c r="AW137" s="13" t="s">
        <v>33</v>
      </c>
      <c r="AX137" s="13" t="s">
        <v>81</v>
      </c>
      <c r="AY137" s="158" t="s">
        <v>226</v>
      </c>
    </row>
    <row r="138" spans="2:65" s="1" customFormat="1" ht="24.2" customHeight="1" x14ac:dyDescent="0.2">
      <c r="B138" s="33"/>
      <c r="C138" s="132" t="s">
        <v>359</v>
      </c>
      <c r="D138" s="132" t="s">
        <v>228</v>
      </c>
      <c r="E138" s="133" t="s">
        <v>857</v>
      </c>
      <c r="F138" s="134" t="s">
        <v>858</v>
      </c>
      <c r="G138" s="135" t="s">
        <v>231</v>
      </c>
      <c r="H138" s="136">
        <v>35.9</v>
      </c>
      <c r="I138" s="137"/>
      <c r="J138" s="138">
        <f>ROUND(I138*H138,2)</f>
        <v>0</v>
      </c>
      <c r="K138" s="134" t="s">
        <v>232</v>
      </c>
      <c r="L138" s="33"/>
      <c r="M138" s="139" t="s">
        <v>19</v>
      </c>
      <c r="N138" s="140" t="s">
        <v>44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233</v>
      </c>
      <c r="AT138" s="143" t="s">
        <v>228</v>
      </c>
      <c r="AU138" s="143" t="s">
        <v>83</v>
      </c>
      <c r="AY138" s="18" t="s">
        <v>226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81</v>
      </c>
      <c r="BK138" s="144">
        <f>ROUND(I138*H138,2)</f>
        <v>0</v>
      </c>
      <c r="BL138" s="18" t="s">
        <v>233</v>
      </c>
      <c r="BM138" s="143" t="s">
        <v>1392</v>
      </c>
    </row>
    <row r="139" spans="2:65" s="1" customFormat="1" x14ac:dyDescent="0.2">
      <c r="B139" s="33"/>
      <c r="D139" s="145" t="s">
        <v>235</v>
      </c>
      <c r="F139" s="146" t="s">
        <v>860</v>
      </c>
      <c r="I139" s="147"/>
      <c r="L139" s="33"/>
      <c r="M139" s="148"/>
      <c r="T139" s="54"/>
      <c r="AT139" s="18" t="s">
        <v>235</v>
      </c>
      <c r="AU139" s="18" t="s">
        <v>83</v>
      </c>
    </row>
    <row r="140" spans="2:65" s="1" customFormat="1" ht="24.2" customHeight="1" x14ac:dyDescent="0.2">
      <c r="B140" s="33"/>
      <c r="C140" s="132" t="s">
        <v>8</v>
      </c>
      <c r="D140" s="132" t="s">
        <v>228</v>
      </c>
      <c r="E140" s="133" t="s">
        <v>1217</v>
      </c>
      <c r="F140" s="134" t="s">
        <v>1218</v>
      </c>
      <c r="G140" s="135" t="s">
        <v>231</v>
      </c>
      <c r="H140" s="136">
        <v>89.668999999999997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4.96E-3</v>
      </c>
      <c r="R140" s="141">
        <f>Q140*H140</f>
        <v>0.44475823999999997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1393</v>
      </c>
    </row>
    <row r="141" spans="2:65" s="1" customFormat="1" x14ac:dyDescent="0.2">
      <c r="B141" s="33"/>
      <c r="D141" s="145" t="s">
        <v>235</v>
      </c>
      <c r="F141" s="146" t="s">
        <v>1220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1394</v>
      </c>
      <c r="H142" s="153">
        <v>89.668999999999997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24.2" customHeight="1" x14ac:dyDescent="0.2">
      <c r="B143" s="33"/>
      <c r="C143" s="132" t="s">
        <v>366</v>
      </c>
      <c r="D143" s="132" t="s">
        <v>228</v>
      </c>
      <c r="E143" s="133" t="s">
        <v>1222</v>
      </c>
      <c r="F143" s="134" t="s">
        <v>1223</v>
      </c>
      <c r="G143" s="135" t="s">
        <v>231</v>
      </c>
      <c r="H143" s="136">
        <v>89.668999999999997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1395</v>
      </c>
    </row>
    <row r="144" spans="2:65" s="1" customFormat="1" x14ac:dyDescent="0.2">
      <c r="B144" s="33"/>
      <c r="D144" s="145" t="s">
        <v>235</v>
      </c>
      <c r="F144" s="146" t="s">
        <v>1225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" customFormat="1" ht="37.9" customHeight="1" x14ac:dyDescent="0.2">
      <c r="B145" s="33"/>
      <c r="C145" s="132" t="s">
        <v>372</v>
      </c>
      <c r="D145" s="132" t="s">
        <v>228</v>
      </c>
      <c r="E145" s="133" t="s">
        <v>1396</v>
      </c>
      <c r="F145" s="134" t="s">
        <v>1397</v>
      </c>
      <c r="G145" s="135" t="s">
        <v>277</v>
      </c>
      <c r="H145" s="136">
        <v>62.947000000000003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1398</v>
      </c>
    </row>
    <row r="146" spans="2:65" s="1" customFormat="1" x14ac:dyDescent="0.2">
      <c r="B146" s="33"/>
      <c r="D146" s="145" t="s">
        <v>235</v>
      </c>
      <c r="F146" s="146" t="s">
        <v>1399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1183</v>
      </c>
      <c r="H147" s="153">
        <v>62.947000000000003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37.9" customHeight="1" x14ac:dyDescent="0.2">
      <c r="B148" s="33"/>
      <c r="C148" s="132" t="s">
        <v>377</v>
      </c>
      <c r="D148" s="132" t="s">
        <v>228</v>
      </c>
      <c r="E148" s="133" t="s">
        <v>1400</v>
      </c>
      <c r="F148" s="134" t="s">
        <v>1401</v>
      </c>
      <c r="G148" s="135" t="s">
        <v>277</v>
      </c>
      <c r="H148" s="136">
        <v>41.965000000000003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1402</v>
      </c>
    </row>
    <row r="149" spans="2:65" s="1" customFormat="1" x14ac:dyDescent="0.2">
      <c r="B149" s="33"/>
      <c r="D149" s="145" t="s">
        <v>235</v>
      </c>
      <c r="F149" s="146" t="s">
        <v>1403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1404</v>
      </c>
      <c r="H150" s="153">
        <v>41.965000000000003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81</v>
      </c>
      <c r="AY150" s="151" t="s">
        <v>226</v>
      </c>
    </row>
    <row r="151" spans="2:65" s="1" customFormat="1" ht="37.9" customHeight="1" x14ac:dyDescent="0.2">
      <c r="B151" s="33"/>
      <c r="C151" s="132" t="s">
        <v>381</v>
      </c>
      <c r="D151" s="132" t="s">
        <v>228</v>
      </c>
      <c r="E151" s="133" t="s">
        <v>1226</v>
      </c>
      <c r="F151" s="134" t="s">
        <v>1227</v>
      </c>
      <c r="G151" s="135" t="s">
        <v>277</v>
      </c>
      <c r="H151" s="136">
        <v>66.647000000000006</v>
      </c>
      <c r="I151" s="137"/>
      <c r="J151" s="138">
        <f>ROUND(I151*H151,2)</f>
        <v>0</v>
      </c>
      <c r="K151" s="134" t="s">
        <v>232</v>
      </c>
      <c r="L151" s="33"/>
      <c r="M151" s="139" t="s">
        <v>19</v>
      </c>
      <c r="N151" s="140" t="s">
        <v>44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233</v>
      </c>
      <c r="AT151" s="143" t="s">
        <v>228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1405</v>
      </c>
    </row>
    <row r="152" spans="2:65" s="1" customFormat="1" x14ac:dyDescent="0.2">
      <c r="B152" s="33"/>
      <c r="D152" s="145" t="s">
        <v>235</v>
      </c>
      <c r="F152" s="146" t="s">
        <v>1229</v>
      </c>
      <c r="I152" s="147"/>
      <c r="L152" s="33"/>
      <c r="M152" s="148"/>
      <c r="T152" s="54"/>
      <c r="AT152" s="18" t="s">
        <v>235</v>
      </c>
      <c r="AU152" s="18" t="s">
        <v>83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1230</v>
      </c>
      <c r="H153" s="153">
        <v>66.647000000000006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81</v>
      </c>
      <c r="AY153" s="151" t="s">
        <v>226</v>
      </c>
    </row>
    <row r="154" spans="2:65" s="1" customFormat="1" ht="37.9" customHeight="1" x14ac:dyDescent="0.2">
      <c r="B154" s="33"/>
      <c r="C154" s="132" t="s">
        <v>386</v>
      </c>
      <c r="D154" s="132" t="s">
        <v>228</v>
      </c>
      <c r="E154" s="133" t="s">
        <v>861</v>
      </c>
      <c r="F154" s="134" t="s">
        <v>862</v>
      </c>
      <c r="G154" s="135" t="s">
        <v>277</v>
      </c>
      <c r="H154" s="136">
        <v>45.375</v>
      </c>
      <c r="I154" s="137"/>
      <c r="J154" s="138">
        <f>ROUND(I154*H154,2)</f>
        <v>0</v>
      </c>
      <c r="K154" s="134" t="s">
        <v>232</v>
      </c>
      <c r="L154" s="33"/>
      <c r="M154" s="139" t="s">
        <v>19</v>
      </c>
      <c r="N154" s="140" t="s">
        <v>44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233</v>
      </c>
      <c r="AT154" s="143" t="s">
        <v>228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1406</v>
      </c>
    </row>
    <row r="155" spans="2:65" s="1" customFormat="1" x14ac:dyDescent="0.2">
      <c r="B155" s="33"/>
      <c r="D155" s="145" t="s">
        <v>235</v>
      </c>
      <c r="F155" s="146" t="s">
        <v>864</v>
      </c>
      <c r="I155" s="147"/>
      <c r="L155" s="33"/>
      <c r="M155" s="148"/>
      <c r="T155" s="54"/>
      <c r="AT155" s="18" t="s">
        <v>235</v>
      </c>
      <c r="AU155" s="18" t="s">
        <v>83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1407</v>
      </c>
      <c r="H156" s="153">
        <v>32.826000000000001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73</v>
      </c>
      <c r="AY156" s="151" t="s">
        <v>226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1408</v>
      </c>
      <c r="H157" s="153">
        <v>12.548999999999999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73</v>
      </c>
      <c r="AY157" s="151" t="s">
        <v>226</v>
      </c>
    </row>
    <row r="158" spans="2:65" s="13" customFormat="1" x14ac:dyDescent="0.2">
      <c r="B158" s="157"/>
      <c r="D158" s="150" t="s">
        <v>237</v>
      </c>
      <c r="E158" s="158" t="s">
        <v>19</v>
      </c>
      <c r="F158" s="159" t="s">
        <v>240</v>
      </c>
      <c r="H158" s="160">
        <v>45.375</v>
      </c>
      <c r="I158" s="161"/>
      <c r="L158" s="157"/>
      <c r="M158" s="162"/>
      <c r="T158" s="163"/>
      <c r="AT158" s="158" t="s">
        <v>237</v>
      </c>
      <c r="AU158" s="158" t="s">
        <v>83</v>
      </c>
      <c r="AV158" s="13" t="s">
        <v>233</v>
      </c>
      <c r="AW158" s="13" t="s">
        <v>33</v>
      </c>
      <c r="AX158" s="13" t="s">
        <v>81</v>
      </c>
      <c r="AY158" s="158" t="s">
        <v>226</v>
      </c>
    </row>
    <row r="159" spans="2:65" s="1" customFormat="1" ht="24.2" customHeight="1" x14ac:dyDescent="0.2">
      <c r="B159" s="33"/>
      <c r="C159" s="132" t="s">
        <v>7</v>
      </c>
      <c r="D159" s="132" t="s">
        <v>228</v>
      </c>
      <c r="E159" s="133" t="s">
        <v>1234</v>
      </c>
      <c r="F159" s="134" t="s">
        <v>1235</v>
      </c>
      <c r="G159" s="135" t="s">
        <v>277</v>
      </c>
      <c r="H159" s="136">
        <v>66.647000000000006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1409</v>
      </c>
    </row>
    <row r="160" spans="2:65" s="1" customFormat="1" x14ac:dyDescent="0.2">
      <c r="B160" s="33"/>
      <c r="D160" s="145" t="s">
        <v>235</v>
      </c>
      <c r="F160" s="146" t="s">
        <v>1237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1230</v>
      </c>
      <c r="H161" s="153">
        <v>66.647000000000006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81</v>
      </c>
      <c r="AY161" s="151" t="s">
        <v>226</v>
      </c>
    </row>
    <row r="162" spans="2:65" s="1" customFormat="1" ht="24.2" customHeight="1" x14ac:dyDescent="0.2">
      <c r="B162" s="33"/>
      <c r="C162" s="132" t="s">
        <v>393</v>
      </c>
      <c r="D162" s="132" t="s">
        <v>228</v>
      </c>
      <c r="E162" s="133" t="s">
        <v>592</v>
      </c>
      <c r="F162" s="134" t="s">
        <v>593</v>
      </c>
      <c r="G162" s="135" t="s">
        <v>277</v>
      </c>
      <c r="H162" s="136">
        <v>45.375</v>
      </c>
      <c r="I162" s="137"/>
      <c r="J162" s="138">
        <f>ROUND(I162*H162,2)</f>
        <v>0</v>
      </c>
      <c r="K162" s="134" t="s">
        <v>232</v>
      </c>
      <c r="L162" s="33"/>
      <c r="M162" s="139" t="s">
        <v>19</v>
      </c>
      <c r="N162" s="140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233</v>
      </c>
      <c r="AT162" s="143" t="s">
        <v>228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1410</v>
      </c>
    </row>
    <row r="163" spans="2:65" s="1" customFormat="1" x14ac:dyDescent="0.2">
      <c r="B163" s="33"/>
      <c r="D163" s="145" t="s">
        <v>235</v>
      </c>
      <c r="F163" s="146" t="s">
        <v>595</v>
      </c>
      <c r="I163" s="147"/>
      <c r="L163" s="33"/>
      <c r="M163" s="148"/>
      <c r="T163" s="54"/>
      <c r="AT163" s="18" t="s">
        <v>235</v>
      </c>
      <c r="AU163" s="18" t="s">
        <v>83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1411</v>
      </c>
      <c r="H164" s="153">
        <v>32.826000000000001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1408</v>
      </c>
      <c r="H165" s="153">
        <v>12.548999999999999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73</v>
      </c>
      <c r="AY165" s="151" t="s">
        <v>226</v>
      </c>
    </row>
    <row r="166" spans="2:65" s="13" customFormat="1" x14ac:dyDescent="0.2">
      <c r="B166" s="157"/>
      <c r="D166" s="150" t="s">
        <v>237</v>
      </c>
      <c r="E166" s="158" t="s">
        <v>19</v>
      </c>
      <c r="F166" s="159" t="s">
        <v>240</v>
      </c>
      <c r="H166" s="160">
        <v>45.375</v>
      </c>
      <c r="I166" s="161"/>
      <c r="L166" s="157"/>
      <c r="M166" s="162"/>
      <c r="T166" s="163"/>
      <c r="AT166" s="158" t="s">
        <v>237</v>
      </c>
      <c r="AU166" s="158" t="s">
        <v>83</v>
      </c>
      <c r="AV166" s="13" t="s">
        <v>233</v>
      </c>
      <c r="AW166" s="13" t="s">
        <v>33</v>
      </c>
      <c r="AX166" s="13" t="s">
        <v>81</v>
      </c>
      <c r="AY166" s="158" t="s">
        <v>226</v>
      </c>
    </row>
    <row r="167" spans="2:65" s="1" customFormat="1" ht="24.2" customHeight="1" x14ac:dyDescent="0.2">
      <c r="B167" s="33"/>
      <c r="C167" s="132" t="s">
        <v>399</v>
      </c>
      <c r="D167" s="132" t="s">
        <v>228</v>
      </c>
      <c r="E167" s="133" t="s">
        <v>599</v>
      </c>
      <c r="F167" s="134" t="s">
        <v>600</v>
      </c>
      <c r="G167" s="135" t="s">
        <v>277</v>
      </c>
      <c r="H167" s="136">
        <v>112.02200000000001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1412</v>
      </c>
    </row>
    <row r="168" spans="2:65" s="1" customFormat="1" x14ac:dyDescent="0.2">
      <c r="B168" s="33"/>
      <c r="D168" s="145" t="s">
        <v>235</v>
      </c>
      <c r="F168" s="146" t="s">
        <v>602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873</v>
      </c>
      <c r="H169" s="153">
        <v>6.3819999999999997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813</v>
      </c>
      <c r="H170" s="153">
        <v>105.64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3" customFormat="1" x14ac:dyDescent="0.2">
      <c r="B171" s="157"/>
      <c r="D171" s="150" t="s">
        <v>237</v>
      </c>
      <c r="E171" s="158" t="s">
        <v>603</v>
      </c>
      <c r="F171" s="159" t="s">
        <v>240</v>
      </c>
      <c r="H171" s="160">
        <v>112.02200000000001</v>
      </c>
      <c r="I171" s="161"/>
      <c r="L171" s="157"/>
      <c r="M171" s="162"/>
      <c r="T171" s="163"/>
      <c r="AT171" s="158" t="s">
        <v>237</v>
      </c>
      <c r="AU171" s="158" t="s">
        <v>83</v>
      </c>
      <c r="AV171" s="13" t="s">
        <v>233</v>
      </c>
      <c r="AW171" s="13" t="s">
        <v>33</v>
      </c>
      <c r="AX171" s="13" t="s">
        <v>81</v>
      </c>
      <c r="AY171" s="158" t="s">
        <v>226</v>
      </c>
    </row>
    <row r="172" spans="2:65" s="1" customFormat="1" ht="24.2" customHeight="1" x14ac:dyDescent="0.2">
      <c r="B172" s="33"/>
      <c r="C172" s="132" t="s">
        <v>404</v>
      </c>
      <c r="D172" s="132" t="s">
        <v>228</v>
      </c>
      <c r="E172" s="133" t="s">
        <v>605</v>
      </c>
      <c r="F172" s="134" t="s">
        <v>606</v>
      </c>
      <c r="G172" s="135" t="s">
        <v>492</v>
      </c>
      <c r="H172" s="136">
        <v>201.64</v>
      </c>
      <c r="I172" s="137"/>
      <c r="J172" s="138">
        <f>ROUND(I172*H172,2)</f>
        <v>0</v>
      </c>
      <c r="K172" s="134" t="s">
        <v>19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1413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603</v>
      </c>
      <c r="H173" s="153">
        <v>112.02200000000001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81</v>
      </c>
      <c r="AY173" s="151" t="s">
        <v>226</v>
      </c>
    </row>
    <row r="174" spans="2:65" s="12" customFormat="1" x14ac:dyDescent="0.2">
      <c r="B174" s="149"/>
      <c r="D174" s="150" t="s">
        <v>237</v>
      </c>
      <c r="F174" s="152" t="s">
        <v>1414</v>
      </c>
      <c r="H174" s="153">
        <v>201.64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" customFormat="1" ht="24.2" customHeight="1" x14ac:dyDescent="0.2">
      <c r="B175" s="33"/>
      <c r="C175" s="132" t="s">
        <v>409</v>
      </c>
      <c r="D175" s="132" t="s">
        <v>228</v>
      </c>
      <c r="E175" s="133" t="s">
        <v>609</v>
      </c>
      <c r="F175" s="134" t="s">
        <v>610</v>
      </c>
      <c r="G175" s="135" t="s">
        <v>277</v>
      </c>
      <c r="H175" s="136">
        <v>119.104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1415</v>
      </c>
    </row>
    <row r="176" spans="2:65" s="1" customFormat="1" x14ac:dyDescent="0.2">
      <c r="B176" s="33"/>
      <c r="D176" s="145" t="s">
        <v>235</v>
      </c>
      <c r="F176" s="146" t="s">
        <v>612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1244</v>
      </c>
      <c r="H177" s="153">
        <v>119.104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3" customFormat="1" x14ac:dyDescent="0.2">
      <c r="B178" s="157"/>
      <c r="D178" s="150" t="s">
        <v>237</v>
      </c>
      <c r="E178" s="158" t="s">
        <v>19</v>
      </c>
      <c r="F178" s="159" t="s">
        <v>240</v>
      </c>
      <c r="H178" s="160">
        <v>119.104</v>
      </c>
      <c r="I178" s="161"/>
      <c r="L178" s="157"/>
      <c r="M178" s="162"/>
      <c r="T178" s="163"/>
      <c r="AT178" s="158" t="s">
        <v>237</v>
      </c>
      <c r="AU178" s="158" t="s">
        <v>83</v>
      </c>
      <c r="AV178" s="13" t="s">
        <v>233</v>
      </c>
      <c r="AW178" s="13" t="s">
        <v>33</v>
      </c>
      <c r="AX178" s="13" t="s">
        <v>81</v>
      </c>
      <c r="AY178" s="158" t="s">
        <v>226</v>
      </c>
    </row>
    <row r="179" spans="2:65" s="1" customFormat="1" ht="16.5" customHeight="1" x14ac:dyDescent="0.2">
      <c r="B179" s="33"/>
      <c r="C179" s="175" t="s">
        <v>414</v>
      </c>
      <c r="D179" s="175" t="s">
        <v>331</v>
      </c>
      <c r="E179" s="176" t="s">
        <v>614</v>
      </c>
      <c r="F179" s="177" t="s">
        <v>615</v>
      </c>
      <c r="G179" s="178" t="s">
        <v>492</v>
      </c>
      <c r="H179" s="179">
        <v>190.15199999999999</v>
      </c>
      <c r="I179" s="180"/>
      <c r="J179" s="181">
        <f>ROUND(I179*H179,2)</f>
        <v>0</v>
      </c>
      <c r="K179" s="177" t="s">
        <v>19</v>
      </c>
      <c r="L179" s="182"/>
      <c r="M179" s="183" t="s">
        <v>19</v>
      </c>
      <c r="N179" s="184" t="s">
        <v>44</v>
      </c>
      <c r="P179" s="141">
        <f>O179*H179</f>
        <v>0</v>
      </c>
      <c r="Q179" s="141">
        <v>1</v>
      </c>
      <c r="R179" s="141">
        <f>Q179*H179</f>
        <v>190.15199999999999</v>
      </c>
      <c r="S179" s="141">
        <v>0</v>
      </c>
      <c r="T179" s="142">
        <f>S179*H179</f>
        <v>0</v>
      </c>
      <c r="AR179" s="143" t="s">
        <v>270</v>
      </c>
      <c r="AT179" s="143" t="s">
        <v>331</v>
      </c>
      <c r="AU179" s="143" t="s">
        <v>83</v>
      </c>
      <c r="AY179" s="18" t="s">
        <v>226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81</v>
      </c>
      <c r="BK179" s="144">
        <f>ROUND(I179*H179,2)</f>
        <v>0</v>
      </c>
      <c r="BL179" s="18" t="s">
        <v>233</v>
      </c>
      <c r="BM179" s="143" t="s">
        <v>1416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1417</v>
      </c>
      <c r="H180" s="153">
        <v>105.64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813</v>
      </c>
      <c r="F181" s="159" t="s">
        <v>240</v>
      </c>
      <c r="H181" s="160">
        <v>105.64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2" customFormat="1" x14ac:dyDescent="0.2">
      <c r="B182" s="149"/>
      <c r="D182" s="150" t="s">
        <v>237</v>
      </c>
      <c r="F182" s="152" t="s">
        <v>1418</v>
      </c>
      <c r="H182" s="153">
        <v>190.15199999999999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37.9" customHeight="1" x14ac:dyDescent="0.2">
      <c r="B183" s="33"/>
      <c r="C183" s="132" t="s">
        <v>419</v>
      </c>
      <c r="D183" s="132" t="s">
        <v>228</v>
      </c>
      <c r="E183" s="133" t="s">
        <v>882</v>
      </c>
      <c r="F183" s="134" t="s">
        <v>883</v>
      </c>
      <c r="G183" s="135" t="s">
        <v>277</v>
      </c>
      <c r="H183" s="136">
        <v>2.423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1419</v>
      </c>
    </row>
    <row r="184" spans="2:65" s="1" customFormat="1" x14ac:dyDescent="0.2">
      <c r="B184" s="33"/>
      <c r="D184" s="145" t="s">
        <v>235</v>
      </c>
      <c r="F184" s="146" t="s">
        <v>885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819</v>
      </c>
      <c r="F185" s="152" t="s">
        <v>1420</v>
      </c>
      <c r="H185" s="153">
        <v>2.6080000000000001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1249</v>
      </c>
      <c r="H186" s="153">
        <v>-0.185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3" customFormat="1" x14ac:dyDescent="0.2">
      <c r="B187" s="157"/>
      <c r="D187" s="150" t="s">
        <v>237</v>
      </c>
      <c r="E187" s="158" t="s">
        <v>816</v>
      </c>
      <c r="F187" s="159" t="s">
        <v>240</v>
      </c>
      <c r="H187" s="160">
        <v>2.423</v>
      </c>
      <c r="I187" s="161"/>
      <c r="L187" s="157"/>
      <c r="M187" s="162"/>
      <c r="T187" s="163"/>
      <c r="AT187" s="158" t="s">
        <v>237</v>
      </c>
      <c r="AU187" s="158" t="s">
        <v>83</v>
      </c>
      <c r="AV187" s="13" t="s">
        <v>233</v>
      </c>
      <c r="AW187" s="13" t="s">
        <v>33</v>
      </c>
      <c r="AX187" s="13" t="s">
        <v>81</v>
      </c>
      <c r="AY187" s="158" t="s">
        <v>226</v>
      </c>
    </row>
    <row r="188" spans="2:65" s="1" customFormat="1" ht="16.5" customHeight="1" x14ac:dyDescent="0.2">
      <c r="B188" s="33"/>
      <c r="C188" s="175" t="s">
        <v>425</v>
      </c>
      <c r="D188" s="175" t="s">
        <v>331</v>
      </c>
      <c r="E188" s="176" t="s">
        <v>890</v>
      </c>
      <c r="F188" s="177" t="s">
        <v>891</v>
      </c>
      <c r="G188" s="178" t="s">
        <v>492</v>
      </c>
      <c r="H188" s="179">
        <v>2.423</v>
      </c>
      <c r="I188" s="180"/>
      <c r="J188" s="181">
        <f>ROUND(I188*H188,2)</f>
        <v>0</v>
      </c>
      <c r="K188" s="177" t="s">
        <v>232</v>
      </c>
      <c r="L188" s="182"/>
      <c r="M188" s="183" t="s">
        <v>19</v>
      </c>
      <c r="N188" s="184" t="s">
        <v>44</v>
      </c>
      <c r="P188" s="141">
        <f>O188*H188</f>
        <v>0</v>
      </c>
      <c r="Q188" s="141">
        <v>1</v>
      </c>
      <c r="R188" s="141">
        <f>Q188*H188</f>
        <v>2.423</v>
      </c>
      <c r="S188" s="141">
        <v>0</v>
      </c>
      <c r="T188" s="142">
        <f>S188*H188</f>
        <v>0</v>
      </c>
      <c r="AR188" s="143" t="s">
        <v>270</v>
      </c>
      <c r="AT188" s="143" t="s">
        <v>331</v>
      </c>
      <c r="AU188" s="143" t="s">
        <v>83</v>
      </c>
      <c r="AY188" s="18" t="s">
        <v>226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81</v>
      </c>
      <c r="BK188" s="144">
        <f>ROUND(I188*H188,2)</f>
        <v>0</v>
      </c>
      <c r="BL188" s="18" t="s">
        <v>233</v>
      </c>
      <c r="BM188" s="143" t="s">
        <v>1421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816</v>
      </c>
      <c r="H189" s="153">
        <v>2.423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81</v>
      </c>
      <c r="AY189" s="151" t="s">
        <v>226</v>
      </c>
    </row>
    <row r="190" spans="2:65" s="1" customFormat="1" ht="24.2" customHeight="1" x14ac:dyDescent="0.2">
      <c r="B190" s="33"/>
      <c r="C190" s="132" t="s">
        <v>430</v>
      </c>
      <c r="D190" s="132" t="s">
        <v>228</v>
      </c>
      <c r="E190" s="133" t="s">
        <v>1422</v>
      </c>
      <c r="F190" s="134" t="s">
        <v>1423</v>
      </c>
      <c r="G190" s="135" t="s">
        <v>231</v>
      </c>
      <c r="H190" s="136">
        <v>21.902000000000001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1424</v>
      </c>
    </row>
    <row r="191" spans="2:65" s="1" customFormat="1" x14ac:dyDescent="0.2">
      <c r="B191" s="33"/>
      <c r="D191" s="145" t="s">
        <v>235</v>
      </c>
      <c r="F191" s="146" t="s">
        <v>1425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19</v>
      </c>
      <c r="F192" s="152" t="s">
        <v>1426</v>
      </c>
      <c r="H192" s="153">
        <v>21.902000000000001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3" customFormat="1" x14ac:dyDescent="0.2">
      <c r="B193" s="157"/>
      <c r="D193" s="150" t="s">
        <v>237</v>
      </c>
      <c r="E193" s="158" t="s">
        <v>1351</v>
      </c>
      <c r="F193" s="159" t="s">
        <v>240</v>
      </c>
      <c r="H193" s="160">
        <v>21.902000000000001</v>
      </c>
      <c r="I193" s="161"/>
      <c r="L193" s="157"/>
      <c r="M193" s="162"/>
      <c r="T193" s="163"/>
      <c r="AT193" s="158" t="s">
        <v>237</v>
      </c>
      <c r="AU193" s="158" t="s">
        <v>83</v>
      </c>
      <c r="AV193" s="13" t="s">
        <v>233</v>
      </c>
      <c r="AW193" s="13" t="s">
        <v>33</v>
      </c>
      <c r="AX193" s="13" t="s">
        <v>81</v>
      </c>
      <c r="AY193" s="158" t="s">
        <v>226</v>
      </c>
    </row>
    <row r="194" spans="2:65" s="1" customFormat="1" ht="24.2" customHeight="1" x14ac:dyDescent="0.2">
      <c r="B194" s="33"/>
      <c r="C194" s="132" t="s">
        <v>436</v>
      </c>
      <c r="D194" s="132" t="s">
        <v>228</v>
      </c>
      <c r="E194" s="133" t="s">
        <v>1427</v>
      </c>
      <c r="F194" s="134" t="s">
        <v>1428</v>
      </c>
      <c r="G194" s="135" t="s">
        <v>231</v>
      </c>
      <c r="H194" s="136">
        <v>21.902000000000001</v>
      </c>
      <c r="I194" s="137"/>
      <c r="J194" s="138">
        <f>ROUND(I194*H194,2)</f>
        <v>0</v>
      </c>
      <c r="K194" s="134" t="s">
        <v>232</v>
      </c>
      <c r="L194" s="33"/>
      <c r="M194" s="139" t="s">
        <v>19</v>
      </c>
      <c r="N194" s="140" t="s">
        <v>44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233</v>
      </c>
      <c r="AT194" s="143" t="s">
        <v>228</v>
      </c>
      <c r="AU194" s="143" t="s">
        <v>83</v>
      </c>
      <c r="AY194" s="18" t="s">
        <v>226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8" t="s">
        <v>81</v>
      </c>
      <c r="BK194" s="144">
        <f>ROUND(I194*H194,2)</f>
        <v>0</v>
      </c>
      <c r="BL194" s="18" t="s">
        <v>233</v>
      </c>
      <c r="BM194" s="143" t="s">
        <v>1429</v>
      </c>
    </row>
    <row r="195" spans="2:65" s="1" customFormat="1" x14ac:dyDescent="0.2">
      <c r="B195" s="33"/>
      <c r="D195" s="145" t="s">
        <v>235</v>
      </c>
      <c r="F195" s="146" t="s">
        <v>1430</v>
      </c>
      <c r="I195" s="147"/>
      <c r="L195" s="33"/>
      <c r="M195" s="148"/>
      <c r="T195" s="54"/>
      <c r="AT195" s="18" t="s">
        <v>235</v>
      </c>
      <c r="AU195" s="18" t="s">
        <v>83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1351</v>
      </c>
      <c r="H196" s="153">
        <v>21.902000000000001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" customFormat="1" ht="16.5" customHeight="1" x14ac:dyDescent="0.2">
      <c r="B197" s="33"/>
      <c r="C197" s="175" t="s">
        <v>442</v>
      </c>
      <c r="D197" s="175" t="s">
        <v>331</v>
      </c>
      <c r="E197" s="176" t="s">
        <v>332</v>
      </c>
      <c r="F197" s="177" t="s">
        <v>333</v>
      </c>
      <c r="G197" s="178" t="s">
        <v>334</v>
      </c>
      <c r="H197" s="179">
        <v>0.32900000000000001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1E-3</v>
      </c>
      <c r="R197" s="141">
        <f>Q197*H197</f>
        <v>3.2900000000000003E-4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1431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1351</v>
      </c>
      <c r="H198" s="153">
        <v>21.902000000000001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1432</v>
      </c>
      <c r="H199" s="153">
        <v>0.32900000000000001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16.5" customHeight="1" x14ac:dyDescent="0.2">
      <c r="B200" s="33"/>
      <c r="C200" s="132" t="s">
        <v>447</v>
      </c>
      <c r="D200" s="132" t="s">
        <v>228</v>
      </c>
      <c r="E200" s="133" t="s">
        <v>1433</v>
      </c>
      <c r="F200" s="134" t="s">
        <v>1434</v>
      </c>
      <c r="G200" s="135" t="s">
        <v>231</v>
      </c>
      <c r="H200" s="136">
        <v>21.902000000000001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1435</v>
      </c>
    </row>
    <row r="201" spans="2:65" s="1" customFormat="1" x14ac:dyDescent="0.2">
      <c r="B201" s="33"/>
      <c r="D201" s="145" t="s">
        <v>235</v>
      </c>
      <c r="F201" s="146" t="s">
        <v>1436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1351</v>
      </c>
      <c r="H202" s="153">
        <v>21.902000000000001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81</v>
      </c>
      <c r="AY202" s="151" t="s">
        <v>226</v>
      </c>
    </row>
    <row r="203" spans="2:65" s="1" customFormat="1" ht="16.5" customHeight="1" x14ac:dyDescent="0.2">
      <c r="B203" s="33"/>
      <c r="C203" s="132" t="s">
        <v>452</v>
      </c>
      <c r="D203" s="132" t="s">
        <v>228</v>
      </c>
      <c r="E203" s="133" t="s">
        <v>1437</v>
      </c>
      <c r="F203" s="134" t="s">
        <v>1438</v>
      </c>
      <c r="G203" s="135" t="s">
        <v>231</v>
      </c>
      <c r="H203" s="136">
        <v>21.902000000000001</v>
      </c>
      <c r="I203" s="137"/>
      <c r="J203" s="138">
        <f>ROUND(I203*H203,2)</f>
        <v>0</v>
      </c>
      <c r="K203" s="134" t="s">
        <v>232</v>
      </c>
      <c r="L203" s="33"/>
      <c r="M203" s="139" t="s">
        <v>19</v>
      </c>
      <c r="N203" s="140" t="s">
        <v>44</v>
      </c>
      <c r="P203" s="141">
        <f>O203*H203</f>
        <v>0</v>
      </c>
      <c r="Q203" s="141">
        <v>0</v>
      </c>
      <c r="R203" s="141">
        <f>Q203*H203</f>
        <v>0</v>
      </c>
      <c r="S203" s="141">
        <v>0</v>
      </c>
      <c r="T203" s="142">
        <f>S203*H203</f>
        <v>0</v>
      </c>
      <c r="AR203" s="143" t="s">
        <v>233</v>
      </c>
      <c r="AT203" s="143" t="s">
        <v>228</v>
      </c>
      <c r="AU203" s="143" t="s">
        <v>83</v>
      </c>
      <c r="AY203" s="18" t="s">
        <v>226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81</v>
      </c>
      <c r="BK203" s="144">
        <f>ROUND(I203*H203,2)</f>
        <v>0</v>
      </c>
      <c r="BL203" s="18" t="s">
        <v>233</v>
      </c>
      <c r="BM203" s="143" t="s">
        <v>1439</v>
      </c>
    </row>
    <row r="204" spans="2:65" s="1" customFormat="1" x14ac:dyDescent="0.2">
      <c r="B204" s="33"/>
      <c r="D204" s="145" t="s">
        <v>235</v>
      </c>
      <c r="F204" s="146" t="s">
        <v>1440</v>
      </c>
      <c r="I204" s="147"/>
      <c r="L204" s="33"/>
      <c r="M204" s="148"/>
      <c r="T204" s="54"/>
      <c r="AT204" s="18" t="s">
        <v>235</v>
      </c>
      <c r="AU204" s="18" t="s">
        <v>83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1351</v>
      </c>
      <c r="H205" s="153">
        <v>21.902000000000001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16.5" customHeight="1" x14ac:dyDescent="0.2">
      <c r="B206" s="33"/>
      <c r="C206" s="132" t="s">
        <v>457</v>
      </c>
      <c r="D206" s="132" t="s">
        <v>228</v>
      </c>
      <c r="E206" s="133" t="s">
        <v>349</v>
      </c>
      <c r="F206" s="134" t="s">
        <v>350</v>
      </c>
      <c r="G206" s="135" t="s">
        <v>277</v>
      </c>
      <c r="H206" s="136">
        <v>2.19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1441</v>
      </c>
    </row>
    <row r="207" spans="2:65" s="1" customFormat="1" x14ac:dyDescent="0.2">
      <c r="B207" s="33"/>
      <c r="D207" s="145" t="s">
        <v>235</v>
      </c>
      <c r="F207" s="146" t="s">
        <v>352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1351</v>
      </c>
      <c r="H208" s="153">
        <v>21.902000000000001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2" customFormat="1" x14ac:dyDescent="0.2">
      <c r="B209" s="149"/>
      <c r="D209" s="150" t="s">
        <v>237</v>
      </c>
      <c r="F209" s="152" t="s">
        <v>1442</v>
      </c>
      <c r="H209" s="153">
        <v>2.19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4</v>
      </c>
      <c r="AX209" s="12" t="s">
        <v>81</v>
      </c>
      <c r="AY209" s="151" t="s">
        <v>226</v>
      </c>
    </row>
    <row r="210" spans="2:65" s="11" customFormat="1" ht="22.9" customHeight="1" x14ac:dyDescent="0.2">
      <c r="B210" s="120"/>
      <c r="D210" s="121" t="s">
        <v>72</v>
      </c>
      <c r="E210" s="130" t="s">
        <v>246</v>
      </c>
      <c r="F210" s="130" t="s">
        <v>353</v>
      </c>
      <c r="I210" s="123"/>
      <c r="J210" s="131">
        <f>BK210</f>
        <v>0</v>
      </c>
      <c r="L210" s="120"/>
      <c r="M210" s="125"/>
      <c r="P210" s="126">
        <f>SUM(P211:P215)</f>
        <v>0</v>
      </c>
      <c r="R210" s="126">
        <f>SUM(R211:R215)</f>
        <v>4.3740699999999997</v>
      </c>
      <c r="T210" s="127">
        <f>SUM(T211:T215)</f>
        <v>0</v>
      </c>
      <c r="AR210" s="121" t="s">
        <v>81</v>
      </c>
      <c r="AT210" s="128" t="s">
        <v>72</v>
      </c>
      <c r="AU210" s="128" t="s">
        <v>81</v>
      </c>
      <c r="AY210" s="121" t="s">
        <v>226</v>
      </c>
      <c r="BK210" s="129">
        <f>SUM(BK211:BK215)</f>
        <v>0</v>
      </c>
    </row>
    <row r="211" spans="2:65" s="1" customFormat="1" ht="16.5" customHeight="1" x14ac:dyDescent="0.2">
      <c r="B211" s="33"/>
      <c r="C211" s="132" t="s">
        <v>462</v>
      </c>
      <c r="D211" s="132" t="s">
        <v>228</v>
      </c>
      <c r="E211" s="133" t="s">
        <v>896</v>
      </c>
      <c r="F211" s="134" t="s">
        <v>897</v>
      </c>
      <c r="G211" s="135" t="s">
        <v>396</v>
      </c>
      <c r="H211" s="136">
        <v>5.3</v>
      </c>
      <c r="I211" s="137"/>
      <c r="J211" s="138">
        <f>ROUND(I211*H211,2)</f>
        <v>0</v>
      </c>
      <c r="K211" s="134" t="s">
        <v>232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0</v>
      </c>
      <c r="R211" s="141">
        <f>Q211*H211</f>
        <v>0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1443</v>
      </c>
    </row>
    <row r="212" spans="2:65" s="1" customFormat="1" x14ac:dyDescent="0.2">
      <c r="B212" s="33"/>
      <c r="D212" s="145" t="s">
        <v>235</v>
      </c>
      <c r="F212" s="146" t="s">
        <v>899</v>
      </c>
      <c r="I212" s="147"/>
      <c r="L212" s="33"/>
      <c r="M212" s="148"/>
      <c r="T212" s="54"/>
      <c r="AT212" s="18" t="s">
        <v>235</v>
      </c>
      <c r="AU212" s="18" t="s">
        <v>83</v>
      </c>
    </row>
    <row r="213" spans="2:65" s="1" customFormat="1" ht="16.5" customHeight="1" x14ac:dyDescent="0.2">
      <c r="B213" s="33"/>
      <c r="C213" s="132" t="s">
        <v>468</v>
      </c>
      <c r="D213" s="132" t="s">
        <v>228</v>
      </c>
      <c r="E213" s="133" t="s">
        <v>1444</v>
      </c>
      <c r="F213" s="134" t="s">
        <v>1445</v>
      </c>
      <c r="G213" s="135" t="s">
        <v>243</v>
      </c>
      <c r="H213" s="136">
        <v>1</v>
      </c>
      <c r="I213" s="137"/>
      <c r="J213" s="138">
        <f>ROUND(I213*H213,2)</f>
        <v>0</v>
      </c>
      <c r="K213" s="134" t="s">
        <v>19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4.3740699999999997</v>
      </c>
      <c r="R213" s="141">
        <f>Q213*H213</f>
        <v>4.3740699999999997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1446</v>
      </c>
    </row>
    <row r="214" spans="2:65" s="1" customFormat="1" ht="24.2" customHeight="1" x14ac:dyDescent="0.2">
      <c r="B214" s="33"/>
      <c r="C214" s="175" t="s">
        <v>473</v>
      </c>
      <c r="D214" s="175" t="s">
        <v>331</v>
      </c>
      <c r="E214" s="176" t="s">
        <v>1447</v>
      </c>
      <c r="F214" s="177" t="s">
        <v>1448</v>
      </c>
      <c r="G214" s="178" t="s">
        <v>243</v>
      </c>
      <c r="H214" s="179">
        <v>1</v>
      </c>
      <c r="I214" s="180"/>
      <c r="J214" s="181">
        <f>ROUND(I214*H214,2)</f>
        <v>0</v>
      </c>
      <c r="K214" s="177" t="s">
        <v>19</v>
      </c>
      <c r="L214" s="182"/>
      <c r="M214" s="183" t="s">
        <v>19</v>
      </c>
      <c r="N214" s="184" t="s">
        <v>44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270</v>
      </c>
      <c r="AT214" s="143" t="s">
        <v>331</v>
      </c>
      <c r="AU214" s="143" t="s">
        <v>83</v>
      </c>
      <c r="AY214" s="18" t="s">
        <v>226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8" t="s">
        <v>81</v>
      </c>
      <c r="BK214" s="144">
        <f>ROUND(I214*H214,2)</f>
        <v>0</v>
      </c>
      <c r="BL214" s="18" t="s">
        <v>233</v>
      </c>
      <c r="BM214" s="143" t="s">
        <v>1449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1450</v>
      </c>
      <c r="H215" s="153">
        <v>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1" customFormat="1" ht="22.9" customHeight="1" x14ac:dyDescent="0.2">
      <c r="B216" s="120"/>
      <c r="D216" s="121" t="s">
        <v>72</v>
      </c>
      <c r="E216" s="130" t="s">
        <v>233</v>
      </c>
      <c r="F216" s="130" t="s">
        <v>424</v>
      </c>
      <c r="I216" s="123"/>
      <c r="J216" s="131">
        <f>BK216</f>
        <v>0</v>
      </c>
      <c r="L216" s="120"/>
      <c r="M216" s="125"/>
      <c r="P216" s="126">
        <f>SUM(P217:P234)</f>
        <v>0</v>
      </c>
      <c r="R216" s="126">
        <f>SUM(R217:R234)</f>
        <v>3.3528530900000004</v>
      </c>
      <c r="T216" s="127">
        <f>SUM(T217:T234)</f>
        <v>0</v>
      </c>
      <c r="AR216" s="121" t="s">
        <v>81</v>
      </c>
      <c r="AT216" s="128" t="s">
        <v>72</v>
      </c>
      <c r="AU216" s="128" t="s">
        <v>81</v>
      </c>
      <c r="AY216" s="121" t="s">
        <v>226</v>
      </c>
      <c r="BK216" s="129">
        <f>SUM(BK217:BK234)</f>
        <v>0</v>
      </c>
    </row>
    <row r="217" spans="2:65" s="1" customFormat="1" ht="16.5" customHeight="1" x14ac:dyDescent="0.2">
      <c r="B217" s="33"/>
      <c r="C217" s="132" t="s">
        <v>479</v>
      </c>
      <c r="D217" s="132" t="s">
        <v>228</v>
      </c>
      <c r="E217" s="133" t="s">
        <v>901</v>
      </c>
      <c r="F217" s="134" t="s">
        <v>902</v>
      </c>
      <c r="G217" s="135" t="s">
        <v>277</v>
      </c>
      <c r="H217" s="136">
        <v>1.7130000000000001</v>
      </c>
      <c r="I217" s="137"/>
      <c r="J217" s="138">
        <f>ROUND(I217*H217,2)</f>
        <v>0</v>
      </c>
      <c r="K217" s="134" t="s">
        <v>232</v>
      </c>
      <c r="L217" s="33"/>
      <c r="M217" s="139" t="s">
        <v>19</v>
      </c>
      <c r="N217" s="140" t="s">
        <v>44</v>
      </c>
      <c r="P217" s="141">
        <f>O217*H217</f>
        <v>0</v>
      </c>
      <c r="Q217" s="141">
        <v>1.8907700000000001</v>
      </c>
      <c r="R217" s="141">
        <f>Q217*H217</f>
        <v>3.2388890100000003</v>
      </c>
      <c r="S217" s="141">
        <v>0</v>
      </c>
      <c r="T217" s="142">
        <f>S217*H217</f>
        <v>0</v>
      </c>
      <c r="AR217" s="143" t="s">
        <v>233</v>
      </c>
      <c r="AT217" s="143" t="s">
        <v>228</v>
      </c>
      <c r="AU217" s="143" t="s">
        <v>83</v>
      </c>
      <c r="AY217" s="18" t="s">
        <v>226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81</v>
      </c>
      <c r="BK217" s="144">
        <f>ROUND(I217*H217,2)</f>
        <v>0</v>
      </c>
      <c r="BL217" s="18" t="s">
        <v>233</v>
      </c>
      <c r="BM217" s="143" t="s">
        <v>1451</v>
      </c>
    </row>
    <row r="218" spans="2:65" s="1" customFormat="1" x14ac:dyDescent="0.2">
      <c r="B218" s="33"/>
      <c r="D218" s="145" t="s">
        <v>235</v>
      </c>
      <c r="F218" s="146" t="s">
        <v>904</v>
      </c>
      <c r="I218" s="147"/>
      <c r="L218" s="33"/>
      <c r="M218" s="148"/>
      <c r="T218" s="54"/>
      <c r="AT218" s="18" t="s">
        <v>235</v>
      </c>
      <c r="AU218" s="18" t="s">
        <v>83</v>
      </c>
    </row>
    <row r="219" spans="2:65" s="12" customFormat="1" x14ac:dyDescent="0.2">
      <c r="B219" s="149"/>
      <c r="D219" s="150" t="s">
        <v>237</v>
      </c>
      <c r="E219" s="151" t="s">
        <v>19</v>
      </c>
      <c r="F219" s="152" t="s">
        <v>1452</v>
      </c>
      <c r="H219" s="153">
        <v>1.077</v>
      </c>
      <c r="I219" s="154"/>
      <c r="L219" s="149"/>
      <c r="M219" s="155"/>
      <c r="T219" s="156"/>
      <c r="AT219" s="151" t="s">
        <v>237</v>
      </c>
      <c r="AU219" s="151" t="s">
        <v>83</v>
      </c>
      <c r="AV219" s="12" t="s">
        <v>83</v>
      </c>
      <c r="AW219" s="12" t="s">
        <v>33</v>
      </c>
      <c r="AX219" s="12" t="s">
        <v>73</v>
      </c>
      <c r="AY219" s="151" t="s">
        <v>226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1453</v>
      </c>
      <c r="H220" s="153">
        <v>0.63600000000000001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73</v>
      </c>
      <c r="AY220" s="151" t="s">
        <v>226</v>
      </c>
    </row>
    <row r="221" spans="2:65" s="13" customFormat="1" x14ac:dyDescent="0.2">
      <c r="B221" s="157"/>
      <c r="D221" s="150" t="s">
        <v>237</v>
      </c>
      <c r="E221" s="158" t="s">
        <v>811</v>
      </c>
      <c r="F221" s="159" t="s">
        <v>240</v>
      </c>
      <c r="H221" s="160">
        <v>1.7130000000000001</v>
      </c>
      <c r="I221" s="161"/>
      <c r="L221" s="157"/>
      <c r="M221" s="162"/>
      <c r="T221" s="163"/>
      <c r="AT221" s="158" t="s">
        <v>237</v>
      </c>
      <c r="AU221" s="158" t="s">
        <v>83</v>
      </c>
      <c r="AV221" s="13" t="s">
        <v>233</v>
      </c>
      <c r="AW221" s="13" t="s">
        <v>33</v>
      </c>
      <c r="AX221" s="13" t="s">
        <v>81</v>
      </c>
      <c r="AY221" s="158" t="s">
        <v>226</v>
      </c>
    </row>
    <row r="222" spans="2:65" s="1" customFormat="1" ht="24.2" customHeight="1" x14ac:dyDescent="0.2">
      <c r="B222" s="33"/>
      <c r="C222" s="132" t="s">
        <v>484</v>
      </c>
      <c r="D222" s="132" t="s">
        <v>228</v>
      </c>
      <c r="E222" s="133" t="s">
        <v>1265</v>
      </c>
      <c r="F222" s="134" t="s">
        <v>1266</v>
      </c>
      <c r="G222" s="135" t="s">
        <v>277</v>
      </c>
      <c r="H222" s="136">
        <v>2.0609999999999999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1454</v>
      </c>
    </row>
    <row r="223" spans="2:65" s="1" customFormat="1" x14ac:dyDescent="0.2">
      <c r="B223" s="33"/>
      <c r="D223" s="145" t="s">
        <v>235</v>
      </c>
      <c r="F223" s="146" t="s">
        <v>1268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1455</v>
      </c>
      <c r="H224" s="153">
        <v>1.4359999999999999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1270</v>
      </c>
      <c r="H225" s="153">
        <v>0.625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73</v>
      </c>
      <c r="AY225" s="151" t="s">
        <v>226</v>
      </c>
    </row>
    <row r="226" spans="2:65" s="13" customFormat="1" x14ac:dyDescent="0.2">
      <c r="B226" s="157"/>
      <c r="D226" s="150" t="s">
        <v>237</v>
      </c>
      <c r="E226" s="158" t="s">
        <v>808</v>
      </c>
      <c r="F226" s="159" t="s">
        <v>240</v>
      </c>
      <c r="H226" s="160">
        <v>2.0609999999999999</v>
      </c>
      <c r="I226" s="161"/>
      <c r="L226" s="157"/>
      <c r="M226" s="162"/>
      <c r="T226" s="163"/>
      <c r="AT226" s="158" t="s">
        <v>237</v>
      </c>
      <c r="AU226" s="158" t="s">
        <v>83</v>
      </c>
      <c r="AV226" s="13" t="s">
        <v>233</v>
      </c>
      <c r="AW226" s="13" t="s">
        <v>33</v>
      </c>
      <c r="AX226" s="13" t="s">
        <v>81</v>
      </c>
      <c r="AY226" s="158" t="s">
        <v>226</v>
      </c>
    </row>
    <row r="227" spans="2:65" s="1" customFormat="1" ht="24.2" customHeight="1" x14ac:dyDescent="0.2">
      <c r="B227" s="33"/>
      <c r="C227" s="132" t="s">
        <v>489</v>
      </c>
      <c r="D227" s="132" t="s">
        <v>228</v>
      </c>
      <c r="E227" s="133" t="s">
        <v>912</v>
      </c>
      <c r="F227" s="134" t="s">
        <v>913</v>
      </c>
      <c r="G227" s="135" t="s">
        <v>231</v>
      </c>
      <c r="H227" s="136">
        <v>3.1440000000000001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6.3200000000000001E-3</v>
      </c>
      <c r="R227" s="141">
        <f>Q227*H227</f>
        <v>1.9870080000000002E-2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1456</v>
      </c>
    </row>
    <row r="228" spans="2:65" s="1" customFormat="1" x14ac:dyDescent="0.2">
      <c r="B228" s="33"/>
      <c r="D228" s="145" t="s">
        <v>235</v>
      </c>
      <c r="F228" s="146" t="s">
        <v>915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1457</v>
      </c>
      <c r="H229" s="153">
        <v>2.1440000000000001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73</v>
      </c>
      <c r="AY229" s="151" t="s">
        <v>226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1273</v>
      </c>
      <c r="H230" s="153">
        <v>1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73</v>
      </c>
      <c r="AY230" s="151" t="s">
        <v>226</v>
      </c>
    </row>
    <row r="231" spans="2:65" s="13" customFormat="1" x14ac:dyDescent="0.2">
      <c r="B231" s="157"/>
      <c r="D231" s="150" t="s">
        <v>237</v>
      </c>
      <c r="E231" s="158" t="s">
        <v>19</v>
      </c>
      <c r="F231" s="159" t="s">
        <v>240</v>
      </c>
      <c r="H231" s="160">
        <v>3.1440000000000001</v>
      </c>
      <c r="I231" s="161"/>
      <c r="L231" s="157"/>
      <c r="M231" s="162"/>
      <c r="T231" s="163"/>
      <c r="AT231" s="158" t="s">
        <v>237</v>
      </c>
      <c r="AU231" s="158" t="s">
        <v>83</v>
      </c>
      <c r="AV231" s="13" t="s">
        <v>233</v>
      </c>
      <c r="AW231" s="13" t="s">
        <v>33</v>
      </c>
      <c r="AX231" s="13" t="s">
        <v>81</v>
      </c>
      <c r="AY231" s="158" t="s">
        <v>226</v>
      </c>
    </row>
    <row r="232" spans="2:65" s="1" customFormat="1" ht="16.5" customHeight="1" x14ac:dyDescent="0.2">
      <c r="B232" s="33"/>
      <c r="C232" s="132" t="s">
        <v>496</v>
      </c>
      <c r="D232" s="132" t="s">
        <v>228</v>
      </c>
      <c r="E232" s="133" t="s">
        <v>1274</v>
      </c>
      <c r="F232" s="134" t="s">
        <v>1275</v>
      </c>
      <c r="G232" s="135" t="s">
        <v>492</v>
      </c>
      <c r="H232" s="136">
        <v>0.11</v>
      </c>
      <c r="I232" s="137"/>
      <c r="J232" s="138">
        <f>ROUND(I232*H232,2)</f>
        <v>0</v>
      </c>
      <c r="K232" s="134" t="s">
        <v>232</v>
      </c>
      <c r="L232" s="33"/>
      <c r="M232" s="139" t="s">
        <v>19</v>
      </c>
      <c r="N232" s="140" t="s">
        <v>44</v>
      </c>
      <c r="P232" s="141">
        <f>O232*H232</f>
        <v>0</v>
      </c>
      <c r="Q232" s="141">
        <v>0.85540000000000005</v>
      </c>
      <c r="R232" s="141">
        <f>Q232*H232</f>
        <v>9.4094000000000011E-2</v>
      </c>
      <c r="S232" s="141">
        <v>0</v>
      </c>
      <c r="T232" s="142">
        <f>S232*H232</f>
        <v>0</v>
      </c>
      <c r="AR232" s="143" t="s">
        <v>233</v>
      </c>
      <c r="AT232" s="143" t="s">
        <v>228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1458</v>
      </c>
    </row>
    <row r="233" spans="2:65" s="1" customFormat="1" x14ac:dyDescent="0.2">
      <c r="B233" s="33"/>
      <c r="D233" s="145" t="s">
        <v>235</v>
      </c>
      <c r="F233" s="146" t="s">
        <v>1277</v>
      </c>
      <c r="I233" s="147"/>
      <c r="L233" s="33"/>
      <c r="M233" s="148"/>
      <c r="T233" s="54"/>
      <c r="AT233" s="18" t="s">
        <v>235</v>
      </c>
      <c r="AU233" s="18" t="s">
        <v>83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1459</v>
      </c>
      <c r="H234" s="153">
        <v>0.11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81</v>
      </c>
      <c r="AY234" s="151" t="s">
        <v>226</v>
      </c>
    </row>
    <row r="235" spans="2:65" s="11" customFormat="1" ht="22.9" customHeight="1" x14ac:dyDescent="0.2">
      <c r="B235" s="120"/>
      <c r="D235" s="121" t="s">
        <v>72</v>
      </c>
      <c r="E235" s="130" t="s">
        <v>255</v>
      </c>
      <c r="F235" s="130" t="s">
        <v>435</v>
      </c>
      <c r="I235" s="123"/>
      <c r="J235" s="131">
        <f>BK235</f>
        <v>0</v>
      </c>
      <c r="L235" s="120"/>
      <c r="M235" s="125"/>
      <c r="P235" s="126">
        <f>SUM(P236:P247)</f>
        <v>0</v>
      </c>
      <c r="R235" s="126">
        <f>SUM(R236:R247)</f>
        <v>0</v>
      </c>
      <c r="T235" s="127">
        <f>SUM(T236:T247)</f>
        <v>0</v>
      </c>
      <c r="AR235" s="121" t="s">
        <v>81</v>
      </c>
      <c r="AT235" s="128" t="s">
        <v>72</v>
      </c>
      <c r="AU235" s="128" t="s">
        <v>81</v>
      </c>
      <c r="AY235" s="121" t="s">
        <v>226</v>
      </c>
      <c r="BK235" s="129">
        <f>SUM(BK236:BK247)</f>
        <v>0</v>
      </c>
    </row>
    <row r="236" spans="2:65" s="1" customFormat="1" ht="16.5" customHeight="1" x14ac:dyDescent="0.2">
      <c r="B236" s="33"/>
      <c r="C236" s="132" t="s">
        <v>502</v>
      </c>
      <c r="D236" s="132" t="s">
        <v>228</v>
      </c>
      <c r="E236" s="133" t="s">
        <v>437</v>
      </c>
      <c r="F236" s="134" t="s">
        <v>438</v>
      </c>
      <c r="G236" s="135" t="s">
        <v>231</v>
      </c>
      <c r="H236" s="136">
        <v>6.36</v>
      </c>
      <c r="I236" s="137"/>
      <c r="J236" s="138">
        <f>ROUND(I236*H236,2)</f>
        <v>0</v>
      </c>
      <c r="K236" s="134" t="s">
        <v>232</v>
      </c>
      <c r="L236" s="33"/>
      <c r="M236" s="139" t="s">
        <v>19</v>
      </c>
      <c r="N236" s="140" t="s">
        <v>44</v>
      </c>
      <c r="P236" s="141">
        <f>O236*H236</f>
        <v>0</v>
      </c>
      <c r="Q236" s="141">
        <v>0</v>
      </c>
      <c r="R236" s="141">
        <f>Q236*H236</f>
        <v>0</v>
      </c>
      <c r="S236" s="141">
        <v>0</v>
      </c>
      <c r="T236" s="142">
        <f>S236*H236</f>
        <v>0</v>
      </c>
      <c r="AR236" s="143" t="s">
        <v>233</v>
      </c>
      <c r="AT236" s="143" t="s">
        <v>228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1460</v>
      </c>
    </row>
    <row r="237" spans="2:65" s="1" customFormat="1" x14ac:dyDescent="0.2">
      <c r="B237" s="33"/>
      <c r="D237" s="145" t="s">
        <v>235</v>
      </c>
      <c r="F237" s="146" t="s">
        <v>440</v>
      </c>
      <c r="I237" s="147"/>
      <c r="L237" s="33"/>
      <c r="M237" s="148"/>
      <c r="T237" s="54"/>
      <c r="AT237" s="18" t="s">
        <v>235</v>
      </c>
      <c r="AU237" s="18" t="s">
        <v>83</v>
      </c>
    </row>
    <row r="238" spans="2:65" s="12" customFormat="1" x14ac:dyDescent="0.2">
      <c r="B238" s="149"/>
      <c r="D238" s="150" t="s">
        <v>237</v>
      </c>
      <c r="E238" s="151" t="s">
        <v>19</v>
      </c>
      <c r="F238" s="152" t="s">
        <v>1362</v>
      </c>
      <c r="H238" s="153">
        <v>6.36</v>
      </c>
      <c r="I238" s="154"/>
      <c r="L238" s="149"/>
      <c r="M238" s="155"/>
      <c r="T238" s="156"/>
      <c r="AT238" s="151" t="s">
        <v>237</v>
      </c>
      <c r="AU238" s="151" t="s">
        <v>83</v>
      </c>
      <c r="AV238" s="12" t="s">
        <v>83</v>
      </c>
      <c r="AW238" s="12" t="s">
        <v>33</v>
      </c>
      <c r="AX238" s="12" t="s">
        <v>81</v>
      </c>
      <c r="AY238" s="151" t="s">
        <v>226</v>
      </c>
    </row>
    <row r="239" spans="2:65" s="1" customFormat="1" ht="16.5" customHeight="1" x14ac:dyDescent="0.2">
      <c r="B239" s="33"/>
      <c r="C239" s="132" t="s">
        <v>508</v>
      </c>
      <c r="D239" s="132" t="s">
        <v>228</v>
      </c>
      <c r="E239" s="133" t="s">
        <v>1461</v>
      </c>
      <c r="F239" s="134" t="s">
        <v>1462</v>
      </c>
      <c r="G239" s="135" t="s">
        <v>231</v>
      </c>
      <c r="H239" s="136">
        <v>6.36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1463</v>
      </c>
    </row>
    <row r="240" spans="2:65" s="1" customFormat="1" x14ac:dyDescent="0.2">
      <c r="B240" s="33"/>
      <c r="D240" s="145" t="s">
        <v>235</v>
      </c>
      <c r="F240" s="146" t="s">
        <v>1464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1362</v>
      </c>
      <c r="H241" s="153">
        <v>6.36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81</v>
      </c>
      <c r="AY241" s="151" t="s">
        <v>226</v>
      </c>
    </row>
    <row r="242" spans="2:65" s="1" customFormat="1" ht="24.2" customHeight="1" x14ac:dyDescent="0.2">
      <c r="B242" s="33"/>
      <c r="C242" s="132" t="s">
        <v>513</v>
      </c>
      <c r="D242" s="132" t="s">
        <v>228</v>
      </c>
      <c r="E242" s="133" t="s">
        <v>1465</v>
      </c>
      <c r="F242" s="134" t="s">
        <v>1466</v>
      </c>
      <c r="G242" s="135" t="s">
        <v>231</v>
      </c>
      <c r="H242" s="136">
        <v>11.66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1467</v>
      </c>
    </row>
    <row r="243" spans="2:65" s="1" customFormat="1" x14ac:dyDescent="0.2">
      <c r="B243" s="33"/>
      <c r="D243" s="145" t="s">
        <v>235</v>
      </c>
      <c r="F243" s="146" t="s">
        <v>1468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1364</v>
      </c>
      <c r="H244" s="153">
        <v>11.66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81</v>
      </c>
      <c r="AY244" s="151" t="s">
        <v>226</v>
      </c>
    </row>
    <row r="245" spans="2:65" s="1" customFormat="1" ht="24.2" customHeight="1" x14ac:dyDescent="0.2">
      <c r="B245" s="33"/>
      <c r="C245" s="132" t="s">
        <v>518</v>
      </c>
      <c r="D245" s="132" t="s">
        <v>228</v>
      </c>
      <c r="E245" s="133" t="s">
        <v>1469</v>
      </c>
      <c r="F245" s="134" t="s">
        <v>1470</v>
      </c>
      <c r="G245" s="135" t="s">
        <v>231</v>
      </c>
      <c r="H245" s="136">
        <v>11.66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1471</v>
      </c>
    </row>
    <row r="246" spans="2:65" s="1" customFormat="1" x14ac:dyDescent="0.2">
      <c r="B246" s="33"/>
      <c r="D246" s="145" t="s">
        <v>235</v>
      </c>
      <c r="F246" s="146" t="s">
        <v>1472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1364</v>
      </c>
      <c r="H247" s="153">
        <v>11.66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81</v>
      </c>
      <c r="AY247" s="151" t="s">
        <v>226</v>
      </c>
    </row>
    <row r="248" spans="2:65" s="11" customFormat="1" ht="22.9" customHeight="1" x14ac:dyDescent="0.2">
      <c r="B248" s="120"/>
      <c r="D248" s="121" t="s">
        <v>72</v>
      </c>
      <c r="E248" s="130" t="s">
        <v>270</v>
      </c>
      <c r="F248" s="130" t="s">
        <v>697</v>
      </c>
      <c r="I248" s="123"/>
      <c r="J248" s="131">
        <f>BK248</f>
        <v>0</v>
      </c>
      <c r="L248" s="120"/>
      <c r="M248" s="125"/>
      <c r="P248" s="126">
        <f>SUM(P249:P258)</f>
        <v>0</v>
      </c>
      <c r="R248" s="126">
        <f>SUM(R249:R258)</f>
        <v>7.2197999999999998E-2</v>
      </c>
      <c r="T248" s="127">
        <f>SUM(T249:T258)</f>
        <v>0</v>
      </c>
      <c r="AR248" s="121" t="s">
        <v>81</v>
      </c>
      <c r="AT248" s="128" t="s">
        <v>72</v>
      </c>
      <c r="AU248" s="128" t="s">
        <v>81</v>
      </c>
      <c r="AY248" s="121" t="s">
        <v>226</v>
      </c>
      <c r="BK248" s="129">
        <f>SUM(BK249:BK258)</f>
        <v>0</v>
      </c>
    </row>
    <row r="249" spans="2:65" s="1" customFormat="1" ht="21.75" customHeight="1" x14ac:dyDescent="0.2">
      <c r="B249" s="33"/>
      <c r="C249" s="132" t="s">
        <v>524</v>
      </c>
      <c r="D249" s="132" t="s">
        <v>228</v>
      </c>
      <c r="E249" s="133" t="s">
        <v>934</v>
      </c>
      <c r="F249" s="134" t="s">
        <v>935</v>
      </c>
      <c r="G249" s="135" t="s">
        <v>396</v>
      </c>
      <c r="H249" s="136">
        <v>5.3</v>
      </c>
      <c r="I249" s="137"/>
      <c r="J249" s="138">
        <f>ROUND(I249*H249,2)</f>
        <v>0</v>
      </c>
      <c r="K249" s="134" t="s">
        <v>232</v>
      </c>
      <c r="L249" s="33"/>
      <c r="M249" s="139" t="s">
        <v>19</v>
      </c>
      <c r="N249" s="140" t="s">
        <v>44</v>
      </c>
      <c r="P249" s="141">
        <f>O249*H249</f>
        <v>0</v>
      </c>
      <c r="Q249" s="141">
        <v>2.0000000000000002E-5</v>
      </c>
      <c r="R249" s="141">
        <f>Q249*H249</f>
        <v>1.06E-4</v>
      </c>
      <c r="S249" s="141">
        <v>0</v>
      </c>
      <c r="T249" s="142">
        <f>S249*H249</f>
        <v>0</v>
      </c>
      <c r="AR249" s="143" t="s">
        <v>233</v>
      </c>
      <c r="AT249" s="143" t="s">
        <v>228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1473</v>
      </c>
    </row>
    <row r="250" spans="2:65" s="1" customFormat="1" x14ac:dyDescent="0.2">
      <c r="B250" s="33"/>
      <c r="D250" s="145" t="s">
        <v>235</v>
      </c>
      <c r="F250" s="146" t="s">
        <v>937</v>
      </c>
      <c r="I250" s="147"/>
      <c r="L250" s="33"/>
      <c r="M250" s="148"/>
      <c r="T250" s="54"/>
      <c r="AT250" s="18" t="s">
        <v>235</v>
      </c>
      <c r="AU250" s="18" t="s">
        <v>83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1474</v>
      </c>
      <c r="H251" s="153">
        <v>5.3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81</v>
      </c>
      <c r="AY251" s="151" t="s">
        <v>226</v>
      </c>
    </row>
    <row r="252" spans="2:65" s="1" customFormat="1" ht="16.5" customHeight="1" x14ac:dyDescent="0.2">
      <c r="B252" s="33"/>
      <c r="C252" s="175" t="s">
        <v>532</v>
      </c>
      <c r="D252" s="175" t="s">
        <v>331</v>
      </c>
      <c r="E252" s="176" t="s">
        <v>939</v>
      </c>
      <c r="F252" s="177" t="s">
        <v>940</v>
      </c>
      <c r="G252" s="178" t="s">
        <v>396</v>
      </c>
      <c r="H252" s="179">
        <v>5.38</v>
      </c>
      <c r="I252" s="180"/>
      <c r="J252" s="181">
        <f>ROUND(I252*H252,2)</f>
        <v>0</v>
      </c>
      <c r="K252" s="177" t="s">
        <v>232</v>
      </c>
      <c r="L252" s="182"/>
      <c r="M252" s="183" t="s">
        <v>19</v>
      </c>
      <c r="N252" s="184" t="s">
        <v>44</v>
      </c>
      <c r="P252" s="141">
        <f>O252*H252</f>
        <v>0</v>
      </c>
      <c r="Q252" s="141">
        <v>1.34E-2</v>
      </c>
      <c r="R252" s="141">
        <f>Q252*H252</f>
        <v>7.2092000000000003E-2</v>
      </c>
      <c r="S252" s="141">
        <v>0</v>
      </c>
      <c r="T252" s="142">
        <f>S252*H252</f>
        <v>0</v>
      </c>
      <c r="AR252" s="143" t="s">
        <v>270</v>
      </c>
      <c r="AT252" s="143" t="s">
        <v>331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1475</v>
      </c>
    </row>
    <row r="253" spans="2:65" s="12" customFormat="1" x14ac:dyDescent="0.2">
      <c r="B253" s="149"/>
      <c r="D253" s="150" t="s">
        <v>237</v>
      </c>
      <c r="F253" s="152" t="s">
        <v>1476</v>
      </c>
      <c r="H253" s="153">
        <v>5.38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4</v>
      </c>
      <c r="AX253" s="12" t="s">
        <v>81</v>
      </c>
      <c r="AY253" s="151" t="s">
        <v>226</v>
      </c>
    </row>
    <row r="254" spans="2:65" s="1" customFormat="1" ht="16.5" customHeight="1" x14ac:dyDescent="0.2">
      <c r="B254" s="33"/>
      <c r="C254" s="132" t="s">
        <v>538</v>
      </c>
      <c r="D254" s="132" t="s">
        <v>228</v>
      </c>
      <c r="E254" s="133" t="s">
        <v>1477</v>
      </c>
      <c r="F254" s="134" t="s">
        <v>1478</v>
      </c>
      <c r="G254" s="135" t="s">
        <v>396</v>
      </c>
      <c r="H254" s="136">
        <v>5.3</v>
      </c>
      <c r="I254" s="137"/>
      <c r="J254" s="138">
        <f>ROUND(I254*H254,2)</f>
        <v>0</v>
      </c>
      <c r="K254" s="134" t="s">
        <v>232</v>
      </c>
      <c r="L254" s="33"/>
      <c r="M254" s="139" t="s">
        <v>19</v>
      </c>
      <c r="N254" s="140" t="s">
        <v>44</v>
      </c>
      <c r="P254" s="141">
        <f>O254*H254</f>
        <v>0</v>
      </c>
      <c r="Q254" s="141">
        <v>0</v>
      </c>
      <c r="R254" s="141">
        <f>Q254*H254</f>
        <v>0</v>
      </c>
      <c r="S254" s="141">
        <v>0</v>
      </c>
      <c r="T254" s="142">
        <f>S254*H254</f>
        <v>0</v>
      </c>
      <c r="AR254" s="143" t="s">
        <v>233</v>
      </c>
      <c r="AT254" s="143" t="s">
        <v>228</v>
      </c>
      <c r="AU254" s="143" t="s">
        <v>83</v>
      </c>
      <c r="AY254" s="18" t="s">
        <v>226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81</v>
      </c>
      <c r="BK254" s="144">
        <f>ROUND(I254*H254,2)</f>
        <v>0</v>
      </c>
      <c r="BL254" s="18" t="s">
        <v>233</v>
      </c>
      <c r="BM254" s="143" t="s">
        <v>1479</v>
      </c>
    </row>
    <row r="255" spans="2:65" s="1" customFormat="1" x14ac:dyDescent="0.2">
      <c r="B255" s="33"/>
      <c r="D255" s="145" t="s">
        <v>235</v>
      </c>
      <c r="F255" s="146" t="s">
        <v>1480</v>
      </c>
      <c r="I255" s="147"/>
      <c r="L255" s="33"/>
      <c r="M255" s="148"/>
      <c r="T255" s="54"/>
      <c r="AT255" s="18" t="s">
        <v>235</v>
      </c>
      <c r="AU255" s="18" t="s">
        <v>83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1481</v>
      </c>
      <c r="H256" s="153">
        <v>5.3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81</v>
      </c>
      <c r="AY256" s="151" t="s">
        <v>226</v>
      </c>
    </row>
    <row r="257" spans="2:65" s="1" customFormat="1" ht="24.2" customHeight="1" x14ac:dyDescent="0.2">
      <c r="B257" s="33"/>
      <c r="C257" s="132" t="s">
        <v>1328</v>
      </c>
      <c r="D257" s="132" t="s">
        <v>228</v>
      </c>
      <c r="E257" s="133" t="s">
        <v>1305</v>
      </c>
      <c r="F257" s="134" t="s">
        <v>1306</v>
      </c>
      <c r="G257" s="135" t="s">
        <v>653</v>
      </c>
      <c r="H257" s="136">
        <v>1</v>
      </c>
      <c r="I257" s="137"/>
      <c r="J257" s="138">
        <f>ROUND(I257*H257,2)</f>
        <v>0</v>
      </c>
      <c r="K257" s="134" t="s">
        <v>19</v>
      </c>
      <c r="L257" s="33"/>
      <c r="M257" s="139" t="s">
        <v>19</v>
      </c>
      <c r="N257" s="140" t="s">
        <v>44</v>
      </c>
      <c r="P257" s="141">
        <f>O257*H257</f>
        <v>0</v>
      </c>
      <c r="Q257" s="141">
        <v>0</v>
      </c>
      <c r="R257" s="141">
        <f>Q257*H257</f>
        <v>0</v>
      </c>
      <c r="S257" s="141">
        <v>0</v>
      </c>
      <c r="T257" s="142">
        <f>S257*H257</f>
        <v>0</v>
      </c>
      <c r="AR257" s="143" t="s">
        <v>233</v>
      </c>
      <c r="AT257" s="143" t="s">
        <v>228</v>
      </c>
      <c r="AU257" s="143" t="s">
        <v>83</v>
      </c>
      <c r="AY257" s="18" t="s">
        <v>226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8" t="s">
        <v>81</v>
      </c>
      <c r="BK257" s="144">
        <f>ROUND(I257*H257,2)</f>
        <v>0</v>
      </c>
      <c r="BL257" s="18" t="s">
        <v>233</v>
      </c>
      <c r="BM257" s="143" t="s">
        <v>1482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1483</v>
      </c>
      <c r="H258" s="153">
        <v>1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81</v>
      </c>
      <c r="AY258" s="151" t="s">
        <v>226</v>
      </c>
    </row>
    <row r="259" spans="2:65" s="11" customFormat="1" ht="22.9" customHeight="1" x14ac:dyDescent="0.2">
      <c r="B259" s="120"/>
      <c r="D259" s="121" t="s">
        <v>72</v>
      </c>
      <c r="E259" s="130" t="s">
        <v>330</v>
      </c>
      <c r="F259" s="130" t="s">
        <v>478</v>
      </c>
      <c r="I259" s="123"/>
      <c r="J259" s="131">
        <f>BK259</f>
        <v>0</v>
      </c>
      <c r="L259" s="120"/>
      <c r="M259" s="125"/>
      <c r="P259" s="126">
        <f>SUM(P260:P286)</f>
        <v>0</v>
      </c>
      <c r="R259" s="126">
        <f>SUM(R260:R286)</f>
        <v>0</v>
      </c>
      <c r="T259" s="127">
        <f>SUM(T260:T286)</f>
        <v>0</v>
      </c>
      <c r="AR259" s="121" t="s">
        <v>81</v>
      </c>
      <c r="AT259" s="128" t="s">
        <v>72</v>
      </c>
      <c r="AU259" s="128" t="s">
        <v>81</v>
      </c>
      <c r="AY259" s="121" t="s">
        <v>226</v>
      </c>
      <c r="BK259" s="129">
        <f>SUM(BK260:BK286)</f>
        <v>0</v>
      </c>
    </row>
    <row r="260" spans="2:65" s="1" customFormat="1" ht="24.2" customHeight="1" x14ac:dyDescent="0.2">
      <c r="B260" s="33"/>
      <c r="C260" s="132" t="s">
        <v>1330</v>
      </c>
      <c r="D260" s="132" t="s">
        <v>228</v>
      </c>
      <c r="E260" s="133" t="s">
        <v>1309</v>
      </c>
      <c r="F260" s="134" t="s">
        <v>1310</v>
      </c>
      <c r="G260" s="135" t="s">
        <v>396</v>
      </c>
      <c r="H260" s="136">
        <v>17.5</v>
      </c>
      <c r="I260" s="137"/>
      <c r="J260" s="138">
        <f>ROUND(I260*H260,2)</f>
        <v>0</v>
      </c>
      <c r="K260" s="134" t="s">
        <v>232</v>
      </c>
      <c r="L260" s="33"/>
      <c r="M260" s="139" t="s">
        <v>19</v>
      </c>
      <c r="N260" s="140" t="s">
        <v>44</v>
      </c>
      <c r="P260" s="141">
        <f>O260*H260</f>
        <v>0</v>
      </c>
      <c r="Q260" s="141">
        <v>0</v>
      </c>
      <c r="R260" s="141">
        <f>Q260*H260</f>
        <v>0</v>
      </c>
      <c r="S260" s="141">
        <v>0</v>
      </c>
      <c r="T260" s="142">
        <f>S260*H260</f>
        <v>0</v>
      </c>
      <c r="AR260" s="143" t="s">
        <v>233</v>
      </c>
      <c r="AT260" s="143" t="s">
        <v>228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1484</v>
      </c>
    </row>
    <row r="261" spans="2:65" s="1" customFormat="1" x14ac:dyDescent="0.2">
      <c r="B261" s="33"/>
      <c r="D261" s="145" t="s">
        <v>235</v>
      </c>
      <c r="F261" s="146" t="s">
        <v>1312</v>
      </c>
      <c r="I261" s="147"/>
      <c r="L261" s="33"/>
      <c r="M261" s="148"/>
      <c r="T261" s="54"/>
      <c r="AT261" s="18" t="s">
        <v>235</v>
      </c>
      <c r="AU261" s="18" t="s">
        <v>83</v>
      </c>
    </row>
    <row r="262" spans="2:65" s="12" customFormat="1" x14ac:dyDescent="0.2">
      <c r="B262" s="149"/>
      <c r="D262" s="150" t="s">
        <v>237</v>
      </c>
      <c r="E262" s="151" t="s">
        <v>19</v>
      </c>
      <c r="F262" s="152" t="s">
        <v>1485</v>
      </c>
      <c r="H262" s="153">
        <v>17.5</v>
      </c>
      <c r="I262" s="154"/>
      <c r="L262" s="149"/>
      <c r="M262" s="155"/>
      <c r="T262" s="156"/>
      <c r="AT262" s="151" t="s">
        <v>237</v>
      </c>
      <c r="AU262" s="151" t="s">
        <v>83</v>
      </c>
      <c r="AV262" s="12" t="s">
        <v>83</v>
      </c>
      <c r="AW262" s="12" t="s">
        <v>33</v>
      </c>
      <c r="AX262" s="12" t="s">
        <v>81</v>
      </c>
      <c r="AY262" s="151" t="s">
        <v>226</v>
      </c>
    </row>
    <row r="263" spans="2:65" s="1" customFormat="1" ht="16.5" customHeight="1" x14ac:dyDescent="0.2">
      <c r="B263" s="33"/>
      <c r="C263" s="132" t="s">
        <v>1332</v>
      </c>
      <c r="D263" s="132" t="s">
        <v>228</v>
      </c>
      <c r="E263" s="133" t="s">
        <v>1314</v>
      </c>
      <c r="F263" s="134" t="s">
        <v>1315</v>
      </c>
      <c r="G263" s="135" t="s">
        <v>396</v>
      </c>
      <c r="H263" s="136">
        <v>17.5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1486</v>
      </c>
    </row>
    <row r="264" spans="2:65" s="1" customFormat="1" x14ac:dyDescent="0.2">
      <c r="B264" s="33"/>
      <c r="D264" s="145" t="s">
        <v>235</v>
      </c>
      <c r="F264" s="146" t="s">
        <v>1317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" customFormat="1" ht="24.2" customHeight="1" x14ac:dyDescent="0.2">
      <c r="B265" s="33"/>
      <c r="C265" s="132" t="s">
        <v>1335</v>
      </c>
      <c r="D265" s="132" t="s">
        <v>228</v>
      </c>
      <c r="E265" s="133" t="s">
        <v>490</v>
      </c>
      <c r="F265" s="134" t="s">
        <v>491</v>
      </c>
      <c r="G265" s="135" t="s">
        <v>492</v>
      </c>
      <c r="H265" s="136">
        <v>5.181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1487</v>
      </c>
    </row>
    <row r="266" spans="2:65" s="1" customFormat="1" x14ac:dyDescent="0.2">
      <c r="B266" s="33"/>
      <c r="D266" s="145" t="s">
        <v>235</v>
      </c>
      <c r="F266" s="146" t="s">
        <v>494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1488</v>
      </c>
      <c r="H267" s="153">
        <v>3.6890000000000001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1489</v>
      </c>
      <c r="H268" s="153">
        <v>1.492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5.181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" customFormat="1" ht="24.2" customHeight="1" x14ac:dyDescent="0.2">
      <c r="B270" s="33"/>
      <c r="C270" s="132" t="s">
        <v>1490</v>
      </c>
      <c r="D270" s="132" t="s">
        <v>228</v>
      </c>
      <c r="E270" s="133" t="s">
        <v>497</v>
      </c>
      <c r="F270" s="134" t="s">
        <v>498</v>
      </c>
      <c r="G270" s="135" t="s">
        <v>492</v>
      </c>
      <c r="H270" s="136">
        <v>20.724</v>
      </c>
      <c r="I270" s="137"/>
      <c r="J270" s="138">
        <f>ROUND(I270*H270,2)</f>
        <v>0</v>
      </c>
      <c r="K270" s="134" t="s">
        <v>232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1491</v>
      </c>
    </row>
    <row r="271" spans="2:65" s="1" customFormat="1" x14ac:dyDescent="0.2">
      <c r="B271" s="33"/>
      <c r="D271" s="145" t="s">
        <v>235</v>
      </c>
      <c r="F271" s="146" t="s">
        <v>500</v>
      </c>
      <c r="I271" s="147"/>
      <c r="L271" s="33"/>
      <c r="M271" s="148"/>
      <c r="T271" s="54"/>
      <c r="AT271" s="18" t="s">
        <v>235</v>
      </c>
      <c r="AU271" s="18" t="s">
        <v>83</v>
      </c>
    </row>
    <row r="272" spans="2:65" s="12" customFormat="1" x14ac:dyDescent="0.2">
      <c r="B272" s="149"/>
      <c r="D272" s="150" t="s">
        <v>237</v>
      </c>
      <c r="F272" s="152" t="s">
        <v>1492</v>
      </c>
      <c r="H272" s="153">
        <v>20.724</v>
      </c>
      <c r="I272" s="154"/>
      <c r="L272" s="149"/>
      <c r="M272" s="155"/>
      <c r="T272" s="156"/>
      <c r="AT272" s="151" t="s">
        <v>237</v>
      </c>
      <c r="AU272" s="151" t="s">
        <v>83</v>
      </c>
      <c r="AV272" s="12" t="s">
        <v>83</v>
      </c>
      <c r="AW272" s="12" t="s">
        <v>4</v>
      </c>
      <c r="AX272" s="12" t="s">
        <v>81</v>
      </c>
      <c r="AY272" s="151" t="s">
        <v>226</v>
      </c>
    </row>
    <row r="273" spans="2:65" s="1" customFormat="1" ht="24.2" customHeight="1" x14ac:dyDescent="0.2">
      <c r="B273" s="33"/>
      <c r="C273" s="132" t="s">
        <v>1493</v>
      </c>
      <c r="D273" s="132" t="s">
        <v>228</v>
      </c>
      <c r="E273" s="133" t="s">
        <v>503</v>
      </c>
      <c r="F273" s="134" t="s">
        <v>504</v>
      </c>
      <c r="G273" s="135" t="s">
        <v>492</v>
      </c>
      <c r="H273" s="136">
        <v>2.5649999999999999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1494</v>
      </c>
    </row>
    <row r="274" spans="2:65" s="1" customFormat="1" x14ac:dyDescent="0.2">
      <c r="B274" s="33"/>
      <c r="D274" s="145" t="s">
        <v>235</v>
      </c>
      <c r="F274" s="146" t="s">
        <v>506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1495</v>
      </c>
      <c r="H275" s="153">
        <v>2.5649999999999999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24.2" customHeight="1" x14ac:dyDescent="0.2">
      <c r="B276" s="33"/>
      <c r="C276" s="132" t="s">
        <v>1496</v>
      </c>
      <c r="D276" s="132" t="s">
        <v>228</v>
      </c>
      <c r="E276" s="133" t="s">
        <v>509</v>
      </c>
      <c r="F276" s="134" t="s">
        <v>498</v>
      </c>
      <c r="G276" s="135" t="s">
        <v>492</v>
      </c>
      <c r="H276" s="136">
        <v>10.26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1497</v>
      </c>
    </row>
    <row r="277" spans="2:65" s="1" customFormat="1" x14ac:dyDescent="0.2">
      <c r="B277" s="33"/>
      <c r="D277" s="145" t="s">
        <v>235</v>
      </c>
      <c r="F277" s="146" t="s">
        <v>511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2" customFormat="1" x14ac:dyDescent="0.2">
      <c r="B278" s="149"/>
      <c r="D278" s="150" t="s">
        <v>237</v>
      </c>
      <c r="F278" s="152" t="s">
        <v>1498</v>
      </c>
      <c r="H278" s="153">
        <v>10.26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4</v>
      </c>
      <c r="AX278" s="12" t="s">
        <v>81</v>
      </c>
      <c r="AY278" s="151" t="s">
        <v>226</v>
      </c>
    </row>
    <row r="279" spans="2:65" s="1" customFormat="1" ht="24.2" customHeight="1" x14ac:dyDescent="0.2">
      <c r="B279" s="33"/>
      <c r="C279" s="132" t="s">
        <v>1499</v>
      </c>
      <c r="D279" s="132" t="s">
        <v>228</v>
      </c>
      <c r="E279" s="133" t="s">
        <v>519</v>
      </c>
      <c r="F279" s="134" t="s">
        <v>520</v>
      </c>
      <c r="G279" s="135" t="s">
        <v>492</v>
      </c>
      <c r="H279" s="136">
        <v>4.0570000000000004</v>
      </c>
      <c r="I279" s="137"/>
      <c r="J279" s="138">
        <f>ROUND(I279*H279,2)</f>
        <v>0</v>
      </c>
      <c r="K279" s="134" t="s">
        <v>19</v>
      </c>
      <c r="L279" s="33"/>
      <c r="M279" s="139" t="s">
        <v>19</v>
      </c>
      <c r="N279" s="140" t="s">
        <v>44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233</v>
      </c>
      <c r="AT279" s="143" t="s">
        <v>228</v>
      </c>
      <c r="AU279" s="143" t="s">
        <v>83</v>
      </c>
      <c r="AY279" s="18" t="s">
        <v>226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81</v>
      </c>
      <c r="BK279" s="144">
        <f>ROUND(I279*H279,2)</f>
        <v>0</v>
      </c>
      <c r="BL279" s="18" t="s">
        <v>233</v>
      </c>
      <c r="BM279" s="143" t="s">
        <v>1500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1489</v>
      </c>
      <c r="H280" s="153">
        <v>1.492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2" customFormat="1" x14ac:dyDescent="0.2">
      <c r="B281" s="149"/>
      <c r="D281" s="150" t="s">
        <v>237</v>
      </c>
      <c r="E281" s="151" t="s">
        <v>19</v>
      </c>
      <c r="F281" s="152" t="s">
        <v>1495</v>
      </c>
      <c r="H281" s="153">
        <v>2.5649999999999999</v>
      </c>
      <c r="I281" s="154"/>
      <c r="L281" s="149"/>
      <c r="M281" s="155"/>
      <c r="T281" s="156"/>
      <c r="AT281" s="151" t="s">
        <v>237</v>
      </c>
      <c r="AU281" s="151" t="s">
        <v>83</v>
      </c>
      <c r="AV281" s="12" t="s">
        <v>83</v>
      </c>
      <c r="AW281" s="12" t="s">
        <v>33</v>
      </c>
      <c r="AX281" s="12" t="s">
        <v>73</v>
      </c>
      <c r="AY281" s="151" t="s">
        <v>226</v>
      </c>
    </row>
    <row r="282" spans="2:65" s="13" customFormat="1" x14ac:dyDescent="0.2">
      <c r="B282" s="157"/>
      <c r="D282" s="150" t="s">
        <v>237</v>
      </c>
      <c r="E282" s="158" t="s">
        <v>19</v>
      </c>
      <c r="F282" s="159" t="s">
        <v>240</v>
      </c>
      <c r="H282" s="160">
        <v>4.0570000000000004</v>
      </c>
      <c r="I282" s="161"/>
      <c r="L282" s="157"/>
      <c r="M282" s="162"/>
      <c r="T282" s="163"/>
      <c r="AT282" s="158" t="s">
        <v>237</v>
      </c>
      <c r="AU282" s="158" t="s">
        <v>83</v>
      </c>
      <c r="AV282" s="13" t="s">
        <v>233</v>
      </c>
      <c r="AW282" s="13" t="s">
        <v>33</v>
      </c>
      <c r="AX282" s="13" t="s">
        <v>81</v>
      </c>
      <c r="AY282" s="158" t="s">
        <v>226</v>
      </c>
    </row>
    <row r="283" spans="2:65" s="1" customFormat="1" ht="24.2" customHeight="1" x14ac:dyDescent="0.2">
      <c r="B283" s="33"/>
      <c r="C283" s="132" t="s">
        <v>1501</v>
      </c>
      <c r="D283" s="132" t="s">
        <v>228</v>
      </c>
      <c r="E283" s="133" t="s">
        <v>1333</v>
      </c>
      <c r="F283" s="134" t="s">
        <v>606</v>
      </c>
      <c r="G283" s="135" t="s">
        <v>492</v>
      </c>
      <c r="H283" s="136">
        <v>3.6890000000000001</v>
      </c>
      <c r="I283" s="137"/>
      <c r="J283" s="138">
        <f>ROUND(I283*H283,2)</f>
        <v>0</v>
      </c>
      <c r="K283" s="134" t="s">
        <v>19</v>
      </c>
      <c r="L283" s="33"/>
      <c r="M283" s="139" t="s">
        <v>19</v>
      </c>
      <c r="N283" s="140" t="s">
        <v>44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233</v>
      </c>
      <c r="AT283" s="143" t="s">
        <v>228</v>
      </c>
      <c r="AU283" s="143" t="s">
        <v>83</v>
      </c>
      <c r="AY283" s="18" t="s">
        <v>226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81</v>
      </c>
      <c r="BK283" s="144">
        <f>ROUND(I283*H283,2)</f>
        <v>0</v>
      </c>
      <c r="BL283" s="18" t="s">
        <v>233</v>
      </c>
      <c r="BM283" s="143" t="s">
        <v>1502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1488</v>
      </c>
      <c r="H284" s="153">
        <v>3.6890000000000001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81</v>
      </c>
      <c r="AY284" s="151" t="s">
        <v>226</v>
      </c>
    </row>
    <row r="285" spans="2:65" s="1" customFormat="1" ht="24.2" customHeight="1" x14ac:dyDescent="0.2">
      <c r="B285" s="33"/>
      <c r="C285" s="132" t="s">
        <v>1503</v>
      </c>
      <c r="D285" s="132" t="s">
        <v>228</v>
      </c>
      <c r="E285" s="133" t="s">
        <v>990</v>
      </c>
      <c r="F285" s="134" t="s">
        <v>991</v>
      </c>
      <c r="G285" s="135" t="s">
        <v>492</v>
      </c>
      <c r="H285" s="136">
        <v>200.86099999999999</v>
      </c>
      <c r="I285" s="137"/>
      <c r="J285" s="138">
        <f>ROUND(I285*H285,2)</f>
        <v>0</v>
      </c>
      <c r="K285" s="134" t="s">
        <v>232</v>
      </c>
      <c r="L285" s="33"/>
      <c r="M285" s="139" t="s">
        <v>19</v>
      </c>
      <c r="N285" s="140" t="s">
        <v>44</v>
      </c>
      <c r="P285" s="141">
        <f>O285*H285</f>
        <v>0</v>
      </c>
      <c r="Q285" s="141">
        <v>0</v>
      </c>
      <c r="R285" s="141">
        <f>Q285*H285</f>
        <v>0</v>
      </c>
      <c r="S285" s="141">
        <v>0</v>
      </c>
      <c r="T285" s="142">
        <f>S285*H285</f>
        <v>0</v>
      </c>
      <c r="AR285" s="143" t="s">
        <v>233</v>
      </c>
      <c r="AT285" s="143" t="s">
        <v>228</v>
      </c>
      <c r="AU285" s="143" t="s">
        <v>83</v>
      </c>
      <c r="AY285" s="18" t="s">
        <v>226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8" t="s">
        <v>81</v>
      </c>
      <c r="BK285" s="144">
        <f>ROUND(I285*H285,2)</f>
        <v>0</v>
      </c>
      <c r="BL285" s="18" t="s">
        <v>233</v>
      </c>
      <c r="BM285" s="143" t="s">
        <v>1504</v>
      </c>
    </row>
    <row r="286" spans="2:65" s="1" customFormat="1" x14ac:dyDescent="0.2">
      <c r="B286" s="33"/>
      <c r="D286" s="145" t="s">
        <v>235</v>
      </c>
      <c r="F286" s="146" t="s">
        <v>993</v>
      </c>
      <c r="I286" s="147"/>
      <c r="L286" s="33"/>
      <c r="M286" s="164"/>
      <c r="N286" s="165"/>
      <c r="O286" s="165"/>
      <c r="P286" s="165"/>
      <c r="Q286" s="165"/>
      <c r="R286" s="165"/>
      <c r="S286" s="165"/>
      <c r="T286" s="166"/>
      <c r="AT286" s="18" t="s">
        <v>235</v>
      </c>
      <c r="AU286" s="18" t="s">
        <v>83</v>
      </c>
    </row>
    <row r="287" spans="2:65" s="1" customFormat="1" ht="6.95" customHeight="1" x14ac:dyDescent="0.2">
      <c r="B287" s="42"/>
      <c r="C287" s="43"/>
      <c r="D287" s="43"/>
      <c r="E287" s="43"/>
      <c r="F287" s="43"/>
      <c r="G287" s="43"/>
      <c r="H287" s="43"/>
      <c r="I287" s="43"/>
      <c r="J287" s="43"/>
      <c r="K287" s="43"/>
      <c r="L287" s="33"/>
    </row>
  </sheetData>
  <sheetProtection algorithmName="SHA-512" hashValue="gSA5wHG7QHNCNqlaJVMBsT0THqfyCm4EWKIobld5yakX7UALBPNGEIefT57F41/rFORK/QBlhPf+F/up4xVeDQ==" saltValue="Nc7tQXM0VPL5shigZM4cdYmAyKq1HDzt10ErHpqeLzBoES8+g8sctr9+vcPnVz31n2tOESaSv49teD9w0h56wg==" spinCount="100000" sheet="1" objects="1" scenarios="1" formatColumns="0" formatRows="0" autoFilter="0"/>
  <autoFilter ref="C85:K286" xr:uid="{00000000-0009-0000-0000-000012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1200-000000000000}"/>
    <hyperlink ref="F93" r:id="rId2" xr:uid="{00000000-0004-0000-1200-000001000000}"/>
    <hyperlink ref="F96" r:id="rId3" xr:uid="{00000000-0004-0000-1200-000002000000}"/>
    <hyperlink ref="F99" r:id="rId4" xr:uid="{00000000-0004-0000-1200-000003000000}"/>
    <hyperlink ref="F102" r:id="rId5" xr:uid="{00000000-0004-0000-1200-000004000000}"/>
    <hyperlink ref="F104" r:id="rId6" xr:uid="{00000000-0004-0000-1200-000005000000}"/>
    <hyperlink ref="F107" r:id="rId7" xr:uid="{00000000-0004-0000-1200-000006000000}"/>
    <hyperlink ref="F111" r:id="rId8" xr:uid="{00000000-0004-0000-1200-000007000000}"/>
    <hyperlink ref="F114" r:id="rId9" xr:uid="{00000000-0004-0000-1200-000008000000}"/>
    <hyperlink ref="F117" r:id="rId10" xr:uid="{00000000-0004-0000-1200-000009000000}"/>
    <hyperlink ref="F127" r:id="rId11" xr:uid="{00000000-0004-0000-1200-00000A000000}"/>
    <hyperlink ref="F130" r:id="rId12" xr:uid="{00000000-0004-0000-1200-00000B000000}"/>
    <hyperlink ref="F133" r:id="rId13" xr:uid="{00000000-0004-0000-1200-00000C000000}"/>
    <hyperlink ref="F139" r:id="rId14" xr:uid="{00000000-0004-0000-1200-00000D000000}"/>
    <hyperlink ref="F141" r:id="rId15" xr:uid="{00000000-0004-0000-1200-00000E000000}"/>
    <hyperlink ref="F144" r:id="rId16" xr:uid="{00000000-0004-0000-1200-00000F000000}"/>
    <hyperlink ref="F146" r:id="rId17" xr:uid="{00000000-0004-0000-1200-000010000000}"/>
    <hyperlink ref="F149" r:id="rId18" xr:uid="{00000000-0004-0000-1200-000011000000}"/>
    <hyperlink ref="F152" r:id="rId19" xr:uid="{00000000-0004-0000-1200-000012000000}"/>
    <hyperlink ref="F155" r:id="rId20" xr:uid="{00000000-0004-0000-1200-000013000000}"/>
    <hyperlink ref="F160" r:id="rId21" xr:uid="{00000000-0004-0000-1200-000014000000}"/>
    <hyperlink ref="F163" r:id="rId22" xr:uid="{00000000-0004-0000-1200-000015000000}"/>
    <hyperlink ref="F168" r:id="rId23" xr:uid="{00000000-0004-0000-1200-000016000000}"/>
    <hyperlink ref="F176" r:id="rId24" xr:uid="{00000000-0004-0000-1200-000017000000}"/>
    <hyperlink ref="F184" r:id="rId25" xr:uid="{00000000-0004-0000-1200-000018000000}"/>
    <hyperlink ref="F191" r:id="rId26" xr:uid="{00000000-0004-0000-1200-000019000000}"/>
    <hyperlink ref="F195" r:id="rId27" xr:uid="{00000000-0004-0000-1200-00001A000000}"/>
    <hyperlink ref="F201" r:id="rId28" xr:uid="{00000000-0004-0000-1200-00001B000000}"/>
    <hyperlink ref="F204" r:id="rId29" xr:uid="{00000000-0004-0000-1200-00001C000000}"/>
    <hyperlink ref="F207" r:id="rId30" xr:uid="{00000000-0004-0000-1200-00001D000000}"/>
    <hyperlink ref="F212" r:id="rId31" xr:uid="{00000000-0004-0000-1200-00001E000000}"/>
    <hyperlink ref="F218" r:id="rId32" xr:uid="{00000000-0004-0000-1200-00001F000000}"/>
    <hyperlink ref="F223" r:id="rId33" xr:uid="{00000000-0004-0000-1200-000020000000}"/>
    <hyperlink ref="F228" r:id="rId34" xr:uid="{00000000-0004-0000-1200-000021000000}"/>
    <hyperlink ref="F233" r:id="rId35" xr:uid="{00000000-0004-0000-1200-000022000000}"/>
    <hyperlink ref="F237" r:id="rId36" xr:uid="{00000000-0004-0000-1200-000023000000}"/>
    <hyperlink ref="F240" r:id="rId37" xr:uid="{00000000-0004-0000-1200-000024000000}"/>
    <hyperlink ref="F243" r:id="rId38" xr:uid="{00000000-0004-0000-1200-000025000000}"/>
    <hyperlink ref="F246" r:id="rId39" xr:uid="{00000000-0004-0000-1200-000026000000}"/>
    <hyperlink ref="F250" r:id="rId40" xr:uid="{00000000-0004-0000-1200-000027000000}"/>
    <hyperlink ref="F255" r:id="rId41" xr:uid="{00000000-0004-0000-1200-000028000000}"/>
    <hyperlink ref="F261" r:id="rId42" xr:uid="{00000000-0004-0000-1200-000029000000}"/>
    <hyperlink ref="F264" r:id="rId43" xr:uid="{00000000-0004-0000-1200-00002A000000}"/>
    <hyperlink ref="F266" r:id="rId44" xr:uid="{00000000-0004-0000-1200-00002B000000}"/>
    <hyperlink ref="F271" r:id="rId45" xr:uid="{00000000-0004-0000-1200-00002C000000}"/>
    <hyperlink ref="F274" r:id="rId46" xr:uid="{00000000-0004-0000-1200-00002D000000}"/>
    <hyperlink ref="F277" r:id="rId47" xr:uid="{00000000-0004-0000-1200-00002E000000}"/>
    <hyperlink ref="F286" r:id="rId48" xr:uid="{00000000-0004-0000-1200-00002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9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145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1355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1505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ROUNDUP((SUM(BE87:BE94)),  2)</f>
        <v>0</v>
      </c>
      <c r="I35" s="94">
        <v>0.21</v>
      </c>
      <c r="J35" s="84">
        <f>ROUNDUP(((SUM(BE87:BE94))*I35),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ROUNDUP((SUM(BF87:BF94)),  2)</f>
        <v>0</v>
      </c>
      <c r="I36" s="94">
        <v>0.15</v>
      </c>
      <c r="J36" s="84">
        <f>ROUNDUP(((SUM(BF87:BF94))*I36),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ROUNDUP((SUM(BG87:BG94)),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ROUNDUP((SUM(BH87:BH94)),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ROUNDUP((SUM(BI87:BI94)),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1355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01 - PS 03 ČSOV 2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1107</v>
      </c>
      <c r="E64" s="106"/>
      <c r="F64" s="106"/>
      <c r="G64" s="106"/>
      <c r="H64" s="106"/>
      <c r="I64" s="106"/>
      <c r="J64" s="107">
        <f>J88</f>
        <v>0</v>
      </c>
      <c r="L64" s="104"/>
    </row>
    <row r="65" spans="2:12" s="9" customFormat="1" ht="19.899999999999999" customHeight="1" x14ac:dyDescent="0.2">
      <c r="B65" s="108"/>
      <c r="D65" s="109" t="s">
        <v>1108</v>
      </c>
      <c r="E65" s="110"/>
      <c r="F65" s="110"/>
      <c r="G65" s="110"/>
      <c r="H65" s="110"/>
      <c r="I65" s="110"/>
      <c r="J65" s="111">
        <f>J89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610" t="str">
        <f>E7</f>
        <v>Malšovice - Kanalizace a ČOV II.etapa_ČOV 820EO</v>
      </c>
      <c r="F75" s="611"/>
      <c r="G75" s="611"/>
      <c r="H75" s="611"/>
      <c r="L75" s="33"/>
    </row>
    <row r="76" spans="2:12" ht="12" customHeight="1" x14ac:dyDescent="0.2">
      <c r="B76" s="21"/>
      <c r="C76" s="28" t="s">
        <v>203</v>
      </c>
      <c r="L76" s="21"/>
    </row>
    <row r="77" spans="2:12" s="1" customFormat="1" ht="16.5" customHeight="1" x14ac:dyDescent="0.2">
      <c r="B77" s="33"/>
      <c r="E77" s="610" t="s">
        <v>1355</v>
      </c>
      <c r="F77" s="609"/>
      <c r="G77" s="609"/>
      <c r="H77" s="609"/>
      <c r="L77" s="33"/>
    </row>
    <row r="78" spans="2:12" s="1" customFormat="1" ht="12" customHeight="1" x14ac:dyDescent="0.2">
      <c r="B78" s="33"/>
      <c r="C78" s="28" t="s">
        <v>280</v>
      </c>
      <c r="L78" s="33"/>
    </row>
    <row r="79" spans="2:12" s="1" customFormat="1" ht="16.5" customHeight="1" x14ac:dyDescent="0.2">
      <c r="B79" s="33"/>
      <c r="E79" s="582" t="str">
        <f>E11</f>
        <v>01 - PS 03 ČSOV 2</v>
      </c>
      <c r="F79" s="609"/>
      <c r="G79" s="609"/>
      <c r="H79" s="609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F14</f>
        <v>Malšovice</v>
      </c>
      <c r="I81" s="28" t="s">
        <v>23</v>
      </c>
      <c r="J81" s="50" t="str">
        <f>IF(J14="","",J14)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E17</f>
        <v>Obec Malšovice</v>
      </c>
      <c r="I83" s="28" t="s">
        <v>31</v>
      </c>
      <c r="J83" s="31" t="str">
        <f>E23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IF(E20="","",E20)</f>
        <v>Vyplň údaj</v>
      </c>
      <c r="I84" s="28" t="s">
        <v>34</v>
      </c>
      <c r="J84" s="31" t="str">
        <f>E26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0</v>
      </c>
      <c r="S87" s="51"/>
      <c r="T87" s="118">
        <f>T88</f>
        <v>0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1109</v>
      </c>
      <c r="F88" s="122" t="s">
        <v>1110</v>
      </c>
      <c r="I88" s="123"/>
      <c r="J88" s="124">
        <f>BK88</f>
        <v>0</v>
      </c>
      <c r="L88" s="120"/>
      <c r="M88" s="125"/>
      <c r="P88" s="126">
        <f>P89</f>
        <v>0</v>
      </c>
      <c r="R88" s="126">
        <f>R89</f>
        <v>0</v>
      </c>
      <c r="T88" s="127">
        <f>T89</f>
        <v>0</v>
      </c>
      <c r="AR88" s="121" t="s">
        <v>233</v>
      </c>
      <c r="AT88" s="128" t="s">
        <v>72</v>
      </c>
      <c r="AU88" s="128" t="s">
        <v>73</v>
      </c>
      <c r="AY88" s="121" t="s">
        <v>226</v>
      </c>
      <c r="BK88" s="129">
        <f>BK89</f>
        <v>0</v>
      </c>
    </row>
    <row r="89" spans="2:65" s="11" customFormat="1" ht="22.9" customHeight="1" x14ac:dyDescent="0.2">
      <c r="B89" s="120"/>
      <c r="D89" s="121" t="s">
        <v>72</v>
      </c>
      <c r="E89" s="130" t="s">
        <v>1111</v>
      </c>
      <c r="F89" s="130" t="s">
        <v>1112</v>
      </c>
      <c r="I89" s="123"/>
      <c r="J89" s="131">
        <f>BK89</f>
        <v>0</v>
      </c>
      <c r="L89" s="120"/>
      <c r="M89" s="125"/>
      <c r="P89" s="126">
        <f>SUM(P90:P94)</f>
        <v>0</v>
      </c>
      <c r="R89" s="126">
        <f>SUM(R90:R94)</f>
        <v>0</v>
      </c>
      <c r="T89" s="127">
        <f>SUM(T90:T94)</f>
        <v>0</v>
      </c>
      <c r="AR89" s="121" t="s">
        <v>233</v>
      </c>
      <c r="AT89" s="128" t="s">
        <v>72</v>
      </c>
      <c r="AU89" s="128" t="s">
        <v>81</v>
      </c>
      <c r="AY89" s="121" t="s">
        <v>226</v>
      </c>
      <c r="BK89" s="129">
        <f>SUM(BK90:BK94)</f>
        <v>0</v>
      </c>
    </row>
    <row r="90" spans="2:65" s="1" customFormat="1" ht="16.5" customHeight="1" x14ac:dyDescent="0.2">
      <c r="B90" s="33"/>
      <c r="C90" s="132" t="s">
        <v>81</v>
      </c>
      <c r="D90" s="132" t="s">
        <v>228</v>
      </c>
      <c r="E90" s="133" t="s">
        <v>1338</v>
      </c>
      <c r="F90" s="134" t="s">
        <v>1339</v>
      </c>
      <c r="G90" s="135" t="s">
        <v>793</v>
      </c>
      <c r="H90" s="136">
        <v>1</v>
      </c>
      <c r="I90" s="137"/>
      <c r="J90" s="138">
        <f>ROUND(I90*H90,2)</f>
        <v>0</v>
      </c>
      <c r="K90" s="134" t="s">
        <v>19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81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81</v>
      </c>
      <c r="BM90" s="143" t="s">
        <v>1506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1507</v>
      </c>
      <c r="H91" s="153">
        <v>1</v>
      </c>
      <c r="I91" s="154"/>
      <c r="L91" s="149"/>
      <c r="M91" s="155"/>
      <c r="T91" s="156"/>
      <c r="AT91" s="151" t="s">
        <v>237</v>
      </c>
      <c r="AU91" s="151" t="s">
        <v>83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1342</v>
      </c>
      <c r="F92" s="177" t="s">
        <v>1343</v>
      </c>
      <c r="G92" s="178" t="s">
        <v>793</v>
      </c>
      <c r="H92" s="179">
        <v>1</v>
      </c>
      <c r="I92" s="180"/>
      <c r="J92" s="181">
        <f>ROUND(I92*H92,2)</f>
        <v>0</v>
      </c>
      <c r="K92" s="177" t="s">
        <v>19</v>
      </c>
      <c r="L92" s="182"/>
      <c r="M92" s="183" t="s">
        <v>19</v>
      </c>
      <c r="N92" s="184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83</v>
      </c>
      <c r="AT92" s="143" t="s">
        <v>331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81</v>
      </c>
      <c r="BM92" s="143" t="s">
        <v>1508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1509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1507</v>
      </c>
      <c r="H94" s="153">
        <v>1</v>
      </c>
      <c r="I94" s="154"/>
      <c r="L94" s="149"/>
      <c r="M94" s="191"/>
      <c r="N94" s="192"/>
      <c r="O94" s="192"/>
      <c r="P94" s="192"/>
      <c r="Q94" s="192"/>
      <c r="R94" s="192"/>
      <c r="S94" s="192"/>
      <c r="T94" s="193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6.95" customHeight="1" x14ac:dyDescent="0.2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33"/>
    </row>
  </sheetData>
  <sheetProtection algorithmName="SHA-512" hashValue="W+u821vYhi13g8hV0v4jE6/yvh6CXumwm+C58KRHl7pyy+8rHqxLkXo9QSzJwbpaj7fEHwFHSIikWQyUqcOo/g==" saltValue="D6eb/UCcUhPw9BylKRCBBX/5czjiHCLNpfMJqSPdX3Ctzf5ypp6hqiD5L3xXeBTixRJYzdvyGruVeSJMHu8s/Q==" spinCount="100000" sheet="1" objects="1" scenarios="1" formatColumns="0" formatRows="0" autoFilter="0"/>
  <autoFilter ref="C86:K94" xr:uid="{00000000-0009-0000-0000-000013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429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148</v>
      </c>
      <c r="AZ2" s="167" t="s">
        <v>1510</v>
      </c>
      <c r="BA2" s="167" t="s">
        <v>1511</v>
      </c>
      <c r="BB2" s="167" t="s">
        <v>396</v>
      </c>
      <c r="BC2" s="167" t="s">
        <v>1512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811</v>
      </c>
      <c r="BA3" s="167" t="s">
        <v>1513</v>
      </c>
      <c r="BB3" s="167" t="s">
        <v>277</v>
      </c>
      <c r="BC3" s="167" t="s">
        <v>1514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813</v>
      </c>
      <c r="BA4" s="167" t="s">
        <v>814</v>
      </c>
      <c r="BB4" s="167" t="s">
        <v>277</v>
      </c>
      <c r="BC4" s="167" t="s">
        <v>1515</v>
      </c>
      <c r="BD4" s="167" t="s">
        <v>83</v>
      </c>
    </row>
    <row r="5" spans="2:56" ht="6.95" customHeight="1" x14ac:dyDescent="0.2">
      <c r="B5" s="21"/>
      <c r="L5" s="21"/>
      <c r="AZ5" s="167" t="s">
        <v>1145</v>
      </c>
      <c r="BA5" s="167" t="s">
        <v>1146</v>
      </c>
      <c r="BB5" s="167" t="s">
        <v>231</v>
      </c>
      <c r="BC5" s="167" t="s">
        <v>1516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819</v>
      </c>
      <c r="BA6" s="167" t="s">
        <v>820</v>
      </c>
      <c r="BB6" s="167" t="s">
        <v>277</v>
      </c>
      <c r="BC6" s="167" t="s">
        <v>1517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1351</v>
      </c>
      <c r="BA7" s="167" t="s">
        <v>1352</v>
      </c>
      <c r="BB7" s="167" t="s">
        <v>231</v>
      </c>
      <c r="BC7" s="167" t="s">
        <v>1518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603</v>
      </c>
      <c r="BA8" s="167" t="s">
        <v>822</v>
      </c>
      <c r="BB8" s="167" t="s">
        <v>277</v>
      </c>
      <c r="BC8" s="167" t="s">
        <v>1519</v>
      </c>
      <c r="BD8" s="167" t="s">
        <v>83</v>
      </c>
    </row>
    <row r="9" spans="2:56" s="1" customFormat="1" ht="16.5" customHeight="1" x14ac:dyDescent="0.2">
      <c r="B9" s="33"/>
      <c r="E9" s="582" t="s">
        <v>1520</v>
      </c>
      <c r="F9" s="609"/>
      <c r="G9" s="609"/>
      <c r="H9" s="609"/>
      <c r="L9" s="33"/>
      <c r="AZ9" s="167" t="s">
        <v>50</v>
      </c>
      <c r="BA9" s="167" t="s">
        <v>1521</v>
      </c>
      <c r="BB9" s="167" t="s">
        <v>277</v>
      </c>
      <c r="BC9" s="167" t="s">
        <v>1522</v>
      </c>
      <c r="BD9" s="167" t="s">
        <v>83</v>
      </c>
    </row>
    <row r="10" spans="2:56" s="1" customFormat="1" x14ac:dyDescent="0.2">
      <c r="B10" s="33"/>
      <c r="L10" s="33"/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ROUNDUP((SUM(BE87:BE428)),  2)</f>
        <v>0</v>
      </c>
      <c r="I33" s="94">
        <v>0.21</v>
      </c>
      <c r="J33" s="84">
        <f>ROUNDUP(((SUM(BE87:BE428))*I33),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ROUNDUP((SUM(BF87:BF428)),  2)</f>
        <v>0</v>
      </c>
      <c r="I34" s="94">
        <v>0.15</v>
      </c>
      <c r="J34" s="84">
        <f>ROUNDUP(((SUM(BF87:BF428))*I34),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ROUNDUP((SUM(BG87:BG428)),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ROUNDUP((SUM(BH87:BH428)),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ROUNDUP((SUM(BI87:BI428)),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04.1 - Přípojky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J292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J296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J301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J365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J397</f>
        <v>0</v>
      </c>
      <c r="L66" s="108"/>
    </row>
    <row r="67" spans="2:12" s="9" customFormat="1" ht="19.899999999999999" customHeight="1" x14ac:dyDescent="0.2">
      <c r="B67" s="108"/>
      <c r="D67" s="109" t="s">
        <v>554</v>
      </c>
      <c r="E67" s="110"/>
      <c r="F67" s="110"/>
      <c r="G67" s="110"/>
      <c r="H67" s="110"/>
      <c r="I67" s="110"/>
      <c r="J67" s="111">
        <f>J426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610" t="str">
        <f>E7</f>
        <v>Malšovice - Kanalizace a ČOV II.etapa_ČOV 820EO</v>
      </c>
      <c r="F77" s="611"/>
      <c r="G77" s="611"/>
      <c r="H77" s="611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82" t="str">
        <f>E9</f>
        <v>SO 04.1 - Přípojky</v>
      </c>
      <c r="F79" s="609"/>
      <c r="G79" s="609"/>
      <c r="H79" s="609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1350.57839231</v>
      </c>
      <c r="S87" s="51"/>
      <c r="T87" s="118">
        <f>T88</f>
        <v>221.41388499999999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P89+P292+P296+P301+P365+P397+P426</f>
        <v>0</v>
      </c>
      <c r="R88" s="126">
        <f>R89+R292+R296+R301+R365+R397+R426</f>
        <v>1350.57839231</v>
      </c>
      <c r="T88" s="127">
        <f>T89+T292+T296+T301+T365+T397+T426</f>
        <v>221.41388499999999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BK89+BK292+BK296+BK301+BK365+BK397+BK426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SUM(P90:P291)</f>
        <v>0</v>
      </c>
      <c r="R89" s="126">
        <f>SUM(R90:R291)</f>
        <v>1167.05183496</v>
      </c>
      <c r="T89" s="127">
        <f>SUM(T90:T291)</f>
        <v>221.41388499999999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SUM(BK90:BK291)</f>
        <v>0</v>
      </c>
    </row>
    <row r="90" spans="2:65" s="1" customFormat="1" ht="24.2" customHeight="1" x14ac:dyDescent="0.2">
      <c r="B90" s="33"/>
      <c r="C90" s="132" t="s">
        <v>81</v>
      </c>
      <c r="D90" s="132" t="s">
        <v>228</v>
      </c>
      <c r="E90" s="133" t="s">
        <v>1523</v>
      </c>
      <c r="F90" s="134" t="s">
        <v>1524</v>
      </c>
      <c r="G90" s="135" t="s">
        <v>231</v>
      </c>
      <c r="H90" s="136">
        <v>3.18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0.48</v>
      </c>
      <c r="T90" s="142">
        <f>S90*H90</f>
        <v>1.5264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1525</v>
      </c>
    </row>
    <row r="91" spans="2:65" s="1" customFormat="1" x14ac:dyDescent="0.2">
      <c r="B91" s="33"/>
      <c r="D91" s="145" t="s">
        <v>235</v>
      </c>
      <c r="F91" s="146" t="s">
        <v>1526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1527</v>
      </c>
      <c r="H92" s="153">
        <v>3.18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81</v>
      </c>
      <c r="AY92" s="151" t="s">
        <v>226</v>
      </c>
    </row>
    <row r="93" spans="2:65" s="1" customFormat="1" ht="33" customHeight="1" x14ac:dyDescent="0.2">
      <c r="B93" s="33"/>
      <c r="C93" s="132" t="s">
        <v>83</v>
      </c>
      <c r="D93" s="132" t="s">
        <v>228</v>
      </c>
      <c r="E93" s="133" t="s">
        <v>1528</v>
      </c>
      <c r="F93" s="134" t="s">
        <v>1529</v>
      </c>
      <c r="G93" s="135" t="s">
        <v>231</v>
      </c>
      <c r="H93" s="136">
        <v>34.83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0.29499999999999998</v>
      </c>
      <c r="T93" s="142">
        <f>S93*H93</f>
        <v>10.274849999999999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1530</v>
      </c>
    </row>
    <row r="94" spans="2:65" s="1" customFormat="1" x14ac:dyDescent="0.2">
      <c r="B94" s="33"/>
      <c r="D94" s="145" t="s">
        <v>235</v>
      </c>
      <c r="F94" s="146" t="s">
        <v>1531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2" customFormat="1" x14ac:dyDescent="0.2">
      <c r="B95" s="149"/>
      <c r="D95" s="150" t="s">
        <v>237</v>
      </c>
      <c r="E95" s="151" t="s">
        <v>19</v>
      </c>
      <c r="F95" s="152" t="s">
        <v>1532</v>
      </c>
      <c r="H95" s="153">
        <v>0.27</v>
      </c>
      <c r="I95" s="154"/>
      <c r="L95" s="149"/>
      <c r="M95" s="155"/>
      <c r="T95" s="156"/>
      <c r="AT95" s="151" t="s">
        <v>237</v>
      </c>
      <c r="AU95" s="151" t="s">
        <v>83</v>
      </c>
      <c r="AV95" s="12" t="s">
        <v>83</v>
      </c>
      <c r="AW95" s="12" t="s">
        <v>33</v>
      </c>
      <c r="AX95" s="12" t="s">
        <v>73</v>
      </c>
      <c r="AY95" s="151" t="s">
        <v>226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1533</v>
      </c>
      <c r="H96" s="153">
        <v>0.95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73</v>
      </c>
      <c r="AY96" s="151" t="s">
        <v>226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1534</v>
      </c>
      <c r="H97" s="153">
        <v>33.61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73</v>
      </c>
      <c r="AY97" s="151" t="s">
        <v>226</v>
      </c>
    </row>
    <row r="98" spans="2:65" s="13" customFormat="1" x14ac:dyDescent="0.2">
      <c r="B98" s="157"/>
      <c r="D98" s="150" t="s">
        <v>237</v>
      </c>
      <c r="E98" s="158" t="s">
        <v>19</v>
      </c>
      <c r="F98" s="159" t="s">
        <v>240</v>
      </c>
      <c r="H98" s="160">
        <v>34.83</v>
      </c>
      <c r="I98" s="161"/>
      <c r="L98" s="157"/>
      <c r="M98" s="162"/>
      <c r="T98" s="163"/>
      <c r="AT98" s="158" t="s">
        <v>237</v>
      </c>
      <c r="AU98" s="158" t="s">
        <v>83</v>
      </c>
      <c r="AV98" s="13" t="s">
        <v>233</v>
      </c>
      <c r="AW98" s="13" t="s">
        <v>33</v>
      </c>
      <c r="AX98" s="13" t="s">
        <v>81</v>
      </c>
      <c r="AY98" s="158" t="s">
        <v>226</v>
      </c>
    </row>
    <row r="99" spans="2:65" s="1" customFormat="1" ht="37.9" customHeight="1" x14ac:dyDescent="0.2">
      <c r="B99" s="33"/>
      <c r="C99" s="132" t="s">
        <v>246</v>
      </c>
      <c r="D99" s="132" t="s">
        <v>228</v>
      </c>
      <c r="E99" s="133" t="s">
        <v>1535</v>
      </c>
      <c r="F99" s="134" t="s">
        <v>1536</v>
      </c>
      <c r="G99" s="135" t="s">
        <v>231</v>
      </c>
      <c r="H99" s="136">
        <v>202.85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0</v>
      </c>
      <c r="R99" s="141">
        <f>Q99*H99</f>
        <v>0</v>
      </c>
      <c r="S99" s="141">
        <v>0.28999999999999998</v>
      </c>
      <c r="T99" s="142">
        <f>S99*H99</f>
        <v>58.826499999999996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1537</v>
      </c>
    </row>
    <row r="100" spans="2:65" s="1" customFormat="1" x14ac:dyDescent="0.2">
      <c r="B100" s="33"/>
      <c r="D100" s="145" t="s">
        <v>235</v>
      </c>
      <c r="F100" s="146" t="s">
        <v>1538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5" customFormat="1" x14ac:dyDescent="0.2">
      <c r="B101" s="185"/>
      <c r="D101" s="150" t="s">
        <v>237</v>
      </c>
      <c r="E101" s="186" t="s">
        <v>19</v>
      </c>
      <c r="F101" s="187" t="s">
        <v>1539</v>
      </c>
      <c r="H101" s="186" t="s">
        <v>19</v>
      </c>
      <c r="I101" s="188"/>
      <c r="L101" s="185"/>
      <c r="M101" s="189"/>
      <c r="T101" s="190"/>
      <c r="AT101" s="186" t="s">
        <v>237</v>
      </c>
      <c r="AU101" s="186" t="s">
        <v>83</v>
      </c>
      <c r="AV101" s="15" t="s">
        <v>81</v>
      </c>
      <c r="AW101" s="15" t="s">
        <v>33</v>
      </c>
      <c r="AX101" s="15" t="s">
        <v>73</v>
      </c>
      <c r="AY101" s="186" t="s">
        <v>226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1540</v>
      </c>
      <c r="H102" s="153">
        <v>22.81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33</v>
      </c>
      <c r="AX102" s="12" t="s">
        <v>73</v>
      </c>
      <c r="AY102" s="151" t="s">
        <v>226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1541</v>
      </c>
      <c r="H103" s="153">
        <v>6.84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2" customFormat="1" x14ac:dyDescent="0.2">
      <c r="B104" s="149"/>
      <c r="D104" s="150" t="s">
        <v>237</v>
      </c>
      <c r="E104" s="151" t="s">
        <v>19</v>
      </c>
      <c r="F104" s="152" t="s">
        <v>1542</v>
      </c>
      <c r="H104" s="153">
        <v>0</v>
      </c>
      <c r="I104" s="154"/>
      <c r="L104" s="149"/>
      <c r="M104" s="155"/>
      <c r="T104" s="156"/>
      <c r="AT104" s="151" t="s">
        <v>237</v>
      </c>
      <c r="AU104" s="151" t="s">
        <v>83</v>
      </c>
      <c r="AV104" s="12" t="s">
        <v>83</v>
      </c>
      <c r="AW104" s="12" t="s">
        <v>33</v>
      </c>
      <c r="AX104" s="12" t="s">
        <v>73</v>
      </c>
      <c r="AY104" s="151" t="s">
        <v>226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1543</v>
      </c>
      <c r="H105" s="153">
        <v>8.1300000000000008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73</v>
      </c>
      <c r="AY105" s="151" t="s">
        <v>226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1544</v>
      </c>
      <c r="H106" s="153">
        <v>2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73</v>
      </c>
      <c r="AY106" s="151" t="s">
        <v>226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1545</v>
      </c>
      <c r="H107" s="153">
        <v>8.3000000000000007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73</v>
      </c>
      <c r="AY107" s="151" t="s">
        <v>226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1546</v>
      </c>
      <c r="H108" s="153">
        <v>81.42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1547</v>
      </c>
      <c r="H109" s="153">
        <v>0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1548</v>
      </c>
      <c r="H110" s="153">
        <v>5.7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73</v>
      </c>
      <c r="AY110" s="151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1549</v>
      </c>
      <c r="H111" s="153">
        <v>20.100000000000001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73</v>
      </c>
      <c r="AY111" s="151" t="s">
        <v>226</v>
      </c>
    </row>
    <row r="112" spans="2:65" s="14" customFormat="1" x14ac:dyDescent="0.2">
      <c r="B112" s="168"/>
      <c r="D112" s="150" t="s">
        <v>237</v>
      </c>
      <c r="E112" s="169" t="s">
        <v>1145</v>
      </c>
      <c r="F112" s="170" t="s">
        <v>310</v>
      </c>
      <c r="H112" s="171">
        <v>155.30000000000001</v>
      </c>
      <c r="I112" s="172"/>
      <c r="L112" s="168"/>
      <c r="M112" s="173"/>
      <c r="T112" s="174"/>
      <c r="AT112" s="169" t="s">
        <v>237</v>
      </c>
      <c r="AU112" s="169" t="s">
        <v>83</v>
      </c>
      <c r="AV112" s="14" t="s">
        <v>246</v>
      </c>
      <c r="AW112" s="14" t="s">
        <v>33</v>
      </c>
      <c r="AX112" s="14" t="s">
        <v>73</v>
      </c>
      <c r="AY112" s="169" t="s">
        <v>226</v>
      </c>
    </row>
    <row r="113" spans="2:65" s="15" customFormat="1" x14ac:dyDescent="0.2">
      <c r="B113" s="185"/>
      <c r="D113" s="150" t="s">
        <v>237</v>
      </c>
      <c r="E113" s="186" t="s">
        <v>19</v>
      </c>
      <c r="F113" s="187" t="s">
        <v>1550</v>
      </c>
      <c r="H113" s="186" t="s">
        <v>19</v>
      </c>
      <c r="I113" s="188"/>
      <c r="L113" s="185"/>
      <c r="M113" s="189"/>
      <c r="T113" s="190"/>
      <c r="AT113" s="186" t="s">
        <v>237</v>
      </c>
      <c r="AU113" s="186" t="s">
        <v>83</v>
      </c>
      <c r="AV113" s="15" t="s">
        <v>81</v>
      </c>
      <c r="AW113" s="15" t="s">
        <v>33</v>
      </c>
      <c r="AX113" s="15" t="s">
        <v>73</v>
      </c>
      <c r="AY113" s="186" t="s">
        <v>226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1551</v>
      </c>
      <c r="H114" s="153">
        <v>3.84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73</v>
      </c>
      <c r="AY114" s="151" t="s">
        <v>226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1552</v>
      </c>
      <c r="H115" s="153">
        <v>2.2200000000000002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73</v>
      </c>
      <c r="AY115" s="151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1553</v>
      </c>
      <c r="H116" s="153">
        <v>1.95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1554</v>
      </c>
      <c r="H117" s="153">
        <v>1.32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73</v>
      </c>
      <c r="AY117" s="151" t="s">
        <v>226</v>
      </c>
    </row>
    <row r="118" spans="2:65" s="12" customFormat="1" x14ac:dyDescent="0.2">
      <c r="B118" s="149"/>
      <c r="D118" s="150" t="s">
        <v>237</v>
      </c>
      <c r="E118" s="151" t="s">
        <v>19</v>
      </c>
      <c r="F118" s="152" t="s">
        <v>1555</v>
      </c>
      <c r="H118" s="153">
        <v>0.21</v>
      </c>
      <c r="I118" s="154"/>
      <c r="L118" s="149"/>
      <c r="M118" s="155"/>
      <c r="T118" s="156"/>
      <c r="AT118" s="151" t="s">
        <v>237</v>
      </c>
      <c r="AU118" s="151" t="s">
        <v>83</v>
      </c>
      <c r="AV118" s="12" t="s">
        <v>83</v>
      </c>
      <c r="AW118" s="12" t="s">
        <v>33</v>
      </c>
      <c r="AX118" s="12" t="s">
        <v>73</v>
      </c>
      <c r="AY118" s="151" t="s">
        <v>226</v>
      </c>
    </row>
    <row r="119" spans="2:65" s="14" customFormat="1" x14ac:dyDescent="0.2">
      <c r="B119" s="168"/>
      <c r="D119" s="150" t="s">
        <v>237</v>
      </c>
      <c r="E119" s="169" t="s">
        <v>19</v>
      </c>
      <c r="F119" s="170" t="s">
        <v>310</v>
      </c>
      <c r="H119" s="171">
        <v>9.5399999999999991</v>
      </c>
      <c r="I119" s="172"/>
      <c r="L119" s="168"/>
      <c r="M119" s="173"/>
      <c r="T119" s="174"/>
      <c r="AT119" s="169" t="s">
        <v>237</v>
      </c>
      <c r="AU119" s="169" t="s">
        <v>83</v>
      </c>
      <c r="AV119" s="14" t="s">
        <v>246</v>
      </c>
      <c r="AW119" s="14" t="s">
        <v>33</v>
      </c>
      <c r="AX119" s="14" t="s">
        <v>73</v>
      </c>
      <c r="AY119" s="169" t="s">
        <v>226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1556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1532</v>
      </c>
      <c r="H121" s="153">
        <v>0.27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1533</v>
      </c>
      <c r="H122" s="153">
        <v>0.95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1534</v>
      </c>
      <c r="H123" s="153">
        <v>33.61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4" customFormat="1" x14ac:dyDescent="0.2">
      <c r="B124" s="168"/>
      <c r="D124" s="150" t="s">
        <v>237</v>
      </c>
      <c r="E124" s="169" t="s">
        <v>19</v>
      </c>
      <c r="F124" s="170" t="s">
        <v>310</v>
      </c>
      <c r="H124" s="171">
        <v>34.83</v>
      </c>
      <c r="I124" s="172"/>
      <c r="L124" s="168"/>
      <c r="M124" s="173"/>
      <c r="T124" s="174"/>
      <c r="AT124" s="169" t="s">
        <v>237</v>
      </c>
      <c r="AU124" s="169" t="s">
        <v>83</v>
      </c>
      <c r="AV124" s="14" t="s">
        <v>246</v>
      </c>
      <c r="AW124" s="14" t="s">
        <v>33</v>
      </c>
      <c r="AX124" s="14" t="s">
        <v>73</v>
      </c>
      <c r="AY124" s="169" t="s">
        <v>226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1557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1527</v>
      </c>
      <c r="H126" s="153">
        <v>3.18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202.85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37.9" customHeight="1" x14ac:dyDescent="0.2">
      <c r="B128" s="33"/>
      <c r="C128" s="132" t="s">
        <v>233</v>
      </c>
      <c r="D128" s="132" t="s">
        <v>228</v>
      </c>
      <c r="E128" s="133" t="s">
        <v>1558</v>
      </c>
      <c r="F128" s="134" t="s">
        <v>1559</v>
      </c>
      <c r="G128" s="135" t="s">
        <v>231</v>
      </c>
      <c r="H128" s="136">
        <v>12.34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0.57999999999999996</v>
      </c>
      <c r="T128" s="142">
        <f>S128*H128</f>
        <v>7.1571999999999996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1560</v>
      </c>
    </row>
    <row r="129" spans="2:65" s="1" customFormat="1" x14ac:dyDescent="0.2">
      <c r="B129" s="33"/>
      <c r="D129" s="145" t="s">
        <v>235</v>
      </c>
      <c r="F129" s="146" t="s">
        <v>1561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1562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1563</v>
      </c>
      <c r="H131" s="153">
        <v>12.34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81</v>
      </c>
      <c r="AY131" s="151" t="s">
        <v>226</v>
      </c>
    </row>
    <row r="132" spans="2:65" s="1" customFormat="1" ht="33" customHeight="1" x14ac:dyDescent="0.2">
      <c r="B132" s="33"/>
      <c r="C132" s="132" t="s">
        <v>255</v>
      </c>
      <c r="D132" s="132" t="s">
        <v>228</v>
      </c>
      <c r="E132" s="133" t="s">
        <v>1564</v>
      </c>
      <c r="F132" s="134" t="s">
        <v>1565</v>
      </c>
      <c r="G132" s="135" t="s">
        <v>231</v>
      </c>
      <c r="H132" s="136">
        <v>164.84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0</v>
      </c>
      <c r="R132" s="141">
        <f>Q132*H132</f>
        <v>0</v>
      </c>
      <c r="S132" s="141">
        <v>0.32500000000000001</v>
      </c>
      <c r="T132" s="142">
        <f>S132*H132</f>
        <v>53.573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1566</v>
      </c>
    </row>
    <row r="133" spans="2:65" s="1" customFormat="1" x14ac:dyDescent="0.2">
      <c r="B133" s="33"/>
      <c r="D133" s="145" t="s">
        <v>235</v>
      </c>
      <c r="F133" s="146" t="s">
        <v>1567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1568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1540</v>
      </c>
      <c r="H135" s="153">
        <v>22.81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1541</v>
      </c>
      <c r="H136" s="153">
        <v>6.84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1542</v>
      </c>
      <c r="H137" s="153">
        <v>0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1543</v>
      </c>
      <c r="H138" s="153">
        <v>8.1300000000000008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1544</v>
      </c>
      <c r="H139" s="153">
        <v>2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2" customFormat="1" x14ac:dyDescent="0.2">
      <c r="B140" s="149"/>
      <c r="D140" s="150" t="s">
        <v>237</v>
      </c>
      <c r="E140" s="151" t="s">
        <v>19</v>
      </c>
      <c r="F140" s="152" t="s">
        <v>1545</v>
      </c>
      <c r="H140" s="153">
        <v>8.3000000000000007</v>
      </c>
      <c r="I140" s="154"/>
      <c r="L140" s="149"/>
      <c r="M140" s="155"/>
      <c r="T140" s="156"/>
      <c r="AT140" s="151" t="s">
        <v>237</v>
      </c>
      <c r="AU140" s="151" t="s">
        <v>83</v>
      </c>
      <c r="AV140" s="12" t="s">
        <v>83</v>
      </c>
      <c r="AW140" s="12" t="s">
        <v>33</v>
      </c>
      <c r="AX140" s="12" t="s">
        <v>73</v>
      </c>
      <c r="AY140" s="151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1546</v>
      </c>
      <c r="H141" s="153">
        <v>81.42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73</v>
      </c>
      <c r="AY141" s="151" t="s">
        <v>226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1547</v>
      </c>
      <c r="H142" s="153">
        <v>0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73</v>
      </c>
      <c r="AY142" s="151" t="s">
        <v>226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1548</v>
      </c>
      <c r="H143" s="153">
        <v>5.7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73</v>
      </c>
      <c r="AY143" s="151" t="s">
        <v>226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1549</v>
      </c>
      <c r="H144" s="153">
        <v>20.100000000000001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73</v>
      </c>
      <c r="AY144" s="151" t="s">
        <v>226</v>
      </c>
    </row>
    <row r="145" spans="2:65" s="14" customFormat="1" x14ac:dyDescent="0.2">
      <c r="B145" s="168"/>
      <c r="D145" s="150" t="s">
        <v>237</v>
      </c>
      <c r="E145" s="169" t="s">
        <v>19</v>
      </c>
      <c r="F145" s="170" t="s">
        <v>310</v>
      </c>
      <c r="H145" s="171">
        <v>155.30000000000001</v>
      </c>
      <c r="I145" s="172"/>
      <c r="L145" s="168"/>
      <c r="M145" s="173"/>
      <c r="T145" s="174"/>
      <c r="AT145" s="169" t="s">
        <v>237</v>
      </c>
      <c r="AU145" s="169" t="s">
        <v>83</v>
      </c>
      <c r="AV145" s="14" t="s">
        <v>246</v>
      </c>
      <c r="AW145" s="14" t="s">
        <v>33</v>
      </c>
      <c r="AX145" s="14" t="s">
        <v>73</v>
      </c>
      <c r="AY145" s="169" t="s">
        <v>226</v>
      </c>
    </row>
    <row r="146" spans="2:65" s="15" customFormat="1" x14ac:dyDescent="0.2">
      <c r="B146" s="185"/>
      <c r="D146" s="150" t="s">
        <v>237</v>
      </c>
      <c r="E146" s="186" t="s">
        <v>19</v>
      </c>
      <c r="F146" s="187" t="s">
        <v>1569</v>
      </c>
      <c r="H146" s="186" t="s">
        <v>19</v>
      </c>
      <c r="I146" s="188"/>
      <c r="L146" s="185"/>
      <c r="M146" s="189"/>
      <c r="T146" s="190"/>
      <c r="AT146" s="186" t="s">
        <v>237</v>
      </c>
      <c r="AU146" s="186" t="s">
        <v>83</v>
      </c>
      <c r="AV146" s="15" t="s">
        <v>81</v>
      </c>
      <c r="AW146" s="15" t="s">
        <v>33</v>
      </c>
      <c r="AX146" s="15" t="s">
        <v>73</v>
      </c>
      <c r="AY146" s="186" t="s">
        <v>226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1551</v>
      </c>
      <c r="H147" s="153">
        <v>3.84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73</v>
      </c>
      <c r="AY147" s="151" t="s">
        <v>226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1552</v>
      </c>
      <c r="H148" s="153">
        <v>2.2200000000000002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73</v>
      </c>
      <c r="AY148" s="151" t="s">
        <v>226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1553</v>
      </c>
      <c r="H149" s="153">
        <v>1.95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1554</v>
      </c>
      <c r="H150" s="153">
        <v>1.32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1555</v>
      </c>
      <c r="H151" s="153">
        <v>0.21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4" customFormat="1" x14ac:dyDescent="0.2">
      <c r="B152" s="168"/>
      <c r="D152" s="150" t="s">
        <v>237</v>
      </c>
      <c r="E152" s="169" t="s">
        <v>19</v>
      </c>
      <c r="F152" s="170" t="s">
        <v>310</v>
      </c>
      <c r="H152" s="171">
        <v>9.5399999999999991</v>
      </c>
      <c r="I152" s="172"/>
      <c r="L152" s="168"/>
      <c r="M152" s="173"/>
      <c r="T152" s="174"/>
      <c r="AT152" s="169" t="s">
        <v>237</v>
      </c>
      <c r="AU152" s="169" t="s">
        <v>83</v>
      </c>
      <c r="AV152" s="14" t="s">
        <v>246</v>
      </c>
      <c r="AW152" s="14" t="s">
        <v>33</v>
      </c>
      <c r="AX152" s="14" t="s">
        <v>73</v>
      </c>
      <c r="AY152" s="169" t="s">
        <v>226</v>
      </c>
    </row>
    <row r="153" spans="2:65" s="13" customFormat="1" x14ac:dyDescent="0.2">
      <c r="B153" s="157"/>
      <c r="D153" s="150" t="s">
        <v>237</v>
      </c>
      <c r="E153" s="158" t="s">
        <v>19</v>
      </c>
      <c r="F153" s="159" t="s">
        <v>240</v>
      </c>
      <c r="H153" s="160">
        <v>164.84</v>
      </c>
      <c r="I153" s="161"/>
      <c r="L153" s="157"/>
      <c r="M153" s="162"/>
      <c r="T153" s="163"/>
      <c r="AT153" s="158" t="s">
        <v>237</v>
      </c>
      <c r="AU153" s="158" t="s">
        <v>83</v>
      </c>
      <c r="AV153" s="13" t="s">
        <v>233</v>
      </c>
      <c r="AW153" s="13" t="s">
        <v>33</v>
      </c>
      <c r="AX153" s="13" t="s">
        <v>81</v>
      </c>
      <c r="AY153" s="158" t="s">
        <v>226</v>
      </c>
    </row>
    <row r="154" spans="2:65" s="1" customFormat="1" ht="33" customHeight="1" x14ac:dyDescent="0.2">
      <c r="B154" s="33"/>
      <c r="C154" s="132" t="s">
        <v>260</v>
      </c>
      <c r="D154" s="132" t="s">
        <v>228</v>
      </c>
      <c r="E154" s="133" t="s">
        <v>1570</v>
      </c>
      <c r="F154" s="134" t="s">
        <v>1571</v>
      </c>
      <c r="G154" s="135" t="s">
        <v>231</v>
      </c>
      <c r="H154" s="136">
        <v>240.00899999999999</v>
      </c>
      <c r="I154" s="137"/>
      <c r="J154" s="138">
        <f>ROUND(I154*H154,2)</f>
        <v>0</v>
      </c>
      <c r="K154" s="134" t="s">
        <v>232</v>
      </c>
      <c r="L154" s="33"/>
      <c r="M154" s="139" t="s">
        <v>19</v>
      </c>
      <c r="N154" s="140" t="s">
        <v>44</v>
      </c>
      <c r="P154" s="141">
        <f>O154*H154</f>
        <v>0</v>
      </c>
      <c r="Q154" s="141">
        <v>0</v>
      </c>
      <c r="R154" s="141">
        <f>Q154*H154</f>
        <v>0</v>
      </c>
      <c r="S154" s="141">
        <v>9.8000000000000004E-2</v>
      </c>
      <c r="T154" s="142">
        <f>S154*H154</f>
        <v>23.520882</v>
      </c>
      <c r="AR154" s="143" t="s">
        <v>233</v>
      </c>
      <c r="AT154" s="143" t="s">
        <v>228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1572</v>
      </c>
    </row>
    <row r="155" spans="2:65" s="1" customFormat="1" x14ac:dyDescent="0.2">
      <c r="B155" s="33"/>
      <c r="D155" s="145" t="s">
        <v>235</v>
      </c>
      <c r="F155" s="146" t="s">
        <v>1573</v>
      </c>
      <c r="I155" s="147"/>
      <c r="L155" s="33"/>
      <c r="M155" s="148"/>
      <c r="T155" s="54"/>
      <c r="AT155" s="18" t="s">
        <v>235</v>
      </c>
      <c r="AU155" s="18" t="s">
        <v>83</v>
      </c>
    </row>
    <row r="156" spans="2:65" s="15" customFormat="1" x14ac:dyDescent="0.2">
      <c r="B156" s="185"/>
      <c r="D156" s="150" t="s">
        <v>237</v>
      </c>
      <c r="E156" s="186" t="s">
        <v>19</v>
      </c>
      <c r="F156" s="187" t="s">
        <v>1574</v>
      </c>
      <c r="H156" s="186" t="s">
        <v>19</v>
      </c>
      <c r="I156" s="188"/>
      <c r="L156" s="185"/>
      <c r="M156" s="189"/>
      <c r="T156" s="190"/>
      <c r="AT156" s="186" t="s">
        <v>237</v>
      </c>
      <c r="AU156" s="186" t="s">
        <v>83</v>
      </c>
      <c r="AV156" s="15" t="s">
        <v>81</v>
      </c>
      <c r="AW156" s="15" t="s">
        <v>33</v>
      </c>
      <c r="AX156" s="15" t="s">
        <v>73</v>
      </c>
      <c r="AY156" s="186" t="s">
        <v>226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1575</v>
      </c>
      <c r="H157" s="153">
        <v>240.00899999999999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3" customHeight="1" x14ac:dyDescent="0.2">
      <c r="B158" s="33"/>
      <c r="C158" s="132" t="s">
        <v>265</v>
      </c>
      <c r="D158" s="132" t="s">
        <v>228</v>
      </c>
      <c r="E158" s="133" t="s">
        <v>1576</v>
      </c>
      <c r="F158" s="134" t="s">
        <v>1577</v>
      </c>
      <c r="G158" s="135" t="s">
        <v>231</v>
      </c>
      <c r="H158" s="136">
        <v>174.37100000000001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0.22</v>
      </c>
      <c r="T158" s="142">
        <f>S158*H158</f>
        <v>38.361620000000002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1578</v>
      </c>
    </row>
    <row r="159" spans="2:65" s="1" customFormat="1" x14ac:dyDescent="0.2">
      <c r="B159" s="33"/>
      <c r="D159" s="145" t="s">
        <v>235</v>
      </c>
      <c r="F159" s="146" t="s">
        <v>1579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1580</v>
      </c>
      <c r="H160" s="153">
        <v>19.071000000000002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1581</v>
      </c>
      <c r="H161" s="153">
        <v>155.30000000000001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174.37100000000001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33" customHeight="1" x14ac:dyDescent="0.2">
      <c r="B163" s="33"/>
      <c r="C163" s="132" t="s">
        <v>270</v>
      </c>
      <c r="D163" s="132" t="s">
        <v>228</v>
      </c>
      <c r="E163" s="133" t="s">
        <v>1582</v>
      </c>
      <c r="F163" s="134" t="s">
        <v>1583</v>
      </c>
      <c r="G163" s="135" t="s">
        <v>231</v>
      </c>
      <c r="H163" s="136">
        <v>12.34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0.316</v>
      </c>
      <c r="T163" s="142">
        <f>S163*H163</f>
        <v>3.8994399999999998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1584</v>
      </c>
    </row>
    <row r="164" spans="2:65" s="1" customFormat="1" x14ac:dyDescent="0.2">
      <c r="B164" s="33"/>
      <c r="D164" s="145" t="s">
        <v>235</v>
      </c>
      <c r="F164" s="146" t="s">
        <v>1585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1586</v>
      </c>
      <c r="H165" s="153">
        <v>12.34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330</v>
      </c>
      <c r="D166" s="132" t="s">
        <v>228</v>
      </c>
      <c r="E166" s="133" t="s">
        <v>1587</v>
      </c>
      <c r="F166" s="134" t="s">
        <v>1588</v>
      </c>
      <c r="G166" s="135" t="s">
        <v>231</v>
      </c>
      <c r="H166" s="136">
        <v>240.00899999999999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4.0000000000000003E-5</v>
      </c>
      <c r="R166" s="141">
        <f>Q166*H166</f>
        <v>9.6003600000000005E-3</v>
      </c>
      <c r="S166" s="141">
        <v>9.1999999999999998E-2</v>
      </c>
      <c r="T166" s="142">
        <f>S166*H166</f>
        <v>22.080827999999997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1589</v>
      </c>
    </row>
    <row r="167" spans="2:65" s="1" customFormat="1" x14ac:dyDescent="0.2">
      <c r="B167" s="33"/>
      <c r="D167" s="145" t="s">
        <v>235</v>
      </c>
      <c r="F167" s="146" t="s">
        <v>1590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1591</v>
      </c>
      <c r="H168" s="153">
        <v>240.00899999999999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81</v>
      </c>
      <c r="AY168" s="151" t="s">
        <v>226</v>
      </c>
    </row>
    <row r="169" spans="2:65" s="1" customFormat="1" ht="24.2" customHeight="1" x14ac:dyDescent="0.2">
      <c r="B169" s="33"/>
      <c r="C169" s="132" t="s">
        <v>337</v>
      </c>
      <c r="D169" s="132" t="s">
        <v>228</v>
      </c>
      <c r="E169" s="133" t="s">
        <v>295</v>
      </c>
      <c r="F169" s="134" t="s">
        <v>296</v>
      </c>
      <c r="G169" s="135" t="s">
        <v>231</v>
      </c>
      <c r="H169" s="136">
        <v>19.071000000000002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5.0000000000000002E-5</v>
      </c>
      <c r="R169" s="141">
        <f>Q169*H169</f>
        <v>9.5355000000000017E-4</v>
      </c>
      <c r="S169" s="141">
        <v>0.115</v>
      </c>
      <c r="T169" s="142">
        <f>S169*H169</f>
        <v>2.1931650000000005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1592</v>
      </c>
    </row>
    <row r="170" spans="2:65" s="1" customFormat="1" x14ac:dyDescent="0.2">
      <c r="B170" s="33"/>
      <c r="D170" s="145" t="s">
        <v>235</v>
      </c>
      <c r="F170" s="146" t="s">
        <v>298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1593</v>
      </c>
      <c r="H171" s="153">
        <v>19.071000000000002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81</v>
      </c>
      <c r="AY171" s="151" t="s">
        <v>226</v>
      </c>
    </row>
    <row r="172" spans="2:65" s="1" customFormat="1" ht="16.5" customHeight="1" x14ac:dyDescent="0.2">
      <c r="B172" s="33"/>
      <c r="C172" s="132" t="s">
        <v>343</v>
      </c>
      <c r="D172" s="132" t="s">
        <v>228</v>
      </c>
      <c r="E172" s="133" t="s">
        <v>560</v>
      </c>
      <c r="F172" s="134" t="s">
        <v>561</v>
      </c>
      <c r="G172" s="135" t="s">
        <v>562</v>
      </c>
      <c r="H172" s="136">
        <v>1440</v>
      </c>
      <c r="I172" s="137"/>
      <c r="J172" s="138">
        <f>ROUND(I172*H172,2)</f>
        <v>0</v>
      </c>
      <c r="K172" s="134" t="s">
        <v>232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3.0000000000000001E-5</v>
      </c>
      <c r="R172" s="141">
        <f>Q172*H172</f>
        <v>4.3200000000000002E-2</v>
      </c>
      <c r="S172" s="141">
        <v>0</v>
      </c>
      <c r="T172" s="142">
        <f>S172*H172</f>
        <v>0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1594</v>
      </c>
    </row>
    <row r="173" spans="2:65" s="1" customFormat="1" x14ac:dyDescent="0.2">
      <c r="B173" s="33"/>
      <c r="D173" s="145" t="s">
        <v>235</v>
      </c>
      <c r="F173" s="146" t="s">
        <v>564</v>
      </c>
      <c r="I173" s="147"/>
      <c r="L173" s="33"/>
      <c r="M173" s="148"/>
      <c r="T173" s="54"/>
      <c r="AT173" s="18" t="s">
        <v>235</v>
      </c>
      <c r="AU173" s="18" t="s">
        <v>83</v>
      </c>
    </row>
    <row r="174" spans="2:65" s="12" customFormat="1" x14ac:dyDescent="0.2">
      <c r="B174" s="149"/>
      <c r="D174" s="150" t="s">
        <v>237</v>
      </c>
      <c r="F174" s="152" t="s">
        <v>565</v>
      </c>
      <c r="H174" s="153">
        <v>1440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" customFormat="1" ht="24.2" customHeight="1" x14ac:dyDescent="0.2">
      <c r="B175" s="33"/>
      <c r="C175" s="132" t="s">
        <v>348</v>
      </c>
      <c r="D175" s="132" t="s">
        <v>228</v>
      </c>
      <c r="E175" s="133" t="s">
        <v>566</v>
      </c>
      <c r="F175" s="134" t="s">
        <v>567</v>
      </c>
      <c r="G175" s="135" t="s">
        <v>568</v>
      </c>
      <c r="H175" s="136">
        <v>60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1595</v>
      </c>
    </row>
    <row r="176" spans="2:65" s="1" customFormat="1" x14ac:dyDescent="0.2">
      <c r="B176" s="33"/>
      <c r="D176" s="145" t="s">
        <v>235</v>
      </c>
      <c r="F176" s="146" t="s">
        <v>570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" customFormat="1" ht="49.15" customHeight="1" x14ac:dyDescent="0.2">
      <c r="B177" s="33"/>
      <c r="C177" s="132" t="s">
        <v>354</v>
      </c>
      <c r="D177" s="132" t="s">
        <v>228</v>
      </c>
      <c r="E177" s="133" t="s">
        <v>1596</v>
      </c>
      <c r="F177" s="134" t="s">
        <v>1597</v>
      </c>
      <c r="G177" s="135" t="s">
        <v>396</v>
      </c>
      <c r="H177" s="136">
        <v>38.5</v>
      </c>
      <c r="I177" s="137"/>
      <c r="J177" s="138">
        <f>ROUND(I177*H177,2)</f>
        <v>0</v>
      </c>
      <c r="K177" s="134" t="s">
        <v>232</v>
      </c>
      <c r="L177" s="33"/>
      <c r="M177" s="139" t="s">
        <v>19</v>
      </c>
      <c r="N177" s="140" t="s">
        <v>44</v>
      </c>
      <c r="P177" s="141">
        <f>O177*H177</f>
        <v>0</v>
      </c>
      <c r="Q177" s="141">
        <v>8.6800000000000002E-3</v>
      </c>
      <c r="R177" s="141">
        <f>Q177*H177</f>
        <v>0.33418000000000003</v>
      </c>
      <c r="S177" s="141">
        <v>0</v>
      </c>
      <c r="T177" s="142">
        <f>S177*H177</f>
        <v>0</v>
      </c>
      <c r="AR177" s="143" t="s">
        <v>233</v>
      </c>
      <c r="AT177" s="143" t="s">
        <v>228</v>
      </c>
      <c r="AU177" s="143" t="s">
        <v>83</v>
      </c>
      <c r="AY177" s="18" t="s">
        <v>226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81</v>
      </c>
      <c r="BK177" s="144">
        <f>ROUND(I177*H177,2)</f>
        <v>0</v>
      </c>
      <c r="BL177" s="18" t="s">
        <v>233</v>
      </c>
      <c r="BM177" s="143" t="s">
        <v>1598</v>
      </c>
    </row>
    <row r="178" spans="2:65" s="1" customFormat="1" x14ac:dyDescent="0.2">
      <c r="B178" s="33"/>
      <c r="D178" s="145" t="s">
        <v>235</v>
      </c>
      <c r="F178" s="146" t="s">
        <v>1599</v>
      </c>
      <c r="I178" s="147"/>
      <c r="L178" s="33"/>
      <c r="M178" s="148"/>
      <c r="T178" s="54"/>
      <c r="AT178" s="18" t="s">
        <v>235</v>
      </c>
      <c r="AU178" s="18" t="s">
        <v>83</v>
      </c>
    </row>
    <row r="179" spans="2:65" s="15" customFormat="1" x14ac:dyDescent="0.2">
      <c r="B179" s="185"/>
      <c r="D179" s="150" t="s">
        <v>237</v>
      </c>
      <c r="E179" s="186" t="s">
        <v>19</v>
      </c>
      <c r="F179" s="187" t="s">
        <v>1600</v>
      </c>
      <c r="H179" s="186" t="s">
        <v>19</v>
      </c>
      <c r="I179" s="188"/>
      <c r="L179" s="185"/>
      <c r="M179" s="189"/>
      <c r="T179" s="190"/>
      <c r="AT179" s="186" t="s">
        <v>237</v>
      </c>
      <c r="AU179" s="186" t="s">
        <v>83</v>
      </c>
      <c r="AV179" s="15" t="s">
        <v>81</v>
      </c>
      <c r="AW179" s="15" t="s">
        <v>33</v>
      </c>
      <c r="AX179" s="15" t="s">
        <v>73</v>
      </c>
      <c r="AY179" s="186" t="s">
        <v>226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1601</v>
      </c>
      <c r="H180" s="153">
        <v>38.5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81</v>
      </c>
      <c r="AY180" s="151" t="s">
        <v>226</v>
      </c>
    </row>
    <row r="181" spans="2:65" s="1" customFormat="1" ht="49.15" customHeight="1" x14ac:dyDescent="0.2">
      <c r="B181" s="33"/>
      <c r="C181" s="132" t="s">
        <v>359</v>
      </c>
      <c r="D181" s="132" t="s">
        <v>228</v>
      </c>
      <c r="E181" s="133" t="s">
        <v>1602</v>
      </c>
      <c r="F181" s="134" t="s">
        <v>1603</v>
      </c>
      <c r="G181" s="135" t="s">
        <v>396</v>
      </c>
      <c r="H181" s="136">
        <v>46.2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1.269E-2</v>
      </c>
      <c r="R181" s="141">
        <f>Q181*H181</f>
        <v>0.58627800000000008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1604</v>
      </c>
    </row>
    <row r="182" spans="2:65" s="1" customFormat="1" x14ac:dyDescent="0.2">
      <c r="B182" s="33"/>
      <c r="D182" s="145" t="s">
        <v>235</v>
      </c>
      <c r="F182" s="146" t="s">
        <v>1605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5" customFormat="1" x14ac:dyDescent="0.2">
      <c r="B183" s="185"/>
      <c r="D183" s="150" t="s">
        <v>237</v>
      </c>
      <c r="E183" s="186" t="s">
        <v>19</v>
      </c>
      <c r="F183" s="187" t="s">
        <v>1606</v>
      </c>
      <c r="H183" s="186" t="s">
        <v>19</v>
      </c>
      <c r="I183" s="188"/>
      <c r="L183" s="185"/>
      <c r="M183" s="189"/>
      <c r="T183" s="190"/>
      <c r="AT183" s="186" t="s">
        <v>237</v>
      </c>
      <c r="AU183" s="186" t="s">
        <v>83</v>
      </c>
      <c r="AV183" s="15" t="s">
        <v>81</v>
      </c>
      <c r="AW183" s="15" t="s">
        <v>33</v>
      </c>
      <c r="AX183" s="15" t="s">
        <v>73</v>
      </c>
      <c r="AY183" s="186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1607</v>
      </c>
      <c r="H184" s="153">
        <v>46.2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81</v>
      </c>
      <c r="AY184" s="151" t="s">
        <v>226</v>
      </c>
    </row>
    <row r="185" spans="2:65" s="1" customFormat="1" ht="49.15" customHeight="1" x14ac:dyDescent="0.2">
      <c r="B185" s="33"/>
      <c r="C185" s="132" t="s">
        <v>8</v>
      </c>
      <c r="D185" s="132" t="s">
        <v>228</v>
      </c>
      <c r="E185" s="133" t="s">
        <v>1608</v>
      </c>
      <c r="F185" s="134" t="s">
        <v>1609</v>
      </c>
      <c r="G185" s="135" t="s">
        <v>396</v>
      </c>
      <c r="H185" s="136">
        <v>49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3.6900000000000002E-2</v>
      </c>
      <c r="R185" s="141">
        <f>Q185*H185</f>
        <v>1.8081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1610</v>
      </c>
    </row>
    <row r="186" spans="2:65" s="1" customFormat="1" x14ac:dyDescent="0.2">
      <c r="B186" s="33"/>
      <c r="D186" s="145" t="s">
        <v>235</v>
      </c>
      <c r="F186" s="146" t="s">
        <v>1611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5" customFormat="1" x14ac:dyDescent="0.2">
      <c r="B187" s="185"/>
      <c r="D187" s="150" t="s">
        <v>237</v>
      </c>
      <c r="E187" s="186" t="s">
        <v>19</v>
      </c>
      <c r="F187" s="187" t="s">
        <v>1612</v>
      </c>
      <c r="H187" s="186" t="s">
        <v>19</v>
      </c>
      <c r="I187" s="188"/>
      <c r="L187" s="185"/>
      <c r="M187" s="189"/>
      <c r="T187" s="190"/>
      <c r="AT187" s="186" t="s">
        <v>237</v>
      </c>
      <c r="AU187" s="186" t="s">
        <v>83</v>
      </c>
      <c r="AV187" s="15" t="s">
        <v>81</v>
      </c>
      <c r="AW187" s="15" t="s">
        <v>33</v>
      </c>
      <c r="AX187" s="15" t="s">
        <v>73</v>
      </c>
      <c r="AY187" s="186" t="s">
        <v>226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1328</v>
      </c>
      <c r="H188" s="153">
        <v>49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81</v>
      </c>
      <c r="AY188" s="151" t="s">
        <v>226</v>
      </c>
    </row>
    <row r="189" spans="2:65" s="1" customFormat="1" ht="24.2" customHeight="1" x14ac:dyDescent="0.2">
      <c r="B189" s="33"/>
      <c r="C189" s="132" t="s">
        <v>366</v>
      </c>
      <c r="D189" s="132" t="s">
        <v>228</v>
      </c>
      <c r="E189" s="133" t="s">
        <v>1613</v>
      </c>
      <c r="F189" s="134" t="s">
        <v>1614</v>
      </c>
      <c r="G189" s="135" t="s">
        <v>277</v>
      </c>
      <c r="H189" s="136">
        <v>85.638999999999996</v>
      </c>
      <c r="I189" s="137"/>
      <c r="J189" s="138">
        <f>ROUND(I189*H189,2)</f>
        <v>0</v>
      </c>
      <c r="K189" s="134" t="s">
        <v>232</v>
      </c>
      <c r="L189" s="33"/>
      <c r="M189" s="139" t="s">
        <v>19</v>
      </c>
      <c r="N189" s="140" t="s">
        <v>44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233</v>
      </c>
      <c r="AT189" s="143" t="s">
        <v>228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1615</v>
      </c>
    </row>
    <row r="190" spans="2:65" s="1" customFormat="1" x14ac:dyDescent="0.2">
      <c r="B190" s="33"/>
      <c r="D190" s="145" t="s">
        <v>235</v>
      </c>
      <c r="F190" s="146" t="s">
        <v>1616</v>
      </c>
      <c r="I190" s="147"/>
      <c r="L190" s="33"/>
      <c r="M190" s="148"/>
      <c r="T190" s="54"/>
      <c r="AT190" s="18" t="s">
        <v>235</v>
      </c>
      <c r="AU190" s="18" t="s">
        <v>83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1617</v>
      </c>
      <c r="H191" s="153">
        <v>85.638999999999996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81</v>
      </c>
      <c r="AY191" s="151" t="s">
        <v>226</v>
      </c>
    </row>
    <row r="192" spans="2:65" s="1" customFormat="1" ht="16.5" customHeight="1" x14ac:dyDescent="0.2">
      <c r="B192" s="33"/>
      <c r="C192" s="132" t="s">
        <v>372</v>
      </c>
      <c r="D192" s="132" t="s">
        <v>228</v>
      </c>
      <c r="E192" s="133" t="s">
        <v>1368</v>
      </c>
      <c r="F192" s="134" t="s">
        <v>1369</v>
      </c>
      <c r="G192" s="135" t="s">
        <v>231</v>
      </c>
      <c r="H192" s="136">
        <v>111.99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1618</v>
      </c>
    </row>
    <row r="193" spans="2:65" s="1" customFormat="1" x14ac:dyDescent="0.2">
      <c r="B193" s="33"/>
      <c r="D193" s="145" t="s">
        <v>235</v>
      </c>
      <c r="F193" s="146" t="s">
        <v>1371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1619</v>
      </c>
      <c r="H194" s="153">
        <v>111.99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81</v>
      </c>
      <c r="AY194" s="151" t="s">
        <v>226</v>
      </c>
    </row>
    <row r="195" spans="2:65" s="1" customFormat="1" ht="24.2" customHeight="1" x14ac:dyDescent="0.2">
      <c r="B195" s="33"/>
      <c r="C195" s="132" t="s">
        <v>377</v>
      </c>
      <c r="D195" s="132" t="s">
        <v>228</v>
      </c>
      <c r="E195" s="133" t="s">
        <v>1620</v>
      </c>
      <c r="F195" s="134" t="s">
        <v>1621</v>
      </c>
      <c r="G195" s="135" t="s">
        <v>277</v>
      </c>
      <c r="H195" s="136">
        <v>513.83500000000004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1622</v>
      </c>
    </row>
    <row r="196" spans="2:65" s="1" customFormat="1" x14ac:dyDescent="0.2">
      <c r="B196" s="33"/>
      <c r="D196" s="145" t="s">
        <v>235</v>
      </c>
      <c r="F196" s="146" t="s">
        <v>1623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5" customFormat="1" x14ac:dyDescent="0.2">
      <c r="B197" s="185"/>
      <c r="D197" s="150" t="s">
        <v>237</v>
      </c>
      <c r="E197" s="186" t="s">
        <v>19</v>
      </c>
      <c r="F197" s="187" t="s">
        <v>1624</v>
      </c>
      <c r="H197" s="186" t="s">
        <v>19</v>
      </c>
      <c r="I197" s="188"/>
      <c r="L197" s="185"/>
      <c r="M197" s="189"/>
      <c r="T197" s="190"/>
      <c r="AT197" s="186" t="s">
        <v>237</v>
      </c>
      <c r="AU197" s="186" t="s">
        <v>83</v>
      </c>
      <c r="AV197" s="15" t="s">
        <v>81</v>
      </c>
      <c r="AW197" s="15" t="s">
        <v>33</v>
      </c>
      <c r="AX197" s="15" t="s">
        <v>73</v>
      </c>
      <c r="AY197" s="186" t="s">
        <v>226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1625</v>
      </c>
      <c r="H198" s="153">
        <v>942.66300000000001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5" customFormat="1" x14ac:dyDescent="0.2">
      <c r="B199" s="185"/>
      <c r="D199" s="150" t="s">
        <v>237</v>
      </c>
      <c r="E199" s="186" t="s">
        <v>19</v>
      </c>
      <c r="F199" s="187" t="s">
        <v>1200</v>
      </c>
      <c r="H199" s="186" t="s">
        <v>19</v>
      </c>
      <c r="I199" s="188"/>
      <c r="L199" s="185"/>
      <c r="M199" s="189"/>
      <c r="T199" s="190"/>
      <c r="AT199" s="186" t="s">
        <v>237</v>
      </c>
      <c r="AU199" s="186" t="s">
        <v>83</v>
      </c>
      <c r="AV199" s="15" t="s">
        <v>81</v>
      </c>
      <c r="AW199" s="15" t="s">
        <v>33</v>
      </c>
      <c r="AX199" s="15" t="s">
        <v>73</v>
      </c>
      <c r="AY199" s="186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1626</v>
      </c>
      <c r="H200" s="153">
        <v>-5.8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2" customFormat="1" x14ac:dyDescent="0.2">
      <c r="B201" s="149"/>
      <c r="D201" s="150" t="s">
        <v>237</v>
      </c>
      <c r="E201" s="151" t="s">
        <v>19</v>
      </c>
      <c r="F201" s="152" t="s">
        <v>1627</v>
      </c>
      <c r="H201" s="153">
        <v>-63.673000000000002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33</v>
      </c>
      <c r="AX201" s="12" t="s">
        <v>73</v>
      </c>
      <c r="AY201" s="151" t="s">
        <v>226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1628</v>
      </c>
      <c r="H202" s="153">
        <v>-16.798999999999999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50</v>
      </c>
      <c r="F203" s="170" t="s">
        <v>310</v>
      </c>
      <c r="H203" s="171">
        <v>856.39099999999996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1629</v>
      </c>
      <c r="H204" s="153">
        <v>513.83500000000004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81</v>
      </c>
      <c r="AY204" s="151" t="s">
        <v>226</v>
      </c>
    </row>
    <row r="205" spans="2:65" s="1" customFormat="1" ht="24.2" customHeight="1" x14ac:dyDescent="0.2">
      <c r="B205" s="33"/>
      <c r="C205" s="132" t="s">
        <v>381</v>
      </c>
      <c r="D205" s="132" t="s">
        <v>228</v>
      </c>
      <c r="E205" s="133" t="s">
        <v>1630</v>
      </c>
      <c r="F205" s="134" t="s">
        <v>1631</v>
      </c>
      <c r="G205" s="135" t="s">
        <v>277</v>
      </c>
      <c r="H205" s="136">
        <v>256.91699999999997</v>
      </c>
      <c r="I205" s="137"/>
      <c r="J205" s="138">
        <f>ROUND(I205*H205,2)</f>
        <v>0</v>
      </c>
      <c r="K205" s="134" t="s">
        <v>232</v>
      </c>
      <c r="L205" s="33"/>
      <c r="M205" s="139" t="s">
        <v>19</v>
      </c>
      <c r="N205" s="140" t="s">
        <v>44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233</v>
      </c>
      <c r="AT205" s="143" t="s">
        <v>228</v>
      </c>
      <c r="AU205" s="143" t="s">
        <v>83</v>
      </c>
      <c r="AY205" s="18" t="s">
        <v>226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81</v>
      </c>
      <c r="BK205" s="144">
        <f>ROUND(I205*H205,2)</f>
        <v>0</v>
      </c>
      <c r="BL205" s="18" t="s">
        <v>233</v>
      </c>
      <c r="BM205" s="143" t="s">
        <v>1632</v>
      </c>
    </row>
    <row r="206" spans="2:65" s="1" customFormat="1" x14ac:dyDescent="0.2">
      <c r="B206" s="33"/>
      <c r="D206" s="145" t="s">
        <v>235</v>
      </c>
      <c r="F206" s="146" t="s">
        <v>1633</v>
      </c>
      <c r="I206" s="147"/>
      <c r="L206" s="33"/>
      <c r="M206" s="148"/>
      <c r="T206" s="54"/>
      <c r="AT206" s="18" t="s">
        <v>235</v>
      </c>
      <c r="AU206" s="18" t="s">
        <v>83</v>
      </c>
    </row>
    <row r="207" spans="2:65" s="12" customFormat="1" x14ac:dyDescent="0.2">
      <c r="B207" s="149"/>
      <c r="D207" s="150" t="s">
        <v>237</v>
      </c>
      <c r="E207" s="151" t="s">
        <v>19</v>
      </c>
      <c r="F207" s="152" t="s">
        <v>1634</v>
      </c>
      <c r="H207" s="153">
        <v>256.91699999999997</v>
      </c>
      <c r="I207" s="154"/>
      <c r="L207" s="149"/>
      <c r="M207" s="155"/>
      <c r="T207" s="156"/>
      <c r="AT207" s="151" t="s">
        <v>237</v>
      </c>
      <c r="AU207" s="151" t="s">
        <v>83</v>
      </c>
      <c r="AV207" s="12" t="s">
        <v>83</v>
      </c>
      <c r="AW207" s="12" t="s">
        <v>33</v>
      </c>
      <c r="AX207" s="12" t="s">
        <v>81</v>
      </c>
      <c r="AY207" s="151" t="s">
        <v>226</v>
      </c>
    </row>
    <row r="208" spans="2:65" s="1" customFormat="1" ht="24.2" customHeight="1" x14ac:dyDescent="0.2">
      <c r="B208" s="33"/>
      <c r="C208" s="132" t="s">
        <v>386</v>
      </c>
      <c r="D208" s="132" t="s">
        <v>228</v>
      </c>
      <c r="E208" s="133" t="s">
        <v>1635</v>
      </c>
      <c r="F208" s="134" t="s">
        <v>1636</v>
      </c>
      <c r="G208" s="135" t="s">
        <v>277</v>
      </c>
      <c r="H208" s="136">
        <v>85.638999999999996</v>
      </c>
      <c r="I208" s="137"/>
      <c r="J208" s="138">
        <f>ROUND(I208*H208,2)</f>
        <v>0</v>
      </c>
      <c r="K208" s="134" t="s">
        <v>232</v>
      </c>
      <c r="L208" s="33"/>
      <c r="M208" s="139" t="s">
        <v>19</v>
      </c>
      <c r="N208" s="140" t="s">
        <v>44</v>
      </c>
      <c r="P208" s="141">
        <f>O208*H208</f>
        <v>0</v>
      </c>
      <c r="Q208" s="141">
        <v>0</v>
      </c>
      <c r="R208" s="141">
        <f>Q208*H208</f>
        <v>0</v>
      </c>
      <c r="S208" s="141">
        <v>0</v>
      </c>
      <c r="T208" s="142">
        <f>S208*H208</f>
        <v>0</v>
      </c>
      <c r="AR208" s="143" t="s">
        <v>233</v>
      </c>
      <c r="AT208" s="143" t="s">
        <v>228</v>
      </c>
      <c r="AU208" s="143" t="s">
        <v>83</v>
      </c>
      <c r="AY208" s="18" t="s">
        <v>226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81</v>
      </c>
      <c r="BK208" s="144">
        <f>ROUND(I208*H208,2)</f>
        <v>0</v>
      </c>
      <c r="BL208" s="18" t="s">
        <v>233</v>
      </c>
      <c r="BM208" s="143" t="s">
        <v>1637</v>
      </c>
    </row>
    <row r="209" spans="2:65" s="1" customFormat="1" x14ac:dyDescent="0.2">
      <c r="B209" s="33"/>
      <c r="D209" s="145" t="s">
        <v>235</v>
      </c>
      <c r="F209" s="146" t="s">
        <v>1638</v>
      </c>
      <c r="I209" s="147"/>
      <c r="L209" s="33"/>
      <c r="M209" s="148"/>
      <c r="T209" s="54"/>
      <c r="AT209" s="18" t="s">
        <v>235</v>
      </c>
      <c r="AU209" s="18" t="s">
        <v>83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1617</v>
      </c>
      <c r="H210" s="153">
        <v>85.638999999999996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" customFormat="1" ht="24.2" customHeight="1" x14ac:dyDescent="0.2">
      <c r="B211" s="33"/>
      <c r="C211" s="132" t="s">
        <v>7</v>
      </c>
      <c r="D211" s="132" t="s">
        <v>228</v>
      </c>
      <c r="E211" s="133" t="s">
        <v>1639</v>
      </c>
      <c r="F211" s="134" t="s">
        <v>1640</v>
      </c>
      <c r="G211" s="135" t="s">
        <v>231</v>
      </c>
      <c r="H211" s="136">
        <v>1713.933</v>
      </c>
      <c r="I211" s="137"/>
      <c r="J211" s="138">
        <f>ROUND(I211*H211,2)</f>
        <v>0</v>
      </c>
      <c r="K211" s="134" t="s">
        <v>232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8.4999999999999995E-4</v>
      </c>
      <c r="R211" s="141">
        <f>Q211*H211</f>
        <v>1.4568430499999998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1641</v>
      </c>
    </row>
    <row r="212" spans="2:65" s="1" customFormat="1" x14ac:dyDescent="0.2">
      <c r="B212" s="33"/>
      <c r="D212" s="145" t="s">
        <v>235</v>
      </c>
      <c r="F212" s="146" t="s">
        <v>1642</v>
      </c>
      <c r="I212" s="147"/>
      <c r="L212" s="33"/>
      <c r="M212" s="148"/>
      <c r="T212" s="54"/>
      <c r="AT212" s="18" t="s">
        <v>235</v>
      </c>
      <c r="AU212" s="18" t="s">
        <v>83</v>
      </c>
    </row>
    <row r="213" spans="2:65" s="15" customFormat="1" x14ac:dyDescent="0.2">
      <c r="B213" s="185"/>
      <c r="D213" s="150" t="s">
        <v>237</v>
      </c>
      <c r="E213" s="186" t="s">
        <v>19</v>
      </c>
      <c r="F213" s="187" t="s">
        <v>1643</v>
      </c>
      <c r="H213" s="186" t="s">
        <v>19</v>
      </c>
      <c r="I213" s="188"/>
      <c r="L213" s="185"/>
      <c r="M213" s="189"/>
      <c r="T213" s="190"/>
      <c r="AT213" s="186" t="s">
        <v>237</v>
      </c>
      <c r="AU213" s="186" t="s">
        <v>83</v>
      </c>
      <c r="AV213" s="15" t="s">
        <v>81</v>
      </c>
      <c r="AW213" s="15" t="s">
        <v>33</v>
      </c>
      <c r="AX213" s="15" t="s">
        <v>73</v>
      </c>
      <c r="AY213" s="186" t="s">
        <v>226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1644</v>
      </c>
      <c r="H214" s="153">
        <v>1713.933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73</v>
      </c>
      <c r="AY214" s="151" t="s">
        <v>226</v>
      </c>
    </row>
    <row r="215" spans="2:65" s="13" customFormat="1" x14ac:dyDescent="0.2">
      <c r="B215" s="157"/>
      <c r="D215" s="150" t="s">
        <v>237</v>
      </c>
      <c r="E215" s="158" t="s">
        <v>19</v>
      </c>
      <c r="F215" s="159" t="s">
        <v>240</v>
      </c>
      <c r="H215" s="160">
        <v>1713.933</v>
      </c>
      <c r="I215" s="161"/>
      <c r="L215" s="157"/>
      <c r="M215" s="162"/>
      <c r="T215" s="163"/>
      <c r="AT215" s="158" t="s">
        <v>237</v>
      </c>
      <c r="AU215" s="158" t="s">
        <v>83</v>
      </c>
      <c r="AV215" s="13" t="s">
        <v>233</v>
      </c>
      <c r="AW215" s="13" t="s">
        <v>33</v>
      </c>
      <c r="AX215" s="13" t="s">
        <v>81</v>
      </c>
      <c r="AY215" s="158" t="s">
        <v>226</v>
      </c>
    </row>
    <row r="216" spans="2:65" s="1" customFormat="1" ht="24.2" customHeight="1" x14ac:dyDescent="0.2">
      <c r="B216" s="33"/>
      <c r="C216" s="132" t="s">
        <v>393</v>
      </c>
      <c r="D216" s="132" t="s">
        <v>228</v>
      </c>
      <c r="E216" s="133" t="s">
        <v>1645</v>
      </c>
      <c r="F216" s="134" t="s">
        <v>1646</v>
      </c>
      <c r="G216" s="135" t="s">
        <v>231</v>
      </c>
      <c r="H216" s="136">
        <v>1713.933</v>
      </c>
      <c r="I216" s="137"/>
      <c r="J216" s="138">
        <f>ROUND(I216*H216,2)</f>
        <v>0</v>
      </c>
      <c r="K216" s="134" t="s">
        <v>232</v>
      </c>
      <c r="L216" s="33"/>
      <c r="M216" s="139" t="s">
        <v>19</v>
      </c>
      <c r="N216" s="140" t="s">
        <v>44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233</v>
      </c>
      <c r="AT216" s="143" t="s">
        <v>228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1647</v>
      </c>
    </row>
    <row r="217" spans="2:65" s="1" customFormat="1" x14ac:dyDescent="0.2">
      <c r="B217" s="33"/>
      <c r="D217" s="145" t="s">
        <v>235</v>
      </c>
      <c r="F217" s="146" t="s">
        <v>1648</v>
      </c>
      <c r="I217" s="147"/>
      <c r="L217" s="33"/>
      <c r="M217" s="148"/>
      <c r="T217" s="54"/>
      <c r="AT217" s="18" t="s">
        <v>235</v>
      </c>
      <c r="AU217" s="18" t="s">
        <v>83</v>
      </c>
    </row>
    <row r="218" spans="2:65" s="1" customFormat="1" ht="37.9" customHeight="1" x14ac:dyDescent="0.2">
      <c r="B218" s="33"/>
      <c r="C218" s="132" t="s">
        <v>399</v>
      </c>
      <c r="D218" s="132" t="s">
        <v>228</v>
      </c>
      <c r="E218" s="133" t="s">
        <v>1226</v>
      </c>
      <c r="F218" s="134" t="s">
        <v>1227</v>
      </c>
      <c r="G218" s="135" t="s">
        <v>277</v>
      </c>
      <c r="H218" s="136">
        <v>402.72800000000001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1649</v>
      </c>
    </row>
    <row r="219" spans="2:65" s="1" customFormat="1" x14ac:dyDescent="0.2">
      <c r="B219" s="33"/>
      <c r="D219" s="145" t="s">
        <v>235</v>
      </c>
      <c r="F219" s="146" t="s">
        <v>1229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1650</v>
      </c>
      <c r="H220" s="153">
        <v>402.72800000000001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" customFormat="1" ht="37.9" customHeight="1" x14ac:dyDescent="0.2">
      <c r="B221" s="33"/>
      <c r="C221" s="132" t="s">
        <v>404</v>
      </c>
      <c r="D221" s="132" t="s">
        <v>228</v>
      </c>
      <c r="E221" s="133" t="s">
        <v>861</v>
      </c>
      <c r="F221" s="134" t="s">
        <v>862</v>
      </c>
      <c r="G221" s="135" t="s">
        <v>277</v>
      </c>
      <c r="H221" s="136">
        <v>283.99799999999999</v>
      </c>
      <c r="I221" s="137"/>
      <c r="J221" s="138">
        <f>ROUND(I221*H221,2)</f>
        <v>0</v>
      </c>
      <c r="K221" s="134" t="s">
        <v>232</v>
      </c>
      <c r="L221" s="33"/>
      <c r="M221" s="139" t="s">
        <v>19</v>
      </c>
      <c r="N221" s="140" t="s">
        <v>44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233</v>
      </c>
      <c r="AT221" s="143" t="s">
        <v>228</v>
      </c>
      <c r="AU221" s="143" t="s">
        <v>83</v>
      </c>
      <c r="AY221" s="18" t="s">
        <v>226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81</v>
      </c>
      <c r="BK221" s="144">
        <f>ROUND(I221*H221,2)</f>
        <v>0</v>
      </c>
      <c r="BL221" s="18" t="s">
        <v>233</v>
      </c>
      <c r="BM221" s="143" t="s">
        <v>1651</v>
      </c>
    </row>
    <row r="222" spans="2:65" s="1" customFormat="1" x14ac:dyDescent="0.2">
      <c r="B222" s="33"/>
      <c r="D222" s="145" t="s">
        <v>235</v>
      </c>
      <c r="F222" s="146" t="s">
        <v>864</v>
      </c>
      <c r="I222" s="147"/>
      <c r="L222" s="33"/>
      <c r="M222" s="148"/>
      <c r="T222" s="54"/>
      <c r="AT222" s="18" t="s">
        <v>235</v>
      </c>
      <c r="AU222" s="18" t="s">
        <v>83</v>
      </c>
    </row>
    <row r="223" spans="2:65" s="12" customFormat="1" x14ac:dyDescent="0.2">
      <c r="B223" s="149"/>
      <c r="D223" s="150" t="s">
        <v>237</v>
      </c>
      <c r="E223" s="151" t="s">
        <v>19</v>
      </c>
      <c r="F223" s="152" t="s">
        <v>1652</v>
      </c>
      <c r="H223" s="153">
        <v>198.35900000000001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33</v>
      </c>
      <c r="AX223" s="12" t="s">
        <v>73</v>
      </c>
      <c r="AY223" s="151" t="s">
        <v>226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1617</v>
      </c>
      <c r="H224" s="153">
        <v>85.638999999999996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3" customFormat="1" x14ac:dyDescent="0.2">
      <c r="B225" s="157"/>
      <c r="D225" s="150" t="s">
        <v>237</v>
      </c>
      <c r="E225" s="158" t="s">
        <v>19</v>
      </c>
      <c r="F225" s="159" t="s">
        <v>240</v>
      </c>
      <c r="H225" s="160">
        <v>283.99799999999999</v>
      </c>
      <c r="I225" s="161"/>
      <c r="L225" s="157"/>
      <c r="M225" s="162"/>
      <c r="T225" s="163"/>
      <c r="AT225" s="158" t="s">
        <v>237</v>
      </c>
      <c r="AU225" s="158" t="s">
        <v>83</v>
      </c>
      <c r="AV225" s="13" t="s">
        <v>233</v>
      </c>
      <c r="AW225" s="13" t="s">
        <v>33</v>
      </c>
      <c r="AX225" s="13" t="s">
        <v>81</v>
      </c>
      <c r="AY225" s="158" t="s">
        <v>226</v>
      </c>
    </row>
    <row r="226" spans="2:65" s="1" customFormat="1" ht="24.2" customHeight="1" x14ac:dyDescent="0.2">
      <c r="B226" s="33"/>
      <c r="C226" s="132" t="s">
        <v>409</v>
      </c>
      <c r="D226" s="132" t="s">
        <v>228</v>
      </c>
      <c r="E226" s="133" t="s">
        <v>1234</v>
      </c>
      <c r="F226" s="134" t="s">
        <v>1235</v>
      </c>
      <c r="G226" s="135" t="s">
        <v>277</v>
      </c>
      <c r="H226" s="136">
        <v>402.72800000000001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1653</v>
      </c>
    </row>
    <row r="227" spans="2:65" s="1" customFormat="1" x14ac:dyDescent="0.2">
      <c r="B227" s="33"/>
      <c r="D227" s="145" t="s">
        <v>235</v>
      </c>
      <c r="F227" s="146" t="s">
        <v>1237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2" customFormat="1" x14ac:dyDescent="0.2">
      <c r="B228" s="149"/>
      <c r="D228" s="150" t="s">
        <v>237</v>
      </c>
      <c r="E228" s="151" t="s">
        <v>19</v>
      </c>
      <c r="F228" s="152" t="s">
        <v>1650</v>
      </c>
      <c r="H228" s="153">
        <v>402.72800000000001</v>
      </c>
      <c r="I228" s="154"/>
      <c r="L228" s="149"/>
      <c r="M228" s="155"/>
      <c r="T228" s="156"/>
      <c r="AT228" s="151" t="s">
        <v>237</v>
      </c>
      <c r="AU228" s="151" t="s">
        <v>83</v>
      </c>
      <c r="AV228" s="12" t="s">
        <v>83</v>
      </c>
      <c r="AW228" s="12" t="s">
        <v>33</v>
      </c>
      <c r="AX228" s="12" t="s">
        <v>81</v>
      </c>
      <c r="AY228" s="151" t="s">
        <v>226</v>
      </c>
    </row>
    <row r="229" spans="2:65" s="1" customFormat="1" ht="24.2" customHeight="1" x14ac:dyDescent="0.2">
      <c r="B229" s="33"/>
      <c r="C229" s="132" t="s">
        <v>414</v>
      </c>
      <c r="D229" s="132" t="s">
        <v>228</v>
      </c>
      <c r="E229" s="133" t="s">
        <v>592</v>
      </c>
      <c r="F229" s="134" t="s">
        <v>593</v>
      </c>
      <c r="G229" s="135" t="s">
        <v>277</v>
      </c>
      <c r="H229" s="136">
        <v>283.99799999999999</v>
      </c>
      <c r="I229" s="137"/>
      <c r="J229" s="138">
        <f>ROUND(I229*H229,2)</f>
        <v>0</v>
      </c>
      <c r="K229" s="134" t="s">
        <v>232</v>
      </c>
      <c r="L229" s="33"/>
      <c r="M229" s="139" t="s">
        <v>19</v>
      </c>
      <c r="N229" s="140" t="s">
        <v>44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233</v>
      </c>
      <c r="AT229" s="143" t="s">
        <v>228</v>
      </c>
      <c r="AU229" s="143" t="s">
        <v>83</v>
      </c>
      <c r="AY229" s="18" t="s">
        <v>226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81</v>
      </c>
      <c r="BK229" s="144">
        <f>ROUND(I229*H229,2)</f>
        <v>0</v>
      </c>
      <c r="BL229" s="18" t="s">
        <v>233</v>
      </c>
      <c r="BM229" s="143" t="s">
        <v>1654</v>
      </c>
    </row>
    <row r="230" spans="2:65" s="1" customFormat="1" x14ac:dyDescent="0.2">
      <c r="B230" s="33"/>
      <c r="D230" s="145" t="s">
        <v>235</v>
      </c>
      <c r="F230" s="146" t="s">
        <v>595</v>
      </c>
      <c r="I230" s="147"/>
      <c r="L230" s="33"/>
      <c r="M230" s="148"/>
      <c r="T230" s="54"/>
      <c r="AT230" s="18" t="s">
        <v>235</v>
      </c>
      <c r="AU230" s="18" t="s">
        <v>83</v>
      </c>
    </row>
    <row r="231" spans="2:65" s="12" customFormat="1" x14ac:dyDescent="0.2">
      <c r="B231" s="149"/>
      <c r="D231" s="150" t="s">
        <v>237</v>
      </c>
      <c r="E231" s="151" t="s">
        <v>19</v>
      </c>
      <c r="F231" s="152" t="s">
        <v>1652</v>
      </c>
      <c r="H231" s="153">
        <v>198.35900000000001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33</v>
      </c>
      <c r="AX231" s="12" t="s">
        <v>73</v>
      </c>
      <c r="AY231" s="151" t="s">
        <v>226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1617</v>
      </c>
      <c r="H232" s="153">
        <v>85.638999999999996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73</v>
      </c>
      <c r="AY232" s="151" t="s">
        <v>226</v>
      </c>
    </row>
    <row r="233" spans="2:65" s="13" customFormat="1" x14ac:dyDescent="0.2">
      <c r="B233" s="157"/>
      <c r="D233" s="150" t="s">
        <v>237</v>
      </c>
      <c r="E233" s="158" t="s">
        <v>19</v>
      </c>
      <c r="F233" s="159" t="s">
        <v>240</v>
      </c>
      <c r="H233" s="160">
        <v>283.99799999999999</v>
      </c>
      <c r="I233" s="161"/>
      <c r="L233" s="157"/>
      <c r="M233" s="162"/>
      <c r="T233" s="163"/>
      <c r="AT233" s="158" t="s">
        <v>237</v>
      </c>
      <c r="AU233" s="158" t="s">
        <v>83</v>
      </c>
      <c r="AV233" s="13" t="s">
        <v>233</v>
      </c>
      <c r="AW233" s="13" t="s">
        <v>33</v>
      </c>
      <c r="AX233" s="13" t="s">
        <v>81</v>
      </c>
      <c r="AY233" s="158" t="s">
        <v>226</v>
      </c>
    </row>
    <row r="234" spans="2:65" s="1" customFormat="1" ht="24.2" customHeight="1" x14ac:dyDescent="0.2">
      <c r="B234" s="33"/>
      <c r="C234" s="132" t="s">
        <v>419</v>
      </c>
      <c r="D234" s="132" t="s">
        <v>228</v>
      </c>
      <c r="E234" s="133" t="s">
        <v>866</v>
      </c>
      <c r="F234" s="134" t="s">
        <v>867</v>
      </c>
      <c r="G234" s="135" t="s">
        <v>231</v>
      </c>
      <c r="H234" s="136">
        <v>407.19799999999998</v>
      </c>
      <c r="I234" s="137"/>
      <c r="J234" s="138">
        <f>ROUND(I234*H234,2)</f>
        <v>0</v>
      </c>
      <c r="K234" s="134" t="s">
        <v>232</v>
      </c>
      <c r="L234" s="33"/>
      <c r="M234" s="139" t="s">
        <v>19</v>
      </c>
      <c r="N234" s="140" t="s">
        <v>44</v>
      </c>
      <c r="P234" s="141">
        <f>O234*H234</f>
        <v>0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233</v>
      </c>
      <c r="AT234" s="143" t="s">
        <v>228</v>
      </c>
      <c r="AU234" s="143" t="s">
        <v>83</v>
      </c>
      <c r="AY234" s="18" t="s">
        <v>226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81</v>
      </c>
      <c r="BK234" s="144">
        <f>ROUND(I234*H234,2)</f>
        <v>0</v>
      </c>
      <c r="BL234" s="18" t="s">
        <v>233</v>
      </c>
      <c r="BM234" s="143" t="s">
        <v>1655</v>
      </c>
    </row>
    <row r="235" spans="2:65" s="1" customFormat="1" x14ac:dyDescent="0.2">
      <c r="B235" s="33"/>
      <c r="D235" s="145" t="s">
        <v>235</v>
      </c>
      <c r="F235" s="146" t="s">
        <v>869</v>
      </c>
      <c r="I235" s="147"/>
      <c r="L235" s="33"/>
      <c r="M235" s="148"/>
      <c r="T235" s="54"/>
      <c r="AT235" s="18" t="s">
        <v>235</v>
      </c>
      <c r="AU235" s="18" t="s">
        <v>83</v>
      </c>
    </row>
    <row r="236" spans="2:65" s="12" customFormat="1" x14ac:dyDescent="0.2">
      <c r="B236" s="149"/>
      <c r="D236" s="150" t="s">
        <v>237</v>
      </c>
      <c r="E236" s="151" t="s">
        <v>19</v>
      </c>
      <c r="F236" s="152" t="s">
        <v>1656</v>
      </c>
      <c r="H236" s="153">
        <v>407.19799999999998</v>
      </c>
      <c r="I236" s="154"/>
      <c r="L236" s="149"/>
      <c r="M236" s="155"/>
      <c r="T236" s="156"/>
      <c r="AT236" s="151" t="s">
        <v>237</v>
      </c>
      <c r="AU236" s="151" t="s">
        <v>83</v>
      </c>
      <c r="AV236" s="12" t="s">
        <v>83</v>
      </c>
      <c r="AW236" s="12" t="s">
        <v>33</v>
      </c>
      <c r="AX236" s="12" t="s">
        <v>73</v>
      </c>
      <c r="AY236" s="151" t="s">
        <v>226</v>
      </c>
    </row>
    <row r="237" spans="2:65" s="13" customFormat="1" x14ac:dyDescent="0.2">
      <c r="B237" s="157"/>
      <c r="D237" s="150" t="s">
        <v>237</v>
      </c>
      <c r="E237" s="158" t="s">
        <v>19</v>
      </c>
      <c r="F237" s="159" t="s">
        <v>240</v>
      </c>
      <c r="H237" s="160">
        <v>407.19799999999998</v>
      </c>
      <c r="I237" s="161"/>
      <c r="L237" s="157"/>
      <c r="M237" s="162"/>
      <c r="T237" s="163"/>
      <c r="AT237" s="158" t="s">
        <v>237</v>
      </c>
      <c r="AU237" s="158" t="s">
        <v>83</v>
      </c>
      <c r="AV237" s="13" t="s">
        <v>233</v>
      </c>
      <c r="AW237" s="13" t="s">
        <v>33</v>
      </c>
      <c r="AX237" s="13" t="s">
        <v>81</v>
      </c>
      <c r="AY237" s="158" t="s">
        <v>226</v>
      </c>
    </row>
    <row r="238" spans="2:65" s="1" customFormat="1" ht="24.2" customHeight="1" x14ac:dyDescent="0.2">
      <c r="B238" s="33"/>
      <c r="C238" s="132" t="s">
        <v>425</v>
      </c>
      <c r="D238" s="132" t="s">
        <v>228</v>
      </c>
      <c r="E238" s="133" t="s">
        <v>599</v>
      </c>
      <c r="F238" s="134" t="s">
        <v>600</v>
      </c>
      <c r="G238" s="135" t="s">
        <v>277</v>
      </c>
      <c r="H238" s="136">
        <v>686.726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1657</v>
      </c>
    </row>
    <row r="239" spans="2:65" s="1" customFormat="1" x14ac:dyDescent="0.2">
      <c r="B239" s="33"/>
      <c r="D239" s="145" t="s">
        <v>235</v>
      </c>
      <c r="F239" s="146" t="s">
        <v>602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1658</v>
      </c>
      <c r="H240" s="153">
        <v>228.03100000000001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73</v>
      </c>
      <c r="AY240" s="151" t="s">
        <v>226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813</v>
      </c>
      <c r="H241" s="153">
        <v>458.69499999999999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73</v>
      </c>
      <c r="AY241" s="151" t="s">
        <v>226</v>
      </c>
    </row>
    <row r="242" spans="2:65" s="13" customFormat="1" x14ac:dyDescent="0.2">
      <c r="B242" s="157"/>
      <c r="D242" s="150" t="s">
        <v>237</v>
      </c>
      <c r="E242" s="158" t="s">
        <v>603</v>
      </c>
      <c r="F242" s="159" t="s">
        <v>240</v>
      </c>
      <c r="H242" s="160">
        <v>686.726</v>
      </c>
      <c r="I242" s="161"/>
      <c r="L242" s="157"/>
      <c r="M242" s="162"/>
      <c r="T242" s="163"/>
      <c r="AT242" s="158" t="s">
        <v>237</v>
      </c>
      <c r="AU242" s="158" t="s">
        <v>83</v>
      </c>
      <c r="AV242" s="13" t="s">
        <v>233</v>
      </c>
      <c r="AW242" s="13" t="s">
        <v>33</v>
      </c>
      <c r="AX242" s="13" t="s">
        <v>81</v>
      </c>
      <c r="AY242" s="158" t="s">
        <v>226</v>
      </c>
    </row>
    <row r="243" spans="2:65" s="1" customFormat="1" ht="24.2" customHeight="1" x14ac:dyDescent="0.2">
      <c r="B243" s="33"/>
      <c r="C243" s="132" t="s">
        <v>430</v>
      </c>
      <c r="D243" s="132" t="s">
        <v>228</v>
      </c>
      <c r="E243" s="133" t="s">
        <v>605</v>
      </c>
      <c r="F243" s="134" t="s">
        <v>606</v>
      </c>
      <c r="G243" s="135" t="s">
        <v>492</v>
      </c>
      <c r="H243" s="136">
        <v>686.726</v>
      </c>
      <c r="I243" s="137"/>
      <c r="J243" s="138">
        <f>ROUND(I243*H243,2)</f>
        <v>0</v>
      </c>
      <c r="K243" s="134" t="s">
        <v>19</v>
      </c>
      <c r="L243" s="33"/>
      <c r="M243" s="139" t="s">
        <v>19</v>
      </c>
      <c r="N243" s="140" t="s">
        <v>44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233</v>
      </c>
      <c r="AT243" s="143" t="s">
        <v>228</v>
      </c>
      <c r="AU243" s="143" t="s">
        <v>83</v>
      </c>
      <c r="AY243" s="18" t="s">
        <v>226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8" t="s">
        <v>81</v>
      </c>
      <c r="BK243" s="144">
        <f>ROUND(I243*H243,2)</f>
        <v>0</v>
      </c>
      <c r="BL243" s="18" t="s">
        <v>233</v>
      </c>
      <c r="BM243" s="143" t="s">
        <v>1659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603</v>
      </c>
      <c r="H244" s="153">
        <v>686.726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81</v>
      </c>
      <c r="AY244" s="151" t="s">
        <v>226</v>
      </c>
    </row>
    <row r="245" spans="2:65" s="1" customFormat="1" ht="24.2" customHeight="1" x14ac:dyDescent="0.2">
      <c r="B245" s="33"/>
      <c r="C245" s="132" t="s">
        <v>436</v>
      </c>
      <c r="D245" s="132" t="s">
        <v>228</v>
      </c>
      <c r="E245" s="133" t="s">
        <v>609</v>
      </c>
      <c r="F245" s="134" t="s">
        <v>610</v>
      </c>
      <c r="G245" s="135" t="s">
        <v>277</v>
      </c>
      <c r="H245" s="136">
        <v>628.36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1660</v>
      </c>
    </row>
    <row r="246" spans="2:65" s="1" customFormat="1" x14ac:dyDescent="0.2">
      <c r="B246" s="33"/>
      <c r="D246" s="145" t="s">
        <v>235</v>
      </c>
      <c r="F246" s="146" t="s">
        <v>612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1661</v>
      </c>
      <c r="H247" s="153">
        <v>628.36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73</v>
      </c>
      <c r="AY247" s="151" t="s">
        <v>226</v>
      </c>
    </row>
    <row r="248" spans="2:65" s="13" customFormat="1" x14ac:dyDescent="0.2">
      <c r="B248" s="157"/>
      <c r="D248" s="150" t="s">
        <v>237</v>
      </c>
      <c r="E248" s="158" t="s">
        <v>19</v>
      </c>
      <c r="F248" s="159" t="s">
        <v>240</v>
      </c>
      <c r="H248" s="160">
        <v>628.36</v>
      </c>
      <c r="I248" s="161"/>
      <c r="L248" s="157"/>
      <c r="M248" s="162"/>
      <c r="T248" s="163"/>
      <c r="AT248" s="158" t="s">
        <v>237</v>
      </c>
      <c r="AU248" s="158" t="s">
        <v>83</v>
      </c>
      <c r="AV248" s="13" t="s">
        <v>233</v>
      </c>
      <c r="AW248" s="13" t="s">
        <v>33</v>
      </c>
      <c r="AX248" s="13" t="s">
        <v>81</v>
      </c>
      <c r="AY248" s="158" t="s">
        <v>226</v>
      </c>
    </row>
    <row r="249" spans="2:65" s="1" customFormat="1" ht="16.5" customHeight="1" x14ac:dyDescent="0.2">
      <c r="B249" s="33"/>
      <c r="C249" s="175" t="s">
        <v>442</v>
      </c>
      <c r="D249" s="175" t="s">
        <v>331</v>
      </c>
      <c r="E249" s="176" t="s">
        <v>614</v>
      </c>
      <c r="F249" s="177" t="s">
        <v>615</v>
      </c>
      <c r="G249" s="178" t="s">
        <v>492</v>
      </c>
      <c r="H249" s="179">
        <v>825.65099999999995</v>
      </c>
      <c r="I249" s="180"/>
      <c r="J249" s="181">
        <f>ROUND(I249*H249,2)</f>
        <v>0</v>
      </c>
      <c r="K249" s="177" t="s">
        <v>19</v>
      </c>
      <c r="L249" s="182"/>
      <c r="M249" s="183" t="s">
        <v>19</v>
      </c>
      <c r="N249" s="184" t="s">
        <v>44</v>
      </c>
      <c r="P249" s="141">
        <f>O249*H249</f>
        <v>0</v>
      </c>
      <c r="Q249" s="141">
        <v>1</v>
      </c>
      <c r="R249" s="141">
        <f>Q249*H249</f>
        <v>825.65099999999995</v>
      </c>
      <c r="S249" s="141">
        <v>0</v>
      </c>
      <c r="T249" s="142">
        <f>S249*H249</f>
        <v>0</v>
      </c>
      <c r="AR249" s="143" t="s">
        <v>270</v>
      </c>
      <c r="AT249" s="143" t="s">
        <v>331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1662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1663</v>
      </c>
      <c r="H250" s="153">
        <v>628.36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1664</v>
      </c>
      <c r="H251" s="153">
        <v>-169.66499999999999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73</v>
      </c>
      <c r="AY251" s="151" t="s">
        <v>226</v>
      </c>
    </row>
    <row r="252" spans="2:65" s="13" customFormat="1" x14ac:dyDescent="0.2">
      <c r="B252" s="157"/>
      <c r="D252" s="150" t="s">
        <v>237</v>
      </c>
      <c r="E252" s="158" t="s">
        <v>813</v>
      </c>
      <c r="F252" s="159" t="s">
        <v>240</v>
      </c>
      <c r="H252" s="160">
        <v>458.69499999999999</v>
      </c>
      <c r="I252" s="161"/>
      <c r="L252" s="157"/>
      <c r="M252" s="162"/>
      <c r="T252" s="163"/>
      <c r="AT252" s="158" t="s">
        <v>237</v>
      </c>
      <c r="AU252" s="158" t="s">
        <v>83</v>
      </c>
      <c r="AV252" s="13" t="s">
        <v>233</v>
      </c>
      <c r="AW252" s="13" t="s">
        <v>33</v>
      </c>
      <c r="AX252" s="13" t="s">
        <v>81</v>
      </c>
      <c r="AY252" s="158" t="s">
        <v>226</v>
      </c>
    </row>
    <row r="253" spans="2:65" s="12" customFormat="1" x14ac:dyDescent="0.2">
      <c r="B253" s="149"/>
      <c r="D253" s="150" t="s">
        <v>237</v>
      </c>
      <c r="F253" s="152" t="s">
        <v>1665</v>
      </c>
      <c r="H253" s="153">
        <v>825.65099999999995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4</v>
      </c>
      <c r="AX253" s="12" t="s">
        <v>81</v>
      </c>
      <c r="AY253" s="151" t="s">
        <v>226</v>
      </c>
    </row>
    <row r="254" spans="2:65" s="1" customFormat="1" ht="37.9" customHeight="1" x14ac:dyDescent="0.2">
      <c r="B254" s="33"/>
      <c r="C254" s="132" t="s">
        <v>447</v>
      </c>
      <c r="D254" s="132" t="s">
        <v>228</v>
      </c>
      <c r="E254" s="133" t="s">
        <v>882</v>
      </c>
      <c r="F254" s="134" t="s">
        <v>883</v>
      </c>
      <c r="G254" s="135" t="s">
        <v>277</v>
      </c>
      <c r="H254" s="136">
        <v>187.31100000000001</v>
      </c>
      <c r="I254" s="137"/>
      <c r="J254" s="138">
        <f>ROUND(I254*H254,2)</f>
        <v>0</v>
      </c>
      <c r="K254" s="134" t="s">
        <v>232</v>
      </c>
      <c r="L254" s="33"/>
      <c r="M254" s="139" t="s">
        <v>19</v>
      </c>
      <c r="N254" s="140" t="s">
        <v>44</v>
      </c>
      <c r="P254" s="141">
        <f>O254*H254</f>
        <v>0</v>
      </c>
      <c r="Q254" s="141">
        <v>0</v>
      </c>
      <c r="R254" s="141">
        <f>Q254*H254</f>
        <v>0</v>
      </c>
      <c r="S254" s="141">
        <v>0</v>
      </c>
      <c r="T254" s="142">
        <f>S254*H254</f>
        <v>0</v>
      </c>
      <c r="AR254" s="143" t="s">
        <v>233</v>
      </c>
      <c r="AT254" s="143" t="s">
        <v>228</v>
      </c>
      <c r="AU254" s="143" t="s">
        <v>83</v>
      </c>
      <c r="AY254" s="18" t="s">
        <v>226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81</v>
      </c>
      <c r="BK254" s="144">
        <f>ROUND(I254*H254,2)</f>
        <v>0</v>
      </c>
      <c r="BL254" s="18" t="s">
        <v>233</v>
      </c>
      <c r="BM254" s="143" t="s">
        <v>1666</v>
      </c>
    </row>
    <row r="255" spans="2:65" s="1" customFormat="1" x14ac:dyDescent="0.2">
      <c r="B255" s="33"/>
      <c r="D255" s="145" t="s">
        <v>235</v>
      </c>
      <c r="F255" s="146" t="s">
        <v>885</v>
      </c>
      <c r="I255" s="147"/>
      <c r="L255" s="33"/>
      <c r="M255" s="148"/>
      <c r="T255" s="54"/>
      <c r="AT255" s="18" t="s">
        <v>235</v>
      </c>
      <c r="AU255" s="18" t="s">
        <v>83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1667</v>
      </c>
      <c r="H256" s="153">
        <v>187.31100000000001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73</v>
      </c>
      <c r="AY256" s="151" t="s">
        <v>226</v>
      </c>
    </row>
    <row r="257" spans="2:65" s="13" customFormat="1" x14ac:dyDescent="0.2">
      <c r="B257" s="157"/>
      <c r="D257" s="150" t="s">
        <v>237</v>
      </c>
      <c r="E257" s="158" t="s">
        <v>819</v>
      </c>
      <c r="F257" s="159" t="s">
        <v>240</v>
      </c>
      <c r="H257" s="160">
        <v>187.31100000000001</v>
      </c>
      <c r="I257" s="161"/>
      <c r="L257" s="157"/>
      <c r="M257" s="162"/>
      <c r="T257" s="163"/>
      <c r="AT257" s="158" t="s">
        <v>237</v>
      </c>
      <c r="AU257" s="158" t="s">
        <v>83</v>
      </c>
      <c r="AV257" s="13" t="s">
        <v>233</v>
      </c>
      <c r="AW257" s="13" t="s">
        <v>33</v>
      </c>
      <c r="AX257" s="13" t="s">
        <v>81</v>
      </c>
      <c r="AY257" s="158" t="s">
        <v>226</v>
      </c>
    </row>
    <row r="258" spans="2:65" s="1" customFormat="1" ht="16.5" customHeight="1" x14ac:dyDescent="0.2">
      <c r="B258" s="33"/>
      <c r="C258" s="175" t="s">
        <v>452</v>
      </c>
      <c r="D258" s="175" t="s">
        <v>331</v>
      </c>
      <c r="E258" s="176" t="s">
        <v>890</v>
      </c>
      <c r="F258" s="177" t="s">
        <v>891</v>
      </c>
      <c r="G258" s="178" t="s">
        <v>492</v>
      </c>
      <c r="H258" s="179">
        <v>337.16</v>
      </c>
      <c r="I258" s="180"/>
      <c r="J258" s="181">
        <f>ROUND(I258*H258,2)</f>
        <v>0</v>
      </c>
      <c r="K258" s="177" t="s">
        <v>232</v>
      </c>
      <c r="L258" s="182"/>
      <c r="M258" s="183" t="s">
        <v>19</v>
      </c>
      <c r="N258" s="184" t="s">
        <v>44</v>
      </c>
      <c r="P258" s="141">
        <f>O258*H258</f>
        <v>0</v>
      </c>
      <c r="Q258" s="141">
        <v>1</v>
      </c>
      <c r="R258" s="141">
        <f>Q258*H258</f>
        <v>337.16</v>
      </c>
      <c r="S258" s="141">
        <v>0</v>
      </c>
      <c r="T258" s="142">
        <f>S258*H258</f>
        <v>0</v>
      </c>
      <c r="AR258" s="143" t="s">
        <v>270</v>
      </c>
      <c r="AT258" s="143" t="s">
        <v>331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1668</v>
      </c>
    </row>
    <row r="259" spans="2:65" s="12" customFormat="1" x14ac:dyDescent="0.2">
      <c r="B259" s="149"/>
      <c r="D259" s="150" t="s">
        <v>237</v>
      </c>
      <c r="E259" s="151" t="s">
        <v>19</v>
      </c>
      <c r="F259" s="152" t="s">
        <v>1669</v>
      </c>
      <c r="H259" s="153">
        <v>187.31100000000001</v>
      </c>
      <c r="I259" s="154"/>
      <c r="L259" s="149"/>
      <c r="M259" s="155"/>
      <c r="T259" s="156"/>
      <c r="AT259" s="151" t="s">
        <v>237</v>
      </c>
      <c r="AU259" s="151" t="s">
        <v>83</v>
      </c>
      <c r="AV259" s="12" t="s">
        <v>83</v>
      </c>
      <c r="AW259" s="12" t="s">
        <v>33</v>
      </c>
      <c r="AX259" s="12" t="s">
        <v>81</v>
      </c>
      <c r="AY259" s="151" t="s">
        <v>226</v>
      </c>
    </row>
    <row r="260" spans="2:65" s="12" customFormat="1" x14ac:dyDescent="0.2">
      <c r="B260" s="149"/>
      <c r="D260" s="150" t="s">
        <v>237</v>
      </c>
      <c r="F260" s="152" t="s">
        <v>1670</v>
      </c>
      <c r="H260" s="153">
        <v>337.16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4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457</v>
      </c>
      <c r="D261" s="132" t="s">
        <v>228</v>
      </c>
      <c r="E261" s="133" t="s">
        <v>1422</v>
      </c>
      <c r="F261" s="134" t="s">
        <v>1423</v>
      </c>
      <c r="G261" s="135" t="s">
        <v>231</v>
      </c>
      <c r="H261" s="136">
        <v>111.99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1671</v>
      </c>
    </row>
    <row r="262" spans="2:65" s="1" customFormat="1" x14ac:dyDescent="0.2">
      <c r="B262" s="33"/>
      <c r="D262" s="145" t="s">
        <v>235</v>
      </c>
      <c r="F262" s="146" t="s">
        <v>1425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5" customFormat="1" x14ac:dyDescent="0.2">
      <c r="B263" s="185"/>
      <c r="D263" s="150" t="s">
        <v>237</v>
      </c>
      <c r="E263" s="186" t="s">
        <v>19</v>
      </c>
      <c r="F263" s="187" t="s">
        <v>1672</v>
      </c>
      <c r="H263" s="186" t="s">
        <v>19</v>
      </c>
      <c r="I263" s="188"/>
      <c r="L263" s="185"/>
      <c r="M263" s="189"/>
      <c r="T263" s="190"/>
      <c r="AT263" s="186" t="s">
        <v>237</v>
      </c>
      <c r="AU263" s="186" t="s">
        <v>83</v>
      </c>
      <c r="AV263" s="15" t="s">
        <v>81</v>
      </c>
      <c r="AW263" s="15" t="s">
        <v>33</v>
      </c>
      <c r="AX263" s="15" t="s">
        <v>73</v>
      </c>
      <c r="AY263" s="186" t="s">
        <v>226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1673</v>
      </c>
      <c r="H264" s="153">
        <v>21.61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73</v>
      </c>
      <c r="AY264" s="151" t="s">
        <v>226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1674</v>
      </c>
      <c r="H265" s="153">
        <v>4.6399999999999997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73</v>
      </c>
      <c r="AY265" s="151" t="s">
        <v>226</v>
      </c>
    </row>
    <row r="266" spans="2:65" s="12" customFormat="1" x14ac:dyDescent="0.2">
      <c r="B266" s="149"/>
      <c r="D266" s="150" t="s">
        <v>237</v>
      </c>
      <c r="E266" s="151" t="s">
        <v>19</v>
      </c>
      <c r="F266" s="152" t="s">
        <v>1675</v>
      </c>
      <c r="H266" s="153">
        <v>6.95</v>
      </c>
      <c r="I266" s="154"/>
      <c r="L266" s="149"/>
      <c r="M266" s="155"/>
      <c r="T266" s="156"/>
      <c r="AT266" s="151" t="s">
        <v>237</v>
      </c>
      <c r="AU266" s="151" t="s">
        <v>83</v>
      </c>
      <c r="AV266" s="12" t="s">
        <v>83</v>
      </c>
      <c r="AW266" s="12" t="s">
        <v>33</v>
      </c>
      <c r="AX266" s="12" t="s">
        <v>73</v>
      </c>
      <c r="AY266" s="151" t="s">
        <v>226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1676</v>
      </c>
      <c r="H267" s="153">
        <v>14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1677</v>
      </c>
      <c r="H268" s="153">
        <v>0.21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2" customFormat="1" x14ac:dyDescent="0.2">
      <c r="B269" s="149"/>
      <c r="D269" s="150" t="s">
        <v>237</v>
      </c>
      <c r="E269" s="151" t="s">
        <v>19</v>
      </c>
      <c r="F269" s="152" t="s">
        <v>1678</v>
      </c>
      <c r="H269" s="153">
        <v>3.63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33</v>
      </c>
      <c r="AX269" s="12" t="s">
        <v>73</v>
      </c>
      <c r="AY269" s="151" t="s">
        <v>226</v>
      </c>
    </row>
    <row r="270" spans="2:65" s="12" customFormat="1" x14ac:dyDescent="0.2">
      <c r="B270" s="149"/>
      <c r="D270" s="150" t="s">
        <v>237</v>
      </c>
      <c r="E270" s="151" t="s">
        <v>19</v>
      </c>
      <c r="F270" s="152" t="s">
        <v>1679</v>
      </c>
      <c r="H270" s="153">
        <v>30.55</v>
      </c>
      <c r="I270" s="154"/>
      <c r="L270" s="149"/>
      <c r="M270" s="155"/>
      <c r="T270" s="156"/>
      <c r="AT270" s="151" t="s">
        <v>237</v>
      </c>
      <c r="AU270" s="151" t="s">
        <v>83</v>
      </c>
      <c r="AV270" s="12" t="s">
        <v>83</v>
      </c>
      <c r="AW270" s="12" t="s">
        <v>33</v>
      </c>
      <c r="AX270" s="12" t="s">
        <v>73</v>
      </c>
      <c r="AY270" s="151" t="s">
        <v>226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1680</v>
      </c>
      <c r="H271" s="153">
        <v>6.39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2" customFormat="1" x14ac:dyDescent="0.2">
      <c r="B272" s="149"/>
      <c r="D272" s="150" t="s">
        <v>237</v>
      </c>
      <c r="E272" s="151" t="s">
        <v>19</v>
      </c>
      <c r="F272" s="152" t="s">
        <v>1681</v>
      </c>
      <c r="H272" s="153">
        <v>4.68</v>
      </c>
      <c r="I272" s="154"/>
      <c r="L272" s="149"/>
      <c r="M272" s="155"/>
      <c r="T272" s="156"/>
      <c r="AT272" s="151" t="s">
        <v>237</v>
      </c>
      <c r="AU272" s="151" t="s">
        <v>83</v>
      </c>
      <c r="AV272" s="12" t="s">
        <v>83</v>
      </c>
      <c r="AW272" s="12" t="s">
        <v>33</v>
      </c>
      <c r="AX272" s="12" t="s">
        <v>73</v>
      </c>
      <c r="AY272" s="151" t="s">
        <v>226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1682</v>
      </c>
      <c r="H273" s="153">
        <v>12.98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73</v>
      </c>
      <c r="AY273" s="151" t="s">
        <v>226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1683</v>
      </c>
      <c r="H274" s="153">
        <v>6.35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3" customFormat="1" x14ac:dyDescent="0.2">
      <c r="B275" s="157"/>
      <c r="D275" s="150" t="s">
        <v>237</v>
      </c>
      <c r="E275" s="158" t="s">
        <v>1351</v>
      </c>
      <c r="F275" s="159" t="s">
        <v>240</v>
      </c>
      <c r="H275" s="160">
        <v>111.99</v>
      </c>
      <c r="I275" s="161"/>
      <c r="L275" s="157"/>
      <c r="M275" s="162"/>
      <c r="T275" s="163"/>
      <c r="AT275" s="158" t="s">
        <v>237</v>
      </c>
      <c r="AU275" s="158" t="s">
        <v>83</v>
      </c>
      <c r="AV275" s="13" t="s">
        <v>233</v>
      </c>
      <c r="AW275" s="13" t="s">
        <v>33</v>
      </c>
      <c r="AX275" s="13" t="s">
        <v>81</v>
      </c>
      <c r="AY275" s="158" t="s">
        <v>226</v>
      </c>
    </row>
    <row r="276" spans="2:65" s="1" customFormat="1" ht="24.2" customHeight="1" x14ac:dyDescent="0.2">
      <c r="B276" s="33"/>
      <c r="C276" s="132" t="s">
        <v>462</v>
      </c>
      <c r="D276" s="132" t="s">
        <v>228</v>
      </c>
      <c r="E276" s="133" t="s">
        <v>1427</v>
      </c>
      <c r="F276" s="134" t="s">
        <v>1428</v>
      </c>
      <c r="G276" s="135" t="s">
        <v>231</v>
      </c>
      <c r="H276" s="136">
        <v>111.99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1684</v>
      </c>
    </row>
    <row r="277" spans="2:65" s="1" customFormat="1" x14ac:dyDescent="0.2">
      <c r="B277" s="33"/>
      <c r="D277" s="145" t="s">
        <v>235</v>
      </c>
      <c r="F277" s="146" t="s">
        <v>1430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2" customFormat="1" x14ac:dyDescent="0.2">
      <c r="B278" s="149"/>
      <c r="D278" s="150" t="s">
        <v>237</v>
      </c>
      <c r="E278" s="151" t="s">
        <v>19</v>
      </c>
      <c r="F278" s="152" t="s">
        <v>1351</v>
      </c>
      <c r="H278" s="153">
        <v>111.99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33</v>
      </c>
      <c r="AX278" s="12" t="s">
        <v>81</v>
      </c>
      <c r="AY278" s="151" t="s">
        <v>226</v>
      </c>
    </row>
    <row r="279" spans="2:65" s="1" customFormat="1" ht="16.5" customHeight="1" x14ac:dyDescent="0.2">
      <c r="B279" s="33"/>
      <c r="C279" s="175" t="s">
        <v>468</v>
      </c>
      <c r="D279" s="175" t="s">
        <v>331</v>
      </c>
      <c r="E279" s="176" t="s">
        <v>332</v>
      </c>
      <c r="F279" s="177" t="s">
        <v>333</v>
      </c>
      <c r="G279" s="178" t="s">
        <v>334</v>
      </c>
      <c r="H279" s="179">
        <v>1.68</v>
      </c>
      <c r="I279" s="180"/>
      <c r="J279" s="181">
        <f>ROUND(I279*H279,2)</f>
        <v>0</v>
      </c>
      <c r="K279" s="177" t="s">
        <v>232</v>
      </c>
      <c r="L279" s="182"/>
      <c r="M279" s="183" t="s">
        <v>19</v>
      </c>
      <c r="N279" s="184" t="s">
        <v>44</v>
      </c>
      <c r="P279" s="141">
        <f>O279*H279</f>
        <v>0</v>
      </c>
      <c r="Q279" s="141">
        <v>1E-3</v>
      </c>
      <c r="R279" s="141">
        <f>Q279*H279</f>
        <v>1.6800000000000001E-3</v>
      </c>
      <c r="S279" s="141">
        <v>0</v>
      </c>
      <c r="T279" s="142">
        <f>S279*H279</f>
        <v>0</v>
      </c>
      <c r="AR279" s="143" t="s">
        <v>270</v>
      </c>
      <c r="AT279" s="143" t="s">
        <v>331</v>
      </c>
      <c r="AU279" s="143" t="s">
        <v>83</v>
      </c>
      <c r="AY279" s="18" t="s">
        <v>226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81</v>
      </c>
      <c r="BK279" s="144">
        <f>ROUND(I279*H279,2)</f>
        <v>0</v>
      </c>
      <c r="BL279" s="18" t="s">
        <v>233</v>
      </c>
      <c r="BM279" s="143" t="s">
        <v>1685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1351</v>
      </c>
      <c r="H280" s="153">
        <v>111.99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81</v>
      </c>
      <c r="AY280" s="151" t="s">
        <v>226</v>
      </c>
    </row>
    <row r="281" spans="2:65" s="12" customFormat="1" x14ac:dyDescent="0.2">
      <c r="B281" s="149"/>
      <c r="D281" s="150" t="s">
        <v>237</v>
      </c>
      <c r="F281" s="152" t="s">
        <v>1686</v>
      </c>
      <c r="H281" s="153">
        <v>1.68</v>
      </c>
      <c r="I281" s="154"/>
      <c r="L281" s="149"/>
      <c r="M281" s="155"/>
      <c r="T281" s="156"/>
      <c r="AT281" s="151" t="s">
        <v>237</v>
      </c>
      <c r="AU281" s="151" t="s">
        <v>83</v>
      </c>
      <c r="AV281" s="12" t="s">
        <v>83</v>
      </c>
      <c r="AW281" s="12" t="s">
        <v>4</v>
      </c>
      <c r="AX281" s="12" t="s">
        <v>81</v>
      </c>
      <c r="AY281" s="151" t="s">
        <v>226</v>
      </c>
    </row>
    <row r="282" spans="2:65" s="1" customFormat="1" ht="16.5" customHeight="1" x14ac:dyDescent="0.2">
      <c r="B282" s="33"/>
      <c r="C282" s="132" t="s">
        <v>473</v>
      </c>
      <c r="D282" s="132" t="s">
        <v>228</v>
      </c>
      <c r="E282" s="133" t="s">
        <v>1433</v>
      </c>
      <c r="F282" s="134" t="s">
        <v>1434</v>
      </c>
      <c r="G282" s="135" t="s">
        <v>231</v>
      </c>
      <c r="H282" s="136">
        <v>111.99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0</v>
      </c>
      <c r="R282" s="141">
        <f>Q282*H282</f>
        <v>0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1687</v>
      </c>
    </row>
    <row r="283" spans="2:65" s="1" customFormat="1" x14ac:dyDescent="0.2">
      <c r="B283" s="33"/>
      <c r="D283" s="145" t="s">
        <v>235</v>
      </c>
      <c r="F283" s="146" t="s">
        <v>1436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1351</v>
      </c>
      <c r="H284" s="153">
        <v>111.99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81</v>
      </c>
      <c r="AY284" s="151" t="s">
        <v>226</v>
      </c>
    </row>
    <row r="285" spans="2:65" s="1" customFormat="1" ht="16.5" customHeight="1" x14ac:dyDescent="0.2">
      <c r="B285" s="33"/>
      <c r="C285" s="132" t="s">
        <v>479</v>
      </c>
      <c r="D285" s="132" t="s">
        <v>228</v>
      </c>
      <c r="E285" s="133" t="s">
        <v>1437</v>
      </c>
      <c r="F285" s="134" t="s">
        <v>1438</v>
      </c>
      <c r="G285" s="135" t="s">
        <v>231</v>
      </c>
      <c r="H285" s="136">
        <v>111.99</v>
      </c>
      <c r="I285" s="137"/>
      <c r="J285" s="138">
        <f>ROUND(I285*H285,2)</f>
        <v>0</v>
      </c>
      <c r="K285" s="134" t="s">
        <v>232</v>
      </c>
      <c r="L285" s="33"/>
      <c r="M285" s="139" t="s">
        <v>19</v>
      </c>
      <c r="N285" s="140" t="s">
        <v>44</v>
      </c>
      <c r="P285" s="141">
        <f>O285*H285</f>
        <v>0</v>
      </c>
      <c r="Q285" s="141">
        <v>0</v>
      </c>
      <c r="R285" s="141">
        <f>Q285*H285</f>
        <v>0</v>
      </c>
      <c r="S285" s="141">
        <v>0</v>
      </c>
      <c r="T285" s="142">
        <f>S285*H285</f>
        <v>0</v>
      </c>
      <c r="AR285" s="143" t="s">
        <v>233</v>
      </c>
      <c r="AT285" s="143" t="s">
        <v>228</v>
      </c>
      <c r="AU285" s="143" t="s">
        <v>83</v>
      </c>
      <c r="AY285" s="18" t="s">
        <v>226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8" t="s">
        <v>81</v>
      </c>
      <c r="BK285" s="144">
        <f>ROUND(I285*H285,2)</f>
        <v>0</v>
      </c>
      <c r="BL285" s="18" t="s">
        <v>233</v>
      </c>
      <c r="BM285" s="143" t="s">
        <v>1688</v>
      </c>
    </row>
    <row r="286" spans="2:65" s="1" customFormat="1" x14ac:dyDescent="0.2">
      <c r="B286" s="33"/>
      <c r="D286" s="145" t="s">
        <v>235</v>
      </c>
      <c r="F286" s="146" t="s">
        <v>1440</v>
      </c>
      <c r="I286" s="147"/>
      <c r="L286" s="33"/>
      <c r="M286" s="148"/>
      <c r="T286" s="54"/>
      <c r="AT286" s="18" t="s">
        <v>235</v>
      </c>
      <c r="AU286" s="18" t="s">
        <v>83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1351</v>
      </c>
      <c r="H287" s="153">
        <v>111.99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81</v>
      </c>
      <c r="AY287" s="151" t="s">
        <v>226</v>
      </c>
    </row>
    <row r="288" spans="2:65" s="1" customFormat="1" ht="16.5" customHeight="1" x14ac:dyDescent="0.2">
      <c r="B288" s="33"/>
      <c r="C288" s="132" t="s">
        <v>484</v>
      </c>
      <c r="D288" s="132" t="s">
        <v>228</v>
      </c>
      <c r="E288" s="133" t="s">
        <v>349</v>
      </c>
      <c r="F288" s="134" t="s">
        <v>350</v>
      </c>
      <c r="G288" s="135" t="s">
        <v>277</v>
      </c>
      <c r="H288" s="136">
        <v>11.199</v>
      </c>
      <c r="I288" s="137"/>
      <c r="J288" s="138">
        <f>ROUND(I288*H288,2)</f>
        <v>0</v>
      </c>
      <c r="K288" s="134" t="s">
        <v>232</v>
      </c>
      <c r="L288" s="33"/>
      <c r="M288" s="139" t="s">
        <v>19</v>
      </c>
      <c r="N288" s="140" t="s">
        <v>44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233</v>
      </c>
      <c r="AT288" s="143" t="s">
        <v>228</v>
      </c>
      <c r="AU288" s="143" t="s">
        <v>83</v>
      </c>
      <c r="AY288" s="18" t="s">
        <v>226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81</v>
      </c>
      <c r="BK288" s="144">
        <f>ROUND(I288*H288,2)</f>
        <v>0</v>
      </c>
      <c r="BL288" s="18" t="s">
        <v>233</v>
      </c>
      <c r="BM288" s="143" t="s">
        <v>1689</v>
      </c>
    </row>
    <row r="289" spans="2:65" s="1" customFormat="1" x14ac:dyDescent="0.2">
      <c r="B289" s="33"/>
      <c r="D289" s="145" t="s">
        <v>235</v>
      </c>
      <c r="F289" s="146" t="s">
        <v>352</v>
      </c>
      <c r="I289" s="147"/>
      <c r="L289" s="33"/>
      <c r="M289" s="148"/>
      <c r="T289" s="54"/>
      <c r="AT289" s="18" t="s">
        <v>235</v>
      </c>
      <c r="AU289" s="18" t="s">
        <v>83</v>
      </c>
    </row>
    <row r="290" spans="2:65" s="12" customFormat="1" x14ac:dyDescent="0.2">
      <c r="B290" s="149"/>
      <c r="D290" s="150" t="s">
        <v>237</v>
      </c>
      <c r="E290" s="151" t="s">
        <v>19</v>
      </c>
      <c r="F290" s="152" t="s">
        <v>1351</v>
      </c>
      <c r="H290" s="153">
        <v>111.99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33</v>
      </c>
      <c r="AX290" s="12" t="s">
        <v>81</v>
      </c>
      <c r="AY290" s="151" t="s">
        <v>226</v>
      </c>
    </row>
    <row r="291" spans="2:65" s="12" customFormat="1" x14ac:dyDescent="0.2">
      <c r="B291" s="149"/>
      <c r="D291" s="150" t="s">
        <v>237</v>
      </c>
      <c r="F291" s="152" t="s">
        <v>1690</v>
      </c>
      <c r="H291" s="153">
        <v>11.199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4</v>
      </c>
      <c r="AX291" s="12" t="s">
        <v>81</v>
      </c>
      <c r="AY291" s="151" t="s">
        <v>226</v>
      </c>
    </row>
    <row r="292" spans="2:65" s="11" customFormat="1" ht="22.9" customHeight="1" x14ac:dyDescent="0.2">
      <c r="B292" s="120"/>
      <c r="D292" s="121" t="s">
        <v>72</v>
      </c>
      <c r="E292" s="130" t="s">
        <v>83</v>
      </c>
      <c r="F292" s="130" t="s">
        <v>618</v>
      </c>
      <c r="I292" s="123"/>
      <c r="J292" s="131">
        <f>BK292</f>
        <v>0</v>
      </c>
      <c r="L292" s="120"/>
      <c r="M292" s="125"/>
      <c r="P292" s="126">
        <f>SUM(P293:P295)</f>
        <v>0</v>
      </c>
      <c r="R292" s="126">
        <f>SUM(R293:R295)</f>
        <v>75.698108200000007</v>
      </c>
      <c r="T292" s="127">
        <f>SUM(T293:T295)</f>
        <v>0</v>
      </c>
      <c r="AR292" s="121" t="s">
        <v>81</v>
      </c>
      <c r="AT292" s="128" t="s">
        <v>72</v>
      </c>
      <c r="AU292" s="128" t="s">
        <v>81</v>
      </c>
      <c r="AY292" s="121" t="s">
        <v>226</v>
      </c>
      <c r="BK292" s="129">
        <f>SUM(BK293:BK295)</f>
        <v>0</v>
      </c>
    </row>
    <row r="293" spans="2:65" s="1" customFormat="1" ht="37.9" customHeight="1" x14ac:dyDescent="0.2">
      <c r="B293" s="33"/>
      <c r="C293" s="132" t="s">
        <v>489</v>
      </c>
      <c r="D293" s="132" t="s">
        <v>228</v>
      </c>
      <c r="E293" s="133" t="s">
        <v>619</v>
      </c>
      <c r="F293" s="134" t="s">
        <v>620</v>
      </c>
      <c r="G293" s="135" t="s">
        <v>396</v>
      </c>
      <c r="H293" s="136">
        <v>370.18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0.20449000000000001</v>
      </c>
      <c r="R293" s="141">
        <f>Q293*H293</f>
        <v>75.698108200000007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1691</v>
      </c>
    </row>
    <row r="294" spans="2:65" s="1" customFormat="1" x14ac:dyDescent="0.2">
      <c r="B294" s="33"/>
      <c r="D294" s="145" t="s">
        <v>235</v>
      </c>
      <c r="F294" s="146" t="s">
        <v>622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1510</v>
      </c>
      <c r="H295" s="153">
        <v>370.18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81</v>
      </c>
      <c r="AY295" s="151" t="s">
        <v>226</v>
      </c>
    </row>
    <row r="296" spans="2:65" s="11" customFormat="1" ht="22.9" customHeight="1" x14ac:dyDescent="0.2">
      <c r="B296" s="120"/>
      <c r="D296" s="121" t="s">
        <v>72</v>
      </c>
      <c r="E296" s="130" t="s">
        <v>233</v>
      </c>
      <c r="F296" s="130" t="s">
        <v>424</v>
      </c>
      <c r="I296" s="123"/>
      <c r="J296" s="131">
        <f>BK296</f>
        <v>0</v>
      </c>
      <c r="L296" s="120"/>
      <c r="M296" s="125"/>
      <c r="P296" s="126">
        <f>SUM(P297:P300)</f>
        <v>0</v>
      </c>
      <c r="R296" s="126">
        <f>SUM(R297:R300)</f>
        <v>76.992154400000004</v>
      </c>
      <c r="T296" s="127">
        <f>SUM(T297:T300)</f>
        <v>0</v>
      </c>
      <c r="AR296" s="121" t="s">
        <v>81</v>
      </c>
      <c r="AT296" s="128" t="s">
        <v>72</v>
      </c>
      <c r="AU296" s="128" t="s">
        <v>81</v>
      </c>
      <c r="AY296" s="121" t="s">
        <v>226</v>
      </c>
      <c r="BK296" s="129">
        <f>SUM(BK297:BK300)</f>
        <v>0</v>
      </c>
    </row>
    <row r="297" spans="2:65" s="1" customFormat="1" ht="16.5" customHeight="1" x14ac:dyDescent="0.2">
      <c r="B297" s="33"/>
      <c r="C297" s="132" t="s">
        <v>496</v>
      </c>
      <c r="D297" s="132" t="s">
        <v>228</v>
      </c>
      <c r="E297" s="133" t="s">
        <v>901</v>
      </c>
      <c r="F297" s="134" t="s">
        <v>902</v>
      </c>
      <c r="G297" s="135" t="s">
        <v>277</v>
      </c>
      <c r="H297" s="136">
        <v>40.72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1.8907700000000001</v>
      </c>
      <c r="R297" s="141">
        <f>Q297*H297</f>
        <v>76.992154400000004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1692</v>
      </c>
    </row>
    <row r="298" spans="2:65" s="1" customFormat="1" x14ac:dyDescent="0.2">
      <c r="B298" s="33"/>
      <c r="D298" s="145" t="s">
        <v>235</v>
      </c>
      <c r="F298" s="146" t="s">
        <v>904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1693</v>
      </c>
      <c r="H299" s="153">
        <v>40.72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73</v>
      </c>
      <c r="AY299" s="151" t="s">
        <v>226</v>
      </c>
    </row>
    <row r="300" spans="2:65" s="13" customFormat="1" x14ac:dyDescent="0.2">
      <c r="B300" s="157"/>
      <c r="D300" s="150" t="s">
        <v>237</v>
      </c>
      <c r="E300" s="158" t="s">
        <v>811</v>
      </c>
      <c r="F300" s="159" t="s">
        <v>240</v>
      </c>
      <c r="H300" s="160">
        <v>40.72</v>
      </c>
      <c r="I300" s="161"/>
      <c r="L300" s="157"/>
      <c r="M300" s="162"/>
      <c r="T300" s="163"/>
      <c r="AT300" s="158" t="s">
        <v>237</v>
      </c>
      <c r="AU300" s="158" t="s">
        <v>83</v>
      </c>
      <c r="AV300" s="13" t="s">
        <v>233</v>
      </c>
      <c r="AW300" s="13" t="s">
        <v>33</v>
      </c>
      <c r="AX300" s="13" t="s">
        <v>81</v>
      </c>
      <c r="AY300" s="158" t="s">
        <v>226</v>
      </c>
    </row>
    <row r="301" spans="2:65" s="11" customFormat="1" ht="22.9" customHeight="1" x14ac:dyDescent="0.2">
      <c r="B301" s="120"/>
      <c r="D301" s="121" t="s">
        <v>72</v>
      </c>
      <c r="E301" s="130" t="s">
        <v>255</v>
      </c>
      <c r="F301" s="130" t="s">
        <v>435</v>
      </c>
      <c r="I301" s="123"/>
      <c r="J301" s="131">
        <f>BK301</f>
        <v>0</v>
      </c>
      <c r="L301" s="120"/>
      <c r="M301" s="125"/>
      <c r="P301" s="126">
        <f>SUM(P302:P364)</f>
        <v>0</v>
      </c>
      <c r="R301" s="126">
        <f>SUM(R302:R364)</f>
        <v>9.4686716000000004</v>
      </c>
      <c r="T301" s="127">
        <f>SUM(T302:T364)</f>
        <v>0</v>
      </c>
      <c r="AR301" s="121" t="s">
        <v>81</v>
      </c>
      <c r="AT301" s="128" t="s">
        <v>72</v>
      </c>
      <c r="AU301" s="128" t="s">
        <v>81</v>
      </c>
      <c r="AY301" s="121" t="s">
        <v>226</v>
      </c>
      <c r="BK301" s="129">
        <f>SUM(BK302:BK364)</f>
        <v>0</v>
      </c>
    </row>
    <row r="302" spans="2:65" s="1" customFormat="1" ht="16.5" customHeight="1" x14ac:dyDescent="0.2">
      <c r="B302" s="33"/>
      <c r="C302" s="132" t="s">
        <v>502</v>
      </c>
      <c r="D302" s="132" t="s">
        <v>228</v>
      </c>
      <c r="E302" s="133" t="s">
        <v>437</v>
      </c>
      <c r="F302" s="134" t="s">
        <v>438</v>
      </c>
      <c r="G302" s="135" t="s">
        <v>231</v>
      </c>
      <c r="H302" s="136">
        <v>34.83</v>
      </c>
      <c r="I302" s="137"/>
      <c r="J302" s="138">
        <f>ROUND(I302*H302,2)</f>
        <v>0</v>
      </c>
      <c r="K302" s="134" t="s">
        <v>232</v>
      </c>
      <c r="L302" s="33"/>
      <c r="M302" s="139" t="s">
        <v>19</v>
      </c>
      <c r="N302" s="140" t="s">
        <v>44</v>
      </c>
      <c r="P302" s="141">
        <f>O302*H302</f>
        <v>0</v>
      </c>
      <c r="Q302" s="141">
        <v>0</v>
      </c>
      <c r="R302" s="141">
        <f>Q302*H302</f>
        <v>0</v>
      </c>
      <c r="S302" s="141">
        <v>0</v>
      </c>
      <c r="T302" s="142">
        <f>S302*H302</f>
        <v>0</v>
      </c>
      <c r="AR302" s="143" t="s">
        <v>233</v>
      </c>
      <c r="AT302" s="143" t="s">
        <v>228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1694</v>
      </c>
    </row>
    <row r="303" spans="2:65" s="1" customFormat="1" x14ac:dyDescent="0.2">
      <c r="B303" s="33"/>
      <c r="D303" s="145" t="s">
        <v>235</v>
      </c>
      <c r="F303" s="146" t="s">
        <v>440</v>
      </c>
      <c r="I303" s="147"/>
      <c r="L303" s="33"/>
      <c r="M303" s="148"/>
      <c r="T303" s="54"/>
      <c r="AT303" s="18" t="s">
        <v>235</v>
      </c>
      <c r="AU303" s="18" t="s">
        <v>83</v>
      </c>
    </row>
    <row r="304" spans="2:65" s="15" customFormat="1" x14ac:dyDescent="0.2">
      <c r="B304" s="185"/>
      <c r="D304" s="150" t="s">
        <v>237</v>
      </c>
      <c r="E304" s="186" t="s">
        <v>19</v>
      </c>
      <c r="F304" s="187" t="s">
        <v>1556</v>
      </c>
      <c r="H304" s="186" t="s">
        <v>19</v>
      </c>
      <c r="I304" s="188"/>
      <c r="L304" s="185"/>
      <c r="M304" s="189"/>
      <c r="T304" s="190"/>
      <c r="AT304" s="186" t="s">
        <v>237</v>
      </c>
      <c r="AU304" s="186" t="s">
        <v>83</v>
      </c>
      <c r="AV304" s="15" t="s">
        <v>81</v>
      </c>
      <c r="AW304" s="15" t="s">
        <v>33</v>
      </c>
      <c r="AX304" s="15" t="s">
        <v>73</v>
      </c>
      <c r="AY304" s="186" t="s">
        <v>226</v>
      </c>
    </row>
    <row r="305" spans="2:65" s="12" customFormat="1" x14ac:dyDescent="0.2">
      <c r="B305" s="149"/>
      <c r="D305" s="150" t="s">
        <v>237</v>
      </c>
      <c r="E305" s="151" t="s">
        <v>19</v>
      </c>
      <c r="F305" s="152" t="s">
        <v>1532</v>
      </c>
      <c r="H305" s="153">
        <v>0.27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33</v>
      </c>
      <c r="AX305" s="12" t="s">
        <v>73</v>
      </c>
      <c r="AY305" s="151" t="s">
        <v>226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1533</v>
      </c>
      <c r="H306" s="153">
        <v>0.95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73</v>
      </c>
      <c r="AY306" s="151" t="s">
        <v>226</v>
      </c>
    </row>
    <row r="307" spans="2:65" s="12" customFormat="1" x14ac:dyDescent="0.2">
      <c r="B307" s="149"/>
      <c r="D307" s="150" t="s">
        <v>237</v>
      </c>
      <c r="E307" s="151" t="s">
        <v>19</v>
      </c>
      <c r="F307" s="152" t="s">
        <v>1534</v>
      </c>
      <c r="H307" s="153">
        <v>33.61</v>
      </c>
      <c r="I307" s="154"/>
      <c r="L307" s="149"/>
      <c r="M307" s="155"/>
      <c r="T307" s="156"/>
      <c r="AT307" s="151" t="s">
        <v>237</v>
      </c>
      <c r="AU307" s="151" t="s">
        <v>83</v>
      </c>
      <c r="AV307" s="12" t="s">
        <v>83</v>
      </c>
      <c r="AW307" s="12" t="s">
        <v>33</v>
      </c>
      <c r="AX307" s="12" t="s">
        <v>73</v>
      </c>
      <c r="AY307" s="151" t="s">
        <v>226</v>
      </c>
    </row>
    <row r="308" spans="2:65" s="13" customFormat="1" x14ac:dyDescent="0.2">
      <c r="B308" s="157"/>
      <c r="D308" s="150" t="s">
        <v>237</v>
      </c>
      <c r="E308" s="158" t="s">
        <v>19</v>
      </c>
      <c r="F308" s="159" t="s">
        <v>240</v>
      </c>
      <c r="H308" s="160">
        <v>34.83</v>
      </c>
      <c r="I308" s="161"/>
      <c r="L308" s="157"/>
      <c r="M308" s="162"/>
      <c r="T308" s="163"/>
      <c r="AT308" s="158" t="s">
        <v>237</v>
      </c>
      <c r="AU308" s="158" t="s">
        <v>83</v>
      </c>
      <c r="AV308" s="13" t="s">
        <v>233</v>
      </c>
      <c r="AW308" s="13" t="s">
        <v>33</v>
      </c>
      <c r="AX308" s="13" t="s">
        <v>81</v>
      </c>
      <c r="AY308" s="158" t="s">
        <v>226</v>
      </c>
    </row>
    <row r="309" spans="2:65" s="1" customFormat="1" ht="16.5" customHeight="1" x14ac:dyDescent="0.2">
      <c r="B309" s="33"/>
      <c r="C309" s="132" t="s">
        <v>508</v>
      </c>
      <c r="D309" s="132" t="s">
        <v>228</v>
      </c>
      <c r="E309" s="133" t="s">
        <v>1461</v>
      </c>
      <c r="F309" s="134" t="s">
        <v>1462</v>
      </c>
      <c r="G309" s="135" t="s">
        <v>231</v>
      </c>
      <c r="H309" s="136">
        <v>167.64</v>
      </c>
      <c r="I309" s="137"/>
      <c r="J309" s="138">
        <f>ROUND(I309*H309,2)</f>
        <v>0</v>
      </c>
      <c r="K309" s="134" t="s">
        <v>232</v>
      </c>
      <c r="L309" s="33"/>
      <c r="M309" s="139" t="s">
        <v>19</v>
      </c>
      <c r="N309" s="140" t="s">
        <v>44</v>
      </c>
      <c r="P309" s="141">
        <f>O309*H309</f>
        <v>0</v>
      </c>
      <c r="Q309" s="141">
        <v>0</v>
      </c>
      <c r="R309" s="141">
        <f>Q309*H309</f>
        <v>0</v>
      </c>
      <c r="S309" s="141">
        <v>0</v>
      </c>
      <c r="T309" s="142">
        <f>S309*H309</f>
        <v>0</v>
      </c>
      <c r="AR309" s="143" t="s">
        <v>233</v>
      </c>
      <c r="AT309" s="143" t="s">
        <v>228</v>
      </c>
      <c r="AU309" s="143" t="s">
        <v>83</v>
      </c>
      <c r="AY309" s="18" t="s">
        <v>226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81</v>
      </c>
      <c r="BK309" s="144">
        <f>ROUND(I309*H309,2)</f>
        <v>0</v>
      </c>
      <c r="BL309" s="18" t="s">
        <v>233</v>
      </c>
      <c r="BM309" s="143" t="s">
        <v>1695</v>
      </c>
    </row>
    <row r="310" spans="2:65" s="1" customFormat="1" x14ac:dyDescent="0.2">
      <c r="B310" s="33"/>
      <c r="D310" s="145" t="s">
        <v>235</v>
      </c>
      <c r="F310" s="146" t="s">
        <v>1464</v>
      </c>
      <c r="I310" s="147"/>
      <c r="L310" s="33"/>
      <c r="M310" s="148"/>
      <c r="T310" s="54"/>
      <c r="AT310" s="18" t="s">
        <v>235</v>
      </c>
      <c r="AU310" s="18" t="s">
        <v>83</v>
      </c>
    </row>
    <row r="311" spans="2:65" s="15" customFormat="1" x14ac:dyDescent="0.2">
      <c r="B311" s="185"/>
      <c r="D311" s="150" t="s">
        <v>237</v>
      </c>
      <c r="E311" s="186" t="s">
        <v>19</v>
      </c>
      <c r="F311" s="187" t="s">
        <v>1696</v>
      </c>
      <c r="H311" s="186" t="s">
        <v>19</v>
      </c>
      <c r="I311" s="188"/>
      <c r="L311" s="185"/>
      <c r="M311" s="189"/>
      <c r="T311" s="190"/>
      <c r="AT311" s="186" t="s">
        <v>237</v>
      </c>
      <c r="AU311" s="186" t="s">
        <v>83</v>
      </c>
      <c r="AV311" s="15" t="s">
        <v>81</v>
      </c>
      <c r="AW311" s="15" t="s">
        <v>33</v>
      </c>
      <c r="AX311" s="15" t="s">
        <v>73</v>
      </c>
      <c r="AY311" s="186" t="s">
        <v>226</v>
      </c>
    </row>
    <row r="312" spans="2:65" s="12" customFormat="1" x14ac:dyDescent="0.2">
      <c r="B312" s="149"/>
      <c r="D312" s="150" t="s">
        <v>237</v>
      </c>
      <c r="E312" s="151" t="s">
        <v>19</v>
      </c>
      <c r="F312" s="152" t="s">
        <v>1697</v>
      </c>
      <c r="H312" s="153">
        <v>155.30000000000001</v>
      </c>
      <c r="I312" s="154"/>
      <c r="L312" s="149"/>
      <c r="M312" s="155"/>
      <c r="T312" s="156"/>
      <c r="AT312" s="151" t="s">
        <v>237</v>
      </c>
      <c r="AU312" s="151" t="s">
        <v>83</v>
      </c>
      <c r="AV312" s="12" t="s">
        <v>83</v>
      </c>
      <c r="AW312" s="12" t="s">
        <v>33</v>
      </c>
      <c r="AX312" s="12" t="s">
        <v>73</v>
      </c>
      <c r="AY312" s="151" t="s">
        <v>226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1698</v>
      </c>
      <c r="H313" s="153">
        <v>12.34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3" customFormat="1" x14ac:dyDescent="0.2">
      <c r="B314" s="157"/>
      <c r="D314" s="150" t="s">
        <v>237</v>
      </c>
      <c r="E314" s="158" t="s">
        <v>19</v>
      </c>
      <c r="F314" s="159" t="s">
        <v>240</v>
      </c>
      <c r="H314" s="160">
        <v>167.64</v>
      </c>
      <c r="I314" s="161"/>
      <c r="L314" s="157"/>
      <c r="M314" s="162"/>
      <c r="T314" s="163"/>
      <c r="AT314" s="158" t="s">
        <v>237</v>
      </c>
      <c r="AU314" s="158" t="s">
        <v>83</v>
      </c>
      <c r="AV314" s="13" t="s">
        <v>233</v>
      </c>
      <c r="AW314" s="13" t="s">
        <v>33</v>
      </c>
      <c r="AX314" s="13" t="s">
        <v>81</v>
      </c>
      <c r="AY314" s="158" t="s">
        <v>226</v>
      </c>
    </row>
    <row r="315" spans="2:65" s="1" customFormat="1" ht="21.75" customHeight="1" x14ac:dyDescent="0.2">
      <c r="B315" s="33"/>
      <c r="C315" s="132" t="s">
        <v>513</v>
      </c>
      <c r="D315" s="132" t="s">
        <v>228</v>
      </c>
      <c r="E315" s="133" t="s">
        <v>1699</v>
      </c>
      <c r="F315" s="134" t="s">
        <v>1700</v>
      </c>
      <c r="G315" s="135" t="s">
        <v>231</v>
      </c>
      <c r="H315" s="136">
        <v>155.30000000000001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0</v>
      </c>
      <c r="R315" s="141">
        <f>Q315*H315</f>
        <v>0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1701</v>
      </c>
    </row>
    <row r="316" spans="2:65" s="1" customFormat="1" x14ac:dyDescent="0.2">
      <c r="B316" s="33"/>
      <c r="D316" s="145" t="s">
        <v>235</v>
      </c>
      <c r="F316" s="146" t="s">
        <v>1702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1703</v>
      </c>
      <c r="H317" s="153">
        <v>155.30000000000001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81</v>
      </c>
      <c r="AY317" s="151" t="s">
        <v>226</v>
      </c>
    </row>
    <row r="318" spans="2:65" s="1" customFormat="1" ht="21.75" customHeight="1" x14ac:dyDescent="0.2">
      <c r="B318" s="33"/>
      <c r="C318" s="132" t="s">
        <v>518</v>
      </c>
      <c r="D318" s="132" t="s">
        <v>228</v>
      </c>
      <c r="E318" s="133" t="s">
        <v>1704</v>
      </c>
      <c r="F318" s="134" t="s">
        <v>1705</v>
      </c>
      <c r="G318" s="135" t="s">
        <v>231</v>
      </c>
      <c r="H318" s="136">
        <v>12.34</v>
      </c>
      <c r="I318" s="137"/>
      <c r="J318" s="138">
        <f>ROUND(I318*H318,2)</f>
        <v>0</v>
      </c>
      <c r="K318" s="134" t="s">
        <v>232</v>
      </c>
      <c r="L318" s="33"/>
      <c r="M318" s="139" t="s">
        <v>19</v>
      </c>
      <c r="N318" s="140" t="s">
        <v>44</v>
      </c>
      <c r="P318" s="141">
        <f>O318*H318</f>
        <v>0</v>
      </c>
      <c r="Q318" s="141">
        <v>0</v>
      </c>
      <c r="R318" s="141">
        <f>Q318*H318</f>
        <v>0</v>
      </c>
      <c r="S318" s="141">
        <v>0</v>
      </c>
      <c r="T318" s="142">
        <f>S318*H318</f>
        <v>0</v>
      </c>
      <c r="AR318" s="143" t="s">
        <v>233</v>
      </c>
      <c r="AT318" s="143" t="s">
        <v>228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1706</v>
      </c>
    </row>
    <row r="319" spans="2:65" s="1" customFormat="1" x14ac:dyDescent="0.2">
      <c r="B319" s="33"/>
      <c r="D319" s="145" t="s">
        <v>235</v>
      </c>
      <c r="F319" s="146" t="s">
        <v>1707</v>
      </c>
      <c r="I319" s="147"/>
      <c r="L319" s="33"/>
      <c r="M319" s="148"/>
      <c r="T319" s="54"/>
      <c r="AT319" s="18" t="s">
        <v>235</v>
      </c>
      <c r="AU319" s="18" t="s">
        <v>83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1708</v>
      </c>
      <c r="H320" s="153">
        <v>12.34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81</v>
      </c>
      <c r="AY320" s="151" t="s">
        <v>226</v>
      </c>
    </row>
    <row r="321" spans="2:65" s="1" customFormat="1" ht="24.2" customHeight="1" x14ac:dyDescent="0.2">
      <c r="B321" s="33"/>
      <c r="C321" s="132" t="s">
        <v>524</v>
      </c>
      <c r="D321" s="132" t="s">
        <v>228</v>
      </c>
      <c r="E321" s="133" t="s">
        <v>1709</v>
      </c>
      <c r="F321" s="134" t="s">
        <v>1710</v>
      </c>
      <c r="G321" s="135" t="s">
        <v>231</v>
      </c>
      <c r="H321" s="136">
        <v>240.00899999999999</v>
      </c>
      <c r="I321" s="137"/>
      <c r="J321" s="138">
        <f>ROUND(I321*H321,2)</f>
        <v>0</v>
      </c>
      <c r="K321" s="134" t="s">
        <v>232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0</v>
      </c>
      <c r="R321" s="141">
        <f>Q321*H321</f>
        <v>0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1711</v>
      </c>
    </row>
    <row r="322" spans="2:65" s="1" customFormat="1" x14ac:dyDescent="0.2">
      <c r="B322" s="33"/>
      <c r="D322" s="145" t="s">
        <v>235</v>
      </c>
      <c r="F322" s="146" t="s">
        <v>1712</v>
      </c>
      <c r="I322" s="147"/>
      <c r="L322" s="33"/>
      <c r="M322" s="148"/>
      <c r="T322" s="54"/>
      <c r="AT322" s="18" t="s">
        <v>235</v>
      </c>
      <c r="AU322" s="18" t="s">
        <v>83</v>
      </c>
    </row>
    <row r="323" spans="2:65" s="15" customFormat="1" x14ac:dyDescent="0.2">
      <c r="B323" s="185"/>
      <c r="D323" s="150" t="s">
        <v>237</v>
      </c>
      <c r="E323" s="186" t="s">
        <v>19</v>
      </c>
      <c r="F323" s="187" t="s">
        <v>1574</v>
      </c>
      <c r="H323" s="186" t="s">
        <v>19</v>
      </c>
      <c r="I323" s="188"/>
      <c r="L323" s="185"/>
      <c r="M323" s="189"/>
      <c r="T323" s="190"/>
      <c r="AT323" s="186" t="s">
        <v>237</v>
      </c>
      <c r="AU323" s="186" t="s">
        <v>83</v>
      </c>
      <c r="AV323" s="15" t="s">
        <v>81</v>
      </c>
      <c r="AW323" s="15" t="s">
        <v>33</v>
      </c>
      <c r="AX323" s="15" t="s">
        <v>73</v>
      </c>
      <c r="AY323" s="186" t="s">
        <v>226</v>
      </c>
    </row>
    <row r="324" spans="2:65" s="12" customFormat="1" x14ac:dyDescent="0.2">
      <c r="B324" s="149"/>
      <c r="D324" s="150" t="s">
        <v>237</v>
      </c>
      <c r="E324" s="151" t="s">
        <v>19</v>
      </c>
      <c r="F324" s="152" t="s">
        <v>1575</v>
      </c>
      <c r="H324" s="153">
        <v>240.00899999999999</v>
      </c>
      <c r="I324" s="154"/>
      <c r="L324" s="149"/>
      <c r="M324" s="155"/>
      <c r="T324" s="156"/>
      <c r="AT324" s="151" t="s">
        <v>237</v>
      </c>
      <c r="AU324" s="151" t="s">
        <v>83</v>
      </c>
      <c r="AV324" s="12" t="s">
        <v>83</v>
      </c>
      <c r="AW324" s="12" t="s">
        <v>33</v>
      </c>
      <c r="AX324" s="12" t="s">
        <v>81</v>
      </c>
      <c r="AY324" s="151" t="s">
        <v>226</v>
      </c>
    </row>
    <row r="325" spans="2:65" s="1" customFormat="1" ht="24.2" customHeight="1" x14ac:dyDescent="0.2">
      <c r="B325" s="33"/>
      <c r="C325" s="132" t="s">
        <v>532</v>
      </c>
      <c r="D325" s="132" t="s">
        <v>228</v>
      </c>
      <c r="E325" s="133" t="s">
        <v>1465</v>
      </c>
      <c r="F325" s="134" t="s">
        <v>1466</v>
      </c>
      <c r="G325" s="135" t="s">
        <v>231</v>
      </c>
      <c r="H325" s="136">
        <v>19.071000000000002</v>
      </c>
      <c r="I325" s="137"/>
      <c r="J325" s="138">
        <f>ROUND(I325*H325,2)</f>
        <v>0</v>
      </c>
      <c r="K325" s="134" t="s">
        <v>232</v>
      </c>
      <c r="L325" s="33"/>
      <c r="M325" s="139" t="s">
        <v>19</v>
      </c>
      <c r="N325" s="140" t="s">
        <v>44</v>
      </c>
      <c r="P325" s="141">
        <f>O325*H325</f>
        <v>0</v>
      </c>
      <c r="Q325" s="141">
        <v>0</v>
      </c>
      <c r="R325" s="141">
        <f>Q325*H325</f>
        <v>0</v>
      </c>
      <c r="S325" s="141">
        <v>0</v>
      </c>
      <c r="T325" s="142">
        <f>S325*H325</f>
        <v>0</v>
      </c>
      <c r="AR325" s="143" t="s">
        <v>233</v>
      </c>
      <c r="AT325" s="143" t="s">
        <v>228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1713</v>
      </c>
    </row>
    <row r="326" spans="2:65" s="1" customFormat="1" x14ac:dyDescent="0.2">
      <c r="B326" s="33"/>
      <c r="D326" s="145" t="s">
        <v>235</v>
      </c>
      <c r="F326" s="146" t="s">
        <v>1468</v>
      </c>
      <c r="I326" s="147"/>
      <c r="L326" s="33"/>
      <c r="M326" s="148"/>
      <c r="T326" s="54"/>
      <c r="AT326" s="18" t="s">
        <v>235</v>
      </c>
      <c r="AU326" s="18" t="s">
        <v>83</v>
      </c>
    </row>
    <row r="327" spans="2:65" s="12" customFormat="1" x14ac:dyDescent="0.2">
      <c r="B327" s="149"/>
      <c r="D327" s="150" t="s">
        <v>237</v>
      </c>
      <c r="E327" s="151" t="s">
        <v>19</v>
      </c>
      <c r="F327" s="152" t="s">
        <v>1580</v>
      </c>
      <c r="H327" s="153">
        <v>19.071000000000002</v>
      </c>
      <c r="I327" s="154"/>
      <c r="L327" s="149"/>
      <c r="M327" s="155"/>
      <c r="T327" s="156"/>
      <c r="AT327" s="151" t="s">
        <v>237</v>
      </c>
      <c r="AU327" s="151" t="s">
        <v>83</v>
      </c>
      <c r="AV327" s="12" t="s">
        <v>83</v>
      </c>
      <c r="AW327" s="12" t="s">
        <v>33</v>
      </c>
      <c r="AX327" s="12" t="s">
        <v>81</v>
      </c>
      <c r="AY327" s="151" t="s">
        <v>226</v>
      </c>
    </row>
    <row r="328" spans="2:65" s="1" customFormat="1" ht="24.2" customHeight="1" x14ac:dyDescent="0.2">
      <c r="B328" s="33"/>
      <c r="C328" s="132" t="s">
        <v>538</v>
      </c>
      <c r="D328" s="132" t="s">
        <v>228</v>
      </c>
      <c r="E328" s="133" t="s">
        <v>1289</v>
      </c>
      <c r="F328" s="134" t="s">
        <v>1290</v>
      </c>
      <c r="G328" s="135" t="s">
        <v>231</v>
      </c>
      <c r="H328" s="136">
        <v>155.30000000000001</v>
      </c>
      <c r="I328" s="137"/>
      <c r="J328" s="138">
        <f>ROUND(I328*H328,2)</f>
        <v>0</v>
      </c>
      <c r="K328" s="134" t="s">
        <v>232</v>
      </c>
      <c r="L328" s="33"/>
      <c r="M328" s="139" t="s">
        <v>19</v>
      </c>
      <c r="N328" s="140" t="s">
        <v>44</v>
      </c>
      <c r="P328" s="141">
        <f>O328*H328</f>
        <v>0</v>
      </c>
      <c r="Q328" s="141">
        <v>0</v>
      </c>
      <c r="R328" s="141">
        <f>Q328*H328</f>
        <v>0</v>
      </c>
      <c r="S328" s="141">
        <v>0</v>
      </c>
      <c r="T328" s="142">
        <f>S328*H328</f>
        <v>0</v>
      </c>
      <c r="AR328" s="143" t="s">
        <v>233</v>
      </c>
      <c r="AT328" s="143" t="s">
        <v>228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1714</v>
      </c>
    </row>
    <row r="329" spans="2:65" s="1" customFormat="1" x14ac:dyDescent="0.2">
      <c r="B329" s="33"/>
      <c r="D329" s="145" t="s">
        <v>235</v>
      </c>
      <c r="F329" s="146" t="s">
        <v>1292</v>
      </c>
      <c r="I329" s="147"/>
      <c r="L329" s="33"/>
      <c r="M329" s="148"/>
      <c r="T329" s="54"/>
      <c r="AT329" s="18" t="s">
        <v>235</v>
      </c>
      <c r="AU329" s="18" t="s">
        <v>83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1145</v>
      </c>
      <c r="H330" s="153">
        <v>155.30000000000001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81</v>
      </c>
      <c r="AY330" s="151" t="s">
        <v>226</v>
      </c>
    </row>
    <row r="331" spans="2:65" s="1" customFormat="1" ht="16.5" customHeight="1" x14ac:dyDescent="0.2">
      <c r="B331" s="33"/>
      <c r="C331" s="132" t="s">
        <v>1328</v>
      </c>
      <c r="D331" s="132" t="s">
        <v>228</v>
      </c>
      <c r="E331" s="133" t="s">
        <v>1715</v>
      </c>
      <c r="F331" s="134" t="s">
        <v>1716</v>
      </c>
      <c r="G331" s="135" t="s">
        <v>231</v>
      </c>
      <c r="H331" s="136">
        <v>259.08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0</v>
      </c>
      <c r="R331" s="141">
        <f>Q331*H331</f>
        <v>0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1717</v>
      </c>
    </row>
    <row r="332" spans="2:65" s="1" customFormat="1" x14ac:dyDescent="0.2">
      <c r="B332" s="33"/>
      <c r="D332" s="145" t="s">
        <v>235</v>
      </c>
      <c r="F332" s="146" t="s">
        <v>1718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" customFormat="1" ht="16.5" customHeight="1" x14ac:dyDescent="0.2">
      <c r="B333" s="33"/>
      <c r="C333" s="132" t="s">
        <v>1330</v>
      </c>
      <c r="D333" s="132" t="s">
        <v>228</v>
      </c>
      <c r="E333" s="133" t="s">
        <v>1719</v>
      </c>
      <c r="F333" s="134" t="s">
        <v>1720</v>
      </c>
      <c r="G333" s="135" t="s">
        <v>231</v>
      </c>
      <c r="H333" s="136">
        <v>259.08</v>
      </c>
      <c r="I333" s="137"/>
      <c r="J333" s="138">
        <f>ROUND(I333*H333,2)</f>
        <v>0</v>
      </c>
      <c r="K333" s="134" t="s">
        <v>232</v>
      </c>
      <c r="L333" s="33"/>
      <c r="M333" s="139" t="s">
        <v>19</v>
      </c>
      <c r="N333" s="140" t="s">
        <v>44</v>
      </c>
      <c r="P333" s="141">
        <f>O333*H333</f>
        <v>0</v>
      </c>
      <c r="Q333" s="141">
        <v>0</v>
      </c>
      <c r="R333" s="141">
        <f>Q333*H333</f>
        <v>0</v>
      </c>
      <c r="S333" s="141">
        <v>0</v>
      </c>
      <c r="T333" s="142">
        <f>S333*H333</f>
        <v>0</v>
      </c>
      <c r="AR333" s="143" t="s">
        <v>233</v>
      </c>
      <c r="AT333" s="143" t="s">
        <v>228</v>
      </c>
      <c r="AU333" s="143" t="s">
        <v>83</v>
      </c>
      <c r="AY333" s="18" t="s">
        <v>226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8" t="s">
        <v>81</v>
      </c>
      <c r="BK333" s="144">
        <f>ROUND(I333*H333,2)</f>
        <v>0</v>
      </c>
      <c r="BL333" s="18" t="s">
        <v>233</v>
      </c>
      <c r="BM333" s="143" t="s">
        <v>1721</v>
      </c>
    </row>
    <row r="334" spans="2:65" s="1" customFormat="1" x14ac:dyDescent="0.2">
      <c r="B334" s="33"/>
      <c r="D334" s="145" t="s">
        <v>235</v>
      </c>
      <c r="F334" s="146" t="s">
        <v>1722</v>
      </c>
      <c r="I334" s="147"/>
      <c r="L334" s="33"/>
      <c r="M334" s="148"/>
      <c r="T334" s="54"/>
      <c r="AT334" s="18" t="s">
        <v>235</v>
      </c>
      <c r="AU334" s="18" t="s">
        <v>83</v>
      </c>
    </row>
    <row r="335" spans="2:65" s="12" customFormat="1" x14ac:dyDescent="0.2">
      <c r="B335" s="149"/>
      <c r="D335" s="150" t="s">
        <v>237</v>
      </c>
      <c r="E335" s="151" t="s">
        <v>19</v>
      </c>
      <c r="F335" s="152" t="s">
        <v>1723</v>
      </c>
      <c r="H335" s="153">
        <v>240.00899999999999</v>
      </c>
      <c r="I335" s="154"/>
      <c r="L335" s="149"/>
      <c r="M335" s="155"/>
      <c r="T335" s="156"/>
      <c r="AT335" s="151" t="s">
        <v>237</v>
      </c>
      <c r="AU335" s="151" t="s">
        <v>83</v>
      </c>
      <c r="AV335" s="12" t="s">
        <v>83</v>
      </c>
      <c r="AW335" s="12" t="s">
        <v>33</v>
      </c>
      <c r="AX335" s="12" t="s">
        <v>73</v>
      </c>
      <c r="AY335" s="151" t="s">
        <v>226</v>
      </c>
    </row>
    <row r="336" spans="2:65" s="12" customFormat="1" x14ac:dyDescent="0.2">
      <c r="B336" s="149"/>
      <c r="D336" s="150" t="s">
        <v>237</v>
      </c>
      <c r="E336" s="151" t="s">
        <v>19</v>
      </c>
      <c r="F336" s="152" t="s">
        <v>1724</v>
      </c>
      <c r="H336" s="153">
        <v>19.071000000000002</v>
      </c>
      <c r="I336" s="154"/>
      <c r="L336" s="149"/>
      <c r="M336" s="155"/>
      <c r="T336" s="156"/>
      <c r="AT336" s="151" t="s">
        <v>237</v>
      </c>
      <c r="AU336" s="151" t="s">
        <v>83</v>
      </c>
      <c r="AV336" s="12" t="s">
        <v>83</v>
      </c>
      <c r="AW336" s="12" t="s">
        <v>33</v>
      </c>
      <c r="AX336" s="12" t="s">
        <v>73</v>
      </c>
      <c r="AY336" s="151" t="s">
        <v>226</v>
      </c>
    </row>
    <row r="337" spans="2:65" s="13" customFormat="1" x14ac:dyDescent="0.2">
      <c r="B337" s="157"/>
      <c r="D337" s="150" t="s">
        <v>237</v>
      </c>
      <c r="E337" s="158" t="s">
        <v>19</v>
      </c>
      <c r="F337" s="159" t="s">
        <v>240</v>
      </c>
      <c r="H337" s="160">
        <v>259.08</v>
      </c>
      <c r="I337" s="161"/>
      <c r="L337" s="157"/>
      <c r="M337" s="162"/>
      <c r="T337" s="163"/>
      <c r="AT337" s="158" t="s">
        <v>237</v>
      </c>
      <c r="AU337" s="158" t="s">
        <v>83</v>
      </c>
      <c r="AV337" s="13" t="s">
        <v>233</v>
      </c>
      <c r="AW337" s="13" t="s">
        <v>33</v>
      </c>
      <c r="AX337" s="13" t="s">
        <v>81</v>
      </c>
      <c r="AY337" s="158" t="s">
        <v>226</v>
      </c>
    </row>
    <row r="338" spans="2:65" s="1" customFormat="1" ht="24.2" customHeight="1" x14ac:dyDescent="0.2">
      <c r="B338" s="33"/>
      <c r="C338" s="132" t="s">
        <v>1332</v>
      </c>
      <c r="D338" s="132" t="s">
        <v>228</v>
      </c>
      <c r="E338" s="133" t="s">
        <v>453</v>
      </c>
      <c r="F338" s="134" t="s">
        <v>454</v>
      </c>
      <c r="G338" s="135" t="s">
        <v>231</v>
      </c>
      <c r="H338" s="136">
        <v>240.00899999999999</v>
      </c>
      <c r="I338" s="137"/>
      <c r="J338" s="138">
        <f>ROUND(I338*H338,2)</f>
        <v>0</v>
      </c>
      <c r="K338" s="134" t="s">
        <v>232</v>
      </c>
      <c r="L338" s="33"/>
      <c r="M338" s="139" t="s">
        <v>19</v>
      </c>
      <c r="N338" s="140" t="s">
        <v>44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233</v>
      </c>
      <c r="AT338" s="143" t="s">
        <v>228</v>
      </c>
      <c r="AU338" s="143" t="s">
        <v>83</v>
      </c>
      <c r="AY338" s="18" t="s">
        <v>226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81</v>
      </c>
      <c r="BK338" s="144">
        <f>ROUND(I338*H338,2)</f>
        <v>0</v>
      </c>
      <c r="BL338" s="18" t="s">
        <v>233</v>
      </c>
      <c r="BM338" s="143" t="s">
        <v>1725</v>
      </c>
    </row>
    <row r="339" spans="2:65" s="1" customFormat="1" x14ac:dyDescent="0.2">
      <c r="B339" s="33"/>
      <c r="D339" s="145" t="s">
        <v>235</v>
      </c>
      <c r="F339" s="146" t="s">
        <v>456</v>
      </c>
      <c r="I339" s="147"/>
      <c r="L339" s="33"/>
      <c r="M339" s="148"/>
      <c r="T339" s="54"/>
      <c r="AT339" s="18" t="s">
        <v>235</v>
      </c>
      <c r="AU339" s="18" t="s">
        <v>83</v>
      </c>
    </row>
    <row r="340" spans="2:65" s="15" customFormat="1" x14ac:dyDescent="0.2">
      <c r="B340" s="185"/>
      <c r="D340" s="150" t="s">
        <v>237</v>
      </c>
      <c r="E340" s="186" t="s">
        <v>19</v>
      </c>
      <c r="F340" s="187" t="s">
        <v>1574</v>
      </c>
      <c r="H340" s="186" t="s">
        <v>19</v>
      </c>
      <c r="I340" s="188"/>
      <c r="L340" s="185"/>
      <c r="M340" s="189"/>
      <c r="T340" s="190"/>
      <c r="AT340" s="186" t="s">
        <v>237</v>
      </c>
      <c r="AU340" s="186" t="s">
        <v>83</v>
      </c>
      <c r="AV340" s="15" t="s">
        <v>81</v>
      </c>
      <c r="AW340" s="15" t="s">
        <v>33</v>
      </c>
      <c r="AX340" s="15" t="s">
        <v>73</v>
      </c>
      <c r="AY340" s="186" t="s">
        <v>226</v>
      </c>
    </row>
    <row r="341" spans="2:65" s="12" customFormat="1" x14ac:dyDescent="0.2">
      <c r="B341" s="149"/>
      <c r="D341" s="150" t="s">
        <v>237</v>
      </c>
      <c r="E341" s="151" t="s">
        <v>19</v>
      </c>
      <c r="F341" s="152" t="s">
        <v>1575</v>
      </c>
      <c r="H341" s="153">
        <v>240.00899999999999</v>
      </c>
      <c r="I341" s="154"/>
      <c r="L341" s="149"/>
      <c r="M341" s="155"/>
      <c r="T341" s="156"/>
      <c r="AT341" s="151" t="s">
        <v>237</v>
      </c>
      <c r="AU341" s="151" t="s">
        <v>83</v>
      </c>
      <c r="AV341" s="12" t="s">
        <v>83</v>
      </c>
      <c r="AW341" s="12" t="s">
        <v>33</v>
      </c>
      <c r="AX341" s="12" t="s">
        <v>81</v>
      </c>
      <c r="AY341" s="151" t="s">
        <v>226</v>
      </c>
    </row>
    <row r="342" spans="2:65" s="1" customFormat="1" ht="24.2" customHeight="1" x14ac:dyDescent="0.2">
      <c r="B342" s="33"/>
      <c r="C342" s="132" t="s">
        <v>1335</v>
      </c>
      <c r="D342" s="132" t="s">
        <v>228</v>
      </c>
      <c r="E342" s="133" t="s">
        <v>1469</v>
      </c>
      <c r="F342" s="134" t="s">
        <v>1470</v>
      </c>
      <c r="G342" s="135" t="s">
        <v>231</v>
      </c>
      <c r="H342" s="136">
        <v>19.071000000000002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1726</v>
      </c>
    </row>
    <row r="343" spans="2:65" s="1" customFormat="1" x14ac:dyDescent="0.2">
      <c r="B343" s="33"/>
      <c r="D343" s="145" t="s">
        <v>235</v>
      </c>
      <c r="F343" s="146" t="s">
        <v>1472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1727</v>
      </c>
      <c r="H344" s="153">
        <v>19.071000000000002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81</v>
      </c>
      <c r="AY344" s="151" t="s">
        <v>226</v>
      </c>
    </row>
    <row r="345" spans="2:65" s="1" customFormat="1" ht="16.5" customHeight="1" x14ac:dyDescent="0.2">
      <c r="B345" s="33"/>
      <c r="C345" s="132" t="s">
        <v>1490</v>
      </c>
      <c r="D345" s="132" t="s">
        <v>228</v>
      </c>
      <c r="E345" s="133" t="s">
        <v>1728</v>
      </c>
      <c r="F345" s="134" t="s">
        <v>1729</v>
      </c>
      <c r="G345" s="135" t="s">
        <v>231</v>
      </c>
      <c r="H345" s="136">
        <v>9.5399999999999991</v>
      </c>
      <c r="I345" s="137"/>
      <c r="J345" s="138">
        <f>ROUND(I345*H345,2)</f>
        <v>0</v>
      </c>
      <c r="K345" s="134" t="s">
        <v>232</v>
      </c>
      <c r="L345" s="33"/>
      <c r="M345" s="139" t="s">
        <v>19</v>
      </c>
      <c r="N345" s="140" t="s">
        <v>44</v>
      </c>
      <c r="P345" s="141">
        <f>O345*H345</f>
        <v>0</v>
      </c>
      <c r="Q345" s="141">
        <v>0</v>
      </c>
      <c r="R345" s="141">
        <f>Q345*H345</f>
        <v>0</v>
      </c>
      <c r="S345" s="141">
        <v>0</v>
      </c>
      <c r="T345" s="142">
        <f>S345*H345</f>
        <v>0</v>
      </c>
      <c r="AR345" s="143" t="s">
        <v>233</v>
      </c>
      <c r="AT345" s="143" t="s">
        <v>228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1730</v>
      </c>
    </row>
    <row r="346" spans="2:65" s="1" customFormat="1" x14ac:dyDescent="0.2">
      <c r="B346" s="33"/>
      <c r="D346" s="145" t="s">
        <v>235</v>
      </c>
      <c r="F346" s="146" t="s">
        <v>1731</v>
      </c>
      <c r="I346" s="147"/>
      <c r="L346" s="33"/>
      <c r="M346" s="148"/>
      <c r="T346" s="54"/>
      <c r="AT346" s="18" t="s">
        <v>235</v>
      </c>
      <c r="AU346" s="18" t="s">
        <v>83</v>
      </c>
    </row>
    <row r="347" spans="2:65" s="15" customFormat="1" x14ac:dyDescent="0.2">
      <c r="B347" s="185"/>
      <c r="D347" s="150" t="s">
        <v>237</v>
      </c>
      <c r="E347" s="186" t="s">
        <v>19</v>
      </c>
      <c r="F347" s="187" t="s">
        <v>1569</v>
      </c>
      <c r="H347" s="186" t="s">
        <v>19</v>
      </c>
      <c r="I347" s="188"/>
      <c r="L347" s="185"/>
      <c r="M347" s="189"/>
      <c r="T347" s="190"/>
      <c r="AT347" s="186" t="s">
        <v>237</v>
      </c>
      <c r="AU347" s="186" t="s">
        <v>83</v>
      </c>
      <c r="AV347" s="15" t="s">
        <v>81</v>
      </c>
      <c r="AW347" s="15" t="s">
        <v>33</v>
      </c>
      <c r="AX347" s="15" t="s">
        <v>73</v>
      </c>
      <c r="AY347" s="186" t="s">
        <v>226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1551</v>
      </c>
      <c r="H348" s="153">
        <v>3.84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73</v>
      </c>
      <c r="AY348" s="151" t="s">
        <v>226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1552</v>
      </c>
      <c r="H349" s="153">
        <v>2.2200000000000002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73</v>
      </c>
      <c r="AY349" s="151" t="s">
        <v>226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1553</v>
      </c>
      <c r="H350" s="153">
        <v>1.95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73</v>
      </c>
      <c r="AY350" s="151" t="s">
        <v>226</v>
      </c>
    </row>
    <row r="351" spans="2:65" s="12" customFormat="1" x14ac:dyDescent="0.2">
      <c r="B351" s="149"/>
      <c r="D351" s="150" t="s">
        <v>237</v>
      </c>
      <c r="E351" s="151" t="s">
        <v>19</v>
      </c>
      <c r="F351" s="152" t="s">
        <v>1554</v>
      </c>
      <c r="H351" s="153">
        <v>1.32</v>
      </c>
      <c r="I351" s="154"/>
      <c r="L351" s="149"/>
      <c r="M351" s="155"/>
      <c r="T351" s="156"/>
      <c r="AT351" s="151" t="s">
        <v>237</v>
      </c>
      <c r="AU351" s="151" t="s">
        <v>83</v>
      </c>
      <c r="AV351" s="12" t="s">
        <v>83</v>
      </c>
      <c r="AW351" s="12" t="s">
        <v>33</v>
      </c>
      <c r="AX351" s="12" t="s">
        <v>73</v>
      </c>
      <c r="AY351" s="151" t="s">
        <v>226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1555</v>
      </c>
      <c r="H352" s="153">
        <v>0.21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3" customFormat="1" x14ac:dyDescent="0.2">
      <c r="B353" s="157"/>
      <c r="D353" s="150" t="s">
        <v>237</v>
      </c>
      <c r="E353" s="158" t="s">
        <v>19</v>
      </c>
      <c r="F353" s="159" t="s">
        <v>240</v>
      </c>
      <c r="H353" s="160">
        <v>9.5399999999999991</v>
      </c>
      <c r="I353" s="161"/>
      <c r="L353" s="157"/>
      <c r="M353" s="162"/>
      <c r="T353" s="163"/>
      <c r="AT353" s="158" t="s">
        <v>237</v>
      </c>
      <c r="AU353" s="158" t="s">
        <v>83</v>
      </c>
      <c r="AV353" s="13" t="s">
        <v>233</v>
      </c>
      <c r="AW353" s="13" t="s">
        <v>33</v>
      </c>
      <c r="AX353" s="13" t="s">
        <v>81</v>
      </c>
      <c r="AY353" s="158" t="s">
        <v>226</v>
      </c>
    </row>
    <row r="354" spans="2:65" s="1" customFormat="1" ht="33" customHeight="1" x14ac:dyDescent="0.2">
      <c r="B354" s="33"/>
      <c r="C354" s="132" t="s">
        <v>1493</v>
      </c>
      <c r="D354" s="132" t="s">
        <v>228</v>
      </c>
      <c r="E354" s="133" t="s">
        <v>1732</v>
      </c>
      <c r="F354" s="134" t="s">
        <v>1733</v>
      </c>
      <c r="G354" s="135" t="s">
        <v>231</v>
      </c>
      <c r="H354" s="136">
        <v>3.18</v>
      </c>
      <c r="I354" s="137"/>
      <c r="J354" s="138">
        <f>ROUND(I354*H354,2)</f>
        <v>0</v>
      </c>
      <c r="K354" s="134" t="s">
        <v>232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0.58020000000000005</v>
      </c>
      <c r="R354" s="141">
        <f>Q354*H354</f>
        <v>1.8450360000000003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1734</v>
      </c>
    </row>
    <row r="355" spans="2:65" s="1" customFormat="1" x14ac:dyDescent="0.2">
      <c r="B355" s="33"/>
      <c r="D355" s="145" t="s">
        <v>235</v>
      </c>
      <c r="F355" s="146" t="s">
        <v>1735</v>
      </c>
      <c r="I355" s="147"/>
      <c r="L355" s="33"/>
      <c r="M355" s="148"/>
      <c r="T355" s="54"/>
      <c r="AT355" s="18" t="s">
        <v>235</v>
      </c>
      <c r="AU355" s="18" t="s">
        <v>83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1527</v>
      </c>
      <c r="H356" s="153">
        <v>3.18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81</v>
      </c>
      <c r="AY356" s="151" t="s">
        <v>226</v>
      </c>
    </row>
    <row r="357" spans="2:65" s="1" customFormat="1" ht="37.9" customHeight="1" x14ac:dyDescent="0.2">
      <c r="B357" s="33"/>
      <c r="C357" s="132" t="s">
        <v>1496</v>
      </c>
      <c r="D357" s="132" t="s">
        <v>228</v>
      </c>
      <c r="E357" s="133" t="s">
        <v>1736</v>
      </c>
      <c r="F357" s="134" t="s">
        <v>1737</v>
      </c>
      <c r="G357" s="135" t="s">
        <v>231</v>
      </c>
      <c r="H357" s="136">
        <v>34.83</v>
      </c>
      <c r="I357" s="137"/>
      <c r="J357" s="138">
        <f>ROUND(I357*H357,2)</f>
        <v>0</v>
      </c>
      <c r="K357" s="134" t="s">
        <v>232</v>
      </c>
      <c r="L357" s="33"/>
      <c r="M357" s="139" t="s">
        <v>19</v>
      </c>
      <c r="N357" s="140" t="s">
        <v>44</v>
      </c>
      <c r="P357" s="141">
        <f>O357*H357</f>
        <v>0</v>
      </c>
      <c r="Q357" s="141">
        <v>0.10362</v>
      </c>
      <c r="R357" s="141">
        <f>Q357*H357</f>
        <v>3.6090846000000001</v>
      </c>
      <c r="S357" s="141">
        <v>0</v>
      </c>
      <c r="T357" s="142">
        <f>S357*H357</f>
        <v>0</v>
      </c>
      <c r="AR357" s="143" t="s">
        <v>233</v>
      </c>
      <c r="AT357" s="143" t="s">
        <v>228</v>
      </c>
      <c r="AU357" s="143" t="s">
        <v>83</v>
      </c>
      <c r="AY357" s="18" t="s">
        <v>226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81</v>
      </c>
      <c r="BK357" s="144">
        <f>ROUND(I357*H357,2)</f>
        <v>0</v>
      </c>
      <c r="BL357" s="18" t="s">
        <v>233</v>
      </c>
      <c r="BM357" s="143" t="s">
        <v>1738</v>
      </c>
    </row>
    <row r="358" spans="2:65" s="1" customFormat="1" x14ac:dyDescent="0.2">
      <c r="B358" s="33"/>
      <c r="D358" s="145" t="s">
        <v>235</v>
      </c>
      <c r="F358" s="146" t="s">
        <v>1739</v>
      </c>
      <c r="I358" s="147"/>
      <c r="L358" s="33"/>
      <c r="M358" s="148"/>
      <c r="T358" s="54"/>
      <c r="AT358" s="18" t="s">
        <v>235</v>
      </c>
      <c r="AU358" s="18" t="s">
        <v>83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1532</v>
      </c>
      <c r="H359" s="153">
        <v>0.27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73</v>
      </c>
      <c r="AY359" s="151" t="s">
        <v>226</v>
      </c>
    </row>
    <row r="360" spans="2:65" s="12" customFormat="1" x14ac:dyDescent="0.2">
      <c r="B360" s="149"/>
      <c r="D360" s="150" t="s">
        <v>237</v>
      </c>
      <c r="E360" s="151" t="s">
        <v>19</v>
      </c>
      <c r="F360" s="152" t="s">
        <v>1533</v>
      </c>
      <c r="H360" s="153">
        <v>0.95</v>
      </c>
      <c r="I360" s="154"/>
      <c r="L360" s="149"/>
      <c r="M360" s="155"/>
      <c r="T360" s="156"/>
      <c r="AT360" s="151" t="s">
        <v>237</v>
      </c>
      <c r="AU360" s="151" t="s">
        <v>83</v>
      </c>
      <c r="AV360" s="12" t="s">
        <v>83</v>
      </c>
      <c r="AW360" s="12" t="s">
        <v>33</v>
      </c>
      <c r="AX360" s="12" t="s">
        <v>73</v>
      </c>
      <c r="AY360" s="151" t="s">
        <v>226</v>
      </c>
    </row>
    <row r="361" spans="2:65" s="12" customFormat="1" x14ac:dyDescent="0.2">
      <c r="B361" s="149"/>
      <c r="D361" s="150" t="s">
        <v>237</v>
      </c>
      <c r="E361" s="151" t="s">
        <v>19</v>
      </c>
      <c r="F361" s="152" t="s">
        <v>1534</v>
      </c>
      <c r="H361" s="153">
        <v>33.61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33</v>
      </c>
      <c r="AX361" s="12" t="s">
        <v>73</v>
      </c>
      <c r="AY361" s="151" t="s">
        <v>226</v>
      </c>
    </row>
    <row r="362" spans="2:65" s="13" customFormat="1" x14ac:dyDescent="0.2">
      <c r="B362" s="157"/>
      <c r="D362" s="150" t="s">
        <v>237</v>
      </c>
      <c r="E362" s="158" t="s">
        <v>19</v>
      </c>
      <c r="F362" s="159" t="s">
        <v>240</v>
      </c>
      <c r="H362" s="160">
        <v>34.83</v>
      </c>
      <c r="I362" s="161"/>
      <c r="L362" s="157"/>
      <c r="M362" s="162"/>
      <c r="T362" s="163"/>
      <c r="AT362" s="158" t="s">
        <v>237</v>
      </c>
      <c r="AU362" s="158" t="s">
        <v>83</v>
      </c>
      <c r="AV362" s="13" t="s">
        <v>233</v>
      </c>
      <c r="AW362" s="13" t="s">
        <v>33</v>
      </c>
      <c r="AX362" s="13" t="s">
        <v>81</v>
      </c>
      <c r="AY362" s="158" t="s">
        <v>226</v>
      </c>
    </row>
    <row r="363" spans="2:65" s="1" customFormat="1" ht="16.5" customHeight="1" x14ac:dyDescent="0.2">
      <c r="B363" s="33"/>
      <c r="C363" s="175" t="s">
        <v>1499</v>
      </c>
      <c r="D363" s="175" t="s">
        <v>331</v>
      </c>
      <c r="E363" s="176" t="s">
        <v>1740</v>
      </c>
      <c r="F363" s="177" t="s">
        <v>1741</v>
      </c>
      <c r="G363" s="178" t="s">
        <v>231</v>
      </c>
      <c r="H363" s="179">
        <v>35.527000000000001</v>
      </c>
      <c r="I363" s="180"/>
      <c r="J363" s="181">
        <f>ROUND(I363*H363,2)</f>
        <v>0</v>
      </c>
      <c r="K363" s="177" t="s">
        <v>232</v>
      </c>
      <c r="L363" s="182"/>
      <c r="M363" s="183" t="s">
        <v>19</v>
      </c>
      <c r="N363" s="184" t="s">
        <v>44</v>
      </c>
      <c r="P363" s="141">
        <f>O363*H363</f>
        <v>0</v>
      </c>
      <c r="Q363" s="141">
        <v>0.113</v>
      </c>
      <c r="R363" s="141">
        <f>Q363*H363</f>
        <v>4.014551</v>
      </c>
      <c r="S363" s="141">
        <v>0</v>
      </c>
      <c r="T363" s="142">
        <f>S363*H363</f>
        <v>0</v>
      </c>
      <c r="AR363" s="143" t="s">
        <v>270</v>
      </c>
      <c r="AT363" s="143" t="s">
        <v>331</v>
      </c>
      <c r="AU363" s="143" t="s">
        <v>83</v>
      </c>
      <c r="AY363" s="18" t="s">
        <v>226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8" t="s">
        <v>81</v>
      </c>
      <c r="BK363" s="144">
        <f>ROUND(I363*H363,2)</f>
        <v>0</v>
      </c>
      <c r="BL363" s="18" t="s">
        <v>233</v>
      </c>
      <c r="BM363" s="143" t="s">
        <v>1742</v>
      </c>
    </row>
    <row r="364" spans="2:65" s="12" customFormat="1" x14ac:dyDescent="0.2">
      <c r="B364" s="149"/>
      <c r="D364" s="150" t="s">
        <v>237</v>
      </c>
      <c r="F364" s="152" t="s">
        <v>1743</v>
      </c>
      <c r="H364" s="153">
        <v>35.527000000000001</v>
      </c>
      <c r="I364" s="154"/>
      <c r="L364" s="149"/>
      <c r="M364" s="155"/>
      <c r="T364" s="156"/>
      <c r="AT364" s="151" t="s">
        <v>237</v>
      </c>
      <c r="AU364" s="151" t="s">
        <v>83</v>
      </c>
      <c r="AV364" s="12" t="s">
        <v>83</v>
      </c>
      <c r="AW364" s="12" t="s">
        <v>4</v>
      </c>
      <c r="AX364" s="12" t="s">
        <v>81</v>
      </c>
      <c r="AY364" s="151" t="s">
        <v>226</v>
      </c>
    </row>
    <row r="365" spans="2:65" s="11" customFormat="1" ht="22.9" customHeight="1" x14ac:dyDescent="0.2">
      <c r="B365" s="120"/>
      <c r="D365" s="121" t="s">
        <v>72</v>
      </c>
      <c r="E365" s="130" t="s">
        <v>270</v>
      </c>
      <c r="F365" s="130" t="s">
        <v>697</v>
      </c>
      <c r="I365" s="123"/>
      <c r="J365" s="131">
        <f>BK365</f>
        <v>0</v>
      </c>
      <c r="L365" s="120"/>
      <c r="M365" s="125"/>
      <c r="P365" s="126">
        <f>SUM(P366:P396)</f>
        <v>0</v>
      </c>
      <c r="R365" s="126">
        <f>SUM(R366:R396)</f>
        <v>21.367623149999996</v>
      </c>
      <c r="T365" s="127">
        <f>SUM(T366:T396)</f>
        <v>0</v>
      </c>
      <c r="AR365" s="121" t="s">
        <v>81</v>
      </c>
      <c r="AT365" s="128" t="s">
        <v>72</v>
      </c>
      <c r="AU365" s="128" t="s">
        <v>81</v>
      </c>
      <c r="AY365" s="121" t="s">
        <v>226</v>
      </c>
      <c r="BK365" s="129">
        <f>SUM(BK366:BK396)</f>
        <v>0</v>
      </c>
    </row>
    <row r="366" spans="2:65" s="1" customFormat="1" ht="24.2" customHeight="1" x14ac:dyDescent="0.2">
      <c r="B366" s="33"/>
      <c r="C366" s="132" t="s">
        <v>1501</v>
      </c>
      <c r="D366" s="132" t="s">
        <v>228</v>
      </c>
      <c r="E366" s="133" t="s">
        <v>1744</v>
      </c>
      <c r="F366" s="134" t="s">
        <v>1745</v>
      </c>
      <c r="G366" s="135" t="s">
        <v>396</v>
      </c>
      <c r="H366" s="136">
        <v>370.18</v>
      </c>
      <c r="I366" s="137"/>
      <c r="J366" s="138">
        <f>ROUND(I366*H366,2)</f>
        <v>0</v>
      </c>
      <c r="K366" s="134" t="s">
        <v>232</v>
      </c>
      <c r="L366" s="33"/>
      <c r="M366" s="139" t="s">
        <v>19</v>
      </c>
      <c r="N366" s="140" t="s">
        <v>44</v>
      </c>
      <c r="P366" s="141">
        <f>O366*H366</f>
        <v>0</v>
      </c>
      <c r="Q366" s="141">
        <v>1.0000000000000001E-5</v>
      </c>
      <c r="R366" s="141">
        <f>Q366*H366</f>
        <v>3.7018000000000003E-3</v>
      </c>
      <c r="S366" s="141">
        <v>0</v>
      </c>
      <c r="T366" s="142">
        <f>S366*H366</f>
        <v>0</v>
      </c>
      <c r="AR366" s="143" t="s">
        <v>233</v>
      </c>
      <c r="AT366" s="143" t="s">
        <v>228</v>
      </c>
      <c r="AU366" s="143" t="s">
        <v>83</v>
      </c>
      <c r="AY366" s="18" t="s">
        <v>226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8" t="s">
        <v>81</v>
      </c>
      <c r="BK366" s="144">
        <f>ROUND(I366*H366,2)</f>
        <v>0</v>
      </c>
      <c r="BL366" s="18" t="s">
        <v>233</v>
      </c>
      <c r="BM366" s="143" t="s">
        <v>1746</v>
      </c>
    </row>
    <row r="367" spans="2:65" s="1" customFormat="1" x14ac:dyDescent="0.2">
      <c r="B367" s="33"/>
      <c r="D367" s="145" t="s">
        <v>235</v>
      </c>
      <c r="F367" s="146" t="s">
        <v>1747</v>
      </c>
      <c r="I367" s="147"/>
      <c r="L367" s="33"/>
      <c r="M367" s="148"/>
      <c r="T367" s="54"/>
      <c r="AT367" s="18" t="s">
        <v>235</v>
      </c>
      <c r="AU367" s="18" t="s">
        <v>83</v>
      </c>
    </row>
    <row r="368" spans="2:65" s="12" customFormat="1" x14ac:dyDescent="0.2">
      <c r="B368" s="149"/>
      <c r="D368" s="150" t="s">
        <v>237</v>
      </c>
      <c r="E368" s="151" t="s">
        <v>19</v>
      </c>
      <c r="F368" s="152" t="s">
        <v>1748</v>
      </c>
      <c r="H368" s="153">
        <v>53.82</v>
      </c>
      <c r="I368" s="154"/>
      <c r="L368" s="149"/>
      <c r="M368" s="155"/>
      <c r="T368" s="156"/>
      <c r="AT368" s="151" t="s">
        <v>237</v>
      </c>
      <c r="AU368" s="151" t="s">
        <v>83</v>
      </c>
      <c r="AV368" s="12" t="s">
        <v>83</v>
      </c>
      <c r="AW368" s="12" t="s">
        <v>33</v>
      </c>
      <c r="AX368" s="12" t="s">
        <v>73</v>
      </c>
      <c r="AY368" s="151" t="s">
        <v>226</v>
      </c>
    </row>
    <row r="369" spans="2:65" s="12" customFormat="1" x14ac:dyDescent="0.2">
      <c r="B369" s="149"/>
      <c r="D369" s="150" t="s">
        <v>237</v>
      </c>
      <c r="E369" s="151" t="s">
        <v>19</v>
      </c>
      <c r="F369" s="152" t="s">
        <v>1749</v>
      </c>
      <c r="H369" s="153">
        <v>18</v>
      </c>
      <c r="I369" s="154"/>
      <c r="L369" s="149"/>
      <c r="M369" s="155"/>
      <c r="T369" s="156"/>
      <c r="AT369" s="151" t="s">
        <v>237</v>
      </c>
      <c r="AU369" s="151" t="s">
        <v>83</v>
      </c>
      <c r="AV369" s="12" t="s">
        <v>83</v>
      </c>
      <c r="AW369" s="12" t="s">
        <v>33</v>
      </c>
      <c r="AX369" s="12" t="s">
        <v>73</v>
      </c>
      <c r="AY369" s="151" t="s">
        <v>226</v>
      </c>
    </row>
    <row r="370" spans="2:65" s="12" customFormat="1" x14ac:dyDescent="0.2">
      <c r="B370" s="149"/>
      <c r="D370" s="150" t="s">
        <v>237</v>
      </c>
      <c r="E370" s="151" t="s">
        <v>19</v>
      </c>
      <c r="F370" s="152" t="s">
        <v>1750</v>
      </c>
      <c r="H370" s="153">
        <v>13.1</v>
      </c>
      <c r="I370" s="154"/>
      <c r="L370" s="149"/>
      <c r="M370" s="155"/>
      <c r="T370" s="156"/>
      <c r="AT370" s="151" t="s">
        <v>237</v>
      </c>
      <c r="AU370" s="151" t="s">
        <v>83</v>
      </c>
      <c r="AV370" s="12" t="s">
        <v>83</v>
      </c>
      <c r="AW370" s="12" t="s">
        <v>33</v>
      </c>
      <c r="AX370" s="12" t="s">
        <v>73</v>
      </c>
      <c r="AY370" s="151" t="s">
        <v>226</v>
      </c>
    </row>
    <row r="371" spans="2:65" s="12" customFormat="1" x14ac:dyDescent="0.2">
      <c r="B371" s="149"/>
      <c r="D371" s="150" t="s">
        <v>237</v>
      </c>
      <c r="E371" s="151" t="s">
        <v>19</v>
      </c>
      <c r="F371" s="152" t="s">
        <v>1751</v>
      </c>
      <c r="H371" s="153">
        <v>25.6</v>
      </c>
      <c r="I371" s="154"/>
      <c r="L371" s="149"/>
      <c r="M371" s="155"/>
      <c r="T371" s="156"/>
      <c r="AT371" s="151" t="s">
        <v>237</v>
      </c>
      <c r="AU371" s="151" t="s">
        <v>83</v>
      </c>
      <c r="AV371" s="12" t="s">
        <v>83</v>
      </c>
      <c r="AW371" s="12" t="s">
        <v>33</v>
      </c>
      <c r="AX371" s="12" t="s">
        <v>73</v>
      </c>
      <c r="AY371" s="151" t="s">
        <v>226</v>
      </c>
    </row>
    <row r="372" spans="2:65" s="12" customFormat="1" x14ac:dyDescent="0.2">
      <c r="B372" s="149"/>
      <c r="D372" s="150" t="s">
        <v>237</v>
      </c>
      <c r="E372" s="151" t="s">
        <v>19</v>
      </c>
      <c r="F372" s="152" t="s">
        <v>1752</v>
      </c>
      <c r="H372" s="153">
        <v>6.35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33</v>
      </c>
      <c r="AX372" s="12" t="s">
        <v>73</v>
      </c>
      <c r="AY372" s="151" t="s">
        <v>226</v>
      </c>
    </row>
    <row r="373" spans="2:65" s="12" customFormat="1" x14ac:dyDescent="0.2">
      <c r="B373" s="149"/>
      <c r="D373" s="150" t="s">
        <v>237</v>
      </c>
      <c r="E373" s="151" t="s">
        <v>19</v>
      </c>
      <c r="F373" s="152" t="s">
        <v>1753</v>
      </c>
      <c r="H373" s="153">
        <v>16.149999999999999</v>
      </c>
      <c r="I373" s="154"/>
      <c r="L373" s="149"/>
      <c r="M373" s="155"/>
      <c r="T373" s="156"/>
      <c r="AT373" s="151" t="s">
        <v>237</v>
      </c>
      <c r="AU373" s="151" t="s">
        <v>83</v>
      </c>
      <c r="AV373" s="12" t="s">
        <v>83</v>
      </c>
      <c r="AW373" s="12" t="s">
        <v>33</v>
      </c>
      <c r="AX373" s="12" t="s">
        <v>73</v>
      </c>
      <c r="AY373" s="151" t="s">
        <v>226</v>
      </c>
    </row>
    <row r="374" spans="2:65" s="12" customFormat="1" x14ac:dyDescent="0.2">
      <c r="B374" s="149"/>
      <c r="D374" s="150" t="s">
        <v>237</v>
      </c>
      <c r="E374" s="151" t="s">
        <v>19</v>
      </c>
      <c r="F374" s="152" t="s">
        <v>1754</v>
      </c>
      <c r="H374" s="153">
        <v>155.05000000000001</v>
      </c>
      <c r="I374" s="154"/>
      <c r="L374" s="149"/>
      <c r="M374" s="155"/>
      <c r="T374" s="156"/>
      <c r="AT374" s="151" t="s">
        <v>237</v>
      </c>
      <c r="AU374" s="151" t="s">
        <v>83</v>
      </c>
      <c r="AV374" s="12" t="s">
        <v>83</v>
      </c>
      <c r="AW374" s="12" t="s">
        <v>33</v>
      </c>
      <c r="AX374" s="12" t="s">
        <v>73</v>
      </c>
      <c r="AY374" s="151" t="s">
        <v>226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1755</v>
      </c>
      <c r="H375" s="153">
        <v>10.85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73</v>
      </c>
      <c r="AY375" s="151" t="s">
        <v>226</v>
      </c>
    </row>
    <row r="376" spans="2:65" s="12" customFormat="1" x14ac:dyDescent="0.2">
      <c r="B376" s="149"/>
      <c r="D376" s="150" t="s">
        <v>237</v>
      </c>
      <c r="E376" s="151" t="s">
        <v>19</v>
      </c>
      <c r="F376" s="152" t="s">
        <v>1756</v>
      </c>
      <c r="H376" s="153">
        <v>14.5</v>
      </c>
      <c r="I376" s="154"/>
      <c r="L376" s="149"/>
      <c r="M376" s="155"/>
      <c r="T376" s="156"/>
      <c r="AT376" s="151" t="s">
        <v>237</v>
      </c>
      <c r="AU376" s="151" t="s">
        <v>83</v>
      </c>
      <c r="AV376" s="12" t="s">
        <v>83</v>
      </c>
      <c r="AW376" s="12" t="s">
        <v>33</v>
      </c>
      <c r="AX376" s="12" t="s">
        <v>73</v>
      </c>
      <c r="AY376" s="151" t="s">
        <v>226</v>
      </c>
    </row>
    <row r="377" spans="2:65" s="12" customFormat="1" x14ac:dyDescent="0.2">
      <c r="B377" s="149"/>
      <c r="D377" s="150" t="s">
        <v>237</v>
      </c>
      <c r="E377" s="151" t="s">
        <v>19</v>
      </c>
      <c r="F377" s="152" t="s">
        <v>1757</v>
      </c>
      <c r="H377" s="153">
        <v>27.26</v>
      </c>
      <c r="I377" s="154"/>
      <c r="L377" s="149"/>
      <c r="M377" s="155"/>
      <c r="T377" s="156"/>
      <c r="AT377" s="151" t="s">
        <v>237</v>
      </c>
      <c r="AU377" s="151" t="s">
        <v>83</v>
      </c>
      <c r="AV377" s="12" t="s">
        <v>83</v>
      </c>
      <c r="AW377" s="12" t="s">
        <v>33</v>
      </c>
      <c r="AX377" s="12" t="s">
        <v>73</v>
      </c>
      <c r="AY377" s="151" t="s">
        <v>226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1758</v>
      </c>
      <c r="H378" s="153">
        <v>29.5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73</v>
      </c>
      <c r="AY378" s="151" t="s">
        <v>226</v>
      </c>
    </row>
    <row r="379" spans="2:65" s="13" customFormat="1" x14ac:dyDescent="0.2">
      <c r="B379" s="157"/>
      <c r="D379" s="150" t="s">
        <v>237</v>
      </c>
      <c r="E379" s="158" t="s">
        <v>1510</v>
      </c>
      <c r="F379" s="159" t="s">
        <v>240</v>
      </c>
      <c r="H379" s="160">
        <v>370.18</v>
      </c>
      <c r="I379" s="161"/>
      <c r="L379" s="157"/>
      <c r="M379" s="162"/>
      <c r="T379" s="163"/>
      <c r="AT379" s="158" t="s">
        <v>237</v>
      </c>
      <c r="AU379" s="158" t="s">
        <v>83</v>
      </c>
      <c r="AV379" s="13" t="s">
        <v>233</v>
      </c>
      <c r="AW379" s="13" t="s">
        <v>33</v>
      </c>
      <c r="AX379" s="13" t="s">
        <v>81</v>
      </c>
      <c r="AY379" s="158" t="s">
        <v>226</v>
      </c>
    </row>
    <row r="380" spans="2:65" s="1" customFormat="1" ht="16.5" customHeight="1" x14ac:dyDescent="0.2">
      <c r="B380" s="33"/>
      <c r="C380" s="175" t="s">
        <v>1503</v>
      </c>
      <c r="D380" s="175" t="s">
        <v>331</v>
      </c>
      <c r="E380" s="176" t="s">
        <v>1759</v>
      </c>
      <c r="F380" s="177" t="s">
        <v>1760</v>
      </c>
      <c r="G380" s="178" t="s">
        <v>396</v>
      </c>
      <c r="H380" s="179">
        <v>381.28500000000003</v>
      </c>
      <c r="I380" s="180"/>
      <c r="J380" s="181">
        <f>ROUND(I380*H380,2)</f>
        <v>0</v>
      </c>
      <c r="K380" s="177" t="s">
        <v>232</v>
      </c>
      <c r="L380" s="182"/>
      <c r="M380" s="183" t="s">
        <v>19</v>
      </c>
      <c r="N380" s="184" t="s">
        <v>44</v>
      </c>
      <c r="P380" s="141">
        <f>O380*H380</f>
        <v>0</v>
      </c>
      <c r="Q380" s="141">
        <v>2.6700000000000001E-3</v>
      </c>
      <c r="R380" s="141">
        <f>Q380*H380</f>
        <v>1.01803095</v>
      </c>
      <c r="S380" s="141">
        <v>0</v>
      </c>
      <c r="T380" s="142">
        <f>S380*H380</f>
        <v>0</v>
      </c>
      <c r="AR380" s="143" t="s">
        <v>270</v>
      </c>
      <c r="AT380" s="143" t="s">
        <v>331</v>
      </c>
      <c r="AU380" s="143" t="s">
        <v>83</v>
      </c>
      <c r="AY380" s="18" t="s">
        <v>226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8" t="s">
        <v>81</v>
      </c>
      <c r="BK380" s="144">
        <f>ROUND(I380*H380,2)</f>
        <v>0</v>
      </c>
      <c r="BL380" s="18" t="s">
        <v>233</v>
      </c>
      <c r="BM380" s="143" t="s">
        <v>1761</v>
      </c>
    </row>
    <row r="381" spans="2:65" s="12" customFormat="1" x14ac:dyDescent="0.2">
      <c r="B381" s="149"/>
      <c r="D381" s="150" t="s">
        <v>237</v>
      </c>
      <c r="E381" s="151" t="s">
        <v>19</v>
      </c>
      <c r="F381" s="152" t="s">
        <v>1510</v>
      </c>
      <c r="H381" s="153">
        <v>370.18</v>
      </c>
      <c r="I381" s="154"/>
      <c r="L381" s="149"/>
      <c r="M381" s="155"/>
      <c r="T381" s="156"/>
      <c r="AT381" s="151" t="s">
        <v>237</v>
      </c>
      <c r="AU381" s="151" t="s">
        <v>83</v>
      </c>
      <c r="AV381" s="12" t="s">
        <v>83</v>
      </c>
      <c r="AW381" s="12" t="s">
        <v>33</v>
      </c>
      <c r="AX381" s="12" t="s">
        <v>81</v>
      </c>
      <c r="AY381" s="151" t="s">
        <v>226</v>
      </c>
    </row>
    <row r="382" spans="2:65" s="12" customFormat="1" x14ac:dyDescent="0.2">
      <c r="B382" s="149"/>
      <c r="D382" s="150" t="s">
        <v>237</v>
      </c>
      <c r="F382" s="152" t="s">
        <v>1762</v>
      </c>
      <c r="H382" s="153">
        <v>381.28500000000003</v>
      </c>
      <c r="I382" s="154"/>
      <c r="L382" s="149"/>
      <c r="M382" s="155"/>
      <c r="T382" s="156"/>
      <c r="AT382" s="151" t="s">
        <v>237</v>
      </c>
      <c r="AU382" s="151" t="s">
        <v>83</v>
      </c>
      <c r="AV382" s="12" t="s">
        <v>83</v>
      </c>
      <c r="AW382" s="12" t="s">
        <v>4</v>
      </c>
      <c r="AX382" s="12" t="s">
        <v>81</v>
      </c>
      <c r="AY382" s="151" t="s">
        <v>226</v>
      </c>
    </row>
    <row r="383" spans="2:65" s="1" customFormat="1" ht="16.5" customHeight="1" x14ac:dyDescent="0.2">
      <c r="B383" s="33"/>
      <c r="C383" s="132" t="s">
        <v>1763</v>
      </c>
      <c r="D383" s="132" t="s">
        <v>228</v>
      </c>
      <c r="E383" s="133" t="s">
        <v>1764</v>
      </c>
      <c r="F383" s="134" t="s">
        <v>1765</v>
      </c>
      <c r="G383" s="135" t="s">
        <v>396</v>
      </c>
      <c r="H383" s="136">
        <v>370.18</v>
      </c>
      <c r="I383" s="137"/>
      <c r="J383" s="138">
        <f>ROUND(I383*H383,2)</f>
        <v>0</v>
      </c>
      <c r="K383" s="134" t="s">
        <v>232</v>
      </c>
      <c r="L383" s="33"/>
      <c r="M383" s="139" t="s">
        <v>19</v>
      </c>
      <c r="N383" s="140" t="s">
        <v>44</v>
      </c>
      <c r="P383" s="141">
        <f>O383*H383</f>
        <v>0</v>
      </c>
      <c r="Q383" s="141">
        <v>0</v>
      </c>
      <c r="R383" s="141">
        <f>Q383*H383</f>
        <v>0</v>
      </c>
      <c r="S383" s="141">
        <v>0</v>
      </c>
      <c r="T383" s="142">
        <f>S383*H383</f>
        <v>0</v>
      </c>
      <c r="AR383" s="143" t="s">
        <v>233</v>
      </c>
      <c r="AT383" s="143" t="s">
        <v>228</v>
      </c>
      <c r="AU383" s="143" t="s">
        <v>83</v>
      </c>
      <c r="AY383" s="18" t="s">
        <v>226</v>
      </c>
      <c r="BE383" s="144">
        <f>IF(N383="základní",J383,0)</f>
        <v>0</v>
      </c>
      <c r="BF383" s="144">
        <f>IF(N383="snížená",J383,0)</f>
        <v>0</v>
      </c>
      <c r="BG383" s="144">
        <f>IF(N383="zákl. přenesená",J383,0)</f>
        <v>0</v>
      </c>
      <c r="BH383" s="144">
        <f>IF(N383="sníž. přenesená",J383,0)</f>
        <v>0</v>
      </c>
      <c r="BI383" s="144">
        <f>IF(N383="nulová",J383,0)</f>
        <v>0</v>
      </c>
      <c r="BJ383" s="18" t="s">
        <v>81</v>
      </c>
      <c r="BK383" s="144">
        <f>ROUND(I383*H383,2)</f>
        <v>0</v>
      </c>
      <c r="BL383" s="18" t="s">
        <v>233</v>
      </c>
      <c r="BM383" s="143" t="s">
        <v>1766</v>
      </c>
    </row>
    <row r="384" spans="2:65" s="1" customFormat="1" x14ac:dyDescent="0.2">
      <c r="B384" s="33"/>
      <c r="D384" s="145" t="s">
        <v>235</v>
      </c>
      <c r="F384" s="146" t="s">
        <v>1767</v>
      </c>
      <c r="I384" s="147"/>
      <c r="L384" s="33"/>
      <c r="M384" s="148"/>
      <c r="T384" s="54"/>
      <c r="AT384" s="18" t="s">
        <v>235</v>
      </c>
      <c r="AU384" s="18" t="s">
        <v>83</v>
      </c>
    </row>
    <row r="385" spans="2:65" s="12" customFormat="1" x14ac:dyDescent="0.2">
      <c r="B385" s="149"/>
      <c r="D385" s="150" t="s">
        <v>237</v>
      </c>
      <c r="E385" s="151" t="s">
        <v>19</v>
      </c>
      <c r="F385" s="152" t="s">
        <v>1510</v>
      </c>
      <c r="H385" s="153">
        <v>370.18</v>
      </c>
      <c r="I385" s="154"/>
      <c r="L385" s="149"/>
      <c r="M385" s="155"/>
      <c r="T385" s="156"/>
      <c r="AT385" s="151" t="s">
        <v>237</v>
      </c>
      <c r="AU385" s="151" t="s">
        <v>83</v>
      </c>
      <c r="AV385" s="12" t="s">
        <v>83</v>
      </c>
      <c r="AW385" s="12" t="s">
        <v>33</v>
      </c>
      <c r="AX385" s="12" t="s">
        <v>81</v>
      </c>
      <c r="AY385" s="151" t="s">
        <v>226</v>
      </c>
    </row>
    <row r="386" spans="2:65" s="1" customFormat="1" ht="16.5" customHeight="1" x14ac:dyDescent="0.2">
      <c r="B386" s="33"/>
      <c r="C386" s="132" t="s">
        <v>1768</v>
      </c>
      <c r="D386" s="132" t="s">
        <v>228</v>
      </c>
      <c r="E386" s="133" t="s">
        <v>947</v>
      </c>
      <c r="F386" s="134" t="s">
        <v>948</v>
      </c>
      <c r="G386" s="135" t="s">
        <v>243</v>
      </c>
      <c r="H386" s="136">
        <v>44</v>
      </c>
      <c r="I386" s="137"/>
      <c r="J386" s="138">
        <f>ROUND(I386*H386,2)</f>
        <v>0</v>
      </c>
      <c r="K386" s="134" t="s">
        <v>232</v>
      </c>
      <c r="L386" s="33"/>
      <c r="M386" s="139" t="s">
        <v>19</v>
      </c>
      <c r="N386" s="140" t="s">
        <v>44</v>
      </c>
      <c r="P386" s="141">
        <f>O386*H386</f>
        <v>0</v>
      </c>
      <c r="Q386" s="141">
        <v>0.45937</v>
      </c>
      <c r="R386" s="141">
        <f>Q386*H386</f>
        <v>20.21228</v>
      </c>
      <c r="S386" s="141">
        <v>0</v>
      </c>
      <c r="T386" s="142">
        <f>S386*H386</f>
        <v>0</v>
      </c>
      <c r="AR386" s="143" t="s">
        <v>233</v>
      </c>
      <c r="AT386" s="143" t="s">
        <v>228</v>
      </c>
      <c r="AU386" s="143" t="s">
        <v>83</v>
      </c>
      <c r="AY386" s="18" t="s">
        <v>226</v>
      </c>
      <c r="BE386" s="144">
        <f>IF(N386="základní",J386,0)</f>
        <v>0</v>
      </c>
      <c r="BF386" s="144">
        <f>IF(N386="snížená",J386,0)</f>
        <v>0</v>
      </c>
      <c r="BG386" s="144">
        <f>IF(N386="zákl. přenesená",J386,0)</f>
        <v>0</v>
      </c>
      <c r="BH386" s="144">
        <f>IF(N386="sníž. přenesená",J386,0)</f>
        <v>0</v>
      </c>
      <c r="BI386" s="144">
        <f>IF(N386="nulová",J386,0)</f>
        <v>0</v>
      </c>
      <c r="BJ386" s="18" t="s">
        <v>81</v>
      </c>
      <c r="BK386" s="144">
        <f>ROUND(I386*H386,2)</f>
        <v>0</v>
      </c>
      <c r="BL386" s="18" t="s">
        <v>233</v>
      </c>
      <c r="BM386" s="143" t="s">
        <v>1769</v>
      </c>
    </row>
    <row r="387" spans="2:65" s="1" customFormat="1" x14ac:dyDescent="0.2">
      <c r="B387" s="33"/>
      <c r="D387" s="145" t="s">
        <v>235</v>
      </c>
      <c r="F387" s="146" t="s">
        <v>950</v>
      </c>
      <c r="I387" s="147"/>
      <c r="L387" s="33"/>
      <c r="M387" s="148"/>
      <c r="T387" s="54"/>
      <c r="AT387" s="18" t="s">
        <v>235</v>
      </c>
      <c r="AU387" s="18" t="s">
        <v>83</v>
      </c>
    </row>
    <row r="388" spans="2:65" s="1" customFormat="1" ht="16.5" customHeight="1" x14ac:dyDescent="0.2">
      <c r="B388" s="33"/>
      <c r="C388" s="132" t="s">
        <v>1770</v>
      </c>
      <c r="D388" s="132" t="s">
        <v>228</v>
      </c>
      <c r="E388" s="133" t="s">
        <v>1771</v>
      </c>
      <c r="F388" s="134" t="s">
        <v>1772</v>
      </c>
      <c r="G388" s="135" t="s">
        <v>422</v>
      </c>
      <c r="H388" s="136">
        <v>2</v>
      </c>
      <c r="I388" s="137"/>
      <c r="J388" s="138">
        <f>ROUND(I388*H388,2)</f>
        <v>0</v>
      </c>
      <c r="K388" s="134" t="s">
        <v>19</v>
      </c>
      <c r="L388" s="33"/>
      <c r="M388" s="139" t="s">
        <v>19</v>
      </c>
      <c r="N388" s="140" t="s">
        <v>44</v>
      </c>
      <c r="P388" s="141">
        <f>O388*H388</f>
        <v>0</v>
      </c>
      <c r="Q388" s="141">
        <v>0</v>
      </c>
      <c r="R388" s="141">
        <f>Q388*H388</f>
        <v>0</v>
      </c>
      <c r="S388" s="141">
        <v>0</v>
      </c>
      <c r="T388" s="142">
        <f>S388*H388</f>
        <v>0</v>
      </c>
      <c r="AR388" s="143" t="s">
        <v>233</v>
      </c>
      <c r="AT388" s="143" t="s">
        <v>228</v>
      </c>
      <c r="AU388" s="143" t="s">
        <v>83</v>
      </c>
      <c r="AY388" s="18" t="s">
        <v>226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8" t="s">
        <v>81</v>
      </c>
      <c r="BK388" s="144">
        <f>ROUND(I388*H388,2)</f>
        <v>0</v>
      </c>
      <c r="BL388" s="18" t="s">
        <v>233</v>
      </c>
      <c r="BM388" s="143" t="s">
        <v>1773</v>
      </c>
    </row>
    <row r="389" spans="2:65" s="1" customFormat="1" ht="16.5" customHeight="1" x14ac:dyDescent="0.2">
      <c r="B389" s="33"/>
      <c r="C389" s="132" t="s">
        <v>1774</v>
      </c>
      <c r="D389" s="132" t="s">
        <v>228</v>
      </c>
      <c r="E389" s="133" t="s">
        <v>1775</v>
      </c>
      <c r="F389" s="134" t="s">
        <v>1776</v>
      </c>
      <c r="G389" s="135" t="s">
        <v>422</v>
      </c>
      <c r="H389" s="136">
        <v>2</v>
      </c>
      <c r="I389" s="137"/>
      <c r="J389" s="138">
        <f>ROUND(I389*H389,2)</f>
        <v>0</v>
      </c>
      <c r="K389" s="134" t="s">
        <v>19</v>
      </c>
      <c r="L389" s="33"/>
      <c r="M389" s="139" t="s">
        <v>19</v>
      </c>
      <c r="N389" s="140" t="s">
        <v>44</v>
      </c>
      <c r="P389" s="141">
        <f>O389*H389</f>
        <v>0</v>
      </c>
      <c r="Q389" s="141">
        <v>0</v>
      </c>
      <c r="R389" s="141">
        <f>Q389*H389</f>
        <v>0</v>
      </c>
      <c r="S389" s="141">
        <v>0</v>
      </c>
      <c r="T389" s="142">
        <f>S389*H389</f>
        <v>0</v>
      </c>
      <c r="AR389" s="143" t="s">
        <v>233</v>
      </c>
      <c r="AT389" s="143" t="s">
        <v>228</v>
      </c>
      <c r="AU389" s="143" t="s">
        <v>83</v>
      </c>
      <c r="AY389" s="18" t="s">
        <v>226</v>
      </c>
      <c r="BE389" s="144">
        <f>IF(N389="základní",J389,0)</f>
        <v>0</v>
      </c>
      <c r="BF389" s="144">
        <f>IF(N389="snížená",J389,0)</f>
        <v>0</v>
      </c>
      <c r="BG389" s="144">
        <f>IF(N389="zákl. přenesená",J389,0)</f>
        <v>0</v>
      </c>
      <c r="BH389" s="144">
        <f>IF(N389="sníž. přenesená",J389,0)</f>
        <v>0</v>
      </c>
      <c r="BI389" s="144">
        <f>IF(N389="nulová",J389,0)</f>
        <v>0</v>
      </c>
      <c r="BJ389" s="18" t="s">
        <v>81</v>
      </c>
      <c r="BK389" s="144">
        <f>ROUND(I389*H389,2)</f>
        <v>0</v>
      </c>
      <c r="BL389" s="18" t="s">
        <v>233</v>
      </c>
      <c r="BM389" s="143" t="s">
        <v>1777</v>
      </c>
    </row>
    <row r="390" spans="2:65" s="1" customFormat="1" ht="16.5" customHeight="1" x14ac:dyDescent="0.2">
      <c r="B390" s="33"/>
      <c r="C390" s="132" t="s">
        <v>1778</v>
      </c>
      <c r="D390" s="132" t="s">
        <v>228</v>
      </c>
      <c r="E390" s="133" t="s">
        <v>1779</v>
      </c>
      <c r="F390" s="134" t="s">
        <v>1780</v>
      </c>
      <c r="G390" s="135" t="s">
        <v>422</v>
      </c>
      <c r="H390" s="136">
        <v>1</v>
      </c>
      <c r="I390" s="137"/>
      <c r="J390" s="138">
        <f>ROUND(I390*H390,2)</f>
        <v>0</v>
      </c>
      <c r="K390" s="134" t="s">
        <v>19</v>
      </c>
      <c r="L390" s="33"/>
      <c r="M390" s="139" t="s">
        <v>19</v>
      </c>
      <c r="N390" s="140" t="s">
        <v>44</v>
      </c>
      <c r="P390" s="141">
        <f>O390*H390</f>
        <v>0</v>
      </c>
      <c r="Q390" s="141">
        <v>0</v>
      </c>
      <c r="R390" s="141">
        <f>Q390*H390</f>
        <v>0</v>
      </c>
      <c r="S390" s="141">
        <v>0</v>
      </c>
      <c r="T390" s="142">
        <f>S390*H390</f>
        <v>0</v>
      </c>
      <c r="AR390" s="143" t="s">
        <v>233</v>
      </c>
      <c r="AT390" s="143" t="s">
        <v>228</v>
      </c>
      <c r="AU390" s="143" t="s">
        <v>83</v>
      </c>
      <c r="AY390" s="18" t="s">
        <v>226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8" t="s">
        <v>81</v>
      </c>
      <c r="BK390" s="144">
        <f>ROUND(I390*H390,2)</f>
        <v>0</v>
      </c>
      <c r="BL390" s="18" t="s">
        <v>233</v>
      </c>
      <c r="BM390" s="143" t="s">
        <v>1781</v>
      </c>
    </row>
    <row r="391" spans="2:65" s="1" customFormat="1" ht="16.5" customHeight="1" x14ac:dyDescent="0.2">
      <c r="B391" s="33"/>
      <c r="C391" s="132" t="s">
        <v>535</v>
      </c>
      <c r="D391" s="132" t="s">
        <v>228</v>
      </c>
      <c r="E391" s="133" t="s">
        <v>1782</v>
      </c>
      <c r="F391" s="134" t="s">
        <v>1783</v>
      </c>
      <c r="G391" s="135" t="s">
        <v>396</v>
      </c>
      <c r="H391" s="136">
        <v>477.18</v>
      </c>
      <c r="I391" s="137"/>
      <c r="J391" s="138">
        <f>ROUND(I391*H391,2)</f>
        <v>0</v>
      </c>
      <c r="K391" s="134" t="s">
        <v>232</v>
      </c>
      <c r="L391" s="33"/>
      <c r="M391" s="139" t="s">
        <v>19</v>
      </c>
      <c r="N391" s="140" t="s">
        <v>44</v>
      </c>
      <c r="P391" s="141">
        <f>O391*H391</f>
        <v>0</v>
      </c>
      <c r="Q391" s="141">
        <v>1.9000000000000001E-4</v>
      </c>
      <c r="R391" s="141">
        <f>Q391*H391</f>
        <v>9.06642E-2</v>
      </c>
      <c r="S391" s="141">
        <v>0</v>
      </c>
      <c r="T391" s="142">
        <f>S391*H391</f>
        <v>0</v>
      </c>
      <c r="AR391" s="143" t="s">
        <v>233</v>
      </c>
      <c r="AT391" s="143" t="s">
        <v>228</v>
      </c>
      <c r="AU391" s="143" t="s">
        <v>83</v>
      </c>
      <c r="AY391" s="18" t="s">
        <v>226</v>
      </c>
      <c r="BE391" s="144">
        <f>IF(N391="základní",J391,0)</f>
        <v>0</v>
      </c>
      <c r="BF391" s="144">
        <f>IF(N391="snížená",J391,0)</f>
        <v>0</v>
      </c>
      <c r="BG391" s="144">
        <f>IF(N391="zákl. přenesená",J391,0)</f>
        <v>0</v>
      </c>
      <c r="BH391" s="144">
        <f>IF(N391="sníž. přenesená",J391,0)</f>
        <v>0</v>
      </c>
      <c r="BI391" s="144">
        <f>IF(N391="nulová",J391,0)</f>
        <v>0</v>
      </c>
      <c r="BJ391" s="18" t="s">
        <v>81</v>
      </c>
      <c r="BK391" s="144">
        <f>ROUND(I391*H391,2)</f>
        <v>0</v>
      </c>
      <c r="BL391" s="18" t="s">
        <v>233</v>
      </c>
      <c r="BM391" s="143" t="s">
        <v>1784</v>
      </c>
    </row>
    <row r="392" spans="2:65" s="1" customFormat="1" x14ac:dyDescent="0.2">
      <c r="B392" s="33"/>
      <c r="D392" s="145" t="s">
        <v>235</v>
      </c>
      <c r="F392" s="146" t="s">
        <v>1785</v>
      </c>
      <c r="I392" s="147"/>
      <c r="L392" s="33"/>
      <c r="M392" s="148"/>
      <c r="T392" s="54"/>
      <c r="AT392" s="18" t="s">
        <v>235</v>
      </c>
      <c r="AU392" s="18" t="s">
        <v>83</v>
      </c>
    </row>
    <row r="393" spans="2:65" s="12" customFormat="1" x14ac:dyDescent="0.2">
      <c r="B393" s="149"/>
      <c r="D393" s="150" t="s">
        <v>237</v>
      </c>
      <c r="E393" s="151" t="s">
        <v>19</v>
      </c>
      <c r="F393" s="152" t="s">
        <v>1786</v>
      </c>
      <c r="H393" s="153">
        <v>477.18</v>
      </c>
      <c r="I393" s="154"/>
      <c r="L393" s="149"/>
      <c r="M393" s="155"/>
      <c r="T393" s="156"/>
      <c r="AT393" s="151" t="s">
        <v>237</v>
      </c>
      <c r="AU393" s="151" t="s">
        <v>83</v>
      </c>
      <c r="AV393" s="12" t="s">
        <v>83</v>
      </c>
      <c r="AW393" s="12" t="s">
        <v>33</v>
      </c>
      <c r="AX393" s="12" t="s">
        <v>81</v>
      </c>
      <c r="AY393" s="151" t="s">
        <v>226</v>
      </c>
    </row>
    <row r="394" spans="2:65" s="1" customFormat="1" ht="16.5" customHeight="1" x14ac:dyDescent="0.2">
      <c r="B394" s="33"/>
      <c r="C394" s="132" t="s">
        <v>1787</v>
      </c>
      <c r="D394" s="132" t="s">
        <v>228</v>
      </c>
      <c r="E394" s="133" t="s">
        <v>1788</v>
      </c>
      <c r="F394" s="134" t="s">
        <v>1789</v>
      </c>
      <c r="G394" s="135" t="s">
        <v>396</v>
      </c>
      <c r="H394" s="136">
        <v>477.18</v>
      </c>
      <c r="I394" s="137"/>
      <c r="J394" s="138">
        <f>ROUND(I394*H394,2)</f>
        <v>0</v>
      </c>
      <c r="K394" s="134" t="s">
        <v>232</v>
      </c>
      <c r="L394" s="33"/>
      <c r="M394" s="139" t="s">
        <v>19</v>
      </c>
      <c r="N394" s="140" t="s">
        <v>44</v>
      </c>
      <c r="P394" s="141">
        <f>O394*H394</f>
        <v>0</v>
      </c>
      <c r="Q394" s="141">
        <v>9.0000000000000006E-5</v>
      </c>
      <c r="R394" s="141">
        <f>Q394*H394</f>
        <v>4.2946200000000004E-2</v>
      </c>
      <c r="S394" s="141">
        <v>0</v>
      </c>
      <c r="T394" s="142">
        <f>S394*H394</f>
        <v>0</v>
      </c>
      <c r="AR394" s="143" t="s">
        <v>233</v>
      </c>
      <c r="AT394" s="143" t="s">
        <v>228</v>
      </c>
      <c r="AU394" s="143" t="s">
        <v>83</v>
      </c>
      <c r="AY394" s="18" t="s">
        <v>226</v>
      </c>
      <c r="BE394" s="144">
        <f>IF(N394="základní",J394,0)</f>
        <v>0</v>
      </c>
      <c r="BF394" s="144">
        <f>IF(N394="snížená",J394,0)</f>
        <v>0</v>
      </c>
      <c r="BG394" s="144">
        <f>IF(N394="zákl. přenesená",J394,0)</f>
        <v>0</v>
      </c>
      <c r="BH394" s="144">
        <f>IF(N394="sníž. přenesená",J394,0)</f>
        <v>0</v>
      </c>
      <c r="BI394" s="144">
        <f>IF(N394="nulová",J394,0)</f>
        <v>0</v>
      </c>
      <c r="BJ394" s="18" t="s">
        <v>81</v>
      </c>
      <c r="BK394" s="144">
        <f>ROUND(I394*H394,2)</f>
        <v>0</v>
      </c>
      <c r="BL394" s="18" t="s">
        <v>233</v>
      </c>
      <c r="BM394" s="143" t="s">
        <v>1790</v>
      </c>
    </row>
    <row r="395" spans="2:65" s="1" customFormat="1" x14ac:dyDescent="0.2">
      <c r="B395" s="33"/>
      <c r="D395" s="145" t="s">
        <v>235</v>
      </c>
      <c r="F395" s="146" t="s">
        <v>1791</v>
      </c>
      <c r="I395" s="147"/>
      <c r="L395" s="33"/>
      <c r="M395" s="148"/>
      <c r="T395" s="54"/>
      <c r="AT395" s="18" t="s">
        <v>235</v>
      </c>
      <c r="AU395" s="18" t="s">
        <v>83</v>
      </c>
    </row>
    <row r="396" spans="2:65" s="12" customFormat="1" x14ac:dyDescent="0.2">
      <c r="B396" s="149"/>
      <c r="D396" s="150" t="s">
        <v>237</v>
      </c>
      <c r="E396" s="151" t="s">
        <v>19</v>
      </c>
      <c r="F396" s="152" t="s">
        <v>1786</v>
      </c>
      <c r="H396" s="153">
        <v>477.18</v>
      </c>
      <c r="I396" s="154"/>
      <c r="L396" s="149"/>
      <c r="M396" s="155"/>
      <c r="T396" s="156"/>
      <c r="AT396" s="151" t="s">
        <v>237</v>
      </c>
      <c r="AU396" s="151" t="s">
        <v>83</v>
      </c>
      <c r="AV396" s="12" t="s">
        <v>83</v>
      </c>
      <c r="AW396" s="12" t="s">
        <v>33</v>
      </c>
      <c r="AX396" s="12" t="s">
        <v>81</v>
      </c>
      <c r="AY396" s="151" t="s">
        <v>226</v>
      </c>
    </row>
    <row r="397" spans="2:65" s="11" customFormat="1" ht="22.9" customHeight="1" x14ac:dyDescent="0.2">
      <c r="B397" s="120"/>
      <c r="D397" s="121" t="s">
        <v>72</v>
      </c>
      <c r="E397" s="130" t="s">
        <v>330</v>
      </c>
      <c r="F397" s="130" t="s">
        <v>478</v>
      </c>
      <c r="I397" s="123"/>
      <c r="J397" s="131">
        <f>BK397</f>
        <v>0</v>
      </c>
      <c r="L397" s="120"/>
      <c r="M397" s="125"/>
      <c r="P397" s="126">
        <f>SUM(P398:P425)</f>
        <v>0</v>
      </c>
      <c r="R397" s="126">
        <f>SUM(R398:R425)</f>
        <v>0</v>
      </c>
      <c r="T397" s="127">
        <f>SUM(T398:T425)</f>
        <v>0</v>
      </c>
      <c r="AR397" s="121" t="s">
        <v>81</v>
      </c>
      <c r="AT397" s="128" t="s">
        <v>72</v>
      </c>
      <c r="AU397" s="128" t="s">
        <v>81</v>
      </c>
      <c r="AY397" s="121" t="s">
        <v>226</v>
      </c>
      <c r="BK397" s="129">
        <f>SUM(BK398:BK425)</f>
        <v>0</v>
      </c>
    </row>
    <row r="398" spans="2:65" s="1" customFormat="1" ht="24.2" customHeight="1" x14ac:dyDescent="0.2">
      <c r="B398" s="33"/>
      <c r="C398" s="132" t="s">
        <v>1792</v>
      </c>
      <c r="D398" s="132" t="s">
        <v>228</v>
      </c>
      <c r="E398" s="133" t="s">
        <v>1309</v>
      </c>
      <c r="F398" s="134" t="s">
        <v>1310</v>
      </c>
      <c r="G398" s="135" t="s">
        <v>396</v>
      </c>
      <c r="H398" s="136">
        <v>740.36</v>
      </c>
      <c r="I398" s="137"/>
      <c r="J398" s="138">
        <f>ROUND(I398*H398,2)</f>
        <v>0</v>
      </c>
      <c r="K398" s="134" t="s">
        <v>232</v>
      </c>
      <c r="L398" s="33"/>
      <c r="M398" s="139" t="s">
        <v>19</v>
      </c>
      <c r="N398" s="140" t="s">
        <v>44</v>
      </c>
      <c r="P398" s="141">
        <f>O398*H398</f>
        <v>0</v>
      </c>
      <c r="Q398" s="141">
        <v>0</v>
      </c>
      <c r="R398" s="141">
        <f>Q398*H398</f>
        <v>0</v>
      </c>
      <c r="S398" s="141">
        <v>0</v>
      </c>
      <c r="T398" s="142">
        <f>S398*H398</f>
        <v>0</v>
      </c>
      <c r="AR398" s="143" t="s">
        <v>233</v>
      </c>
      <c r="AT398" s="143" t="s">
        <v>228</v>
      </c>
      <c r="AU398" s="143" t="s">
        <v>83</v>
      </c>
      <c r="AY398" s="18" t="s">
        <v>226</v>
      </c>
      <c r="BE398" s="144">
        <f>IF(N398="základní",J398,0)</f>
        <v>0</v>
      </c>
      <c r="BF398" s="144">
        <f>IF(N398="snížená",J398,0)</f>
        <v>0</v>
      </c>
      <c r="BG398" s="144">
        <f>IF(N398="zákl. přenesená",J398,0)</f>
        <v>0</v>
      </c>
      <c r="BH398" s="144">
        <f>IF(N398="sníž. přenesená",J398,0)</f>
        <v>0</v>
      </c>
      <c r="BI398" s="144">
        <f>IF(N398="nulová",J398,0)</f>
        <v>0</v>
      </c>
      <c r="BJ398" s="18" t="s">
        <v>81</v>
      </c>
      <c r="BK398" s="144">
        <f>ROUND(I398*H398,2)</f>
        <v>0</v>
      </c>
      <c r="BL398" s="18" t="s">
        <v>233</v>
      </c>
      <c r="BM398" s="143" t="s">
        <v>1793</v>
      </c>
    </row>
    <row r="399" spans="2:65" s="1" customFormat="1" x14ac:dyDescent="0.2">
      <c r="B399" s="33"/>
      <c r="D399" s="145" t="s">
        <v>235</v>
      </c>
      <c r="F399" s="146" t="s">
        <v>1312</v>
      </c>
      <c r="I399" s="147"/>
      <c r="L399" s="33"/>
      <c r="M399" s="148"/>
      <c r="T399" s="54"/>
      <c r="AT399" s="18" t="s">
        <v>235</v>
      </c>
      <c r="AU399" s="18" t="s">
        <v>83</v>
      </c>
    </row>
    <row r="400" spans="2:65" s="12" customFormat="1" x14ac:dyDescent="0.2">
      <c r="B400" s="149"/>
      <c r="D400" s="150" t="s">
        <v>237</v>
      </c>
      <c r="E400" s="151" t="s">
        <v>19</v>
      </c>
      <c r="F400" s="152" t="s">
        <v>1794</v>
      </c>
      <c r="H400" s="153">
        <v>740.36</v>
      </c>
      <c r="I400" s="154"/>
      <c r="L400" s="149"/>
      <c r="M400" s="155"/>
      <c r="T400" s="156"/>
      <c r="AT400" s="151" t="s">
        <v>237</v>
      </c>
      <c r="AU400" s="151" t="s">
        <v>83</v>
      </c>
      <c r="AV400" s="12" t="s">
        <v>83</v>
      </c>
      <c r="AW400" s="12" t="s">
        <v>33</v>
      </c>
      <c r="AX400" s="12" t="s">
        <v>81</v>
      </c>
      <c r="AY400" s="151" t="s">
        <v>226</v>
      </c>
    </row>
    <row r="401" spans="2:65" s="1" customFormat="1" ht="16.5" customHeight="1" x14ac:dyDescent="0.2">
      <c r="B401" s="33"/>
      <c r="C401" s="132" t="s">
        <v>1795</v>
      </c>
      <c r="D401" s="132" t="s">
        <v>228</v>
      </c>
      <c r="E401" s="133" t="s">
        <v>1314</v>
      </c>
      <c r="F401" s="134" t="s">
        <v>1315</v>
      </c>
      <c r="G401" s="135" t="s">
        <v>396</v>
      </c>
      <c r="H401" s="136">
        <v>740.36</v>
      </c>
      <c r="I401" s="137"/>
      <c r="J401" s="138">
        <f>ROUND(I401*H401,2)</f>
        <v>0</v>
      </c>
      <c r="K401" s="134" t="s">
        <v>232</v>
      </c>
      <c r="L401" s="33"/>
      <c r="M401" s="139" t="s">
        <v>19</v>
      </c>
      <c r="N401" s="140" t="s">
        <v>44</v>
      </c>
      <c r="P401" s="141">
        <f>O401*H401</f>
        <v>0</v>
      </c>
      <c r="Q401" s="141">
        <v>0</v>
      </c>
      <c r="R401" s="141">
        <f>Q401*H401</f>
        <v>0</v>
      </c>
      <c r="S401" s="141">
        <v>0</v>
      </c>
      <c r="T401" s="142">
        <f>S401*H401</f>
        <v>0</v>
      </c>
      <c r="AR401" s="143" t="s">
        <v>233</v>
      </c>
      <c r="AT401" s="143" t="s">
        <v>228</v>
      </c>
      <c r="AU401" s="143" t="s">
        <v>83</v>
      </c>
      <c r="AY401" s="18" t="s">
        <v>226</v>
      </c>
      <c r="BE401" s="144">
        <f>IF(N401="základní",J401,0)</f>
        <v>0</v>
      </c>
      <c r="BF401" s="144">
        <f>IF(N401="snížená",J401,0)</f>
        <v>0</v>
      </c>
      <c r="BG401" s="144">
        <f>IF(N401="zákl. přenesená",J401,0)</f>
        <v>0</v>
      </c>
      <c r="BH401" s="144">
        <f>IF(N401="sníž. přenesená",J401,0)</f>
        <v>0</v>
      </c>
      <c r="BI401" s="144">
        <f>IF(N401="nulová",J401,0)</f>
        <v>0</v>
      </c>
      <c r="BJ401" s="18" t="s">
        <v>81</v>
      </c>
      <c r="BK401" s="144">
        <f>ROUND(I401*H401,2)</f>
        <v>0</v>
      </c>
      <c r="BL401" s="18" t="s">
        <v>233</v>
      </c>
      <c r="BM401" s="143" t="s">
        <v>1796</v>
      </c>
    </row>
    <row r="402" spans="2:65" s="1" customFormat="1" x14ac:dyDescent="0.2">
      <c r="B402" s="33"/>
      <c r="D402" s="145" t="s">
        <v>235</v>
      </c>
      <c r="F402" s="146" t="s">
        <v>1317</v>
      </c>
      <c r="I402" s="147"/>
      <c r="L402" s="33"/>
      <c r="M402" s="148"/>
      <c r="T402" s="54"/>
      <c r="AT402" s="18" t="s">
        <v>235</v>
      </c>
      <c r="AU402" s="18" t="s">
        <v>83</v>
      </c>
    </row>
    <row r="403" spans="2:65" s="1" customFormat="1" ht="24.2" customHeight="1" x14ac:dyDescent="0.2">
      <c r="B403" s="33"/>
      <c r="C403" s="132" t="s">
        <v>1797</v>
      </c>
      <c r="D403" s="132" t="s">
        <v>228</v>
      </c>
      <c r="E403" s="133" t="s">
        <v>490</v>
      </c>
      <c r="F403" s="134" t="s">
        <v>491</v>
      </c>
      <c r="G403" s="135" t="s">
        <v>492</v>
      </c>
      <c r="H403" s="136">
        <v>93.146000000000001</v>
      </c>
      <c r="I403" s="137"/>
      <c r="J403" s="138">
        <f>ROUND(I403*H403,2)</f>
        <v>0</v>
      </c>
      <c r="K403" s="134" t="s">
        <v>232</v>
      </c>
      <c r="L403" s="33"/>
      <c r="M403" s="139" t="s">
        <v>19</v>
      </c>
      <c r="N403" s="140" t="s">
        <v>44</v>
      </c>
      <c r="P403" s="141">
        <f>O403*H403</f>
        <v>0</v>
      </c>
      <c r="Q403" s="141">
        <v>0</v>
      </c>
      <c r="R403" s="141">
        <f>Q403*H403</f>
        <v>0</v>
      </c>
      <c r="S403" s="141">
        <v>0</v>
      </c>
      <c r="T403" s="142">
        <f>S403*H403</f>
        <v>0</v>
      </c>
      <c r="AR403" s="143" t="s">
        <v>233</v>
      </c>
      <c r="AT403" s="143" t="s">
        <v>228</v>
      </c>
      <c r="AU403" s="143" t="s">
        <v>83</v>
      </c>
      <c r="AY403" s="18" t="s">
        <v>226</v>
      </c>
      <c r="BE403" s="144">
        <f>IF(N403="základní",J403,0)</f>
        <v>0</v>
      </c>
      <c r="BF403" s="144">
        <f>IF(N403="snížená",J403,0)</f>
        <v>0</v>
      </c>
      <c r="BG403" s="144">
        <f>IF(N403="zákl. přenesená",J403,0)</f>
        <v>0</v>
      </c>
      <c r="BH403" s="144">
        <f>IF(N403="sníž. přenesená",J403,0)</f>
        <v>0</v>
      </c>
      <c r="BI403" s="144">
        <f>IF(N403="nulová",J403,0)</f>
        <v>0</v>
      </c>
      <c r="BJ403" s="18" t="s">
        <v>81</v>
      </c>
      <c r="BK403" s="144">
        <f>ROUND(I403*H403,2)</f>
        <v>0</v>
      </c>
      <c r="BL403" s="18" t="s">
        <v>233</v>
      </c>
      <c r="BM403" s="143" t="s">
        <v>1798</v>
      </c>
    </row>
    <row r="404" spans="2:65" s="1" customFormat="1" x14ac:dyDescent="0.2">
      <c r="B404" s="33"/>
      <c r="D404" s="145" t="s">
        <v>235</v>
      </c>
      <c r="F404" s="146" t="s">
        <v>494</v>
      </c>
      <c r="I404" s="147"/>
      <c r="L404" s="33"/>
      <c r="M404" s="148"/>
      <c r="T404" s="54"/>
      <c r="AT404" s="18" t="s">
        <v>235</v>
      </c>
      <c r="AU404" s="18" t="s">
        <v>83</v>
      </c>
    </row>
    <row r="405" spans="2:65" s="12" customFormat="1" x14ac:dyDescent="0.2">
      <c r="B405" s="149"/>
      <c r="D405" s="150" t="s">
        <v>237</v>
      </c>
      <c r="E405" s="151" t="s">
        <v>19</v>
      </c>
      <c r="F405" s="152" t="s">
        <v>1799</v>
      </c>
      <c r="H405" s="153">
        <v>65.983999999999995</v>
      </c>
      <c r="I405" s="154"/>
      <c r="L405" s="149"/>
      <c r="M405" s="155"/>
      <c r="T405" s="156"/>
      <c r="AT405" s="151" t="s">
        <v>237</v>
      </c>
      <c r="AU405" s="151" t="s">
        <v>83</v>
      </c>
      <c r="AV405" s="12" t="s">
        <v>83</v>
      </c>
      <c r="AW405" s="12" t="s">
        <v>33</v>
      </c>
      <c r="AX405" s="12" t="s">
        <v>73</v>
      </c>
      <c r="AY405" s="151" t="s">
        <v>226</v>
      </c>
    </row>
    <row r="406" spans="2:65" s="12" customFormat="1" x14ac:dyDescent="0.2">
      <c r="B406" s="149"/>
      <c r="D406" s="150" t="s">
        <v>237</v>
      </c>
      <c r="E406" s="151" t="s">
        <v>19</v>
      </c>
      <c r="F406" s="152" t="s">
        <v>1800</v>
      </c>
      <c r="H406" s="153">
        <v>27.161999999999999</v>
      </c>
      <c r="I406" s="154"/>
      <c r="L406" s="149"/>
      <c r="M406" s="155"/>
      <c r="T406" s="156"/>
      <c r="AT406" s="151" t="s">
        <v>237</v>
      </c>
      <c r="AU406" s="151" t="s">
        <v>83</v>
      </c>
      <c r="AV406" s="12" t="s">
        <v>83</v>
      </c>
      <c r="AW406" s="12" t="s">
        <v>33</v>
      </c>
      <c r="AX406" s="12" t="s">
        <v>73</v>
      </c>
      <c r="AY406" s="151" t="s">
        <v>226</v>
      </c>
    </row>
    <row r="407" spans="2:65" s="13" customFormat="1" x14ac:dyDescent="0.2">
      <c r="B407" s="157"/>
      <c r="D407" s="150" t="s">
        <v>237</v>
      </c>
      <c r="E407" s="158" t="s">
        <v>19</v>
      </c>
      <c r="F407" s="159" t="s">
        <v>240</v>
      </c>
      <c r="H407" s="160">
        <v>93.146000000000001</v>
      </c>
      <c r="I407" s="161"/>
      <c r="L407" s="157"/>
      <c r="M407" s="162"/>
      <c r="T407" s="163"/>
      <c r="AT407" s="158" t="s">
        <v>237</v>
      </c>
      <c r="AU407" s="158" t="s">
        <v>83</v>
      </c>
      <c r="AV407" s="13" t="s">
        <v>233</v>
      </c>
      <c r="AW407" s="13" t="s">
        <v>33</v>
      </c>
      <c r="AX407" s="13" t="s">
        <v>81</v>
      </c>
      <c r="AY407" s="158" t="s">
        <v>226</v>
      </c>
    </row>
    <row r="408" spans="2:65" s="1" customFormat="1" ht="24.2" customHeight="1" x14ac:dyDescent="0.2">
      <c r="B408" s="33"/>
      <c r="C408" s="132" t="s">
        <v>1801</v>
      </c>
      <c r="D408" s="132" t="s">
        <v>228</v>
      </c>
      <c r="E408" s="133" t="s">
        <v>497</v>
      </c>
      <c r="F408" s="134" t="s">
        <v>498</v>
      </c>
      <c r="G408" s="135" t="s">
        <v>492</v>
      </c>
      <c r="H408" s="136">
        <v>372.584</v>
      </c>
      <c r="I408" s="137"/>
      <c r="J408" s="138">
        <f>ROUND(I408*H408,2)</f>
        <v>0</v>
      </c>
      <c r="K408" s="134" t="s">
        <v>232</v>
      </c>
      <c r="L408" s="33"/>
      <c r="M408" s="139" t="s">
        <v>19</v>
      </c>
      <c r="N408" s="140" t="s">
        <v>44</v>
      </c>
      <c r="P408" s="141">
        <f>O408*H408</f>
        <v>0</v>
      </c>
      <c r="Q408" s="141">
        <v>0</v>
      </c>
      <c r="R408" s="141">
        <f>Q408*H408</f>
        <v>0</v>
      </c>
      <c r="S408" s="141">
        <v>0</v>
      </c>
      <c r="T408" s="142">
        <f>S408*H408</f>
        <v>0</v>
      </c>
      <c r="AR408" s="143" t="s">
        <v>233</v>
      </c>
      <c r="AT408" s="143" t="s">
        <v>228</v>
      </c>
      <c r="AU408" s="143" t="s">
        <v>83</v>
      </c>
      <c r="AY408" s="18" t="s">
        <v>226</v>
      </c>
      <c r="BE408" s="144">
        <f>IF(N408="základní",J408,0)</f>
        <v>0</v>
      </c>
      <c r="BF408" s="144">
        <f>IF(N408="snížená",J408,0)</f>
        <v>0</v>
      </c>
      <c r="BG408" s="144">
        <f>IF(N408="zákl. přenesená",J408,0)</f>
        <v>0</v>
      </c>
      <c r="BH408" s="144">
        <f>IF(N408="sníž. přenesená",J408,0)</f>
        <v>0</v>
      </c>
      <c r="BI408" s="144">
        <f>IF(N408="nulová",J408,0)</f>
        <v>0</v>
      </c>
      <c r="BJ408" s="18" t="s">
        <v>81</v>
      </c>
      <c r="BK408" s="144">
        <f>ROUND(I408*H408,2)</f>
        <v>0</v>
      </c>
      <c r="BL408" s="18" t="s">
        <v>233</v>
      </c>
      <c r="BM408" s="143" t="s">
        <v>1802</v>
      </c>
    </row>
    <row r="409" spans="2:65" s="1" customFormat="1" x14ac:dyDescent="0.2">
      <c r="B409" s="33"/>
      <c r="D409" s="145" t="s">
        <v>235</v>
      </c>
      <c r="F409" s="146" t="s">
        <v>500</v>
      </c>
      <c r="I409" s="147"/>
      <c r="L409" s="33"/>
      <c r="M409" s="148"/>
      <c r="T409" s="54"/>
      <c r="AT409" s="18" t="s">
        <v>235</v>
      </c>
      <c r="AU409" s="18" t="s">
        <v>83</v>
      </c>
    </row>
    <row r="410" spans="2:65" s="12" customFormat="1" x14ac:dyDescent="0.2">
      <c r="B410" s="149"/>
      <c r="D410" s="150" t="s">
        <v>237</v>
      </c>
      <c r="F410" s="152" t="s">
        <v>1803</v>
      </c>
      <c r="H410" s="153">
        <v>372.584</v>
      </c>
      <c r="I410" s="154"/>
      <c r="L410" s="149"/>
      <c r="M410" s="155"/>
      <c r="T410" s="156"/>
      <c r="AT410" s="151" t="s">
        <v>237</v>
      </c>
      <c r="AU410" s="151" t="s">
        <v>83</v>
      </c>
      <c r="AV410" s="12" t="s">
        <v>83</v>
      </c>
      <c r="AW410" s="12" t="s">
        <v>4</v>
      </c>
      <c r="AX410" s="12" t="s">
        <v>81</v>
      </c>
      <c r="AY410" s="151" t="s">
        <v>226</v>
      </c>
    </row>
    <row r="411" spans="2:65" s="1" customFormat="1" ht="24.2" customHeight="1" x14ac:dyDescent="0.2">
      <c r="B411" s="33"/>
      <c r="C411" s="132" t="s">
        <v>1804</v>
      </c>
      <c r="D411" s="132" t="s">
        <v>228</v>
      </c>
      <c r="E411" s="133" t="s">
        <v>503</v>
      </c>
      <c r="F411" s="134" t="s">
        <v>504</v>
      </c>
      <c r="G411" s="135" t="s">
        <v>492</v>
      </c>
      <c r="H411" s="136">
        <v>131.15600000000001</v>
      </c>
      <c r="I411" s="137"/>
      <c r="J411" s="138">
        <f>ROUND(I411*H411,2)</f>
        <v>0</v>
      </c>
      <c r="K411" s="134" t="s">
        <v>232</v>
      </c>
      <c r="L411" s="33"/>
      <c r="M411" s="139" t="s">
        <v>19</v>
      </c>
      <c r="N411" s="140" t="s">
        <v>44</v>
      </c>
      <c r="P411" s="141">
        <f>O411*H411</f>
        <v>0</v>
      </c>
      <c r="Q411" s="141">
        <v>0</v>
      </c>
      <c r="R411" s="141">
        <f>Q411*H411</f>
        <v>0</v>
      </c>
      <c r="S411" s="141">
        <v>0</v>
      </c>
      <c r="T411" s="142">
        <f>S411*H411</f>
        <v>0</v>
      </c>
      <c r="AR411" s="143" t="s">
        <v>233</v>
      </c>
      <c r="AT411" s="143" t="s">
        <v>228</v>
      </c>
      <c r="AU411" s="143" t="s">
        <v>83</v>
      </c>
      <c r="AY411" s="18" t="s">
        <v>226</v>
      </c>
      <c r="BE411" s="144">
        <f>IF(N411="základní",J411,0)</f>
        <v>0</v>
      </c>
      <c r="BF411" s="144">
        <f>IF(N411="snížená",J411,0)</f>
        <v>0</v>
      </c>
      <c r="BG411" s="144">
        <f>IF(N411="zákl. přenesená",J411,0)</f>
        <v>0</v>
      </c>
      <c r="BH411" s="144">
        <f>IF(N411="sníž. přenesená",J411,0)</f>
        <v>0</v>
      </c>
      <c r="BI411" s="144">
        <f>IF(N411="nulová",J411,0)</f>
        <v>0</v>
      </c>
      <c r="BJ411" s="18" t="s">
        <v>81</v>
      </c>
      <c r="BK411" s="144">
        <f>ROUND(I411*H411,2)</f>
        <v>0</v>
      </c>
      <c r="BL411" s="18" t="s">
        <v>233</v>
      </c>
      <c r="BM411" s="143" t="s">
        <v>1805</v>
      </c>
    </row>
    <row r="412" spans="2:65" s="1" customFormat="1" x14ac:dyDescent="0.2">
      <c r="B412" s="33"/>
      <c r="D412" s="145" t="s">
        <v>235</v>
      </c>
      <c r="F412" s="146" t="s">
        <v>506</v>
      </c>
      <c r="I412" s="147"/>
      <c r="L412" s="33"/>
      <c r="M412" s="148"/>
      <c r="T412" s="54"/>
      <c r="AT412" s="18" t="s">
        <v>235</v>
      </c>
      <c r="AU412" s="18" t="s">
        <v>83</v>
      </c>
    </row>
    <row r="413" spans="2:65" s="12" customFormat="1" x14ac:dyDescent="0.2">
      <c r="B413" s="149"/>
      <c r="D413" s="150" t="s">
        <v>237</v>
      </c>
      <c r="E413" s="151" t="s">
        <v>19</v>
      </c>
      <c r="F413" s="152" t="s">
        <v>1806</v>
      </c>
      <c r="H413" s="153">
        <v>1.526</v>
      </c>
      <c r="I413" s="154"/>
      <c r="L413" s="149"/>
      <c r="M413" s="155"/>
      <c r="T413" s="156"/>
      <c r="AT413" s="151" t="s">
        <v>237</v>
      </c>
      <c r="AU413" s="151" t="s">
        <v>83</v>
      </c>
      <c r="AV413" s="12" t="s">
        <v>83</v>
      </c>
      <c r="AW413" s="12" t="s">
        <v>33</v>
      </c>
      <c r="AX413" s="12" t="s">
        <v>73</v>
      </c>
      <c r="AY413" s="151" t="s">
        <v>226</v>
      </c>
    </row>
    <row r="414" spans="2:65" s="12" customFormat="1" x14ac:dyDescent="0.2">
      <c r="B414" s="149"/>
      <c r="D414" s="150" t="s">
        <v>237</v>
      </c>
      <c r="E414" s="151" t="s">
        <v>19</v>
      </c>
      <c r="F414" s="152" t="s">
        <v>1807</v>
      </c>
      <c r="H414" s="153">
        <v>10.275</v>
      </c>
      <c r="I414" s="154"/>
      <c r="L414" s="149"/>
      <c r="M414" s="155"/>
      <c r="T414" s="156"/>
      <c r="AT414" s="151" t="s">
        <v>237</v>
      </c>
      <c r="AU414" s="151" t="s">
        <v>83</v>
      </c>
      <c r="AV414" s="12" t="s">
        <v>83</v>
      </c>
      <c r="AW414" s="12" t="s">
        <v>33</v>
      </c>
      <c r="AX414" s="12" t="s">
        <v>73</v>
      </c>
      <c r="AY414" s="151" t="s">
        <v>226</v>
      </c>
    </row>
    <row r="415" spans="2:65" s="12" customFormat="1" x14ac:dyDescent="0.2">
      <c r="B415" s="149"/>
      <c r="D415" s="150" t="s">
        <v>237</v>
      </c>
      <c r="E415" s="151" t="s">
        <v>19</v>
      </c>
      <c r="F415" s="152" t="s">
        <v>1808</v>
      </c>
      <c r="H415" s="153">
        <v>53.573</v>
      </c>
      <c r="I415" s="154"/>
      <c r="L415" s="149"/>
      <c r="M415" s="155"/>
      <c r="T415" s="156"/>
      <c r="AT415" s="151" t="s">
        <v>237</v>
      </c>
      <c r="AU415" s="151" t="s">
        <v>83</v>
      </c>
      <c r="AV415" s="12" t="s">
        <v>83</v>
      </c>
      <c r="AW415" s="12" t="s">
        <v>33</v>
      </c>
      <c r="AX415" s="12" t="s">
        <v>73</v>
      </c>
      <c r="AY415" s="151" t="s">
        <v>226</v>
      </c>
    </row>
    <row r="416" spans="2:65" s="12" customFormat="1" x14ac:dyDescent="0.2">
      <c r="B416" s="149"/>
      <c r="D416" s="150" t="s">
        <v>237</v>
      </c>
      <c r="E416" s="151" t="s">
        <v>19</v>
      </c>
      <c r="F416" s="152" t="s">
        <v>1809</v>
      </c>
      <c r="H416" s="153">
        <v>65.781999999999996</v>
      </c>
      <c r="I416" s="154"/>
      <c r="L416" s="149"/>
      <c r="M416" s="155"/>
      <c r="T416" s="156"/>
      <c r="AT416" s="151" t="s">
        <v>237</v>
      </c>
      <c r="AU416" s="151" t="s">
        <v>83</v>
      </c>
      <c r="AV416" s="12" t="s">
        <v>83</v>
      </c>
      <c r="AW416" s="12" t="s">
        <v>33</v>
      </c>
      <c r="AX416" s="12" t="s">
        <v>73</v>
      </c>
      <c r="AY416" s="151" t="s">
        <v>226</v>
      </c>
    </row>
    <row r="417" spans="2:65" s="13" customFormat="1" x14ac:dyDescent="0.2">
      <c r="B417" s="157"/>
      <c r="D417" s="150" t="s">
        <v>237</v>
      </c>
      <c r="E417" s="158" t="s">
        <v>19</v>
      </c>
      <c r="F417" s="159" t="s">
        <v>240</v>
      </c>
      <c r="H417" s="160">
        <v>131.15600000000001</v>
      </c>
      <c r="I417" s="161"/>
      <c r="L417" s="157"/>
      <c r="M417" s="162"/>
      <c r="T417" s="163"/>
      <c r="AT417" s="158" t="s">
        <v>237</v>
      </c>
      <c r="AU417" s="158" t="s">
        <v>83</v>
      </c>
      <c r="AV417" s="13" t="s">
        <v>233</v>
      </c>
      <c r="AW417" s="13" t="s">
        <v>33</v>
      </c>
      <c r="AX417" s="13" t="s">
        <v>81</v>
      </c>
      <c r="AY417" s="158" t="s">
        <v>226</v>
      </c>
    </row>
    <row r="418" spans="2:65" s="1" customFormat="1" ht="24.2" customHeight="1" x14ac:dyDescent="0.2">
      <c r="B418" s="33"/>
      <c r="C418" s="132" t="s">
        <v>1810</v>
      </c>
      <c r="D418" s="132" t="s">
        <v>228</v>
      </c>
      <c r="E418" s="133" t="s">
        <v>509</v>
      </c>
      <c r="F418" s="134" t="s">
        <v>498</v>
      </c>
      <c r="G418" s="135" t="s">
        <v>492</v>
      </c>
      <c r="H418" s="136">
        <v>819.44799999999998</v>
      </c>
      <c r="I418" s="137"/>
      <c r="J418" s="138">
        <f>ROUND(I418*H418,2)</f>
        <v>0</v>
      </c>
      <c r="K418" s="134" t="s">
        <v>232</v>
      </c>
      <c r="L418" s="33"/>
      <c r="M418" s="139" t="s">
        <v>19</v>
      </c>
      <c r="N418" s="140" t="s">
        <v>44</v>
      </c>
      <c r="P418" s="141">
        <f>O418*H418</f>
        <v>0</v>
      </c>
      <c r="Q418" s="141">
        <v>0</v>
      </c>
      <c r="R418" s="141">
        <f>Q418*H418</f>
        <v>0</v>
      </c>
      <c r="S418" s="141">
        <v>0</v>
      </c>
      <c r="T418" s="142">
        <f>S418*H418</f>
        <v>0</v>
      </c>
      <c r="AR418" s="143" t="s">
        <v>233</v>
      </c>
      <c r="AT418" s="143" t="s">
        <v>228</v>
      </c>
      <c r="AU418" s="143" t="s">
        <v>83</v>
      </c>
      <c r="AY418" s="18" t="s">
        <v>226</v>
      </c>
      <c r="BE418" s="144">
        <f>IF(N418="základní",J418,0)</f>
        <v>0</v>
      </c>
      <c r="BF418" s="144">
        <f>IF(N418="snížená",J418,0)</f>
        <v>0</v>
      </c>
      <c r="BG418" s="144">
        <f>IF(N418="zákl. přenesená",J418,0)</f>
        <v>0</v>
      </c>
      <c r="BH418" s="144">
        <f>IF(N418="sníž. přenesená",J418,0)</f>
        <v>0</v>
      </c>
      <c r="BI418" s="144">
        <f>IF(N418="nulová",J418,0)</f>
        <v>0</v>
      </c>
      <c r="BJ418" s="18" t="s">
        <v>81</v>
      </c>
      <c r="BK418" s="144">
        <f>ROUND(I418*H418,2)</f>
        <v>0</v>
      </c>
      <c r="BL418" s="18" t="s">
        <v>233</v>
      </c>
      <c r="BM418" s="143" t="s">
        <v>1811</v>
      </c>
    </row>
    <row r="419" spans="2:65" s="1" customFormat="1" x14ac:dyDescent="0.2">
      <c r="B419" s="33"/>
      <c r="D419" s="145" t="s">
        <v>235</v>
      </c>
      <c r="F419" s="146" t="s">
        <v>511</v>
      </c>
      <c r="I419" s="147"/>
      <c r="L419" s="33"/>
      <c r="M419" s="148"/>
      <c r="T419" s="54"/>
      <c r="AT419" s="18" t="s">
        <v>235</v>
      </c>
      <c r="AU419" s="18" t="s">
        <v>83</v>
      </c>
    </row>
    <row r="420" spans="2:65" s="12" customFormat="1" x14ac:dyDescent="0.2">
      <c r="B420" s="149"/>
      <c r="D420" s="150" t="s">
        <v>237</v>
      </c>
      <c r="F420" s="152" t="s">
        <v>1812</v>
      </c>
      <c r="H420" s="153">
        <v>819.44799999999998</v>
      </c>
      <c r="I420" s="154"/>
      <c r="L420" s="149"/>
      <c r="M420" s="155"/>
      <c r="T420" s="156"/>
      <c r="AT420" s="151" t="s">
        <v>237</v>
      </c>
      <c r="AU420" s="151" t="s">
        <v>83</v>
      </c>
      <c r="AV420" s="12" t="s">
        <v>83</v>
      </c>
      <c r="AW420" s="12" t="s">
        <v>4</v>
      </c>
      <c r="AX420" s="12" t="s">
        <v>81</v>
      </c>
      <c r="AY420" s="151" t="s">
        <v>226</v>
      </c>
    </row>
    <row r="421" spans="2:65" s="1" customFormat="1" ht="16.5" customHeight="1" x14ac:dyDescent="0.2">
      <c r="B421" s="33"/>
      <c r="C421" s="132" t="s">
        <v>1813</v>
      </c>
      <c r="D421" s="132" t="s">
        <v>228</v>
      </c>
      <c r="E421" s="133" t="s">
        <v>1814</v>
      </c>
      <c r="F421" s="134" t="s">
        <v>1815</v>
      </c>
      <c r="G421" s="135" t="s">
        <v>492</v>
      </c>
      <c r="H421" s="136">
        <v>221.41399999999999</v>
      </c>
      <c r="I421" s="137"/>
      <c r="J421" s="138">
        <f>ROUND(I421*H421,2)</f>
        <v>0</v>
      </c>
      <c r="K421" s="134" t="s">
        <v>232</v>
      </c>
      <c r="L421" s="33"/>
      <c r="M421" s="139" t="s">
        <v>19</v>
      </c>
      <c r="N421" s="140" t="s">
        <v>44</v>
      </c>
      <c r="P421" s="141">
        <f>O421*H421</f>
        <v>0</v>
      </c>
      <c r="Q421" s="141">
        <v>0</v>
      </c>
      <c r="R421" s="141">
        <f>Q421*H421</f>
        <v>0</v>
      </c>
      <c r="S421" s="141">
        <v>0</v>
      </c>
      <c r="T421" s="142">
        <f>S421*H421</f>
        <v>0</v>
      </c>
      <c r="AR421" s="143" t="s">
        <v>233</v>
      </c>
      <c r="AT421" s="143" t="s">
        <v>228</v>
      </c>
      <c r="AU421" s="143" t="s">
        <v>83</v>
      </c>
      <c r="AY421" s="18" t="s">
        <v>226</v>
      </c>
      <c r="BE421" s="144">
        <f>IF(N421="základní",J421,0)</f>
        <v>0</v>
      </c>
      <c r="BF421" s="144">
        <f>IF(N421="snížená",J421,0)</f>
        <v>0</v>
      </c>
      <c r="BG421" s="144">
        <f>IF(N421="zákl. přenesená",J421,0)</f>
        <v>0</v>
      </c>
      <c r="BH421" s="144">
        <f>IF(N421="sníž. přenesená",J421,0)</f>
        <v>0</v>
      </c>
      <c r="BI421" s="144">
        <f>IF(N421="nulová",J421,0)</f>
        <v>0</v>
      </c>
      <c r="BJ421" s="18" t="s">
        <v>81</v>
      </c>
      <c r="BK421" s="144">
        <f>ROUND(I421*H421,2)</f>
        <v>0</v>
      </c>
      <c r="BL421" s="18" t="s">
        <v>233</v>
      </c>
      <c r="BM421" s="143" t="s">
        <v>1816</v>
      </c>
    </row>
    <row r="422" spans="2:65" s="1" customFormat="1" x14ac:dyDescent="0.2">
      <c r="B422" s="33"/>
      <c r="D422" s="145" t="s">
        <v>235</v>
      </c>
      <c r="F422" s="146" t="s">
        <v>1817</v>
      </c>
      <c r="I422" s="147"/>
      <c r="L422" s="33"/>
      <c r="M422" s="148"/>
      <c r="T422" s="54"/>
      <c r="AT422" s="18" t="s">
        <v>235</v>
      </c>
      <c r="AU422" s="18" t="s">
        <v>83</v>
      </c>
    </row>
    <row r="423" spans="2:65" s="1" customFormat="1" ht="24.2" customHeight="1" x14ac:dyDescent="0.2">
      <c r="B423" s="33"/>
      <c r="C423" s="132" t="s">
        <v>1818</v>
      </c>
      <c r="D423" s="132" t="s">
        <v>228</v>
      </c>
      <c r="E423" s="133" t="s">
        <v>514</v>
      </c>
      <c r="F423" s="134" t="s">
        <v>515</v>
      </c>
      <c r="G423" s="135" t="s">
        <v>492</v>
      </c>
      <c r="H423" s="136">
        <v>105.986</v>
      </c>
      <c r="I423" s="137"/>
      <c r="J423" s="138">
        <f>ROUND(I423*H423,2)</f>
        <v>0</v>
      </c>
      <c r="K423" s="134" t="s">
        <v>1819</v>
      </c>
      <c r="L423" s="33"/>
      <c r="M423" s="139" t="s">
        <v>19</v>
      </c>
      <c r="N423" s="140" t="s">
        <v>44</v>
      </c>
      <c r="P423" s="141">
        <f>O423*H423</f>
        <v>0</v>
      </c>
      <c r="Q423" s="141">
        <v>0</v>
      </c>
      <c r="R423" s="141">
        <f>Q423*H423</f>
        <v>0</v>
      </c>
      <c r="S423" s="141">
        <v>0</v>
      </c>
      <c r="T423" s="142">
        <f>S423*H423</f>
        <v>0</v>
      </c>
      <c r="AR423" s="143" t="s">
        <v>233</v>
      </c>
      <c r="AT423" s="143" t="s">
        <v>228</v>
      </c>
      <c r="AU423" s="143" t="s">
        <v>83</v>
      </c>
      <c r="AY423" s="18" t="s">
        <v>226</v>
      </c>
      <c r="BE423" s="144">
        <f>IF(N423="základní",J423,0)</f>
        <v>0</v>
      </c>
      <c r="BF423" s="144">
        <f>IF(N423="snížená",J423,0)</f>
        <v>0</v>
      </c>
      <c r="BG423" s="144">
        <f>IF(N423="zákl. přenesená",J423,0)</f>
        <v>0</v>
      </c>
      <c r="BH423" s="144">
        <f>IF(N423="sníž. přenesená",J423,0)</f>
        <v>0</v>
      </c>
      <c r="BI423" s="144">
        <f>IF(N423="nulová",J423,0)</f>
        <v>0</v>
      </c>
      <c r="BJ423" s="18" t="s">
        <v>81</v>
      </c>
      <c r="BK423" s="144">
        <f>ROUND(I423*H423,2)</f>
        <v>0</v>
      </c>
      <c r="BL423" s="18" t="s">
        <v>233</v>
      </c>
      <c r="BM423" s="143" t="s">
        <v>1820</v>
      </c>
    </row>
    <row r="424" spans="2:65" s="1" customFormat="1" ht="24.2" customHeight="1" x14ac:dyDescent="0.2">
      <c r="B424" s="33"/>
      <c r="C424" s="132" t="s">
        <v>1821</v>
      </c>
      <c r="D424" s="132" t="s">
        <v>228</v>
      </c>
      <c r="E424" s="133" t="s">
        <v>519</v>
      </c>
      <c r="F424" s="134" t="s">
        <v>520</v>
      </c>
      <c r="G424" s="135" t="s">
        <v>492</v>
      </c>
      <c r="H424" s="136">
        <v>114.354</v>
      </c>
      <c r="I424" s="137"/>
      <c r="J424" s="138">
        <f>ROUND(I424*H424,2)</f>
        <v>0</v>
      </c>
      <c r="K424" s="134" t="s">
        <v>19</v>
      </c>
      <c r="L424" s="33"/>
      <c r="M424" s="139" t="s">
        <v>19</v>
      </c>
      <c r="N424" s="140" t="s">
        <v>44</v>
      </c>
      <c r="P424" s="141">
        <f>O424*H424</f>
        <v>0</v>
      </c>
      <c r="Q424" s="141">
        <v>0</v>
      </c>
      <c r="R424" s="141">
        <f>Q424*H424</f>
        <v>0</v>
      </c>
      <c r="S424" s="141">
        <v>0</v>
      </c>
      <c r="T424" s="142">
        <f>S424*H424</f>
        <v>0</v>
      </c>
      <c r="AR424" s="143" t="s">
        <v>233</v>
      </c>
      <c r="AT424" s="143" t="s">
        <v>228</v>
      </c>
      <c r="AU424" s="143" t="s">
        <v>83</v>
      </c>
      <c r="AY424" s="18" t="s">
        <v>226</v>
      </c>
      <c r="BE424" s="144">
        <f>IF(N424="základní",J424,0)</f>
        <v>0</v>
      </c>
      <c r="BF424" s="144">
        <f>IF(N424="snížená",J424,0)</f>
        <v>0</v>
      </c>
      <c r="BG424" s="144">
        <f>IF(N424="zákl. přenesená",J424,0)</f>
        <v>0</v>
      </c>
      <c r="BH424" s="144">
        <f>IF(N424="sníž. přenesená",J424,0)</f>
        <v>0</v>
      </c>
      <c r="BI424" s="144">
        <f>IF(N424="nulová",J424,0)</f>
        <v>0</v>
      </c>
      <c r="BJ424" s="18" t="s">
        <v>81</v>
      </c>
      <c r="BK424" s="144">
        <f>ROUND(I424*H424,2)</f>
        <v>0</v>
      </c>
      <c r="BL424" s="18" t="s">
        <v>233</v>
      </c>
      <c r="BM424" s="143" t="s">
        <v>1822</v>
      </c>
    </row>
    <row r="425" spans="2:65" s="1" customFormat="1" ht="24.2" customHeight="1" x14ac:dyDescent="0.2">
      <c r="B425" s="33"/>
      <c r="C425" s="132" t="s">
        <v>1823</v>
      </c>
      <c r="D425" s="132" t="s">
        <v>228</v>
      </c>
      <c r="E425" s="133" t="s">
        <v>1333</v>
      </c>
      <c r="F425" s="134" t="s">
        <v>606</v>
      </c>
      <c r="G425" s="135" t="s">
        <v>492</v>
      </c>
      <c r="H425" s="136">
        <v>172.768</v>
      </c>
      <c r="I425" s="137"/>
      <c r="J425" s="138">
        <f>ROUND(I425*H425,2)</f>
        <v>0</v>
      </c>
      <c r="K425" s="134" t="s">
        <v>19</v>
      </c>
      <c r="L425" s="33"/>
      <c r="M425" s="139" t="s">
        <v>19</v>
      </c>
      <c r="N425" s="140" t="s">
        <v>44</v>
      </c>
      <c r="P425" s="141">
        <f>O425*H425</f>
        <v>0</v>
      </c>
      <c r="Q425" s="141">
        <v>0</v>
      </c>
      <c r="R425" s="141">
        <f>Q425*H425</f>
        <v>0</v>
      </c>
      <c r="S425" s="141">
        <v>0</v>
      </c>
      <c r="T425" s="142">
        <f>S425*H425</f>
        <v>0</v>
      </c>
      <c r="AR425" s="143" t="s">
        <v>233</v>
      </c>
      <c r="AT425" s="143" t="s">
        <v>228</v>
      </c>
      <c r="AU425" s="143" t="s">
        <v>83</v>
      </c>
      <c r="AY425" s="18" t="s">
        <v>226</v>
      </c>
      <c r="BE425" s="144">
        <f>IF(N425="základní",J425,0)</f>
        <v>0</v>
      </c>
      <c r="BF425" s="144">
        <f>IF(N425="snížená",J425,0)</f>
        <v>0</v>
      </c>
      <c r="BG425" s="144">
        <f>IF(N425="zákl. přenesená",J425,0)</f>
        <v>0</v>
      </c>
      <c r="BH425" s="144">
        <f>IF(N425="sníž. přenesená",J425,0)</f>
        <v>0</v>
      </c>
      <c r="BI425" s="144">
        <f>IF(N425="nulová",J425,0)</f>
        <v>0</v>
      </c>
      <c r="BJ425" s="18" t="s">
        <v>81</v>
      </c>
      <c r="BK425" s="144">
        <f>ROUND(I425*H425,2)</f>
        <v>0</v>
      </c>
      <c r="BL425" s="18" t="s">
        <v>233</v>
      </c>
      <c r="BM425" s="143" t="s">
        <v>1824</v>
      </c>
    </row>
    <row r="426" spans="2:65" s="11" customFormat="1" ht="22.9" customHeight="1" x14ac:dyDescent="0.2">
      <c r="B426" s="120"/>
      <c r="D426" s="121" t="s">
        <v>72</v>
      </c>
      <c r="E426" s="130" t="s">
        <v>762</v>
      </c>
      <c r="F426" s="130" t="s">
        <v>763</v>
      </c>
      <c r="I426" s="123"/>
      <c r="J426" s="131">
        <f>BK426</f>
        <v>0</v>
      </c>
      <c r="L426" s="120"/>
      <c r="M426" s="125"/>
      <c r="P426" s="126">
        <f>SUM(P427:P428)</f>
        <v>0</v>
      </c>
      <c r="R426" s="126">
        <f>SUM(R427:R428)</f>
        <v>0</v>
      </c>
      <c r="T426" s="127">
        <f>SUM(T427:T428)</f>
        <v>0</v>
      </c>
      <c r="AR426" s="121" t="s">
        <v>81</v>
      </c>
      <c r="AT426" s="128" t="s">
        <v>72</v>
      </c>
      <c r="AU426" s="128" t="s">
        <v>81</v>
      </c>
      <c r="AY426" s="121" t="s">
        <v>226</v>
      </c>
      <c r="BK426" s="129">
        <f>SUM(BK427:BK428)</f>
        <v>0</v>
      </c>
    </row>
    <row r="427" spans="2:65" s="1" customFormat="1" ht="24.2" customHeight="1" x14ac:dyDescent="0.2">
      <c r="B427" s="33"/>
      <c r="C427" s="132" t="s">
        <v>1825</v>
      </c>
      <c r="D427" s="132" t="s">
        <v>228</v>
      </c>
      <c r="E427" s="133" t="s">
        <v>990</v>
      </c>
      <c r="F427" s="134" t="s">
        <v>991</v>
      </c>
      <c r="G427" s="135" t="s">
        <v>492</v>
      </c>
      <c r="H427" s="136">
        <v>1350.578</v>
      </c>
      <c r="I427" s="137"/>
      <c r="J427" s="138">
        <f>ROUND(I427*H427,2)</f>
        <v>0</v>
      </c>
      <c r="K427" s="134" t="s">
        <v>232</v>
      </c>
      <c r="L427" s="33"/>
      <c r="M427" s="139" t="s">
        <v>19</v>
      </c>
      <c r="N427" s="140" t="s">
        <v>44</v>
      </c>
      <c r="P427" s="141">
        <f>O427*H427</f>
        <v>0</v>
      </c>
      <c r="Q427" s="141">
        <v>0</v>
      </c>
      <c r="R427" s="141">
        <f>Q427*H427</f>
        <v>0</v>
      </c>
      <c r="S427" s="141">
        <v>0</v>
      </c>
      <c r="T427" s="142">
        <f>S427*H427</f>
        <v>0</v>
      </c>
      <c r="AR427" s="143" t="s">
        <v>233</v>
      </c>
      <c r="AT427" s="143" t="s">
        <v>228</v>
      </c>
      <c r="AU427" s="143" t="s">
        <v>83</v>
      </c>
      <c r="AY427" s="18" t="s">
        <v>226</v>
      </c>
      <c r="BE427" s="144">
        <f>IF(N427="základní",J427,0)</f>
        <v>0</v>
      </c>
      <c r="BF427" s="144">
        <f>IF(N427="snížená",J427,0)</f>
        <v>0</v>
      </c>
      <c r="BG427" s="144">
        <f>IF(N427="zákl. přenesená",J427,0)</f>
        <v>0</v>
      </c>
      <c r="BH427" s="144">
        <f>IF(N427="sníž. přenesená",J427,0)</f>
        <v>0</v>
      </c>
      <c r="BI427" s="144">
        <f>IF(N427="nulová",J427,0)</f>
        <v>0</v>
      </c>
      <c r="BJ427" s="18" t="s">
        <v>81</v>
      </c>
      <c r="BK427" s="144">
        <f>ROUND(I427*H427,2)</f>
        <v>0</v>
      </c>
      <c r="BL427" s="18" t="s">
        <v>233</v>
      </c>
      <c r="BM427" s="143" t="s">
        <v>1826</v>
      </c>
    </row>
    <row r="428" spans="2:65" s="1" customFormat="1" x14ac:dyDescent="0.2">
      <c r="B428" s="33"/>
      <c r="D428" s="145" t="s">
        <v>235</v>
      </c>
      <c r="F428" s="146" t="s">
        <v>993</v>
      </c>
      <c r="I428" s="147"/>
      <c r="L428" s="33"/>
      <c r="M428" s="164"/>
      <c r="N428" s="165"/>
      <c r="O428" s="165"/>
      <c r="P428" s="165"/>
      <c r="Q428" s="165"/>
      <c r="R428" s="165"/>
      <c r="S428" s="165"/>
      <c r="T428" s="166"/>
      <c r="AT428" s="18" t="s">
        <v>235</v>
      </c>
      <c r="AU428" s="18" t="s">
        <v>83</v>
      </c>
    </row>
    <row r="429" spans="2:65" s="1" customFormat="1" ht="6.95" customHeight="1" x14ac:dyDescent="0.2">
      <c r="B429" s="42"/>
      <c r="C429" s="43"/>
      <c r="D429" s="43"/>
      <c r="E429" s="43"/>
      <c r="F429" s="43"/>
      <c r="G429" s="43"/>
      <c r="H429" s="43"/>
      <c r="I429" s="43"/>
      <c r="J429" s="43"/>
      <c r="K429" s="43"/>
      <c r="L429" s="33"/>
    </row>
  </sheetData>
  <sheetProtection algorithmName="SHA-512" hashValue="cthAzudUcT3u4WKxgC9hqpetSBltP0H0hzDI+raf7IvGxSHbyv9zdeCdwxRDavMn0/nMld2vg+fiEuUQN3gFog==" saltValue="N1CYQyhgvtzK9cri7H8eKSPW9DVAdDMk4PNldPSM5hzSiYHz9K45jVm1sPkD8oJC2gr35M2qkpe/fCcsc7HaZw==" spinCount="100000" sheet="1" objects="1" scenarios="1" formatColumns="0" formatRows="0" autoFilter="0"/>
  <autoFilter ref="C86:K428" xr:uid="{00000000-0009-0000-0000-000014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1400-000000000000}"/>
    <hyperlink ref="F94" r:id="rId2" xr:uid="{00000000-0004-0000-1400-000001000000}"/>
    <hyperlink ref="F100" r:id="rId3" xr:uid="{00000000-0004-0000-1400-000002000000}"/>
    <hyperlink ref="F129" r:id="rId4" xr:uid="{00000000-0004-0000-1400-000003000000}"/>
    <hyperlink ref="F133" r:id="rId5" xr:uid="{00000000-0004-0000-1400-000004000000}"/>
    <hyperlink ref="F155" r:id="rId6" xr:uid="{00000000-0004-0000-1400-000005000000}"/>
    <hyperlink ref="F159" r:id="rId7" xr:uid="{00000000-0004-0000-1400-000006000000}"/>
    <hyperlink ref="F164" r:id="rId8" xr:uid="{00000000-0004-0000-1400-000007000000}"/>
    <hyperlink ref="F167" r:id="rId9" xr:uid="{00000000-0004-0000-1400-000008000000}"/>
    <hyperlink ref="F170" r:id="rId10" xr:uid="{00000000-0004-0000-1400-000009000000}"/>
    <hyperlink ref="F173" r:id="rId11" xr:uid="{00000000-0004-0000-1400-00000A000000}"/>
    <hyperlink ref="F176" r:id="rId12" xr:uid="{00000000-0004-0000-1400-00000B000000}"/>
    <hyperlink ref="F178" r:id="rId13" xr:uid="{00000000-0004-0000-1400-00000C000000}"/>
    <hyperlink ref="F182" r:id="rId14" xr:uid="{00000000-0004-0000-1400-00000D000000}"/>
    <hyperlink ref="F186" r:id="rId15" xr:uid="{00000000-0004-0000-1400-00000E000000}"/>
    <hyperlink ref="F190" r:id="rId16" xr:uid="{00000000-0004-0000-1400-00000F000000}"/>
    <hyperlink ref="F193" r:id="rId17" xr:uid="{00000000-0004-0000-1400-000010000000}"/>
    <hyperlink ref="F196" r:id="rId18" xr:uid="{00000000-0004-0000-1400-000011000000}"/>
    <hyperlink ref="F206" r:id="rId19" xr:uid="{00000000-0004-0000-1400-000012000000}"/>
    <hyperlink ref="F209" r:id="rId20" xr:uid="{00000000-0004-0000-1400-000013000000}"/>
    <hyperlink ref="F212" r:id="rId21" xr:uid="{00000000-0004-0000-1400-000014000000}"/>
    <hyperlink ref="F217" r:id="rId22" xr:uid="{00000000-0004-0000-1400-000015000000}"/>
    <hyperlink ref="F219" r:id="rId23" xr:uid="{00000000-0004-0000-1400-000016000000}"/>
    <hyperlink ref="F222" r:id="rId24" xr:uid="{00000000-0004-0000-1400-000017000000}"/>
    <hyperlink ref="F227" r:id="rId25" xr:uid="{00000000-0004-0000-1400-000018000000}"/>
    <hyperlink ref="F230" r:id="rId26" xr:uid="{00000000-0004-0000-1400-000019000000}"/>
    <hyperlink ref="F235" r:id="rId27" xr:uid="{00000000-0004-0000-1400-00001A000000}"/>
    <hyperlink ref="F239" r:id="rId28" xr:uid="{00000000-0004-0000-1400-00001B000000}"/>
    <hyperlink ref="F246" r:id="rId29" xr:uid="{00000000-0004-0000-1400-00001C000000}"/>
    <hyperlink ref="F255" r:id="rId30" xr:uid="{00000000-0004-0000-1400-00001D000000}"/>
    <hyperlink ref="F262" r:id="rId31" xr:uid="{00000000-0004-0000-1400-00001E000000}"/>
    <hyperlink ref="F277" r:id="rId32" xr:uid="{00000000-0004-0000-1400-00001F000000}"/>
    <hyperlink ref="F283" r:id="rId33" xr:uid="{00000000-0004-0000-1400-000020000000}"/>
    <hyperlink ref="F286" r:id="rId34" xr:uid="{00000000-0004-0000-1400-000021000000}"/>
    <hyperlink ref="F289" r:id="rId35" xr:uid="{00000000-0004-0000-1400-000022000000}"/>
    <hyperlink ref="F294" r:id="rId36" xr:uid="{00000000-0004-0000-1400-000023000000}"/>
    <hyperlink ref="F298" r:id="rId37" xr:uid="{00000000-0004-0000-1400-000024000000}"/>
    <hyperlink ref="F303" r:id="rId38" xr:uid="{00000000-0004-0000-1400-000025000000}"/>
    <hyperlink ref="F310" r:id="rId39" xr:uid="{00000000-0004-0000-1400-000026000000}"/>
    <hyperlink ref="F316" r:id="rId40" xr:uid="{00000000-0004-0000-1400-000027000000}"/>
    <hyperlink ref="F319" r:id="rId41" xr:uid="{00000000-0004-0000-1400-000028000000}"/>
    <hyperlink ref="F322" r:id="rId42" xr:uid="{00000000-0004-0000-1400-000029000000}"/>
    <hyperlink ref="F326" r:id="rId43" xr:uid="{00000000-0004-0000-1400-00002A000000}"/>
    <hyperlink ref="F329" r:id="rId44" xr:uid="{00000000-0004-0000-1400-00002B000000}"/>
    <hyperlink ref="F332" r:id="rId45" xr:uid="{00000000-0004-0000-1400-00002C000000}"/>
    <hyperlink ref="F334" r:id="rId46" xr:uid="{00000000-0004-0000-1400-00002D000000}"/>
    <hyperlink ref="F339" r:id="rId47" xr:uid="{00000000-0004-0000-1400-00002E000000}"/>
    <hyperlink ref="F343" r:id="rId48" xr:uid="{00000000-0004-0000-1400-00002F000000}"/>
    <hyperlink ref="F346" r:id="rId49" xr:uid="{00000000-0004-0000-1400-000030000000}"/>
    <hyperlink ref="F355" r:id="rId50" xr:uid="{00000000-0004-0000-1400-000031000000}"/>
    <hyperlink ref="F358" r:id="rId51" xr:uid="{00000000-0004-0000-1400-000032000000}"/>
    <hyperlink ref="F367" r:id="rId52" xr:uid="{00000000-0004-0000-1400-000033000000}"/>
    <hyperlink ref="F384" r:id="rId53" xr:uid="{00000000-0004-0000-1400-000034000000}"/>
    <hyperlink ref="F387" r:id="rId54" xr:uid="{00000000-0004-0000-1400-000035000000}"/>
    <hyperlink ref="F392" r:id="rId55" xr:uid="{00000000-0004-0000-1400-000036000000}"/>
    <hyperlink ref="F395" r:id="rId56" xr:uid="{00000000-0004-0000-1400-000037000000}"/>
    <hyperlink ref="F399" r:id="rId57" xr:uid="{00000000-0004-0000-1400-000038000000}"/>
    <hyperlink ref="F402" r:id="rId58" xr:uid="{00000000-0004-0000-1400-000039000000}"/>
    <hyperlink ref="F404" r:id="rId59" xr:uid="{00000000-0004-0000-1400-00003A000000}"/>
    <hyperlink ref="F409" r:id="rId60" xr:uid="{00000000-0004-0000-1400-00003B000000}"/>
    <hyperlink ref="F412" r:id="rId61" xr:uid="{00000000-0004-0000-1400-00003C000000}"/>
    <hyperlink ref="F419" r:id="rId62" xr:uid="{00000000-0004-0000-1400-00003D000000}"/>
    <hyperlink ref="F422" r:id="rId63" xr:uid="{00000000-0004-0000-1400-00003E000000}"/>
    <hyperlink ref="F428" r:id="rId64" xr:uid="{00000000-0004-0000-1400-00003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34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152</v>
      </c>
      <c r="AZ2" s="167" t="s">
        <v>1137</v>
      </c>
      <c r="BA2" s="167" t="s">
        <v>1138</v>
      </c>
      <c r="BB2" s="167" t="s">
        <v>231</v>
      </c>
      <c r="BC2" s="167" t="s">
        <v>1827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810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1829</v>
      </c>
      <c r="BB4" s="167" t="s">
        <v>396</v>
      </c>
      <c r="BC4" s="167" t="s">
        <v>1830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1831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1833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1834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1835</v>
      </c>
      <c r="BD8" s="167" t="s">
        <v>83</v>
      </c>
    </row>
    <row r="9" spans="2:56" s="1" customFormat="1" ht="16.5" customHeight="1" x14ac:dyDescent="0.2">
      <c r="B9" s="33"/>
      <c r="E9" s="582" t="s">
        <v>1836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1837</v>
      </c>
      <c r="BD9" s="167" t="s">
        <v>83</v>
      </c>
    </row>
    <row r="10" spans="2:56" s="1" customFormat="1" x14ac:dyDescent="0.2">
      <c r="B10" s="33"/>
      <c r="L10" s="33"/>
      <c r="AZ10" s="167" t="s">
        <v>603</v>
      </c>
      <c r="BA10" s="167" t="s">
        <v>822</v>
      </c>
      <c r="BB10" s="167" t="s">
        <v>277</v>
      </c>
      <c r="BC10" s="167" t="s">
        <v>1838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50</v>
      </c>
      <c r="BA11" s="167" t="s">
        <v>1521</v>
      </c>
      <c r="BB11" s="167" t="s">
        <v>277</v>
      </c>
      <c r="BC11" s="167" t="s">
        <v>1838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ROUNDUP((SUM(BE88:BE345)),  2)</f>
        <v>0</v>
      </c>
      <c r="I33" s="94">
        <v>0.21</v>
      </c>
      <c r="J33" s="84">
        <f>ROUNDUP(((SUM(BE88:BE345))*I33),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ROUNDUP((SUM(BF88:BF345)),  2)</f>
        <v>0</v>
      </c>
      <c r="I34" s="94">
        <v>0.15</v>
      </c>
      <c r="J34" s="84">
        <f>ROUNDUP(((SUM(BF88:BF345))*I34),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ROUNDUP((SUM(BG88:BG345)),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ROUNDUP((SUM(BH88:BH345)),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ROUNDUP((SUM(BI88:BI345)),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 - Kanalizace - gravitační řad A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J199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J203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J207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J226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J255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J310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J343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 - Kanalizace - gravitační řad A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1037.8589811999998</v>
      </c>
      <c r="S88" s="51"/>
      <c r="T88" s="118">
        <f>T89</f>
        <v>404.46310000000005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P90+P199+P203+P207+P226+P255+P310+P343</f>
        <v>0</v>
      </c>
      <c r="R89" s="126">
        <f>R90+R199+R203+R207+R226+R255+R310+R343</f>
        <v>1037.8589811999998</v>
      </c>
      <c r="T89" s="127">
        <f>T90+T199+T203+T207+T226+T255+T310+T343</f>
        <v>404.46310000000005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BK90+BK199+BK203+BK207+BK226+BK255+BK310+BK343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SUM(P91:P198)</f>
        <v>0</v>
      </c>
      <c r="R90" s="126">
        <f>SUM(R91:R198)</f>
        <v>898.56157184999995</v>
      </c>
      <c r="T90" s="127">
        <f>SUM(T91:T198)</f>
        <v>404.46310000000005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SUM(BK91:BK198)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1162</v>
      </c>
      <c r="F91" s="134" t="s">
        <v>1163</v>
      </c>
      <c r="G91" s="135" t="s">
        <v>231</v>
      </c>
      <c r="H91" s="136">
        <v>329.86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107.20450000000001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1839</v>
      </c>
    </row>
    <row r="92" spans="2:65" s="1" customFormat="1" x14ac:dyDescent="0.2">
      <c r="B92" s="33"/>
      <c r="D92" s="145" t="s">
        <v>235</v>
      </c>
      <c r="F92" s="146" t="s">
        <v>1165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1840</v>
      </c>
      <c r="H93" s="153">
        <v>329.86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1841</v>
      </c>
      <c r="F94" s="134" t="s">
        <v>1842</v>
      </c>
      <c r="G94" s="135" t="s">
        <v>231</v>
      </c>
      <c r="H94" s="136">
        <v>329.86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95.659399999999991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1843</v>
      </c>
    </row>
    <row r="95" spans="2:65" s="1" customFormat="1" x14ac:dyDescent="0.2">
      <c r="B95" s="33"/>
      <c r="D95" s="145" t="s">
        <v>235</v>
      </c>
      <c r="F95" s="146" t="s">
        <v>1844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1845</v>
      </c>
      <c r="H96" s="153">
        <v>329.86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1846</v>
      </c>
      <c r="F97" s="134" t="s">
        <v>1847</v>
      </c>
      <c r="G97" s="135" t="s">
        <v>231</v>
      </c>
      <c r="H97" s="136">
        <v>556.6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54.546800000000005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1848</v>
      </c>
    </row>
    <row r="98" spans="2:65" s="1" customFormat="1" x14ac:dyDescent="0.2">
      <c r="B98" s="33"/>
      <c r="D98" s="145" t="s">
        <v>235</v>
      </c>
      <c r="F98" s="146" t="s">
        <v>1849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1850</v>
      </c>
      <c r="H99" s="153">
        <v>556.6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556.6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1851</v>
      </c>
      <c r="F101" s="134" t="s">
        <v>1852</v>
      </c>
      <c r="G101" s="135" t="s">
        <v>231</v>
      </c>
      <c r="H101" s="136">
        <v>329.86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72.569200000000009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1853</v>
      </c>
    </row>
    <row r="102" spans="2:65" s="1" customFormat="1" x14ac:dyDescent="0.2">
      <c r="B102" s="33"/>
      <c r="D102" s="145" t="s">
        <v>235</v>
      </c>
      <c r="F102" s="146" t="s">
        <v>1854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1581</v>
      </c>
      <c r="H103" s="153">
        <v>329.86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329.86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1855</v>
      </c>
      <c r="F105" s="134" t="s">
        <v>1856</v>
      </c>
      <c r="G105" s="135" t="s">
        <v>231</v>
      </c>
      <c r="H105" s="136">
        <v>809.6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4.8576000000000001E-2</v>
      </c>
      <c r="S105" s="141">
        <v>9.1999999999999998E-2</v>
      </c>
      <c r="T105" s="142">
        <f>S105*H105</f>
        <v>74.483199999999997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1857</v>
      </c>
    </row>
    <row r="106" spans="2:65" s="1" customFormat="1" x14ac:dyDescent="0.2">
      <c r="B106" s="33"/>
      <c r="D106" s="145" t="s">
        <v>235</v>
      </c>
      <c r="F106" s="146" t="s">
        <v>1858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1859</v>
      </c>
      <c r="H107" s="153">
        <v>809.6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552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1.6560000000000002E-2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1861</v>
      </c>
      <c r="H110" s="153">
        <v>552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69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1862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1596</v>
      </c>
      <c r="F113" s="134" t="s">
        <v>1597</v>
      </c>
      <c r="G113" s="135" t="s">
        <v>396</v>
      </c>
      <c r="H113" s="136">
        <v>14.4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0.12499200000000001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1863</v>
      </c>
    </row>
    <row r="114" spans="2:65" s="1" customFormat="1" x14ac:dyDescent="0.2">
      <c r="B114" s="33"/>
      <c r="D114" s="145" t="s">
        <v>235</v>
      </c>
      <c r="F114" s="146" t="s">
        <v>1599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1600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1864</v>
      </c>
      <c r="H116" s="153">
        <v>14.4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14.4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1602</v>
      </c>
      <c r="F118" s="134" t="s">
        <v>1603</v>
      </c>
      <c r="G118" s="135" t="s">
        <v>396</v>
      </c>
      <c r="H118" s="136">
        <v>2.4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1.269E-2</v>
      </c>
      <c r="R118" s="141">
        <f>Q118*H118</f>
        <v>3.0455999999999997E-2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1865</v>
      </c>
    </row>
    <row r="119" spans="2:65" s="1" customFormat="1" x14ac:dyDescent="0.2">
      <c r="B119" s="33"/>
      <c r="D119" s="145" t="s">
        <v>235</v>
      </c>
      <c r="F119" s="146" t="s">
        <v>1605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1866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1867</v>
      </c>
      <c r="H121" s="153">
        <v>2.4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2.4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49.15" customHeight="1" x14ac:dyDescent="0.2">
      <c r="B123" s="33"/>
      <c r="C123" s="132" t="s">
        <v>337</v>
      </c>
      <c r="D123" s="132" t="s">
        <v>228</v>
      </c>
      <c r="E123" s="133" t="s">
        <v>1608</v>
      </c>
      <c r="F123" s="134" t="s">
        <v>1609</v>
      </c>
      <c r="G123" s="135" t="s">
        <v>396</v>
      </c>
      <c r="H123" s="136">
        <v>12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3.6900000000000002E-2</v>
      </c>
      <c r="R123" s="141">
        <f>Q123*H123</f>
        <v>0.44280000000000003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1868</v>
      </c>
    </row>
    <row r="124" spans="2:65" s="1" customFormat="1" x14ac:dyDescent="0.2">
      <c r="B124" s="33"/>
      <c r="D124" s="145" t="s">
        <v>235</v>
      </c>
      <c r="F124" s="146" t="s">
        <v>1611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1869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1870</v>
      </c>
      <c r="H126" s="153">
        <v>12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12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24.2" customHeight="1" x14ac:dyDescent="0.2">
      <c r="B128" s="33"/>
      <c r="C128" s="132" t="s">
        <v>343</v>
      </c>
      <c r="D128" s="132" t="s">
        <v>228</v>
      </c>
      <c r="E128" s="133" t="s">
        <v>1613</v>
      </c>
      <c r="F128" s="134" t="s">
        <v>1614</v>
      </c>
      <c r="G128" s="135" t="s">
        <v>277</v>
      </c>
      <c r="H128" s="136">
        <v>55.145000000000003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1871</v>
      </c>
    </row>
    <row r="129" spans="2:65" s="1" customFormat="1" x14ac:dyDescent="0.2">
      <c r="B129" s="33"/>
      <c r="D129" s="145" t="s">
        <v>235</v>
      </c>
      <c r="F129" s="146" t="s">
        <v>1616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1617</v>
      </c>
      <c r="H130" s="153">
        <v>55.145000000000003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81</v>
      </c>
      <c r="AY130" s="151" t="s">
        <v>226</v>
      </c>
    </row>
    <row r="131" spans="2:65" s="1" customFormat="1" ht="24.2" customHeight="1" x14ac:dyDescent="0.2">
      <c r="B131" s="33"/>
      <c r="C131" s="132" t="s">
        <v>348</v>
      </c>
      <c r="D131" s="132" t="s">
        <v>228</v>
      </c>
      <c r="E131" s="133" t="s">
        <v>1872</v>
      </c>
      <c r="F131" s="134" t="s">
        <v>1873</v>
      </c>
      <c r="G131" s="135" t="s">
        <v>277</v>
      </c>
      <c r="H131" s="136">
        <v>330.86700000000002</v>
      </c>
      <c r="I131" s="137"/>
      <c r="J131" s="138">
        <f>ROUND(I131*H131,2)</f>
        <v>0</v>
      </c>
      <c r="K131" s="134" t="s">
        <v>232</v>
      </c>
      <c r="L131" s="33"/>
      <c r="M131" s="139" t="s">
        <v>19</v>
      </c>
      <c r="N131" s="140" t="s">
        <v>44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233</v>
      </c>
      <c r="AT131" s="143" t="s">
        <v>228</v>
      </c>
      <c r="AU131" s="143" t="s">
        <v>83</v>
      </c>
      <c r="AY131" s="18" t="s">
        <v>226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81</v>
      </c>
      <c r="BK131" s="144">
        <f>ROUND(I131*H131,2)</f>
        <v>0</v>
      </c>
      <c r="BL131" s="18" t="s">
        <v>233</v>
      </c>
      <c r="BM131" s="143" t="s">
        <v>1874</v>
      </c>
    </row>
    <row r="132" spans="2:65" s="1" customFormat="1" x14ac:dyDescent="0.2">
      <c r="B132" s="33"/>
      <c r="D132" s="145" t="s">
        <v>235</v>
      </c>
      <c r="F132" s="146" t="s">
        <v>1875</v>
      </c>
      <c r="I132" s="147"/>
      <c r="L132" s="33"/>
      <c r="M132" s="148"/>
      <c r="T132" s="54"/>
      <c r="AT132" s="18" t="s">
        <v>235</v>
      </c>
      <c r="AU132" s="18" t="s">
        <v>83</v>
      </c>
    </row>
    <row r="133" spans="2:65" s="15" customFormat="1" x14ac:dyDescent="0.2">
      <c r="B133" s="185"/>
      <c r="D133" s="150" t="s">
        <v>237</v>
      </c>
      <c r="E133" s="186" t="s">
        <v>19</v>
      </c>
      <c r="F133" s="187" t="s">
        <v>837</v>
      </c>
      <c r="H133" s="186" t="s">
        <v>19</v>
      </c>
      <c r="I133" s="188"/>
      <c r="L133" s="185"/>
      <c r="M133" s="189"/>
      <c r="T133" s="190"/>
      <c r="AT133" s="186" t="s">
        <v>237</v>
      </c>
      <c r="AU133" s="186" t="s">
        <v>83</v>
      </c>
      <c r="AV133" s="15" t="s">
        <v>81</v>
      </c>
      <c r="AW133" s="15" t="s">
        <v>33</v>
      </c>
      <c r="AX133" s="15" t="s">
        <v>73</v>
      </c>
      <c r="AY133" s="186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1876</v>
      </c>
      <c r="H134" s="153">
        <v>660.13199999999995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842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1877</v>
      </c>
      <c r="H136" s="153">
        <v>35.408999999999999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1878</v>
      </c>
      <c r="H137" s="153">
        <v>10.938000000000001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5" customFormat="1" x14ac:dyDescent="0.2">
      <c r="B138" s="185"/>
      <c r="D138" s="150" t="s">
        <v>237</v>
      </c>
      <c r="E138" s="186" t="s">
        <v>19</v>
      </c>
      <c r="F138" s="187" t="s">
        <v>1200</v>
      </c>
      <c r="H138" s="186" t="s">
        <v>19</v>
      </c>
      <c r="I138" s="188"/>
      <c r="L138" s="185"/>
      <c r="M138" s="189"/>
      <c r="T138" s="190"/>
      <c r="AT138" s="186" t="s">
        <v>237</v>
      </c>
      <c r="AU138" s="186" t="s">
        <v>83</v>
      </c>
      <c r="AV138" s="15" t="s">
        <v>81</v>
      </c>
      <c r="AW138" s="15" t="s">
        <v>33</v>
      </c>
      <c r="AX138" s="15" t="s">
        <v>73</v>
      </c>
      <c r="AY138" s="186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1879</v>
      </c>
      <c r="H139" s="153">
        <v>-155.03399999999999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551.44500000000005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1629</v>
      </c>
      <c r="H141" s="153">
        <v>330.86700000000002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1880</v>
      </c>
      <c r="F142" s="134" t="s">
        <v>1881</v>
      </c>
      <c r="G142" s="135" t="s">
        <v>277</v>
      </c>
      <c r="H142" s="136">
        <v>165.434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1882</v>
      </c>
    </row>
    <row r="143" spans="2:65" s="1" customFormat="1" x14ac:dyDescent="0.2">
      <c r="B143" s="33"/>
      <c r="D143" s="145" t="s">
        <v>235</v>
      </c>
      <c r="F143" s="146" t="s">
        <v>1883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1634</v>
      </c>
      <c r="H144" s="153">
        <v>165.434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1884</v>
      </c>
      <c r="F145" s="134" t="s">
        <v>1885</v>
      </c>
      <c r="G145" s="135" t="s">
        <v>277</v>
      </c>
      <c r="H145" s="136">
        <v>55.145000000000003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1886</v>
      </c>
    </row>
    <row r="146" spans="2:65" s="1" customFormat="1" x14ac:dyDescent="0.2">
      <c r="B146" s="33"/>
      <c r="D146" s="145" t="s">
        <v>235</v>
      </c>
      <c r="F146" s="146" t="s">
        <v>1887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1617</v>
      </c>
      <c r="H147" s="153">
        <v>55.145000000000003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1639</v>
      </c>
      <c r="F148" s="134" t="s">
        <v>1640</v>
      </c>
      <c r="G148" s="135" t="s">
        <v>231</v>
      </c>
      <c r="H148" s="136">
        <v>1100.221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8.4999999999999995E-4</v>
      </c>
      <c r="R148" s="141">
        <f>Q148*H148</f>
        <v>0.93518784999999993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1888</v>
      </c>
    </row>
    <row r="149" spans="2:65" s="1" customFormat="1" x14ac:dyDescent="0.2">
      <c r="B149" s="33"/>
      <c r="D149" s="145" t="s">
        <v>235</v>
      </c>
      <c r="F149" s="146" t="s">
        <v>1642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837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1889</v>
      </c>
      <c r="H151" s="153">
        <v>1100.221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1100.221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1645</v>
      </c>
      <c r="F153" s="134" t="s">
        <v>1646</v>
      </c>
      <c r="G153" s="135" t="s">
        <v>231</v>
      </c>
      <c r="H153" s="136">
        <v>1100.221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1890</v>
      </c>
    </row>
    <row r="154" spans="2:65" s="1" customFormat="1" x14ac:dyDescent="0.2">
      <c r="B154" s="33"/>
      <c r="D154" s="145" t="s">
        <v>235</v>
      </c>
      <c r="F154" s="146" t="s">
        <v>1648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1226</v>
      </c>
      <c r="F155" s="134" t="s">
        <v>1227</v>
      </c>
      <c r="G155" s="135" t="s">
        <v>277</v>
      </c>
      <c r="H155" s="136">
        <v>332.52100000000002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1891</v>
      </c>
    </row>
    <row r="156" spans="2:65" s="1" customFormat="1" x14ac:dyDescent="0.2">
      <c r="B156" s="33"/>
      <c r="D156" s="145" t="s">
        <v>235</v>
      </c>
      <c r="F156" s="146" t="s">
        <v>1229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1650</v>
      </c>
      <c r="H157" s="153">
        <v>332.52100000000002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861</v>
      </c>
      <c r="F158" s="134" t="s">
        <v>862</v>
      </c>
      <c r="G158" s="135" t="s">
        <v>277</v>
      </c>
      <c r="H158" s="136">
        <v>218.92400000000001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1892</v>
      </c>
    </row>
    <row r="159" spans="2:65" s="1" customFormat="1" x14ac:dyDescent="0.2">
      <c r="B159" s="33"/>
      <c r="D159" s="145" t="s">
        <v>235</v>
      </c>
      <c r="F159" s="146" t="s">
        <v>864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1893</v>
      </c>
      <c r="H160" s="153">
        <v>163.779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1894</v>
      </c>
      <c r="H161" s="153">
        <v>55.145000000000003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218.92400000000001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1234</v>
      </c>
      <c r="F163" s="134" t="s">
        <v>1235</v>
      </c>
      <c r="G163" s="135" t="s">
        <v>277</v>
      </c>
      <c r="H163" s="136">
        <v>332.52100000000002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1895</v>
      </c>
    </row>
    <row r="164" spans="2:65" s="1" customFormat="1" x14ac:dyDescent="0.2">
      <c r="B164" s="33"/>
      <c r="D164" s="145" t="s">
        <v>235</v>
      </c>
      <c r="F164" s="146" t="s">
        <v>1237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1650</v>
      </c>
      <c r="H165" s="153">
        <v>332.52100000000002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218.92400000000001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1896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1652</v>
      </c>
      <c r="H168" s="153">
        <v>163.779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1617</v>
      </c>
      <c r="H169" s="153">
        <v>55.145000000000003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218.92400000000001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866</v>
      </c>
      <c r="F171" s="134" t="s">
        <v>867</v>
      </c>
      <c r="G171" s="135" t="s">
        <v>231</v>
      </c>
      <c r="H171" s="136">
        <v>302.952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1897</v>
      </c>
    </row>
    <row r="172" spans="2:65" s="1" customFormat="1" x14ac:dyDescent="0.2">
      <c r="B172" s="33"/>
      <c r="D172" s="145" t="s">
        <v>235</v>
      </c>
      <c r="F172" s="146" t="s">
        <v>869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1898</v>
      </c>
      <c r="H173" s="153">
        <v>302.952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302.952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551.44500000000005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1899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873</v>
      </c>
      <c r="H177" s="153">
        <v>213.191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813</v>
      </c>
      <c r="H178" s="153">
        <v>338.25400000000002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551.44500000000005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992.601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1900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551.44500000000005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1901</v>
      </c>
      <c r="H182" s="153">
        <v>992.601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338.25400000000002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1902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1661</v>
      </c>
      <c r="H185" s="153">
        <v>338.25400000000002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338.25400000000002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608.85699999999997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608.85699999999997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1904</v>
      </c>
      <c r="H188" s="153">
        <v>338.25400000000002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813</v>
      </c>
      <c r="F189" s="159" t="s">
        <v>240</v>
      </c>
      <c r="H189" s="160">
        <v>338.25400000000002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2" customFormat="1" x14ac:dyDescent="0.2">
      <c r="B190" s="149"/>
      <c r="D190" s="150" t="s">
        <v>237</v>
      </c>
      <c r="F190" s="152" t="s">
        <v>1905</v>
      </c>
      <c r="H190" s="153">
        <v>608.85699999999997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4</v>
      </c>
      <c r="AX190" s="12" t="s">
        <v>81</v>
      </c>
      <c r="AY190" s="151" t="s">
        <v>226</v>
      </c>
    </row>
    <row r="191" spans="2:65" s="1" customFormat="1" ht="37.9" customHeight="1" x14ac:dyDescent="0.2">
      <c r="B191" s="33"/>
      <c r="C191" s="132" t="s">
        <v>414</v>
      </c>
      <c r="D191" s="132" t="s">
        <v>228</v>
      </c>
      <c r="E191" s="133" t="s">
        <v>882</v>
      </c>
      <c r="F191" s="134" t="s">
        <v>883</v>
      </c>
      <c r="G191" s="135" t="s">
        <v>277</v>
      </c>
      <c r="H191" s="136">
        <v>160.059</v>
      </c>
      <c r="I191" s="137"/>
      <c r="J191" s="138">
        <f>ROUND(I191*H191,2)</f>
        <v>0</v>
      </c>
      <c r="K191" s="134" t="s">
        <v>232</v>
      </c>
      <c r="L191" s="33"/>
      <c r="M191" s="139" t="s">
        <v>19</v>
      </c>
      <c r="N191" s="140" t="s">
        <v>44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233</v>
      </c>
      <c r="AT191" s="143" t="s">
        <v>228</v>
      </c>
      <c r="AU191" s="143" t="s">
        <v>83</v>
      </c>
      <c r="AY191" s="18" t="s">
        <v>226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81</v>
      </c>
      <c r="BK191" s="144">
        <f>ROUND(I191*H191,2)</f>
        <v>0</v>
      </c>
      <c r="BL191" s="18" t="s">
        <v>233</v>
      </c>
      <c r="BM191" s="143" t="s">
        <v>1906</v>
      </c>
    </row>
    <row r="192" spans="2:65" s="1" customFormat="1" x14ac:dyDescent="0.2">
      <c r="B192" s="33"/>
      <c r="D192" s="145" t="s">
        <v>235</v>
      </c>
      <c r="F192" s="146" t="s">
        <v>885</v>
      </c>
      <c r="I192" s="147"/>
      <c r="L192" s="33"/>
      <c r="M192" s="148"/>
      <c r="T192" s="54"/>
      <c r="AT192" s="18" t="s">
        <v>235</v>
      </c>
      <c r="AU192" s="18" t="s">
        <v>83</v>
      </c>
    </row>
    <row r="193" spans="2:65" s="12" customFormat="1" x14ac:dyDescent="0.2">
      <c r="B193" s="149"/>
      <c r="D193" s="150" t="s">
        <v>237</v>
      </c>
      <c r="E193" s="151" t="s">
        <v>819</v>
      </c>
      <c r="F193" s="152" t="s">
        <v>1907</v>
      </c>
      <c r="H193" s="153">
        <v>181.77099999999999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1908</v>
      </c>
      <c r="H194" s="153">
        <v>-21.712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3" customFormat="1" x14ac:dyDescent="0.2">
      <c r="B195" s="157"/>
      <c r="D195" s="150" t="s">
        <v>237</v>
      </c>
      <c r="E195" s="158" t="s">
        <v>816</v>
      </c>
      <c r="F195" s="159" t="s">
        <v>240</v>
      </c>
      <c r="H195" s="160">
        <v>160.059</v>
      </c>
      <c r="I195" s="161"/>
      <c r="L195" s="157"/>
      <c r="M195" s="162"/>
      <c r="T195" s="163"/>
      <c r="AT195" s="158" t="s">
        <v>237</v>
      </c>
      <c r="AU195" s="158" t="s">
        <v>83</v>
      </c>
      <c r="AV195" s="13" t="s">
        <v>233</v>
      </c>
      <c r="AW195" s="13" t="s">
        <v>33</v>
      </c>
      <c r="AX195" s="13" t="s">
        <v>81</v>
      </c>
      <c r="AY195" s="158" t="s">
        <v>226</v>
      </c>
    </row>
    <row r="196" spans="2:65" s="1" customFormat="1" ht="16.5" customHeight="1" x14ac:dyDescent="0.2">
      <c r="B196" s="33"/>
      <c r="C196" s="175" t="s">
        <v>419</v>
      </c>
      <c r="D196" s="175" t="s">
        <v>331</v>
      </c>
      <c r="E196" s="176" t="s">
        <v>890</v>
      </c>
      <c r="F196" s="177" t="s">
        <v>891</v>
      </c>
      <c r="G196" s="178" t="s">
        <v>492</v>
      </c>
      <c r="H196" s="179">
        <v>288.10599999999999</v>
      </c>
      <c r="I196" s="180"/>
      <c r="J196" s="181">
        <f>ROUND(I196*H196,2)</f>
        <v>0</v>
      </c>
      <c r="K196" s="177" t="s">
        <v>232</v>
      </c>
      <c r="L196" s="182"/>
      <c r="M196" s="183" t="s">
        <v>19</v>
      </c>
      <c r="N196" s="184" t="s">
        <v>44</v>
      </c>
      <c r="P196" s="141">
        <f>O196*H196</f>
        <v>0</v>
      </c>
      <c r="Q196" s="141">
        <v>1</v>
      </c>
      <c r="R196" s="141">
        <f>Q196*H196</f>
        <v>288.10599999999999</v>
      </c>
      <c r="S196" s="141">
        <v>0</v>
      </c>
      <c r="T196" s="142">
        <f>S196*H196</f>
        <v>0</v>
      </c>
      <c r="AR196" s="143" t="s">
        <v>270</v>
      </c>
      <c r="AT196" s="143" t="s">
        <v>331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1909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816</v>
      </c>
      <c r="H197" s="153">
        <v>160.059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81</v>
      </c>
      <c r="AY197" s="151" t="s">
        <v>226</v>
      </c>
    </row>
    <row r="198" spans="2:65" s="12" customFormat="1" x14ac:dyDescent="0.2">
      <c r="B198" s="149"/>
      <c r="D198" s="150" t="s">
        <v>237</v>
      </c>
      <c r="F198" s="152" t="s">
        <v>1910</v>
      </c>
      <c r="H198" s="153">
        <v>288.10599999999999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4</v>
      </c>
      <c r="AX198" s="12" t="s">
        <v>81</v>
      </c>
      <c r="AY198" s="151" t="s">
        <v>226</v>
      </c>
    </row>
    <row r="199" spans="2:65" s="11" customFormat="1" ht="22.9" customHeight="1" x14ac:dyDescent="0.2">
      <c r="B199" s="120"/>
      <c r="D199" s="121" t="s">
        <v>72</v>
      </c>
      <c r="E199" s="130" t="s">
        <v>83</v>
      </c>
      <c r="F199" s="130" t="s">
        <v>618</v>
      </c>
      <c r="I199" s="123"/>
      <c r="J199" s="131">
        <f>BK199</f>
        <v>0</v>
      </c>
      <c r="L199" s="120"/>
      <c r="M199" s="125"/>
      <c r="P199" s="126">
        <f>SUM(P200:P202)</f>
        <v>0</v>
      </c>
      <c r="R199" s="126">
        <f>SUM(R200:R202)</f>
        <v>51.6255454</v>
      </c>
      <c r="T199" s="127">
        <f>SUM(T200:T202)</f>
        <v>0</v>
      </c>
      <c r="AR199" s="121" t="s">
        <v>81</v>
      </c>
      <c r="AT199" s="128" t="s">
        <v>72</v>
      </c>
      <c r="AU199" s="128" t="s">
        <v>81</v>
      </c>
      <c r="AY199" s="121" t="s">
        <v>226</v>
      </c>
      <c r="BK199" s="129">
        <f>SUM(BK200:BK202)</f>
        <v>0</v>
      </c>
    </row>
    <row r="200" spans="2:65" s="1" customFormat="1" ht="37.9" customHeight="1" x14ac:dyDescent="0.2">
      <c r="B200" s="33"/>
      <c r="C200" s="132" t="s">
        <v>425</v>
      </c>
      <c r="D200" s="132" t="s">
        <v>228</v>
      </c>
      <c r="E200" s="133" t="s">
        <v>619</v>
      </c>
      <c r="F200" s="134" t="s">
        <v>620</v>
      </c>
      <c r="G200" s="135" t="s">
        <v>396</v>
      </c>
      <c r="H200" s="136">
        <v>252.46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0.20449000000000001</v>
      </c>
      <c r="R200" s="141">
        <f>Q200*H200</f>
        <v>51.6255454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1911</v>
      </c>
    </row>
    <row r="201" spans="2:65" s="1" customFormat="1" x14ac:dyDescent="0.2">
      <c r="B201" s="33"/>
      <c r="D201" s="145" t="s">
        <v>235</v>
      </c>
      <c r="F201" s="146" t="s">
        <v>622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1828</v>
      </c>
      <c r="H202" s="153">
        <v>252.46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81</v>
      </c>
      <c r="AY202" s="151" t="s">
        <v>226</v>
      </c>
    </row>
    <row r="203" spans="2:65" s="11" customFormat="1" ht="22.9" customHeight="1" x14ac:dyDescent="0.2">
      <c r="B203" s="120"/>
      <c r="D203" s="121" t="s">
        <v>72</v>
      </c>
      <c r="E203" s="130" t="s">
        <v>246</v>
      </c>
      <c r="F203" s="130" t="s">
        <v>353</v>
      </c>
      <c r="I203" s="123"/>
      <c r="J203" s="131">
        <f>BK203</f>
        <v>0</v>
      </c>
      <c r="L203" s="120"/>
      <c r="M203" s="125"/>
      <c r="P203" s="126">
        <f>SUM(P204:P206)</f>
        <v>0</v>
      </c>
      <c r="R203" s="126">
        <f>SUM(R204:R206)</f>
        <v>0</v>
      </c>
      <c r="T203" s="127">
        <f>SUM(T204:T206)</f>
        <v>0</v>
      </c>
      <c r="AR203" s="121" t="s">
        <v>81</v>
      </c>
      <c r="AT203" s="128" t="s">
        <v>72</v>
      </c>
      <c r="AU203" s="128" t="s">
        <v>81</v>
      </c>
      <c r="AY203" s="121" t="s">
        <v>226</v>
      </c>
      <c r="BK203" s="129">
        <f>SUM(BK204:BK206)</f>
        <v>0</v>
      </c>
    </row>
    <row r="204" spans="2:65" s="1" customFormat="1" ht="16.5" customHeight="1" x14ac:dyDescent="0.2">
      <c r="B204" s="33"/>
      <c r="C204" s="132" t="s">
        <v>430</v>
      </c>
      <c r="D204" s="132" t="s">
        <v>228</v>
      </c>
      <c r="E204" s="133" t="s">
        <v>896</v>
      </c>
      <c r="F204" s="134" t="s">
        <v>897</v>
      </c>
      <c r="G204" s="135" t="s">
        <v>396</v>
      </c>
      <c r="H204" s="136">
        <v>252.46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1912</v>
      </c>
    </row>
    <row r="205" spans="2:65" s="1" customFormat="1" x14ac:dyDescent="0.2">
      <c r="B205" s="33"/>
      <c r="D205" s="145" t="s">
        <v>235</v>
      </c>
      <c r="F205" s="146" t="s">
        <v>899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1828</v>
      </c>
      <c r="H206" s="153">
        <v>252.46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1" customFormat="1" ht="22.9" customHeight="1" x14ac:dyDescent="0.2">
      <c r="B207" s="120"/>
      <c r="D207" s="121" t="s">
        <v>72</v>
      </c>
      <c r="E207" s="130" t="s">
        <v>233</v>
      </c>
      <c r="F207" s="130" t="s">
        <v>424</v>
      </c>
      <c r="I207" s="123"/>
      <c r="J207" s="131">
        <f>BK207</f>
        <v>0</v>
      </c>
      <c r="L207" s="120"/>
      <c r="M207" s="125"/>
      <c r="P207" s="126">
        <f>SUM(P208:P225)</f>
        <v>0</v>
      </c>
      <c r="R207" s="126">
        <f>SUM(R208:R225)</f>
        <v>61.072787150000003</v>
      </c>
      <c r="T207" s="127">
        <f>SUM(T208:T225)</f>
        <v>0</v>
      </c>
      <c r="AR207" s="121" t="s">
        <v>81</v>
      </c>
      <c r="AT207" s="128" t="s">
        <v>72</v>
      </c>
      <c r="AU207" s="128" t="s">
        <v>81</v>
      </c>
      <c r="AY207" s="121" t="s">
        <v>226</v>
      </c>
      <c r="BK207" s="129">
        <f>SUM(BK208:BK225)</f>
        <v>0</v>
      </c>
    </row>
    <row r="208" spans="2:65" s="1" customFormat="1" ht="16.5" customHeight="1" x14ac:dyDescent="0.2">
      <c r="B208" s="33"/>
      <c r="C208" s="132" t="s">
        <v>436</v>
      </c>
      <c r="D208" s="132" t="s">
        <v>228</v>
      </c>
      <c r="E208" s="133" t="s">
        <v>901</v>
      </c>
      <c r="F208" s="134" t="s">
        <v>902</v>
      </c>
      <c r="G208" s="135" t="s">
        <v>277</v>
      </c>
      <c r="H208" s="136">
        <v>30.295000000000002</v>
      </c>
      <c r="I208" s="137"/>
      <c r="J208" s="138">
        <f>ROUND(I208*H208,2)</f>
        <v>0</v>
      </c>
      <c r="K208" s="134" t="s">
        <v>232</v>
      </c>
      <c r="L208" s="33"/>
      <c r="M208" s="139" t="s">
        <v>19</v>
      </c>
      <c r="N208" s="140" t="s">
        <v>44</v>
      </c>
      <c r="P208" s="141">
        <f>O208*H208</f>
        <v>0</v>
      </c>
      <c r="Q208" s="141">
        <v>1.8907700000000001</v>
      </c>
      <c r="R208" s="141">
        <f>Q208*H208</f>
        <v>57.280877150000002</v>
      </c>
      <c r="S208" s="141">
        <v>0</v>
      </c>
      <c r="T208" s="142">
        <f>S208*H208</f>
        <v>0</v>
      </c>
      <c r="AR208" s="143" t="s">
        <v>233</v>
      </c>
      <c r="AT208" s="143" t="s">
        <v>228</v>
      </c>
      <c r="AU208" s="143" t="s">
        <v>83</v>
      </c>
      <c r="AY208" s="18" t="s">
        <v>226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81</v>
      </c>
      <c r="BK208" s="144">
        <f>ROUND(I208*H208,2)</f>
        <v>0</v>
      </c>
      <c r="BL208" s="18" t="s">
        <v>233</v>
      </c>
      <c r="BM208" s="143" t="s">
        <v>1913</v>
      </c>
    </row>
    <row r="209" spans="2:65" s="1" customFormat="1" x14ac:dyDescent="0.2">
      <c r="B209" s="33"/>
      <c r="D209" s="145" t="s">
        <v>235</v>
      </c>
      <c r="F209" s="146" t="s">
        <v>904</v>
      </c>
      <c r="I209" s="147"/>
      <c r="L209" s="33"/>
      <c r="M209" s="148"/>
      <c r="T209" s="54"/>
      <c r="AT209" s="18" t="s">
        <v>235</v>
      </c>
      <c r="AU209" s="18" t="s">
        <v>83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1914</v>
      </c>
      <c r="H210" s="153">
        <v>30.295000000000002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73</v>
      </c>
      <c r="AY210" s="151" t="s">
        <v>226</v>
      </c>
    </row>
    <row r="211" spans="2:65" s="13" customFormat="1" x14ac:dyDescent="0.2">
      <c r="B211" s="157"/>
      <c r="D211" s="150" t="s">
        <v>237</v>
      </c>
      <c r="E211" s="158" t="s">
        <v>811</v>
      </c>
      <c r="F211" s="159" t="s">
        <v>240</v>
      </c>
      <c r="H211" s="160">
        <v>30.295000000000002</v>
      </c>
      <c r="I211" s="161"/>
      <c r="L211" s="157"/>
      <c r="M211" s="162"/>
      <c r="T211" s="163"/>
      <c r="AT211" s="158" t="s">
        <v>237</v>
      </c>
      <c r="AU211" s="158" t="s">
        <v>83</v>
      </c>
      <c r="AV211" s="13" t="s">
        <v>233</v>
      </c>
      <c r="AW211" s="13" t="s">
        <v>33</v>
      </c>
      <c r="AX211" s="13" t="s">
        <v>81</v>
      </c>
      <c r="AY211" s="158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1915</v>
      </c>
      <c r="F212" s="134" t="s">
        <v>1916</v>
      </c>
      <c r="G212" s="135" t="s">
        <v>243</v>
      </c>
      <c r="H212" s="136">
        <v>5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0.22394</v>
      </c>
      <c r="R212" s="141">
        <f>Q212*H212</f>
        <v>1.1196999999999999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1917</v>
      </c>
    </row>
    <row r="213" spans="2:65" s="1" customFormat="1" x14ac:dyDescent="0.2">
      <c r="B213" s="33"/>
      <c r="D213" s="145" t="s">
        <v>235</v>
      </c>
      <c r="F213" s="146" t="s">
        <v>1918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255</v>
      </c>
      <c r="H214" s="153">
        <v>5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75" t="s">
        <v>447</v>
      </c>
      <c r="D215" s="175" t="s">
        <v>331</v>
      </c>
      <c r="E215" s="176" t="s">
        <v>1919</v>
      </c>
      <c r="F215" s="177" t="s">
        <v>1920</v>
      </c>
      <c r="G215" s="178" t="s">
        <v>243</v>
      </c>
      <c r="H215" s="179">
        <v>5</v>
      </c>
      <c r="I215" s="180"/>
      <c r="J215" s="181">
        <f>ROUND(I215*H215,2)</f>
        <v>0</v>
      </c>
      <c r="K215" s="177" t="s">
        <v>232</v>
      </c>
      <c r="L215" s="182"/>
      <c r="M215" s="183" t="s">
        <v>19</v>
      </c>
      <c r="N215" s="184" t="s">
        <v>44</v>
      </c>
      <c r="P215" s="141">
        <f>O215*H215</f>
        <v>0</v>
      </c>
      <c r="Q215" s="141">
        <v>2.8000000000000001E-2</v>
      </c>
      <c r="R215" s="141">
        <f>Q215*H215</f>
        <v>0.14000000000000001</v>
      </c>
      <c r="S215" s="141">
        <v>0</v>
      </c>
      <c r="T215" s="142">
        <f>S215*H215</f>
        <v>0</v>
      </c>
      <c r="AR215" s="143" t="s">
        <v>270</v>
      </c>
      <c r="AT215" s="143" t="s">
        <v>331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1921</v>
      </c>
    </row>
    <row r="216" spans="2:65" s="12" customFormat="1" x14ac:dyDescent="0.2">
      <c r="B216" s="149"/>
      <c r="D216" s="150" t="s">
        <v>237</v>
      </c>
      <c r="E216" s="151" t="s">
        <v>19</v>
      </c>
      <c r="F216" s="152" t="s">
        <v>1922</v>
      </c>
      <c r="H216" s="153">
        <v>5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33</v>
      </c>
      <c r="AX216" s="12" t="s">
        <v>73</v>
      </c>
      <c r="AY216" s="151" t="s">
        <v>226</v>
      </c>
    </row>
    <row r="217" spans="2:65" s="13" customFormat="1" x14ac:dyDescent="0.2">
      <c r="B217" s="157"/>
      <c r="D217" s="150" t="s">
        <v>237</v>
      </c>
      <c r="E217" s="158" t="s">
        <v>19</v>
      </c>
      <c r="F217" s="159" t="s">
        <v>240</v>
      </c>
      <c r="H217" s="160">
        <v>5</v>
      </c>
      <c r="I217" s="161"/>
      <c r="L217" s="157"/>
      <c r="M217" s="162"/>
      <c r="T217" s="163"/>
      <c r="AT217" s="158" t="s">
        <v>237</v>
      </c>
      <c r="AU217" s="158" t="s">
        <v>83</v>
      </c>
      <c r="AV217" s="13" t="s">
        <v>233</v>
      </c>
      <c r="AW217" s="13" t="s">
        <v>33</v>
      </c>
      <c r="AX217" s="13" t="s">
        <v>81</v>
      </c>
      <c r="AY217" s="158" t="s">
        <v>226</v>
      </c>
    </row>
    <row r="218" spans="2:65" s="1" customFormat="1" ht="24.2" customHeight="1" x14ac:dyDescent="0.2">
      <c r="B218" s="33"/>
      <c r="C218" s="132" t="s">
        <v>452</v>
      </c>
      <c r="D218" s="132" t="s">
        <v>228</v>
      </c>
      <c r="E218" s="133" t="s">
        <v>907</v>
      </c>
      <c r="F218" s="134" t="s">
        <v>908</v>
      </c>
      <c r="G218" s="135" t="s">
        <v>277</v>
      </c>
      <c r="H218" s="136">
        <v>1.125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2.234</v>
      </c>
      <c r="R218" s="141">
        <f>Q218*H218</f>
        <v>2.5132500000000002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1923</v>
      </c>
    </row>
    <row r="219" spans="2:65" s="1" customFormat="1" x14ac:dyDescent="0.2">
      <c r="B219" s="33"/>
      <c r="D219" s="145" t="s">
        <v>235</v>
      </c>
      <c r="F219" s="146" t="s">
        <v>910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1924</v>
      </c>
      <c r="H220" s="153">
        <v>1.125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73</v>
      </c>
      <c r="AY220" s="151" t="s">
        <v>226</v>
      </c>
    </row>
    <row r="221" spans="2:65" s="13" customFormat="1" x14ac:dyDescent="0.2">
      <c r="B221" s="157"/>
      <c r="D221" s="150" t="s">
        <v>237</v>
      </c>
      <c r="E221" s="158" t="s">
        <v>808</v>
      </c>
      <c r="F221" s="159" t="s">
        <v>240</v>
      </c>
      <c r="H221" s="160">
        <v>1.125</v>
      </c>
      <c r="I221" s="161"/>
      <c r="L221" s="157"/>
      <c r="M221" s="162"/>
      <c r="T221" s="163"/>
      <c r="AT221" s="158" t="s">
        <v>237</v>
      </c>
      <c r="AU221" s="158" t="s">
        <v>83</v>
      </c>
      <c r="AV221" s="13" t="s">
        <v>233</v>
      </c>
      <c r="AW221" s="13" t="s">
        <v>33</v>
      </c>
      <c r="AX221" s="13" t="s">
        <v>81</v>
      </c>
      <c r="AY221" s="158" t="s">
        <v>226</v>
      </c>
    </row>
    <row r="222" spans="2:65" s="1" customFormat="1" ht="24.2" customHeight="1" x14ac:dyDescent="0.2">
      <c r="B222" s="33"/>
      <c r="C222" s="132" t="s">
        <v>457</v>
      </c>
      <c r="D222" s="132" t="s">
        <v>228</v>
      </c>
      <c r="E222" s="133" t="s">
        <v>912</v>
      </c>
      <c r="F222" s="134" t="s">
        <v>913</v>
      </c>
      <c r="G222" s="135" t="s">
        <v>231</v>
      </c>
      <c r="H222" s="136">
        <v>3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6.3200000000000001E-3</v>
      </c>
      <c r="R222" s="141">
        <f>Q222*H222</f>
        <v>1.8960000000000001E-2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1925</v>
      </c>
    </row>
    <row r="223" spans="2:65" s="1" customFormat="1" x14ac:dyDescent="0.2">
      <c r="B223" s="33"/>
      <c r="D223" s="145" t="s">
        <v>235</v>
      </c>
      <c r="F223" s="146" t="s">
        <v>915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916</v>
      </c>
      <c r="H224" s="153">
        <v>3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3" customFormat="1" x14ac:dyDescent="0.2">
      <c r="B225" s="157"/>
      <c r="D225" s="150" t="s">
        <v>237</v>
      </c>
      <c r="E225" s="158" t="s">
        <v>19</v>
      </c>
      <c r="F225" s="159" t="s">
        <v>240</v>
      </c>
      <c r="H225" s="160">
        <v>3</v>
      </c>
      <c r="I225" s="161"/>
      <c r="L225" s="157"/>
      <c r="M225" s="162"/>
      <c r="T225" s="163"/>
      <c r="AT225" s="158" t="s">
        <v>237</v>
      </c>
      <c r="AU225" s="158" t="s">
        <v>83</v>
      </c>
      <c r="AV225" s="13" t="s">
        <v>233</v>
      </c>
      <c r="AW225" s="13" t="s">
        <v>33</v>
      </c>
      <c r="AX225" s="13" t="s">
        <v>81</v>
      </c>
      <c r="AY225" s="158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255</v>
      </c>
      <c r="F226" s="130" t="s">
        <v>435</v>
      </c>
      <c r="I226" s="123"/>
      <c r="J226" s="131">
        <f>BK226</f>
        <v>0</v>
      </c>
      <c r="L226" s="120"/>
      <c r="M226" s="125"/>
      <c r="P226" s="126">
        <f>SUM(P227:P254)</f>
        <v>0</v>
      </c>
      <c r="R226" s="126">
        <f>SUM(R227:R254)</f>
        <v>0</v>
      </c>
      <c r="T226" s="127">
        <f>SUM(T227:T254)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SUM(BK227:BK254)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1461</v>
      </c>
      <c r="F227" s="134" t="s">
        <v>1462</v>
      </c>
      <c r="G227" s="135" t="s">
        <v>231</v>
      </c>
      <c r="H227" s="136">
        <v>329.86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1926</v>
      </c>
    </row>
    <row r="228" spans="2:65" s="1" customFormat="1" x14ac:dyDescent="0.2">
      <c r="B228" s="33"/>
      <c r="D228" s="145" t="s">
        <v>235</v>
      </c>
      <c r="F228" s="146" t="s">
        <v>1464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5" customFormat="1" x14ac:dyDescent="0.2">
      <c r="B229" s="185"/>
      <c r="D229" s="150" t="s">
        <v>237</v>
      </c>
      <c r="E229" s="186" t="s">
        <v>19</v>
      </c>
      <c r="F229" s="187" t="s">
        <v>1927</v>
      </c>
      <c r="H229" s="186" t="s">
        <v>19</v>
      </c>
      <c r="I229" s="188"/>
      <c r="L229" s="185"/>
      <c r="M229" s="189"/>
      <c r="T229" s="190"/>
      <c r="AT229" s="186" t="s">
        <v>237</v>
      </c>
      <c r="AU229" s="186" t="s">
        <v>83</v>
      </c>
      <c r="AV229" s="15" t="s">
        <v>81</v>
      </c>
      <c r="AW229" s="15" t="s">
        <v>33</v>
      </c>
      <c r="AX229" s="15" t="s">
        <v>73</v>
      </c>
      <c r="AY229" s="186" t="s">
        <v>226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1928</v>
      </c>
      <c r="H230" s="153">
        <v>329.86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73</v>
      </c>
      <c r="AY230" s="151" t="s">
        <v>226</v>
      </c>
    </row>
    <row r="231" spans="2:65" s="13" customFormat="1" x14ac:dyDescent="0.2">
      <c r="B231" s="157"/>
      <c r="D231" s="150" t="s">
        <v>237</v>
      </c>
      <c r="E231" s="158" t="s">
        <v>1145</v>
      </c>
      <c r="F231" s="159" t="s">
        <v>240</v>
      </c>
      <c r="H231" s="160">
        <v>329.86</v>
      </c>
      <c r="I231" s="161"/>
      <c r="L231" s="157"/>
      <c r="M231" s="162"/>
      <c r="T231" s="163"/>
      <c r="AT231" s="158" t="s">
        <v>237</v>
      </c>
      <c r="AU231" s="158" t="s">
        <v>83</v>
      </c>
      <c r="AV231" s="13" t="s">
        <v>233</v>
      </c>
      <c r="AW231" s="13" t="s">
        <v>33</v>
      </c>
      <c r="AX231" s="13" t="s">
        <v>81</v>
      </c>
      <c r="AY231" s="158" t="s">
        <v>226</v>
      </c>
    </row>
    <row r="232" spans="2:65" s="1" customFormat="1" ht="21.75" customHeight="1" x14ac:dyDescent="0.2">
      <c r="B232" s="33"/>
      <c r="C232" s="132" t="s">
        <v>468</v>
      </c>
      <c r="D232" s="132" t="s">
        <v>228</v>
      </c>
      <c r="E232" s="133" t="s">
        <v>1699</v>
      </c>
      <c r="F232" s="134" t="s">
        <v>1700</v>
      </c>
      <c r="G232" s="135" t="s">
        <v>231</v>
      </c>
      <c r="H232" s="136">
        <v>329.86</v>
      </c>
      <c r="I232" s="137"/>
      <c r="J232" s="138">
        <f>ROUND(I232*H232,2)</f>
        <v>0</v>
      </c>
      <c r="K232" s="134" t="s">
        <v>232</v>
      </c>
      <c r="L232" s="33"/>
      <c r="M232" s="139" t="s">
        <v>19</v>
      </c>
      <c r="N232" s="140" t="s">
        <v>44</v>
      </c>
      <c r="P232" s="141">
        <f>O232*H232</f>
        <v>0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233</v>
      </c>
      <c r="AT232" s="143" t="s">
        <v>228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1929</v>
      </c>
    </row>
    <row r="233" spans="2:65" s="1" customFormat="1" x14ac:dyDescent="0.2">
      <c r="B233" s="33"/>
      <c r="D233" s="145" t="s">
        <v>235</v>
      </c>
      <c r="F233" s="146" t="s">
        <v>1702</v>
      </c>
      <c r="I233" s="147"/>
      <c r="L233" s="33"/>
      <c r="M233" s="148"/>
      <c r="T233" s="54"/>
      <c r="AT233" s="18" t="s">
        <v>235</v>
      </c>
      <c r="AU233" s="18" t="s">
        <v>83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1703</v>
      </c>
      <c r="H234" s="153">
        <v>329.86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81</v>
      </c>
      <c r="AY234" s="151" t="s">
        <v>226</v>
      </c>
    </row>
    <row r="235" spans="2:65" s="1" customFormat="1" ht="24.2" customHeight="1" x14ac:dyDescent="0.2">
      <c r="B235" s="33"/>
      <c r="C235" s="132" t="s">
        <v>473</v>
      </c>
      <c r="D235" s="132" t="s">
        <v>228</v>
      </c>
      <c r="E235" s="133" t="s">
        <v>1709</v>
      </c>
      <c r="F235" s="134" t="s">
        <v>1710</v>
      </c>
      <c r="G235" s="135" t="s">
        <v>231</v>
      </c>
      <c r="H235" s="136">
        <v>556.6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</v>
      </c>
      <c r="R235" s="141">
        <f>Q235*H235</f>
        <v>0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1930</v>
      </c>
    </row>
    <row r="236" spans="2:65" s="1" customFormat="1" x14ac:dyDescent="0.2">
      <c r="B236" s="33"/>
      <c r="D236" s="145" t="s">
        <v>235</v>
      </c>
      <c r="F236" s="146" t="s">
        <v>1712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1931</v>
      </c>
      <c r="H237" s="153">
        <v>556.6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556.6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4.2" customHeight="1" x14ac:dyDescent="0.2">
      <c r="B239" s="33"/>
      <c r="C239" s="132" t="s">
        <v>479</v>
      </c>
      <c r="D239" s="132" t="s">
        <v>228</v>
      </c>
      <c r="E239" s="133" t="s">
        <v>1289</v>
      </c>
      <c r="F239" s="134" t="s">
        <v>1290</v>
      </c>
      <c r="G239" s="135" t="s">
        <v>231</v>
      </c>
      <c r="H239" s="136">
        <v>329.86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</v>
      </c>
      <c r="R239" s="141">
        <f>Q239*H239</f>
        <v>0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1932</v>
      </c>
    </row>
    <row r="240" spans="2:65" s="1" customFormat="1" x14ac:dyDescent="0.2">
      <c r="B240" s="33"/>
      <c r="D240" s="145" t="s">
        <v>235</v>
      </c>
      <c r="F240" s="146" t="s">
        <v>1292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1145</v>
      </c>
      <c r="H241" s="153">
        <v>329.86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73</v>
      </c>
      <c r="AY241" s="151" t="s">
        <v>226</v>
      </c>
    </row>
    <row r="242" spans="2:65" s="13" customFormat="1" x14ac:dyDescent="0.2">
      <c r="B242" s="157"/>
      <c r="D242" s="150" t="s">
        <v>237</v>
      </c>
      <c r="E242" s="158" t="s">
        <v>19</v>
      </c>
      <c r="F242" s="159" t="s">
        <v>240</v>
      </c>
      <c r="H242" s="160">
        <v>329.86</v>
      </c>
      <c r="I242" s="161"/>
      <c r="L242" s="157"/>
      <c r="M242" s="162"/>
      <c r="T242" s="163"/>
      <c r="AT242" s="158" t="s">
        <v>237</v>
      </c>
      <c r="AU242" s="158" t="s">
        <v>83</v>
      </c>
      <c r="AV242" s="13" t="s">
        <v>233</v>
      </c>
      <c r="AW242" s="13" t="s">
        <v>33</v>
      </c>
      <c r="AX242" s="13" t="s">
        <v>81</v>
      </c>
      <c r="AY242" s="158" t="s">
        <v>226</v>
      </c>
    </row>
    <row r="243" spans="2:65" s="1" customFormat="1" ht="16.5" customHeight="1" x14ac:dyDescent="0.2">
      <c r="B243" s="33"/>
      <c r="C243" s="132" t="s">
        <v>484</v>
      </c>
      <c r="D243" s="132" t="s">
        <v>228</v>
      </c>
      <c r="E243" s="133" t="s">
        <v>1715</v>
      </c>
      <c r="F243" s="134" t="s">
        <v>1716</v>
      </c>
      <c r="G243" s="135" t="s">
        <v>231</v>
      </c>
      <c r="H243" s="136">
        <v>556.6</v>
      </c>
      <c r="I243" s="137"/>
      <c r="J243" s="138">
        <f>ROUND(I243*H243,2)</f>
        <v>0</v>
      </c>
      <c r="K243" s="134" t="s">
        <v>232</v>
      </c>
      <c r="L243" s="33"/>
      <c r="M243" s="139" t="s">
        <v>19</v>
      </c>
      <c r="N243" s="140" t="s">
        <v>44</v>
      </c>
      <c r="P243" s="141">
        <f>O243*H243</f>
        <v>0</v>
      </c>
      <c r="Q243" s="141">
        <v>0</v>
      </c>
      <c r="R243" s="141">
        <f>Q243*H243</f>
        <v>0</v>
      </c>
      <c r="S243" s="141">
        <v>0</v>
      </c>
      <c r="T243" s="142">
        <f>S243*H243</f>
        <v>0</v>
      </c>
      <c r="AR243" s="143" t="s">
        <v>233</v>
      </c>
      <c r="AT243" s="143" t="s">
        <v>228</v>
      </c>
      <c r="AU243" s="143" t="s">
        <v>83</v>
      </c>
      <c r="AY243" s="18" t="s">
        <v>226</v>
      </c>
      <c r="BE243" s="144">
        <f>IF(N243="základní",J243,0)</f>
        <v>0</v>
      </c>
      <c r="BF243" s="144">
        <f>IF(N243="snížená",J243,0)</f>
        <v>0</v>
      </c>
      <c r="BG243" s="144">
        <f>IF(N243="zákl. přenesená",J243,0)</f>
        <v>0</v>
      </c>
      <c r="BH243" s="144">
        <f>IF(N243="sníž. přenesená",J243,0)</f>
        <v>0</v>
      </c>
      <c r="BI243" s="144">
        <f>IF(N243="nulová",J243,0)</f>
        <v>0</v>
      </c>
      <c r="BJ243" s="18" t="s">
        <v>81</v>
      </c>
      <c r="BK243" s="144">
        <f>ROUND(I243*H243,2)</f>
        <v>0</v>
      </c>
      <c r="BL243" s="18" t="s">
        <v>233</v>
      </c>
      <c r="BM243" s="143" t="s">
        <v>1933</v>
      </c>
    </row>
    <row r="244" spans="2:65" s="1" customFormat="1" x14ac:dyDescent="0.2">
      <c r="B244" s="33"/>
      <c r="D244" s="145" t="s">
        <v>235</v>
      </c>
      <c r="F244" s="146" t="s">
        <v>1718</v>
      </c>
      <c r="I244" s="147"/>
      <c r="L244" s="33"/>
      <c r="M244" s="148"/>
      <c r="T244" s="54"/>
      <c r="AT244" s="18" t="s">
        <v>235</v>
      </c>
      <c r="AU244" s="18" t="s">
        <v>83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1934</v>
      </c>
      <c r="H245" s="153">
        <v>556.6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556.6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16.5" customHeight="1" x14ac:dyDescent="0.2">
      <c r="B247" s="33"/>
      <c r="C247" s="132" t="s">
        <v>489</v>
      </c>
      <c r="D247" s="132" t="s">
        <v>228</v>
      </c>
      <c r="E247" s="133" t="s">
        <v>1719</v>
      </c>
      <c r="F247" s="134" t="s">
        <v>1720</v>
      </c>
      <c r="G247" s="135" t="s">
        <v>231</v>
      </c>
      <c r="H247" s="136">
        <v>809.6</v>
      </c>
      <c r="I247" s="137"/>
      <c r="J247" s="138">
        <f>ROUND(I247*H247,2)</f>
        <v>0</v>
      </c>
      <c r="K247" s="134" t="s">
        <v>232</v>
      </c>
      <c r="L247" s="33"/>
      <c r="M247" s="139" t="s">
        <v>19</v>
      </c>
      <c r="N247" s="140" t="s">
        <v>44</v>
      </c>
      <c r="P247" s="141">
        <f>O247*H247</f>
        <v>0</v>
      </c>
      <c r="Q247" s="141">
        <v>0</v>
      </c>
      <c r="R247" s="141">
        <f>Q247*H247</f>
        <v>0</v>
      </c>
      <c r="S247" s="141">
        <v>0</v>
      </c>
      <c r="T247" s="142">
        <f>S247*H247</f>
        <v>0</v>
      </c>
      <c r="AR247" s="143" t="s">
        <v>233</v>
      </c>
      <c r="AT247" s="143" t="s">
        <v>228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1935</v>
      </c>
    </row>
    <row r="248" spans="2:65" s="1" customFormat="1" x14ac:dyDescent="0.2">
      <c r="B248" s="33"/>
      <c r="D248" s="145" t="s">
        <v>235</v>
      </c>
      <c r="F248" s="146" t="s">
        <v>1722</v>
      </c>
      <c r="I248" s="147"/>
      <c r="L248" s="33"/>
      <c r="M248" s="148"/>
      <c r="T248" s="54"/>
      <c r="AT248" s="18" t="s">
        <v>235</v>
      </c>
      <c r="AU248" s="18" t="s">
        <v>83</v>
      </c>
    </row>
    <row r="249" spans="2:65" s="12" customFormat="1" x14ac:dyDescent="0.2">
      <c r="B249" s="149"/>
      <c r="D249" s="150" t="s">
        <v>237</v>
      </c>
      <c r="E249" s="151" t="s">
        <v>19</v>
      </c>
      <c r="F249" s="152" t="s">
        <v>1137</v>
      </c>
      <c r="H249" s="153">
        <v>809.6</v>
      </c>
      <c r="I249" s="154"/>
      <c r="L249" s="149"/>
      <c r="M249" s="155"/>
      <c r="T249" s="156"/>
      <c r="AT249" s="151" t="s">
        <v>237</v>
      </c>
      <c r="AU249" s="151" t="s">
        <v>83</v>
      </c>
      <c r="AV249" s="12" t="s">
        <v>83</v>
      </c>
      <c r="AW249" s="12" t="s">
        <v>33</v>
      </c>
      <c r="AX249" s="12" t="s">
        <v>81</v>
      </c>
      <c r="AY249" s="151" t="s">
        <v>226</v>
      </c>
    </row>
    <row r="250" spans="2:65" s="1" customFormat="1" ht="24.2" customHeight="1" x14ac:dyDescent="0.2">
      <c r="B250" s="33"/>
      <c r="C250" s="132" t="s">
        <v>496</v>
      </c>
      <c r="D250" s="132" t="s">
        <v>228</v>
      </c>
      <c r="E250" s="133" t="s">
        <v>1293</v>
      </c>
      <c r="F250" s="134" t="s">
        <v>1294</v>
      </c>
      <c r="G250" s="135" t="s">
        <v>231</v>
      </c>
      <c r="H250" s="136">
        <v>809.6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1936</v>
      </c>
    </row>
    <row r="251" spans="2:65" s="1" customFormat="1" x14ac:dyDescent="0.2">
      <c r="B251" s="33"/>
      <c r="D251" s="145" t="s">
        <v>235</v>
      </c>
      <c r="F251" s="146" t="s">
        <v>1296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5" customFormat="1" x14ac:dyDescent="0.2">
      <c r="B252" s="185"/>
      <c r="D252" s="150" t="s">
        <v>237</v>
      </c>
      <c r="E252" s="186" t="s">
        <v>19</v>
      </c>
      <c r="F252" s="187" t="s">
        <v>1937</v>
      </c>
      <c r="H252" s="186" t="s">
        <v>19</v>
      </c>
      <c r="I252" s="188"/>
      <c r="L252" s="185"/>
      <c r="M252" s="189"/>
      <c r="T252" s="190"/>
      <c r="AT252" s="186" t="s">
        <v>237</v>
      </c>
      <c r="AU252" s="186" t="s">
        <v>83</v>
      </c>
      <c r="AV252" s="15" t="s">
        <v>81</v>
      </c>
      <c r="AW252" s="15" t="s">
        <v>33</v>
      </c>
      <c r="AX252" s="15" t="s">
        <v>73</v>
      </c>
      <c r="AY252" s="186" t="s">
        <v>226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1938</v>
      </c>
      <c r="H253" s="153">
        <v>809.6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1137</v>
      </c>
      <c r="F254" s="159" t="s">
        <v>240</v>
      </c>
      <c r="H254" s="160">
        <v>809.6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1" customFormat="1" ht="22.9" customHeight="1" x14ac:dyDescent="0.2">
      <c r="B255" s="120"/>
      <c r="D255" s="121" t="s">
        <v>72</v>
      </c>
      <c r="E255" s="130" t="s">
        <v>270</v>
      </c>
      <c r="F255" s="130" t="s">
        <v>697</v>
      </c>
      <c r="I255" s="123"/>
      <c r="J255" s="131">
        <f>BK255</f>
        <v>0</v>
      </c>
      <c r="L255" s="120"/>
      <c r="M255" s="125"/>
      <c r="P255" s="126">
        <f>SUM(P256:P309)</f>
        <v>0</v>
      </c>
      <c r="R255" s="126">
        <f>SUM(R256:R309)</f>
        <v>26.599076799999999</v>
      </c>
      <c r="T255" s="127">
        <f>SUM(T256:T309)</f>
        <v>0</v>
      </c>
      <c r="AR255" s="121" t="s">
        <v>81</v>
      </c>
      <c r="AT255" s="128" t="s">
        <v>72</v>
      </c>
      <c r="AU255" s="128" t="s">
        <v>81</v>
      </c>
      <c r="AY255" s="121" t="s">
        <v>226</v>
      </c>
      <c r="BK255" s="129">
        <f>SUM(BK256:BK309)</f>
        <v>0</v>
      </c>
    </row>
    <row r="256" spans="2:65" s="1" customFormat="1" ht="21.75" customHeight="1" x14ac:dyDescent="0.2">
      <c r="B256" s="33"/>
      <c r="C256" s="132" t="s">
        <v>502</v>
      </c>
      <c r="D256" s="132" t="s">
        <v>228</v>
      </c>
      <c r="E256" s="133" t="s">
        <v>934</v>
      </c>
      <c r="F256" s="134" t="s">
        <v>935</v>
      </c>
      <c r="G256" s="135" t="s">
        <v>396</v>
      </c>
      <c r="H256" s="136">
        <v>252.46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2.0000000000000002E-5</v>
      </c>
      <c r="R256" s="141">
        <f>Q256*H256</f>
        <v>5.0492000000000002E-3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1939</v>
      </c>
    </row>
    <row r="257" spans="2:65" s="1" customFormat="1" x14ac:dyDescent="0.2">
      <c r="B257" s="33"/>
      <c r="D257" s="145" t="s">
        <v>235</v>
      </c>
      <c r="F257" s="146" t="s">
        <v>937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1940</v>
      </c>
      <c r="H258" s="153">
        <v>252.46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73</v>
      </c>
      <c r="AY258" s="151" t="s">
        <v>226</v>
      </c>
    </row>
    <row r="259" spans="2:65" s="13" customFormat="1" x14ac:dyDescent="0.2">
      <c r="B259" s="157"/>
      <c r="D259" s="150" t="s">
        <v>237</v>
      </c>
      <c r="E259" s="158" t="s">
        <v>1828</v>
      </c>
      <c r="F259" s="159" t="s">
        <v>240</v>
      </c>
      <c r="H259" s="160">
        <v>252.46</v>
      </c>
      <c r="I259" s="161"/>
      <c r="L259" s="157"/>
      <c r="M259" s="162"/>
      <c r="T259" s="163"/>
      <c r="AT259" s="158" t="s">
        <v>237</v>
      </c>
      <c r="AU259" s="158" t="s">
        <v>83</v>
      </c>
      <c r="AV259" s="13" t="s">
        <v>233</v>
      </c>
      <c r="AW259" s="13" t="s">
        <v>33</v>
      </c>
      <c r="AX259" s="13" t="s">
        <v>81</v>
      </c>
      <c r="AY259" s="158" t="s">
        <v>226</v>
      </c>
    </row>
    <row r="260" spans="2:65" s="1" customFormat="1" ht="16.5" customHeight="1" x14ac:dyDescent="0.2">
      <c r="B260" s="33"/>
      <c r="C260" s="175" t="s">
        <v>508</v>
      </c>
      <c r="D260" s="175" t="s">
        <v>331</v>
      </c>
      <c r="E260" s="176" t="s">
        <v>939</v>
      </c>
      <c r="F260" s="177" t="s">
        <v>940</v>
      </c>
      <c r="G260" s="178" t="s">
        <v>396</v>
      </c>
      <c r="H260" s="179">
        <v>256.24700000000001</v>
      </c>
      <c r="I260" s="180"/>
      <c r="J260" s="181">
        <f>ROUND(I260*H260,2)</f>
        <v>0</v>
      </c>
      <c r="K260" s="177" t="s">
        <v>232</v>
      </c>
      <c r="L260" s="182"/>
      <c r="M260" s="183" t="s">
        <v>19</v>
      </c>
      <c r="N260" s="184" t="s">
        <v>44</v>
      </c>
      <c r="P260" s="141">
        <f>O260*H260</f>
        <v>0</v>
      </c>
      <c r="Q260" s="141">
        <v>1.34E-2</v>
      </c>
      <c r="R260" s="141">
        <f>Q260*H260</f>
        <v>3.4337098000000004</v>
      </c>
      <c r="S260" s="141">
        <v>0</v>
      </c>
      <c r="T260" s="142">
        <f>S260*H260</f>
        <v>0</v>
      </c>
      <c r="AR260" s="143" t="s">
        <v>270</v>
      </c>
      <c r="AT260" s="143" t="s">
        <v>331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1941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1828</v>
      </c>
      <c r="H261" s="153">
        <v>252.46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81</v>
      </c>
      <c r="AY261" s="151" t="s">
        <v>226</v>
      </c>
    </row>
    <row r="262" spans="2:65" s="12" customFormat="1" x14ac:dyDescent="0.2">
      <c r="B262" s="149"/>
      <c r="D262" s="150" t="s">
        <v>237</v>
      </c>
      <c r="F262" s="152" t="s">
        <v>1942</v>
      </c>
      <c r="H262" s="153">
        <v>256.24700000000001</v>
      </c>
      <c r="I262" s="154"/>
      <c r="L262" s="149"/>
      <c r="M262" s="155"/>
      <c r="T262" s="156"/>
      <c r="AT262" s="151" t="s">
        <v>237</v>
      </c>
      <c r="AU262" s="151" t="s">
        <v>83</v>
      </c>
      <c r="AV262" s="12" t="s">
        <v>83</v>
      </c>
      <c r="AW262" s="12" t="s">
        <v>4</v>
      </c>
      <c r="AX262" s="12" t="s">
        <v>81</v>
      </c>
      <c r="AY262" s="151" t="s">
        <v>226</v>
      </c>
    </row>
    <row r="263" spans="2:65" s="1" customFormat="1" ht="24.2" customHeight="1" x14ac:dyDescent="0.2">
      <c r="B263" s="33"/>
      <c r="C263" s="132" t="s">
        <v>513</v>
      </c>
      <c r="D263" s="132" t="s">
        <v>228</v>
      </c>
      <c r="E263" s="133" t="s">
        <v>1943</v>
      </c>
      <c r="F263" s="134" t="s">
        <v>1944</v>
      </c>
      <c r="G263" s="135" t="s">
        <v>243</v>
      </c>
      <c r="H263" s="136">
        <v>9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1E-4</v>
      </c>
      <c r="R263" s="141">
        <f>Q263*H263</f>
        <v>9.0000000000000008E-4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1945</v>
      </c>
    </row>
    <row r="264" spans="2:65" s="1" customFormat="1" x14ac:dyDescent="0.2">
      <c r="B264" s="33"/>
      <c r="D264" s="145" t="s">
        <v>235</v>
      </c>
      <c r="F264" s="146" t="s">
        <v>1946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1947</v>
      </c>
      <c r="H265" s="153">
        <v>9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73</v>
      </c>
      <c r="AY265" s="151" t="s">
        <v>226</v>
      </c>
    </row>
    <row r="266" spans="2:65" s="13" customFormat="1" x14ac:dyDescent="0.2">
      <c r="B266" s="157"/>
      <c r="D266" s="150" t="s">
        <v>237</v>
      </c>
      <c r="E266" s="158" t="s">
        <v>19</v>
      </c>
      <c r="F266" s="159" t="s">
        <v>240</v>
      </c>
      <c r="H266" s="160">
        <v>9</v>
      </c>
      <c r="I266" s="161"/>
      <c r="L266" s="157"/>
      <c r="M266" s="162"/>
      <c r="T266" s="163"/>
      <c r="AT266" s="158" t="s">
        <v>237</v>
      </c>
      <c r="AU266" s="158" t="s">
        <v>83</v>
      </c>
      <c r="AV266" s="13" t="s">
        <v>233</v>
      </c>
      <c r="AW266" s="13" t="s">
        <v>33</v>
      </c>
      <c r="AX266" s="13" t="s">
        <v>81</v>
      </c>
      <c r="AY266" s="158" t="s">
        <v>226</v>
      </c>
    </row>
    <row r="267" spans="2:65" s="1" customFormat="1" ht="16.5" customHeight="1" x14ac:dyDescent="0.2">
      <c r="B267" s="33"/>
      <c r="C267" s="175" t="s">
        <v>518</v>
      </c>
      <c r="D267" s="175" t="s">
        <v>331</v>
      </c>
      <c r="E267" s="176" t="s">
        <v>1948</v>
      </c>
      <c r="F267" s="177" t="s">
        <v>1949</v>
      </c>
      <c r="G267" s="178" t="s">
        <v>243</v>
      </c>
      <c r="H267" s="179">
        <v>9.1349999999999998</v>
      </c>
      <c r="I267" s="180"/>
      <c r="J267" s="181">
        <f>ROUND(I267*H267,2)</f>
        <v>0</v>
      </c>
      <c r="K267" s="177" t="s">
        <v>19</v>
      </c>
      <c r="L267" s="182"/>
      <c r="M267" s="183" t="s">
        <v>19</v>
      </c>
      <c r="N267" s="184" t="s">
        <v>44</v>
      </c>
      <c r="P267" s="141">
        <f>O267*H267</f>
        <v>0</v>
      </c>
      <c r="Q267" s="141">
        <v>4.7999999999999996E-3</v>
      </c>
      <c r="R267" s="141">
        <f>Q267*H267</f>
        <v>4.3847999999999998E-2</v>
      </c>
      <c r="S267" s="141">
        <v>0</v>
      </c>
      <c r="T267" s="142">
        <f>S267*H267</f>
        <v>0</v>
      </c>
      <c r="AR267" s="143" t="s">
        <v>270</v>
      </c>
      <c r="AT267" s="143" t="s">
        <v>331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1950</v>
      </c>
    </row>
    <row r="268" spans="2:65" s="12" customFormat="1" x14ac:dyDescent="0.2">
      <c r="B268" s="149"/>
      <c r="D268" s="150" t="s">
        <v>237</v>
      </c>
      <c r="F268" s="152" t="s">
        <v>1951</v>
      </c>
      <c r="H268" s="153">
        <v>9.1349999999999998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4</v>
      </c>
      <c r="AX268" s="12" t="s">
        <v>81</v>
      </c>
      <c r="AY268" s="151" t="s">
        <v>226</v>
      </c>
    </row>
    <row r="269" spans="2:65" s="1" customFormat="1" ht="16.5" customHeight="1" x14ac:dyDescent="0.2">
      <c r="B269" s="33"/>
      <c r="C269" s="132" t="s">
        <v>524</v>
      </c>
      <c r="D269" s="132" t="s">
        <v>228</v>
      </c>
      <c r="E269" s="133" t="s">
        <v>951</v>
      </c>
      <c r="F269" s="134" t="s">
        <v>952</v>
      </c>
      <c r="G269" s="135" t="s">
        <v>953</v>
      </c>
      <c r="H269" s="136">
        <v>5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3.1E-4</v>
      </c>
      <c r="R269" s="141">
        <f>Q269*H269</f>
        <v>1.5499999999999999E-3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1952</v>
      </c>
    </row>
    <row r="270" spans="2:65" s="1" customFormat="1" x14ac:dyDescent="0.2">
      <c r="B270" s="33"/>
      <c r="D270" s="145" t="s">
        <v>235</v>
      </c>
      <c r="F270" s="146" t="s">
        <v>955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1922</v>
      </c>
      <c r="H271" s="153">
        <v>5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5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16.5" customHeight="1" x14ac:dyDescent="0.2">
      <c r="B273" s="33"/>
      <c r="C273" s="132" t="s">
        <v>532</v>
      </c>
      <c r="D273" s="132" t="s">
        <v>228</v>
      </c>
      <c r="E273" s="133" t="s">
        <v>960</v>
      </c>
      <c r="F273" s="134" t="s">
        <v>961</v>
      </c>
      <c r="G273" s="135" t="s">
        <v>243</v>
      </c>
      <c r="H273" s="136">
        <v>5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1.0189999999999999E-2</v>
      </c>
      <c r="R273" s="141">
        <f>Q273*H273</f>
        <v>5.0949999999999995E-2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1953</v>
      </c>
    </row>
    <row r="274" spans="2:65" s="1" customFormat="1" x14ac:dyDescent="0.2">
      <c r="B274" s="33"/>
      <c r="D274" s="145" t="s">
        <v>235</v>
      </c>
      <c r="F274" s="146" t="s">
        <v>963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1954</v>
      </c>
      <c r="H275" s="153">
        <v>5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16.5" customHeight="1" x14ac:dyDescent="0.2">
      <c r="B276" s="33"/>
      <c r="C276" s="175" t="s">
        <v>538</v>
      </c>
      <c r="D276" s="175" t="s">
        <v>331</v>
      </c>
      <c r="E276" s="176" t="s">
        <v>1955</v>
      </c>
      <c r="F276" s="177" t="s">
        <v>1956</v>
      </c>
      <c r="G276" s="178" t="s">
        <v>243</v>
      </c>
      <c r="H276" s="179">
        <v>4</v>
      </c>
      <c r="I276" s="180"/>
      <c r="J276" s="181">
        <f>ROUND(I276*H276,2)</f>
        <v>0</v>
      </c>
      <c r="K276" s="177" t="s">
        <v>232</v>
      </c>
      <c r="L276" s="182"/>
      <c r="M276" s="183" t="s">
        <v>19</v>
      </c>
      <c r="N276" s="184" t="s">
        <v>44</v>
      </c>
      <c r="P276" s="141">
        <f>O276*H276</f>
        <v>0</v>
      </c>
      <c r="Q276" s="141">
        <v>1.0129999999999999</v>
      </c>
      <c r="R276" s="141">
        <f>Q276*H276</f>
        <v>4.0519999999999996</v>
      </c>
      <c r="S276" s="141">
        <v>0</v>
      </c>
      <c r="T276" s="142">
        <f>S276*H276</f>
        <v>0</v>
      </c>
      <c r="AR276" s="143" t="s">
        <v>270</v>
      </c>
      <c r="AT276" s="143" t="s">
        <v>331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1957</v>
      </c>
    </row>
    <row r="277" spans="2:65" s="12" customFormat="1" x14ac:dyDescent="0.2">
      <c r="B277" s="149"/>
      <c r="D277" s="150" t="s">
        <v>237</v>
      </c>
      <c r="E277" s="151" t="s">
        <v>19</v>
      </c>
      <c r="F277" s="152" t="s">
        <v>1958</v>
      </c>
      <c r="H277" s="153">
        <v>4</v>
      </c>
      <c r="I277" s="154"/>
      <c r="L277" s="149"/>
      <c r="M277" s="155"/>
      <c r="T277" s="156"/>
      <c r="AT277" s="151" t="s">
        <v>237</v>
      </c>
      <c r="AU277" s="151" t="s">
        <v>83</v>
      </c>
      <c r="AV277" s="12" t="s">
        <v>83</v>
      </c>
      <c r="AW277" s="12" t="s">
        <v>33</v>
      </c>
      <c r="AX277" s="12" t="s">
        <v>73</v>
      </c>
      <c r="AY277" s="151" t="s">
        <v>226</v>
      </c>
    </row>
    <row r="278" spans="2:65" s="13" customFormat="1" x14ac:dyDescent="0.2">
      <c r="B278" s="157"/>
      <c r="D278" s="150" t="s">
        <v>237</v>
      </c>
      <c r="E278" s="158" t="s">
        <v>19</v>
      </c>
      <c r="F278" s="159" t="s">
        <v>240</v>
      </c>
      <c r="H278" s="160">
        <v>4</v>
      </c>
      <c r="I278" s="161"/>
      <c r="L278" s="157"/>
      <c r="M278" s="162"/>
      <c r="T278" s="163"/>
      <c r="AT278" s="158" t="s">
        <v>237</v>
      </c>
      <c r="AU278" s="158" t="s">
        <v>83</v>
      </c>
      <c r="AV278" s="13" t="s">
        <v>233</v>
      </c>
      <c r="AW278" s="13" t="s">
        <v>33</v>
      </c>
      <c r="AX278" s="13" t="s">
        <v>81</v>
      </c>
      <c r="AY278" s="158" t="s">
        <v>226</v>
      </c>
    </row>
    <row r="279" spans="2:65" s="1" customFormat="1" ht="16.5" customHeight="1" x14ac:dyDescent="0.2">
      <c r="B279" s="33"/>
      <c r="C279" s="175" t="s">
        <v>1328</v>
      </c>
      <c r="D279" s="175" t="s">
        <v>331</v>
      </c>
      <c r="E279" s="176" t="s">
        <v>1959</v>
      </c>
      <c r="F279" s="177" t="s">
        <v>1960</v>
      </c>
      <c r="G279" s="178" t="s">
        <v>243</v>
      </c>
      <c r="H279" s="179">
        <v>1</v>
      </c>
      <c r="I279" s="180"/>
      <c r="J279" s="181">
        <f>ROUND(I279*H279,2)</f>
        <v>0</v>
      </c>
      <c r="K279" s="177" t="s">
        <v>19</v>
      </c>
      <c r="L279" s="182"/>
      <c r="M279" s="183" t="s">
        <v>19</v>
      </c>
      <c r="N279" s="184" t="s">
        <v>44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270</v>
      </c>
      <c r="AT279" s="143" t="s">
        <v>331</v>
      </c>
      <c r="AU279" s="143" t="s">
        <v>83</v>
      </c>
      <c r="AY279" s="18" t="s">
        <v>226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81</v>
      </c>
      <c r="BK279" s="144">
        <f>ROUND(I279*H279,2)</f>
        <v>0</v>
      </c>
      <c r="BL279" s="18" t="s">
        <v>233</v>
      </c>
      <c r="BM279" s="143" t="s">
        <v>1961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1962</v>
      </c>
      <c r="H280" s="153">
        <v>1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81</v>
      </c>
      <c r="AY280" s="151" t="s">
        <v>226</v>
      </c>
    </row>
    <row r="281" spans="2:65" s="1" customFormat="1" ht="16.5" customHeight="1" x14ac:dyDescent="0.2">
      <c r="B281" s="33"/>
      <c r="C281" s="175" t="s">
        <v>1330</v>
      </c>
      <c r="D281" s="175" t="s">
        <v>331</v>
      </c>
      <c r="E281" s="176" t="s">
        <v>1963</v>
      </c>
      <c r="F281" s="177" t="s">
        <v>1964</v>
      </c>
      <c r="G281" s="178" t="s">
        <v>243</v>
      </c>
      <c r="H281" s="179">
        <v>8</v>
      </c>
      <c r="I281" s="180"/>
      <c r="J281" s="181">
        <f>ROUND(I281*H281,2)</f>
        <v>0</v>
      </c>
      <c r="K281" s="177" t="s">
        <v>232</v>
      </c>
      <c r="L281" s="182"/>
      <c r="M281" s="183" t="s">
        <v>19</v>
      </c>
      <c r="N281" s="184" t="s">
        <v>44</v>
      </c>
      <c r="P281" s="141">
        <f>O281*H281</f>
        <v>0</v>
      </c>
      <c r="Q281" s="141">
        <v>2E-3</v>
      </c>
      <c r="R281" s="141">
        <f>Q281*H281</f>
        <v>1.6E-2</v>
      </c>
      <c r="S281" s="141">
        <v>0</v>
      </c>
      <c r="T281" s="142">
        <f>S281*H281</f>
        <v>0</v>
      </c>
      <c r="AR281" s="143" t="s">
        <v>270</v>
      </c>
      <c r="AT281" s="143" t="s">
        <v>331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1965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1966</v>
      </c>
      <c r="H282" s="153">
        <v>8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8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75" t="s">
        <v>1332</v>
      </c>
      <c r="D284" s="175" t="s">
        <v>331</v>
      </c>
      <c r="E284" s="176" t="s">
        <v>1967</v>
      </c>
      <c r="F284" s="177" t="s">
        <v>1968</v>
      </c>
      <c r="G284" s="178" t="s">
        <v>243</v>
      </c>
      <c r="H284" s="179">
        <v>2</v>
      </c>
      <c r="I284" s="180"/>
      <c r="J284" s="181">
        <f>ROUND(I284*H284,2)</f>
        <v>0</v>
      </c>
      <c r="K284" s="177" t="s">
        <v>232</v>
      </c>
      <c r="L284" s="182"/>
      <c r="M284" s="183" t="s">
        <v>19</v>
      </c>
      <c r="N284" s="184" t="s">
        <v>44</v>
      </c>
      <c r="P284" s="141">
        <f>O284*H284</f>
        <v>0</v>
      </c>
      <c r="Q284" s="141">
        <v>3.0000000000000001E-3</v>
      </c>
      <c r="R284" s="141">
        <f>Q284*H284</f>
        <v>6.0000000000000001E-3</v>
      </c>
      <c r="S284" s="141">
        <v>0</v>
      </c>
      <c r="T284" s="142">
        <f>S284*H284</f>
        <v>0</v>
      </c>
      <c r="AR284" s="143" t="s">
        <v>270</v>
      </c>
      <c r="AT284" s="143" t="s">
        <v>331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1969</v>
      </c>
    </row>
    <row r="285" spans="2:65" s="12" customFormat="1" x14ac:dyDescent="0.2">
      <c r="B285" s="149"/>
      <c r="D285" s="150" t="s">
        <v>237</v>
      </c>
      <c r="E285" s="151" t="s">
        <v>19</v>
      </c>
      <c r="F285" s="152" t="s">
        <v>1970</v>
      </c>
      <c r="H285" s="153">
        <v>2</v>
      </c>
      <c r="I285" s="154"/>
      <c r="L285" s="149"/>
      <c r="M285" s="155"/>
      <c r="T285" s="156"/>
      <c r="AT285" s="151" t="s">
        <v>237</v>
      </c>
      <c r="AU285" s="151" t="s">
        <v>83</v>
      </c>
      <c r="AV285" s="12" t="s">
        <v>83</v>
      </c>
      <c r="AW285" s="12" t="s">
        <v>33</v>
      </c>
      <c r="AX285" s="12" t="s">
        <v>81</v>
      </c>
      <c r="AY285" s="151" t="s">
        <v>226</v>
      </c>
    </row>
    <row r="286" spans="2:65" s="1" customFormat="1" ht="16.5" customHeight="1" x14ac:dyDescent="0.2">
      <c r="B286" s="33"/>
      <c r="C286" s="132" t="s">
        <v>1335</v>
      </c>
      <c r="D286" s="132" t="s">
        <v>228</v>
      </c>
      <c r="E286" s="133" t="s">
        <v>1971</v>
      </c>
      <c r="F286" s="134" t="s">
        <v>1972</v>
      </c>
      <c r="G286" s="135" t="s">
        <v>243</v>
      </c>
      <c r="H286" s="136">
        <v>5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2.8539999999999999E-2</v>
      </c>
      <c r="R286" s="141">
        <f>Q286*H286</f>
        <v>0.14269999999999999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1973</v>
      </c>
    </row>
    <row r="287" spans="2:65" s="1" customFormat="1" x14ac:dyDescent="0.2">
      <c r="B287" s="33"/>
      <c r="D287" s="145" t="s">
        <v>235</v>
      </c>
      <c r="F287" s="146" t="s">
        <v>1974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" customFormat="1" ht="16.5" customHeight="1" x14ac:dyDescent="0.2">
      <c r="B288" s="33"/>
      <c r="C288" s="175" t="s">
        <v>1490</v>
      </c>
      <c r="D288" s="175" t="s">
        <v>331</v>
      </c>
      <c r="E288" s="176" t="s">
        <v>1975</v>
      </c>
      <c r="F288" s="177" t="s">
        <v>1976</v>
      </c>
      <c r="G288" s="178" t="s">
        <v>243</v>
      </c>
      <c r="H288" s="179">
        <v>4</v>
      </c>
      <c r="I288" s="180"/>
      <c r="J288" s="181">
        <f>ROUND(I288*H288,2)</f>
        <v>0</v>
      </c>
      <c r="K288" s="177" t="s">
        <v>19</v>
      </c>
      <c r="L288" s="182"/>
      <c r="M288" s="183" t="s">
        <v>19</v>
      </c>
      <c r="N288" s="184" t="s">
        <v>44</v>
      </c>
      <c r="P288" s="141">
        <f>O288*H288</f>
        <v>0</v>
      </c>
      <c r="Q288" s="141">
        <v>2.4900000000000002</v>
      </c>
      <c r="R288" s="141">
        <f>Q288*H288</f>
        <v>9.9600000000000009</v>
      </c>
      <c r="S288" s="141">
        <v>0</v>
      </c>
      <c r="T288" s="142">
        <f>S288*H288</f>
        <v>0</v>
      </c>
      <c r="AR288" s="143" t="s">
        <v>270</v>
      </c>
      <c r="AT288" s="143" t="s">
        <v>331</v>
      </c>
      <c r="AU288" s="143" t="s">
        <v>83</v>
      </c>
      <c r="AY288" s="18" t="s">
        <v>226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81</v>
      </c>
      <c r="BK288" s="144">
        <f>ROUND(I288*H288,2)</f>
        <v>0</v>
      </c>
      <c r="BL288" s="18" t="s">
        <v>233</v>
      </c>
      <c r="BM288" s="143" t="s">
        <v>1977</v>
      </c>
    </row>
    <row r="289" spans="2:65" s="12" customFormat="1" x14ac:dyDescent="0.2">
      <c r="B289" s="149"/>
      <c r="D289" s="150" t="s">
        <v>237</v>
      </c>
      <c r="E289" s="151" t="s">
        <v>19</v>
      </c>
      <c r="F289" s="152" t="s">
        <v>1958</v>
      </c>
      <c r="H289" s="153">
        <v>4</v>
      </c>
      <c r="I289" s="154"/>
      <c r="L289" s="149"/>
      <c r="M289" s="155"/>
      <c r="T289" s="156"/>
      <c r="AT289" s="151" t="s">
        <v>237</v>
      </c>
      <c r="AU289" s="151" t="s">
        <v>83</v>
      </c>
      <c r="AV289" s="12" t="s">
        <v>83</v>
      </c>
      <c r="AW289" s="12" t="s">
        <v>33</v>
      </c>
      <c r="AX289" s="12" t="s">
        <v>73</v>
      </c>
      <c r="AY289" s="151" t="s">
        <v>226</v>
      </c>
    </row>
    <row r="290" spans="2:65" s="13" customFormat="1" x14ac:dyDescent="0.2">
      <c r="B290" s="157"/>
      <c r="D290" s="150" t="s">
        <v>237</v>
      </c>
      <c r="E290" s="158" t="s">
        <v>19</v>
      </c>
      <c r="F290" s="159" t="s">
        <v>240</v>
      </c>
      <c r="H290" s="160">
        <v>4</v>
      </c>
      <c r="I290" s="161"/>
      <c r="L290" s="157"/>
      <c r="M290" s="162"/>
      <c r="T290" s="163"/>
      <c r="AT290" s="158" t="s">
        <v>237</v>
      </c>
      <c r="AU290" s="158" t="s">
        <v>83</v>
      </c>
      <c r="AV290" s="13" t="s">
        <v>233</v>
      </c>
      <c r="AW290" s="13" t="s">
        <v>33</v>
      </c>
      <c r="AX290" s="13" t="s">
        <v>81</v>
      </c>
      <c r="AY290" s="158" t="s">
        <v>226</v>
      </c>
    </row>
    <row r="291" spans="2:65" s="1" customFormat="1" ht="16.5" customHeight="1" x14ac:dyDescent="0.2">
      <c r="B291" s="33"/>
      <c r="C291" s="175" t="s">
        <v>1493</v>
      </c>
      <c r="D291" s="175" t="s">
        <v>331</v>
      </c>
      <c r="E291" s="176" t="s">
        <v>1978</v>
      </c>
      <c r="F291" s="177" t="s">
        <v>1979</v>
      </c>
      <c r="G291" s="178" t="s">
        <v>243</v>
      </c>
      <c r="H291" s="179">
        <v>1</v>
      </c>
      <c r="I291" s="180"/>
      <c r="J291" s="181">
        <f>ROUND(I291*H291,2)</f>
        <v>0</v>
      </c>
      <c r="K291" s="177" t="s">
        <v>19</v>
      </c>
      <c r="L291" s="182"/>
      <c r="M291" s="183" t="s">
        <v>19</v>
      </c>
      <c r="N291" s="184" t="s">
        <v>44</v>
      </c>
      <c r="P291" s="141">
        <f>O291*H291</f>
        <v>0</v>
      </c>
      <c r="Q291" s="141">
        <v>3.9140000000000001</v>
      </c>
      <c r="R291" s="141">
        <f>Q291*H291</f>
        <v>3.9140000000000001</v>
      </c>
      <c r="S291" s="141">
        <v>0</v>
      </c>
      <c r="T291" s="142">
        <f>S291*H291</f>
        <v>0</v>
      </c>
      <c r="AR291" s="143" t="s">
        <v>270</v>
      </c>
      <c r="AT291" s="143" t="s">
        <v>331</v>
      </c>
      <c r="AU291" s="143" t="s">
        <v>83</v>
      </c>
      <c r="AY291" s="18" t="s">
        <v>226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81</v>
      </c>
      <c r="BK291" s="144">
        <f>ROUND(I291*H291,2)</f>
        <v>0</v>
      </c>
      <c r="BL291" s="18" t="s">
        <v>233</v>
      </c>
      <c r="BM291" s="143" t="s">
        <v>1980</v>
      </c>
    </row>
    <row r="292" spans="2:65" s="12" customFormat="1" x14ac:dyDescent="0.2">
      <c r="B292" s="149"/>
      <c r="D292" s="150" t="s">
        <v>237</v>
      </c>
      <c r="E292" s="151" t="s">
        <v>19</v>
      </c>
      <c r="F292" s="152" t="s">
        <v>1981</v>
      </c>
      <c r="H292" s="153">
        <v>1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75" t="s">
        <v>1496</v>
      </c>
      <c r="D293" s="175" t="s">
        <v>331</v>
      </c>
      <c r="E293" s="176" t="s">
        <v>1982</v>
      </c>
      <c r="F293" s="177" t="s">
        <v>1983</v>
      </c>
      <c r="G293" s="178" t="s">
        <v>243</v>
      </c>
      <c r="H293" s="179">
        <v>3</v>
      </c>
      <c r="I293" s="180"/>
      <c r="J293" s="181">
        <f>ROUND(I293*H293,2)</f>
        <v>0</v>
      </c>
      <c r="K293" s="177" t="s">
        <v>19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5.0000000000000001E-4</v>
      </c>
      <c r="R293" s="141">
        <f>Q293*H293</f>
        <v>1.5E-3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1984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1985</v>
      </c>
      <c r="H294" s="153">
        <v>3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73</v>
      </c>
      <c r="AY294" s="151" t="s">
        <v>226</v>
      </c>
    </row>
    <row r="295" spans="2:65" s="13" customFormat="1" x14ac:dyDescent="0.2">
      <c r="B295" s="157"/>
      <c r="D295" s="150" t="s">
        <v>237</v>
      </c>
      <c r="E295" s="158" t="s">
        <v>19</v>
      </c>
      <c r="F295" s="159" t="s">
        <v>240</v>
      </c>
      <c r="H295" s="160">
        <v>3</v>
      </c>
      <c r="I295" s="161"/>
      <c r="L295" s="157"/>
      <c r="M295" s="162"/>
      <c r="T295" s="163"/>
      <c r="AT295" s="158" t="s">
        <v>237</v>
      </c>
      <c r="AU295" s="158" t="s">
        <v>83</v>
      </c>
      <c r="AV295" s="13" t="s">
        <v>233</v>
      </c>
      <c r="AW295" s="13" t="s">
        <v>33</v>
      </c>
      <c r="AX295" s="13" t="s">
        <v>81</v>
      </c>
      <c r="AY295" s="158" t="s">
        <v>226</v>
      </c>
    </row>
    <row r="296" spans="2:65" s="1" customFormat="1" ht="16.5" customHeight="1" x14ac:dyDescent="0.2">
      <c r="B296" s="33"/>
      <c r="C296" s="132" t="s">
        <v>1499</v>
      </c>
      <c r="D296" s="132" t="s">
        <v>228</v>
      </c>
      <c r="E296" s="133" t="s">
        <v>1986</v>
      </c>
      <c r="F296" s="134" t="s">
        <v>1987</v>
      </c>
      <c r="G296" s="135" t="s">
        <v>243</v>
      </c>
      <c r="H296" s="136">
        <v>5</v>
      </c>
      <c r="I296" s="137"/>
      <c r="J296" s="138">
        <f>ROUND(I296*H296,2)</f>
        <v>0</v>
      </c>
      <c r="K296" s="134" t="s">
        <v>232</v>
      </c>
      <c r="L296" s="33"/>
      <c r="M296" s="139" t="s">
        <v>19</v>
      </c>
      <c r="N296" s="140" t="s">
        <v>44</v>
      </c>
      <c r="P296" s="141">
        <f>O296*H296</f>
        <v>0</v>
      </c>
      <c r="Q296" s="141">
        <v>3.9269999999999999E-2</v>
      </c>
      <c r="R296" s="141">
        <f>Q296*H296</f>
        <v>0.19635</v>
      </c>
      <c r="S296" s="141">
        <v>0</v>
      </c>
      <c r="T296" s="142">
        <f>S296*H296</f>
        <v>0</v>
      </c>
      <c r="AR296" s="143" t="s">
        <v>233</v>
      </c>
      <c r="AT296" s="143" t="s">
        <v>228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1988</v>
      </c>
    </row>
    <row r="297" spans="2:65" s="1" customFormat="1" x14ac:dyDescent="0.2">
      <c r="B297" s="33"/>
      <c r="D297" s="145" t="s">
        <v>235</v>
      </c>
      <c r="F297" s="146" t="s">
        <v>1989</v>
      </c>
      <c r="I297" s="147"/>
      <c r="L297" s="33"/>
      <c r="M297" s="148"/>
      <c r="T297" s="54"/>
      <c r="AT297" s="18" t="s">
        <v>235</v>
      </c>
      <c r="AU297" s="18" t="s">
        <v>83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1954</v>
      </c>
      <c r="H298" s="153">
        <v>5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" customFormat="1" ht="16.5" customHeight="1" x14ac:dyDescent="0.2">
      <c r="B299" s="33"/>
      <c r="C299" s="175" t="s">
        <v>1501</v>
      </c>
      <c r="D299" s="175" t="s">
        <v>331</v>
      </c>
      <c r="E299" s="176" t="s">
        <v>1990</v>
      </c>
      <c r="F299" s="177" t="s">
        <v>1991</v>
      </c>
      <c r="G299" s="178" t="s">
        <v>243</v>
      </c>
      <c r="H299" s="179">
        <v>4</v>
      </c>
      <c r="I299" s="180"/>
      <c r="J299" s="181">
        <f>ROUND(I299*H299,2)</f>
        <v>0</v>
      </c>
      <c r="K299" s="177" t="s">
        <v>19</v>
      </c>
      <c r="L299" s="182"/>
      <c r="M299" s="183" t="s">
        <v>19</v>
      </c>
      <c r="N299" s="184" t="s">
        <v>44</v>
      </c>
      <c r="P299" s="141">
        <f>O299*H299</f>
        <v>0</v>
      </c>
      <c r="Q299" s="141">
        <v>0.435</v>
      </c>
      <c r="R299" s="141">
        <f>Q299*H299</f>
        <v>1.74</v>
      </c>
      <c r="S299" s="141">
        <v>0</v>
      </c>
      <c r="T299" s="142">
        <f>S299*H299</f>
        <v>0</v>
      </c>
      <c r="AR299" s="143" t="s">
        <v>270</v>
      </c>
      <c r="AT299" s="143" t="s">
        <v>331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1992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1958</v>
      </c>
      <c r="H300" s="153">
        <v>4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3" customFormat="1" x14ac:dyDescent="0.2">
      <c r="B301" s="157"/>
      <c r="D301" s="150" t="s">
        <v>237</v>
      </c>
      <c r="E301" s="158" t="s">
        <v>19</v>
      </c>
      <c r="F301" s="159" t="s">
        <v>240</v>
      </c>
      <c r="H301" s="160">
        <v>4</v>
      </c>
      <c r="I301" s="161"/>
      <c r="L301" s="157"/>
      <c r="M301" s="162"/>
      <c r="T301" s="163"/>
      <c r="AT301" s="158" t="s">
        <v>237</v>
      </c>
      <c r="AU301" s="158" t="s">
        <v>83</v>
      </c>
      <c r="AV301" s="13" t="s">
        <v>233</v>
      </c>
      <c r="AW301" s="13" t="s">
        <v>33</v>
      </c>
      <c r="AX301" s="13" t="s">
        <v>81</v>
      </c>
      <c r="AY301" s="158" t="s">
        <v>226</v>
      </c>
    </row>
    <row r="302" spans="2:65" s="1" customFormat="1" ht="16.5" customHeight="1" x14ac:dyDescent="0.2">
      <c r="B302" s="33"/>
      <c r="C302" s="175" t="s">
        <v>1503</v>
      </c>
      <c r="D302" s="175" t="s">
        <v>331</v>
      </c>
      <c r="E302" s="176" t="s">
        <v>1993</v>
      </c>
      <c r="F302" s="177" t="s">
        <v>1994</v>
      </c>
      <c r="G302" s="178" t="s">
        <v>243</v>
      </c>
      <c r="H302" s="179">
        <v>1</v>
      </c>
      <c r="I302" s="180"/>
      <c r="J302" s="181">
        <f>ROUND(I302*H302,2)</f>
        <v>0</v>
      </c>
      <c r="K302" s="177" t="s">
        <v>19</v>
      </c>
      <c r="L302" s="182"/>
      <c r="M302" s="183" t="s">
        <v>19</v>
      </c>
      <c r="N302" s="184" t="s">
        <v>44</v>
      </c>
      <c r="P302" s="141">
        <f>O302*H302</f>
        <v>0</v>
      </c>
      <c r="Q302" s="141">
        <v>1.0900000000000001</v>
      </c>
      <c r="R302" s="141">
        <f>Q302*H302</f>
        <v>1.0900000000000001</v>
      </c>
      <c r="S302" s="141">
        <v>0</v>
      </c>
      <c r="T302" s="142">
        <f>S302*H302</f>
        <v>0</v>
      </c>
      <c r="AR302" s="143" t="s">
        <v>270</v>
      </c>
      <c r="AT302" s="143" t="s">
        <v>331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1995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1996</v>
      </c>
      <c r="H303" s="153">
        <v>1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81</v>
      </c>
      <c r="AY303" s="151" t="s">
        <v>226</v>
      </c>
    </row>
    <row r="304" spans="2:65" s="1" customFormat="1" ht="16.5" customHeight="1" x14ac:dyDescent="0.2">
      <c r="B304" s="33"/>
      <c r="C304" s="132" t="s">
        <v>1763</v>
      </c>
      <c r="D304" s="132" t="s">
        <v>228</v>
      </c>
      <c r="E304" s="133" t="s">
        <v>975</v>
      </c>
      <c r="F304" s="134" t="s">
        <v>976</v>
      </c>
      <c r="G304" s="135" t="s">
        <v>243</v>
      </c>
      <c r="H304" s="136">
        <v>5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0.21734000000000001</v>
      </c>
      <c r="R304" s="141">
        <f>Q304*H304</f>
        <v>1.0867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1997</v>
      </c>
    </row>
    <row r="305" spans="2:65" s="1" customFormat="1" x14ac:dyDescent="0.2">
      <c r="B305" s="33"/>
      <c r="D305" s="145" t="s">
        <v>235</v>
      </c>
      <c r="F305" s="146" t="s">
        <v>978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" customFormat="1" ht="16.5" customHeight="1" x14ac:dyDescent="0.2">
      <c r="B306" s="33"/>
      <c r="C306" s="175" t="s">
        <v>1768</v>
      </c>
      <c r="D306" s="175" t="s">
        <v>331</v>
      </c>
      <c r="E306" s="176" t="s">
        <v>979</v>
      </c>
      <c r="F306" s="177" t="s">
        <v>980</v>
      </c>
      <c r="G306" s="178" t="s">
        <v>243</v>
      </c>
      <c r="H306" s="179">
        <v>5</v>
      </c>
      <c r="I306" s="180"/>
      <c r="J306" s="181">
        <f>ROUND(I306*H306,2)</f>
        <v>0</v>
      </c>
      <c r="K306" s="177" t="s">
        <v>19</v>
      </c>
      <c r="L306" s="182"/>
      <c r="M306" s="183" t="s">
        <v>19</v>
      </c>
      <c r="N306" s="184" t="s">
        <v>44</v>
      </c>
      <c r="P306" s="141">
        <f>O306*H306</f>
        <v>0</v>
      </c>
      <c r="Q306" s="141">
        <v>0.16500000000000001</v>
      </c>
      <c r="R306" s="141">
        <f>Q306*H306</f>
        <v>0.82500000000000007</v>
      </c>
      <c r="S306" s="141">
        <v>0</v>
      </c>
      <c r="T306" s="142">
        <f>S306*H306</f>
        <v>0</v>
      </c>
      <c r="AR306" s="143" t="s">
        <v>270</v>
      </c>
      <c r="AT306" s="143" t="s">
        <v>331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1998</v>
      </c>
    </row>
    <row r="307" spans="2:65" s="1" customFormat="1" ht="16.5" customHeight="1" x14ac:dyDescent="0.2">
      <c r="B307" s="33"/>
      <c r="C307" s="132" t="s">
        <v>1770</v>
      </c>
      <c r="D307" s="132" t="s">
        <v>228</v>
      </c>
      <c r="E307" s="133" t="s">
        <v>986</v>
      </c>
      <c r="F307" s="134" t="s">
        <v>987</v>
      </c>
      <c r="G307" s="135" t="s">
        <v>396</v>
      </c>
      <c r="H307" s="136">
        <v>252.46</v>
      </c>
      <c r="I307" s="137"/>
      <c r="J307" s="138">
        <f>ROUND(I307*H307,2)</f>
        <v>0</v>
      </c>
      <c r="K307" s="134" t="s">
        <v>232</v>
      </c>
      <c r="L307" s="33"/>
      <c r="M307" s="139" t="s">
        <v>19</v>
      </c>
      <c r="N307" s="140" t="s">
        <v>44</v>
      </c>
      <c r="P307" s="141">
        <f>O307*H307</f>
        <v>0</v>
      </c>
      <c r="Q307" s="141">
        <v>1.2999999999999999E-4</v>
      </c>
      <c r="R307" s="141">
        <f>Q307*H307</f>
        <v>3.2819799999999996E-2</v>
      </c>
      <c r="S307" s="141">
        <v>0</v>
      </c>
      <c r="T307" s="142">
        <f>S307*H307</f>
        <v>0</v>
      </c>
      <c r="AR307" s="143" t="s">
        <v>233</v>
      </c>
      <c r="AT307" s="143" t="s">
        <v>228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1999</v>
      </c>
    </row>
    <row r="308" spans="2:65" s="1" customFormat="1" x14ac:dyDescent="0.2">
      <c r="B308" s="33"/>
      <c r="D308" s="145" t="s">
        <v>235</v>
      </c>
      <c r="F308" s="146" t="s">
        <v>989</v>
      </c>
      <c r="I308" s="147"/>
      <c r="L308" s="33"/>
      <c r="M308" s="148"/>
      <c r="T308" s="54"/>
      <c r="AT308" s="18" t="s">
        <v>235</v>
      </c>
      <c r="AU308" s="18" t="s">
        <v>83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2000</v>
      </c>
      <c r="H309" s="153">
        <v>252.46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81</v>
      </c>
      <c r="AY309" s="151" t="s">
        <v>226</v>
      </c>
    </row>
    <row r="310" spans="2:65" s="11" customFormat="1" ht="22.9" customHeight="1" x14ac:dyDescent="0.2">
      <c r="B310" s="120"/>
      <c r="D310" s="121" t="s">
        <v>72</v>
      </c>
      <c r="E310" s="130" t="s">
        <v>330</v>
      </c>
      <c r="F310" s="130" t="s">
        <v>478</v>
      </c>
      <c r="I310" s="123"/>
      <c r="J310" s="131">
        <f>BK310</f>
        <v>0</v>
      </c>
      <c r="L310" s="120"/>
      <c r="M310" s="125"/>
      <c r="P310" s="126">
        <f>SUM(P311:P342)</f>
        <v>0</v>
      </c>
      <c r="R310" s="126">
        <f>SUM(R311:R342)</f>
        <v>0</v>
      </c>
      <c r="T310" s="127">
        <f>SUM(T311:T342)</f>
        <v>0</v>
      </c>
      <c r="AR310" s="121" t="s">
        <v>81</v>
      </c>
      <c r="AT310" s="128" t="s">
        <v>72</v>
      </c>
      <c r="AU310" s="128" t="s">
        <v>81</v>
      </c>
      <c r="AY310" s="121" t="s">
        <v>226</v>
      </c>
      <c r="BK310" s="129">
        <f>SUM(BK311:BK342)</f>
        <v>0</v>
      </c>
    </row>
    <row r="311" spans="2:65" s="1" customFormat="1" ht="24.2" customHeight="1" x14ac:dyDescent="0.2">
      <c r="B311" s="33"/>
      <c r="C311" s="132" t="s">
        <v>1774</v>
      </c>
      <c r="D311" s="132" t="s">
        <v>228</v>
      </c>
      <c r="E311" s="133" t="s">
        <v>1309</v>
      </c>
      <c r="F311" s="134" t="s">
        <v>1310</v>
      </c>
      <c r="G311" s="135" t="s">
        <v>396</v>
      </c>
      <c r="H311" s="136">
        <v>504.92</v>
      </c>
      <c r="I311" s="137"/>
      <c r="J311" s="138">
        <f>ROUND(I311*H311,2)</f>
        <v>0</v>
      </c>
      <c r="K311" s="134" t="s">
        <v>232</v>
      </c>
      <c r="L311" s="33"/>
      <c r="M311" s="139" t="s">
        <v>19</v>
      </c>
      <c r="N311" s="140" t="s">
        <v>44</v>
      </c>
      <c r="P311" s="141">
        <f>O311*H311</f>
        <v>0</v>
      </c>
      <c r="Q311" s="141">
        <v>0</v>
      </c>
      <c r="R311" s="141">
        <f>Q311*H311</f>
        <v>0</v>
      </c>
      <c r="S311" s="141">
        <v>0</v>
      </c>
      <c r="T311" s="142">
        <f>S311*H311</f>
        <v>0</v>
      </c>
      <c r="AR311" s="143" t="s">
        <v>233</v>
      </c>
      <c r="AT311" s="143" t="s">
        <v>228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2001</v>
      </c>
    </row>
    <row r="312" spans="2:65" s="1" customFormat="1" x14ac:dyDescent="0.2">
      <c r="B312" s="33"/>
      <c r="D312" s="145" t="s">
        <v>235</v>
      </c>
      <c r="F312" s="146" t="s">
        <v>1312</v>
      </c>
      <c r="I312" s="147"/>
      <c r="L312" s="33"/>
      <c r="M312" s="148"/>
      <c r="T312" s="54"/>
      <c r="AT312" s="18" t="s">
        <v>235</v>
      </c>
      <c r="AU312" s="18" t="s">
        <v>83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2002</v>
      </c>
      <c r="H313" s="153">
        <v>504.92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81</v>
      </c>
      <c r="AY313" s="151" t="s">
        <v>226</v>
      </c>
    </row>
    <row r="314" spans="2:65" s="1" customFormat="1" ht="16.5" customHeight="1" x14ac:dyDescent="0.2">
      <c r="B314" s="33"/>
      <c r="C314" s="132" t="s">
        <v>1778</v>
      </c>
      <c r="D314" s="132" t="s">
        <v>228</v>
      </c>
      <c r="E314" s="133" t="s">
        <v>1314</v>
      </c>
      <c r="F314" s="134" t="s">
        <v>1315</v>
      </c>
      <c r="G314" s="135" t="s">
        <v>396</v>
      </c>
      <c r="H314" s="136">
        <v>504.92</v>
      </c>
      <c r="I314" s="137"/>
      <c r="J314" s="138">
        <f>ROUND(I314*H314,2)</f>
        <v>0</v>
      </c>
      <c r="K314" s="134" t="s">
        <v>232</v>
      </c>
      <c r="L314" s="33"/>
      <c r="M314" s="139" t="s">
        <v>19</v>
      </c>
      <c r="N314" s="140" t="s">
        <v>44</v>
      </c>
      <c r="P314" s="141">
        <f>O314*H314</f>
        <v>0</v>
      </c>
      <c r="Q314" s="141">
        <v>0</v>
      </c>
      <c r="R314" s="141">
        <f>Q314*H314</f>
        <v>0</v>
      </c>
      <c r="S314" s="141">
        <v>0</v>
      </c>
      <c r="T314" s="142">
        <f>S314*H314</f>
        <v>0</v>
      </c>
      <c r="AR314" s="143" t="s">
        <v>233</v>
      </c>
      <c r="AT314" s="143" t="s">
        <v>228</v>
      </c>
      <c r="AU314" s="143" t="s">
        <v>83</v>
      </c>
      <c r="AY314" s="18" t="s">
        <v>226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8" t="s">
        <v>81</v>
      </c>
      <c r="BK314" s="144">
        <f>ROUND(I314*H314,2)</f>
        <v>0</v>
      </c>
      <c r="BL314" s="18" t="s">
        <v>233</v>
      </c>
      <c r="BM314" s="143" t="s">
        <v>2003</v>
      </c>
    </row>
    <row r="315" spans="2:65" s="1" customFormat="1" x14ac:dyDescent="0.2">
      <c r="B315" s="33"/>
      <c r="D315" s="145" t="s">
        <v>235</v>
      </c>
      <c r="F315" s="146" t="s">
        <v>1317</v>
      </c>
      <c r="I315" s="147"/>
      <c r="L315" s="33"/>
      <c r="M315" s="148"/>
      <c r="T315" s="54"/>
      <c r="AT315" s="18" t="s">
        <v>235</v>
      </c>
      <c r="AU315" s="18" t="s">
        <v>83</v>
      </c>
    </row>
    <row r="316" spans="2:65" s="12" customFormat="1" x14ac:dyDescent="0.2">
      <c r="B316" s="149"/>
      <c r="D316" s="150" t="s">
        <v>237</v>
      </c>
      <c r="E316" s="151" t="s">
        <v>19</v>
      </c>
      <c r="F316" s="152" t="s">
        <v>2002</v>
      </c>
      <c r="H316" s="153">
        <v>504.92</v>
      </c>
      <c r="I316" s="154"/>
      <c r="L316" s="149"/>
      <c r="M316" s="155"/>
      <c r="T316" s="156"/>
      <c r="AT316" s="151" t="s">
        <v>237</v>
      </c>
      <c r="AU316" s="151" t="s">
        <v>83</v>
      </c>
      <c r="AV316" s="12" t="s">
        <v>83</v>
      </c>
      <c r="AW316" s="12" t="s">
        <v>33</v>
      </c>
      <c r="AX316" s="12" t="s">
        <v>73</v>
      </c>
      <c r="AY316" s="151" t="s">
        <v>226</v>
      </c>
    </row>
    <row r="317" spans="2:65" s="13" customFormat="1" x14ac:dyDescent="0.2">
      <c r="B317" s="157"/>
      <c r="D317" s="150" t="s">
        <v>237</v>
      </c>
      <c r="E317" s="158" t="s">
        <v>19</v>
      </c>
      <c r="F317" s="159" t="s">
        <v>240</v>
      </c>
      <c r="H317" s="160">
        <v>504.92</v>
      </c>
      <c r="I317" s="161"/>
      <c r="L317" s="157"/>
      <c r="M317" s="162"/>
      <c r="T317" s="163"/>
      <c r="AT317" s="158" t="s">
        <v>237</v>
      </c>
      <c r="AU317" s="158" t="s">
        <v>83</v>
      </c>
      <c r="AV317" s="13" t="s">
        <v>233</v>
      </c>
      <c r="AW317" s="13" t="s">
        <v>33</v>
      </c>
      <c r="AX317" s="13" t="s">
        <v>81</v>
      </c>
      <c r="AY317" s="158" t="s">
        <v>226</v>
      </c>
    </row>
    <row r="318" spans="2:65" s="1" customFormat="1" ht="24.2" customHeight="1" x14ac:dyDescent="0.2">
      <c r="B318" s="33"/>
      <c r="C318" s="132" t="s">
        <v>535</v>
      </c>
      <c r="D318" s="132" t="s">
        <v>228</v>
      </c>
      <c r="E318" s="133" t="s">
        <v>490</v>
      </c>
      <c r="F318" s="134" t="s">
        <v>491</v>
      </c>
      <c r="G318" s="135" t="s">
        <v>492</v>
      </c>
      <c r="H318" s="136">
        <v>170.142</v>
      </c>
      <c r="I318" s="137"/>
      <c r="J318" s="138">
        <f>ROUND(I318*H318,2)</f>
        <v>0</v>
      </c>
      <c r="K318" s="134" t="s">
        <v>232</v>
      </c>
      <c r="L318" s="33"/>
      <c r="M318" s="139" t="s">
        <v>19</v>
      </c>
      <c r="N318" s="140" t="s">
        <v>44</v>
      </c>
      <c r="P318" s="141">
        <f>O318*H318</f>
        <v>0</v>
      </c>
      <c r="Q318" s="141">
        <v>0</v>
      </c>
      <c r="R318" s="141">
        <f>Q318*H318</f>
        <v>0</v>
      </c>
      <c r="S318" s="141">
        <v>0</v>
      </c>
      <c r="T318" s="142">
        <f>S318*H318</f>
        <v>0</v>
      </c>
      <c r="AR318" s="143" t="s">
        <v>233</v>
      </c>
      <c r="AT318" s="143" t="s">
        <v>228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2004</v>
      </c>
    </row>
    <row r="319" spans="2:65" s="1" customFormat="1" x14ac:dyDescent="0.2">
      <c r="B319" s="33"/>
      <c r="D319" s="145" t="s">
        <v>235</v>
      </c>
      <c r="F319" s="146" t="s">
        <v>494</v>
      </c>
      <c r="I319" s="147"/>
      <c r="L319" s="33"/>
      <c r="M319" s="148"/>
      <c r="T319" s="54"/>
      <c r="AT319" s="18" t="s">
        <v>235</v>
      </c>
      <c r="AU319" s="18" t="s">
        <v>83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2005</v>
      </c>
      <c r="H320" s="153">
        <v>95.659000000000006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2006</v>
      </c>
      <c r="H321" s="153">
        <v>74.483000000000004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170.142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24.2" customHeight="1" x14ac:dyDescent="0.2">
      <c r="B323" s="33"/>
      <c r="C323" s="132" t="s">
        <v>1787</v>
      </c>
      <c r="D323" s="132" t="s">
        <v>228</v>
      </c>
      <c r="E323" s="133" t="s">
        <v>497</v>
      </c>
      <c r="F323" s="134" t="s">
        <v>498</v>
      </c>
      <c r="G323" s="135" t="s">
        <v>492</v>
      </c>
      <c r="H323" s="136">
        <v>680.56799999999998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0</v>
      </c>
      <c r="R323" s="141">
        <f>Q323*H323</f>
        <v>0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2007</v>
      </c>
    </row>
    <row r="324" spans="2:65" s="1" customFormat="1" x14ac:dyDescent="0.2">
      <c r="B324" s="33"/>
      <c r="D324" s="145" t="s">
        <v>235</v>
      </c>
      <c r="F324" s="146" t="s">
        <v>500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2" customFormat="1" x14ac:dyDescent="0.2">
      <c r="B325" s="149"/>
      <c r="D325" s="150" t="s">
        <v>237</v>
      </c>
      <c r="F325" s="152" t="s">
        <v>2008</v>
      </c>
      <c r="H325" s="153">
        <v>680.56799999999998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4</v>
      </c>
      <c r="AX325" s="12" t="s">
        <v>81</v>
      </c>
      <c r="AY325" s="151" t="s">
        <v>226</v>
      </c>
    </row>
    <row r="326" spans="2:65" s="1" customFormat="1" ht="24.2" customHeight="1" x14ac:dyDescent="0.2">
      <c r="B326" s="33"/>
      <c r="C326" s="132" t="s">
        <v>1792</v>
      </c>
      <c r="D326" s="132" t="s">
        <v>228</v>
      </c>
      <c r="E326" s="133" t="s">
        <v>503</v>
      </c>
      <c r="F326" s="134" t="s">
        <v>504</v>
      </c>
      <c r="G326" s="135" t="s">
        <v>492</v>
      </c>
      <c r="H326" s="136">
        <v>234.321</v>
      </c>
      <c r="I326" s="137"/>
      <c r="J326" s="138">
        <f>ROUND(I326*H326,2)</f>
        <v>0</v>
      </c>
      <c r="K326" s="134" t="s">
        <v>232</v>
      </c>
      <c r="L326" s="33"/>
      <c r="M326" s="139" t="s">
        <v>19</v>
      </c>
      <c r="N326" s="140" t="s">
        <v>44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233</v>
      </c>
      <c r="AT326" s="143" t="s">
        <v>228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2009</v>
      </c>
    </row>
    <row r="327" spans="2:65" s="1" customFormat="1" x14ac:dyDescent="0.2">
      <c r="B327" s="33"/>
      <c r="D327" s="145" t="s">
        <v>235</v>
      </c>
      <c r="F327" s="146" t="s">
        <v>506</v>
      </c>
      <c r="I327" s="147"/>
      <c r="L327" s="33"/>
      <c r="M327" s="148"/>
      <c r="T327" s="54"/>
      <c r="AT327" s="18" t="s">
        <v>235</v>
      </c>
      <c r="AU327" s="18" t="s">
        <v>83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2010</v>
      </c>
      <c r="H328" s="153">
        <v>107.205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2011</v>
      </c>
      <c r="H329" s="153">
        <v>127.116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3" customFormat="1" x14ac:dyDescent="0.2">
      <c r="B330" s="157"/>
      <c r="D330" s="150" t="s">
        <v>237</v>
      </c>
      <c r="E330" s="158" t="s">
        <v>19</v>
      </c>
      <c r="F330" s="159" t="s">
        <v>240</v>
      </c>
      <c r="H330" s="160">
        <v>234.321</v>
      </c>
      <c r="I330" s="161"/>
      <c r="L330" s="157"/>
      <c r="M330" s="162"/>
      <c r="T330" s="163"/>
      <c r="AT330" s="158" t="s">
        <v>237</v>
      </c>
      <c r="AU330" s="158" t="s">
        <v>83</v>
      </c>
      <c r="AV330" s="13" t="s">
        <v>233</v>
      </c>
      <c r="AW330" s="13" t="s">
        <v>33</v>
      </c>
      <c r="AX330" s="13" t="s">
        <v>81</v>
      </c>
      <c r="AY330" s="158" t="s">
        <v>226</v>
      </c>
    </row>
    <row r="331" spans="2:65" s="1" customFormat="1" ht="24.2" customHeight="1" x14ac:dyDescent="0.2">
      <c r="B331" s="33"/>
      <c r="C331" s="132" t="s">
        <v>1795</v>
      </c>
      <c r="D331" s="132" t="s">
        <v>228</v>
      </c>
      <c r="E331" s="133" t="s">
        <v>509</v>
      </c>
      <c r="F331" s="134" t="s">
        <v>498</v>
      </c>
      <c r="G331" s="135" t="s">
        <v>492</v>
      </c>
      <c r="H331" s="136">
        <v>937.28399999999999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0</v>
      </c>
      <c r="R331" s="141">
        <f>Q331*H331</f>
        <v>0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2012</v>
      </c>
    </row>
    <row r="332" spans="2:65" s="1" customFormat="1" x14ac:dyDescent="0.2">
      <c r="B332" s="33"/>
      <c r="D332" s="145" t="s">
        <v>235</v>
      </c>
      <c r="F332" s="146" t="s">
        <v>511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F333" s="152" t="s">
        <v>2013</v>
      </c>
      <c r="H333" s="153">
        <v>937.28399999999999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4</v>
      </c>
      <c r="AX333" s="12" t="s">
        <v>81</v>
      </c>
      <c r="AY333" s="151" t="s">
        <v>226</v>
      </c>
    </row>
    <row r="334" spans="2:65" s="1" customFormat="1" ht="24.2" customHeight="1" x14ac:dyDescent="0.2">
      <c r="B334" s="33"/>
      <c r="C334" s="132" t="s">
        <v>1797</v>
      </c>
      <c r="D334" s="132" t="s">
        <v>228</v>
      </c>
      <c r="E334" s="133" t="s">
        <v>514</v>
      </c>
      <c r="F334" s="134" t="s">
        <v>515</v>
      </c>
      <c r="G334" s="135" t="s">
        <v>492</v>
      </c>
      <c r="H334" s="136">
        <v>107.205</v>
      </c>
      <c r="I334" s="137"/>
      <c r="J334" s="138">
        <f>ROUND(I334*H334,2)</f>
        <v>0</v>
      </c>
      <c r="K334" s="134" t="s">
        <v>19</v>
      </c>
      <c r="L334" s="33"/>
      <c r="M334" s="139" t="s">
        <v>19</v>
      </c>
      <c r="N334" s="140" t="s">
        <v>44</v>
      </c>
      <c r="P334" s="141">
        <f>O334*H334</f>
        <v>0</v>
      </c>
      <c r="Q334" s="141">
        <v>0</v>
      </c>
      <c r="R334" s="141">
        <f>Q334*H334</f>
        <v>0</v>
      </c>
      <c r="S334" s="141">
        <v>0</v>
      </c>
      <c r="T334" s="142">
        <f>S334*H334</f>
        <v>0</v>
      </c>
      <c r="AR334" s="143" t="s">
        <v>233</v>
      </c>
      <c r="AT334" s="143" t="s">
        <v>228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2014</v>
      </c>
    </row>
    <row r="335" spans="2:65" s="12" customFormat="1" x14ac:dyDescent="0.2">
      <c r="B335" s="149"/>
      <c r="D335" s="150" t="s">
        <v>237</v>
      </c>
      <c r="E335" s="151" t="s">
        <v>19</v>
      </c>
      <c r="F335" s="152" t="s">
        <v>2010</v>
      </c>
      <c r="H335" s="153">
        <v>107.205</v>
      </c>
      <c r="I335" s="154"/>
      <c r="L335" s="149"/>
      <c r="M335" s="155"/>
      <c r="T335" s="156"/>
      <c r="AT335" s="151" t="s">
        <v>237</v>
      </c>
      <c r="AU335" s="151" t="s">
        <v>83</v>
      </c>
      <c r="AV335" s="12" t="s">
        <v>83</v>
      </c>
      <c r="AW335" s="12" t="s">
        <v>33</v>
      </c>
      <c r="AX335" s="12" t="s">
        <v>73</v>
      </c>
      <c r="AY335" s="151" t="s">
        <v>226</v>
      </c>
    </row>
    <row r="336" spans="2:65" s="13" customFormat="1" x14ac:dyDescent="0.2">
      <c r="B336" s="157"/>
      <c r="D336" s="150" t="s">
        <v>237</v>
      </c>
      <c r="E336" s="158" t="s">
        <v>19</v>
      </c>
      <c r="F336" s="159" t="s">
        <v>240</v>
      </c>
      <c r="H336" s="160">
        <v>107.205</v>
      </c>
      <c r="I336" s="161"/>
      <c r="L336" s="157"/>
      <c r="M336" s="162"/>
      <c r="T336" s="163"/>
      <c r="AT336" s="158" t="s">
        <v>237</v>
      </c>
      <c r="AU336" s="158" t="s">
        <v>83</v>
      </c>
      <c r="AV336" s="13" t="s">
        <v>233</v>
      </c>
      <c r="AW336" s="13" t="s">
        <v>33</v>
      </c>
      <c r="AX336" s="13" t="s">
        <v>81</v>
      </c>
      <c r="AY336" s="158" t="s">
        <v>226</v>
      </c>
    </row>
    <row r="337" spans="2:65" s="1" customFormat="1" ht="24.2" customHeight="1" x14ac:dyDescent="0.2">
      <c r="B337" s="33"/>
      <c r="C337" s="132" t="s">
        <v>1801</v>
      </c>
      <c r="D337" s="132" t="s">
        <v>228</v>
      </c>
      <c r="E337" s="133" t="s">
        <v>519</v>
      </c>
      <c r="F337" s="134" t="s">
        <v>520</v>
      </c>
      <c r="G337" s="135" t="s">
        <v>492</v>
      </c>
      <c r="H337" s="136">
        <v>201.59899999999999</v>
      </c>
      <c r="I337" s="137"/>
      <c r="J337" s="138">
        <f>ROUND(I337*H337,2)</f>
        <v>0</v>
      </c>
      <c r="K337" s="134" t="s">
        <v>19</v>
      </c>
      <c r="L337" s="33"/>
      <c r="M337" s="139" t="s">
        <v>19</v>
      </c>
      <c r="N337" s="140" t="s">
        <v>44</v>
      </c>
      <c r="P337" s="141">
        <f>O337*H337</f>
        <v>0</v>
      </c>
      <c r="Q337" s="141">
        <v>0</v>
      </c>
      <c r="R337" s="141">
        <f>Q337*H337</f>
        <v>0</v>
      </c>
      <c r="S337" s="141">
        <v>0</v>
      </c>
      <c r="T337" s="142">
        <f>S337*H337</f>
        <v>0</v>
      </c>
      <c r="AR337" s="143" t="s">
        <v>233</v>
      </c>
      <c r="AT337" s="143" t="s">
        <v>228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2015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2006</v>
      </c>
      <c r="H338" s="153">
        <v>74.483000000000004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2" customFormat="1" x14ac:dyDescent="0.2">
      <c r="B339" s="149"/>
      <c r="D339" s="150" t="s">
        <v>237</v>
      </c>
      <c r="E339" s="151" t="s">
        <v>19</v>
      </c>
      <c r="F339" s="152" t="s">
        <v>2011</v>
      </c>
      <c r="H339" s="153">
        <v>127.116</v>
      </c>
      <c r="I339" s="154"/>
      <c r="L339" s="149"/>
      <c r="M339" s="155"/>
      <c r="T339" s="156"/>
      <c r="AT339" s="151" t="s">
        <v>237</v>
      </c>
      <c r="AU339" s="151" t="s">
        <v>83</v>
      </c>
      <c r="AV339" s="12" t="s">
        <v>83</v>
      </c>
      <c r="AW339" s="12" t="s">
        <v>33</v>
      </c>
      <c r="AX339" s="12" t="s">
        <v>73</v>
      </c>
      <c r="AY339" s="151" t="s">
        <v>226</v>
      </c>
    </row>
    <row r="340" spans="2:65" s="13" customFormat="1" x14ac:dyDescent="0.2">
      <c r="B340" s="157"/>
      <c r="D340" s="150" t="s">
        <v>237</v>
      </c>
      <c r="E340" s="158" t="s">
        <v>19</v>
      </c>
      <c r="F340" s="159" t="s">
        <v>240</v>
      </c>
      <c r="H340" s="160">
        <v>201.59899999999999</v>
      </c>
      <c r="I340" s="161"/>
      <c r="L340" s="157"/>
      <c r="M340" s="162"/>
      <c r="T340" s="163"/>
      <c r="AT340" s="158" t="s">
        <v>237</v>
      </c>
      <c r="AU340" s="158" t="s">
        <v>83</v>
      </c>
      <c r="AV340" s="13" t="s">
        <v>233</v>
      </c>
      <c r="AW340" s="13" t="s">
        <v>33</v>
      </c>
      <c r="AX340" s="13" t="s">
        <v>81</v>
      </c>
      <c r="AY340" s="158" t="s">
        <v>226</v>
      </c>
    </row>
    <row r="341" spans="2:65" s="1" customFormat="1" ht="24.2" customHeight="1" x14ac:dyDescent="0.2">
      <c r="B341" s="33"/>
      <c r="C341" s="132" t="s">
        <v>1804</v>
      </c>
      <c r="D341" s="132" t="s">
        <v>228</v>
      </c>
      <c r="E341" s="133" t="s">
        <v>1333</v>
      </c>
      <c r="F341" s="134" t="s">
        <v>606</v>
      </c>
      <c r="G341" s="135" t="s">
        <v>492</v>
      </c>
      <c r="H341" s="136">
        <v>95.659000000000006</v>
      </c>
      <c r="I341" s="137"/>
      <c r="J341" s="138">
        <f>ROUND(I341*H341,2)</f>
        <v>0</v>
      </c>
      <c r="K341" s="134" t="s">
        <v>19</v>
      </c>
      <c r="L341" s="33"/>
      <c r="M341" s="139" t="s">
        <v>19</v>
      </c>
      <c r="N341" s="140" t="s">
        <v>44</v>
      </c>
      <c r="P341" s="141">
        <f>O341*H341</f>
        <v>0</v>
      </c>
      <c r="Q341" s="141">
        <v>0</v>
      </c>
      <c r="R341" s="141">
        <f>Q341*H341</f>
        <v>0</v>
      </c>
      <c r="S341" s="141">
        <v>0</v>
      </c>
      <c r="T341" s="142">
        <f>S341*H341</f>
        <v>0</v>
      </c>
      <c r="AR341" s="143" t="s">
        <v>233</v>
      </c>
      <c r="AT341" s="143" t="s">
        <v>228</v>
      </c>
      <c r="AU341" s="143" t="s">
        <v>83</v>
      </c>
      <c r="AY341" s="18" t="s">
        <v>226</v>
      </c>
      <c r="BE341" s="144">
        <f>IF(N341="základní",J341,0)</f>
        <v>0</v>
      </c>
      <c r="BF341" s="144">
        <f>IF(N341="snížená",J341,0)</f>
        <v>0</v>
      </c>
      <c r="BG341" s="144">
        <f>IF(N341="zákl. přenesená",J341,0)</f>
        <v>0</v>
      </c>
      <c r="BH341" s="144">
        <f>IF(N341="sníž. přenesená",J341,0)</f>
        <v>0</v>
      </c>
      <c r="BI341" s="144">
        <f>IF(N341="nulová",J341,0)</f>
        <v>0</v>
      </c>
      <c r="BJ341" s="18" t="s">
        <v>81</v>
      </c>
      <c r="BK341" s="144">
        <f>ROUND(I341*H341,2)</f>
        <v>0</v>
      </c>
      <c r="BL341" s="18" t="s">
        <v>233</v>
      </c>
      <c r="BM341" s="143" t="s">
        <v>2016</v>
      </c>
    </row>
    <row r="342" spans="2:65" s="12" customFormat="1" x14ac:dyDescent="0.2">
      <c r="B342" s="149"/>
      <c r="D342" s="150" t="s">
        <v>237</v>
      </c>
      <c r="E342" s="151" t="s">
        <v>19</v>
      </c>
      <c r="F342" s="152" t="s">
        <v>2005</v>
      </c>
      <c r="H342" s="153">
        <v>95.659000000000006</v>
      </c>
      <c r="I342" s="154"/>
      <c r="L342" s="149"/>
      <c r="M342" s="155"/>
      <c r="T342" s="156"/>
      <c r="AT342" s="151" t="s">
        <v>237</v>
      </c>
      <c r="AU342" s="151" t="s">
        <v>83</v>
      </c>
      <c r="AV342" s="12" t="s">
        <v>83</v>
      </c>
      <c r="AW342" s="12" t="s">
        <v>33</v>
      </c>
      <c r="AX342" s="12" t="s">
        <v>81</v>
      </c>
      <c r="AY342" s="151" t="s">
        <v>226</v>
      </c>
    </row>
    <row r="343" spans="2:65" s="11" customFormat="1" ht="22.9" customHeight="1" x14ac:dyDescent="0.2">
      <c r="B343" s="120"/>
      <c r="D343" s="121" t="s">
        <v>72</v>
      </c>
      <c r="E343" s="130" t="s">
        <v>762</v>
      </c>
      <c r="F343" s="130" t="s">
        <v>763</v>
      </c>
      <c r="I343" s="123"/>
      <c r="J343" s="131">
        <f>BK343</f>
        <v>0</v>
      </c>
      <c r="L343" s="120"/>
      <c r="M343" s="125"/>
      <c r="P343" s="126">
        <f>SUM(P344:P345)</f>
        <v>0</v>
      </c>
      <c r="R343" s="126">
        <f>SUM(R344:R345)</f>
        <v>0</v>
      </c>
      <c r="T343" s="127">
        <f>SUM(T344:T345)</f>
        <v>0</v>
      </c>
      <c r="AR343" s="121" t="s">
        <v>81</v>
      </c>
      <c r="AT343" s="128" t="s">
        <v>72</v>
      </c>
      <c r="AU343" s="128" t="s">
        <v>81</v>
      </c>
      <c r="AY343" s="121" t="s">
        <v>226</v>
      </c>
      <c r="BK343" s="129">
        <f>SUM(BK344:BK345)</f>
        <v>0</v>
      </c>
    </row>
    <row r="344" spans="2:65" s="1" customFormat="1" ht="24.2" customHeight="1" x14ac:dyDescent="0.2">
      <c r="B344" s="33"/>
      <c r="C344" s="132" t="s">
        <v>1810</v>
      </c>
      <c r="D344" s="132" t="s">
        <v>228</v>
      </c>
      <c r="E344" s="133" t="s">
        <v>990</v>
      </c>
      <c r="F344" s="134" t="s">
        <v>991</v>
      </c>
      <c r="G344" s="135" t="s">
        <v>492</v>
      </c>
      <c r="H344" s="136">
        <v>1037.8589999999999</v>
      </c>
      <c r="I344" s="137"/>
      <c r="J344" s="138">
        <f>ROUND(I344*H344,2)</f>
        <v>0</v>
      </c>
      <c r="K344" s="134" t="s">
        <v>232</v>
      </c>
      <c r="L344" s="33"/>
      <c r="M344" s="139" t="s">
        <v>19</v>
      </c>
      <c r="N344" s="140" t="s">
        <v>44</v>
      </c>
      <c r="P344" s="141">
        <f>O344*H344</f>
        <v>0</v>
      </c>
      <c r="Q344" s="141">
        <v>0</v>
      </c>
      <c r="R344" s="141">
        <f>Q344*H344</f>
        <v>0</v>
      </c>
      <c r="S344" s="141">
        <v>0</v>
      </c>
      <c r="T344" s="142">
        <f>S344*H344</f>
        <v>0</v>
      </c>
      <c r="AR344" s="143" t="s">
        <v>233</v>
      </c>
      <c r="AT344" s="143" t="s">
        <v>228</v>
      </c>
      <c r="AU344" s="143" t="s">
        <v>83</v>
      </c>
      <c r="AY344" s="18" t="s">
        <v>226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8" t="s">
        <v>81</v>
      </c>
      <c r="BK344" s="144">
        <f>ROUND(I344*H344,2)</f>
        <v>0</v>
      </c>
      <c r="BL344" s="18" t="s">
        <v>233</v>
      </c>
      <c r="BM344" s="143" t="s">
        <v>2017</v>
      </c>
    </row>
    <row r="345" spans="2:65" s="1" customFormat="1" x14ac:dyDescent="0.2">
      <c r="B345" s="33"/>
      <c r="D345" s="145" t="s">
        <v>235</v>
      </c>
      <c r="F345" s="146" t="s">
        <v>993</v>
      </c>
      <c r="I345" s="147"/>
      <c r="L345" s="33"/>
      <c r="M345" s="164"/>
      <c r="N345" s="165"/>
      <c r="O345" s="165"/>
      <c r="P345" s="165"/>
      <c r="Q345" s="165"/>
      <c r="R345" s="165"/>
      <c r="S345" s="165"/>
      <c r="T345" s="166"/>
      <c r="AT345" s="18" t="s">
        <v>235</v>
      </c>
      <c r="AU345" s="18" t="s">
        <v>83</v>
      </c>
    </row>
    <row r="346" spans="2:65" s="1" customFormat="1" ht="6.95" customHeight="1" x14ac:dyDescent="0.2">
      <c r="B346" s="42"/>
      <c r="C346" s="43"/>
      <c r="D346" s="43"/>
      <c r="E346" s="43"/>
      <c r="F346" s="43"/>
      <c r="G346" s="43"/>
      <c r="H346" s="43"/>
      <c r="I346" s="43"/>
      <c r="J346" s="43"/>
      <c r="K346" s="43"/>
      <c r="L346" s="33"/>
    </row>
  </sheetData>
  <sheetProtection algorithmName="SHA-512" hashValue="EAEdBcRdu971nMHyS+K04yf6/CQCGV07o6PngxmVQkOWl9YPfi+OwGmy3gkF6pgqBWQlHKXBM4/0C7BAKawm0g==" saltValue="35qtTpiujgLTJXT+mFgGMk7uiR4u2HlXPhMshQas26MtoHJM2w5BLBNcg8hlZYDfN5H5coxWr1wywtEiBp/OmQ==" spinCount="100000" sheet="1" objects="1" scenarios="1" formatColumns="0" formatRows="0" autoFilter="0"/>
  <autoFilter ref="C87:K345" xr:uid="{00000000-0009-0000-0000-000015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500-000000000000}"/>
    <hyperlink ref="F95" r:id="rId2" xr:uid="{00000000-0004-0000-1500-000001000000}"/>
    <hyperlink ref="F98" r:id="rId3" xr:uid="{00000000-0004-0000-1500-000002000000}"/>
    <hyperlink ref="F102" r:id="rId4" xr:uid="{00000000-0004-0000-1500-000003000000}"/>
    <hyperlink ref="F106" r:id="rId5" xr:uid="{00000000-0004-0000-1500-000004000000}"/>
    <hyperlink ref="F109" r:id="rId6" xr:uid="{00000000-0004-0000-1500-000005000000}"/>
    <hyperlink ref="F112" r:id="rId7" xr:uid="{00000000-0004-0000-1500-000006000000}"/>
    <hyperlink ref="F114" r:id="rId8" xr:uid="{00000000-0004-0000-1500-000007000000}"/>
    <hyperlink ref="F119" r:id="rId9" xr:uid="{00000000-0004-0000-1500-000008000000}"/>
    <hyperlink ref="F124" r:id="rId10" xr:uid="{00000000-0004-0000-1500-000009000000}"/>
    <hyperlink ref="F129" r:id="rId11" xr:uid="{00000000-0004-0000-1500-00000A000000}"/>
    <hyperlink ref="F132" r:id="rId12" xr:uid="{00000000-0004-0000-1500-00000B000000}"/>
    <hyperlink ref="F143" r:id="rId13" xr:uid="{00000000-0004-0000-1500-00000C000000}"/>
    <hyperlink ref="F146" r:id="rId14" xr:uid="{00000000-0004-0000-1500-00000D000000}"/>
    <hyperlink ref="F149" r:id="rId15" xr:uid="{00000000-0004-0000-1500-00000E000000}"/>
    <hyperlink ref="F154" r:id="rId16" xr:uid="{00000000-0004-0000-1500-00000F000000}"/>
    <hyperlink ref="F156" r:id="rId17" xr:uid="{00000000-0004-0000-1500-000010000000}"/>
    <hyperlink ref="F159" r:id="rId18" xr:uid="{00000000-0004-0000-1500-000011000000}"/>
    <hyperlink ref="F164" r:id="rId19" xr:uid="{00000000-0004-0000-1500-000012000000}"/>
    <hyperlink ref="F167" r:id="rId20" xr:uid="{00000000-0004-0000-1500-000013000000}"/>
    <hyperlink ref="F172" r:id="rId21" xr:uid="{00000000-0004-0000-1500-000014000000}"/>
    <hyperlink ref="F176" r:id="rId22" xr:uid="{00000000-0004-0000-1500-000015000000}"/>
    <hyperlink ref="F184" r:id="rId23" xr:uid="{00000000-0004-0000-1500-000016000000}"/>
    <hyperlink ref="F192" r:id="rId24" xr:uid="{00000000-0004-0000-1500-000017000000}"/>
    <hyperlink ref="F201" r:id="rId25" xr:uid="{00000000-0004-0000-1500-000018000000}"/>
    <hyperlink ref="F205" r:id="rId26" xr:uid="{00000000-0004-0000-1500-000019000000}"/>
    <hyperlink ref="F209" r:id="rId27" xr:uid="{00000000-0004-0000-1500-00001A000000}"/>
    <hyperlink ref="F213" r:id="rId28" xr:uid="{00000000-0004-0000-1500-00001B000000}"/>
    <hyperlink ref="F219" r:id="rId29" xr:uid="{00000000-0004-0000-1500-00001C000000}"/>
    <hyperlink ref="F223" r:id="rId30" xr:uid="{00000000-0004-0000-1500-00001D000000}"/>
    <hyperlink ref="F228" r:id="rId31" xr:uid="{00000000-0004-0000-1500-00001E000000}"/>
    <hyperlink ref="F233" r:id="rId32" xr:uid="{00000000-0004-0000-1500-00001F000000}"/>
    <hyperlink ref="F236" r:id="rId33" xr:uid="{00000000-0004-0000-1500-000020000000}"/>
    <hyperlink ref="F240" r:id="rId34" xr:uid="{00000000-0004-0000-1500-000021000000}"/>
    <hyperlink ref="F244" r:id="rId35" xr:uid="{00000000-0004-0000-1500-000022000000}"/>
    <hyperlink ref="F248" r:id="rId36" xr:uid="{00000000-0004-0000-1500-000023000000}"/>
    <hyperlink ref="F251" r:id="rId37" xr:uid="{00000000-0004-0000-1500-000024000000}"/>
    <hyperlink ref="F257" r:id="rId38" xr:uid="{00000000-0004-0000-1500-000025000000}"/>
    <hyperlink ref="F264" r:id="rId39" xr:uid="{00000000-0004-0000-1500-000026000000}"/>
    <hyperlink ref="F270" r:id="rId40" xr:uid="{00000000-0004-0000-1500-000027000000}"/>
    <hyperlink ref="F274" r:id="rId41" xr:uid="{00000000-0004-0000-1500-000028000000}"/>
    <hyperlink ref="F287" r:id="rId42" xr:uid="{00000000-0004-0000-1500-000029000000}"/>
    <hyperlink ref="F297" r:id="rId43" xr:uid="{00000000-0004-0000-1500-00002A000000}"/>
    <hyperlink ref="F305" r:id="rId44" xr:uid="{00000000-0004-0000-1500-00002B000000}"/>
    <hyperlink ref="F308" r:id="rId45" xr:uid="{00000000-0004-0000-1500-00002C000000}"/>
    <hyperlink ref="F312" r:id="rId46" xr:uid="{00000000-0004-0000-1500-00002D000000}"/>
    <hyperlink ref="F315" r:id="rId47" xr:uid="{00000000-0004-0000-1500-00002E000000}"/>
    <hyperlink ref="F319" r:id="rId48" xr:uid="{00000000-0004-0000-1500-00002F000000}"/>
    <hyperlink ref="F324" r:id="rId49" xr:uid="{00000000-0004-0000-1500-000030000000}"/>
    <hyperlink ref="F327" r:id="rId50" xr:uid="{00000000-0004-0000-1500-000031000000}"/>
    <hyperlink ref="F332" r:id="rId51" xr:uid="{00000000-0004-0000-1500-000032000000}"/>
    <hyperlink ref="F345" r:id="rId52" xr:uid="{00000000-0004-0000-1500-00003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383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155</v>
      </c>
      <c r="AZ2" s="167" t="s">
        <v>1137</v>
      </c>
      <c r="BA2" s="167" t="s">
        <v>1138</v>
      </c>
      <c r="BB2" s="167" t="s">
        <v>231</v>
      </c>
      <c r="BC2" s="167" t="s">
        <v>2018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2019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2021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2022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2023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2024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2025</v>
      </c>
      <c r="BD8" s="167" t="s">
        <v>83</v>
      </c>
    </row>
    <row r="9" spans="2:56" s="1" customFormat="1" ht="16.5" customHeight="1" x14ac:dyDescent="0.2">
      <c r="B9" s="33"/>
      <c r="E9" s="582" t="s">
        <v>2026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2027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2028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2029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2030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ROUNDUP((SUM(BE88:BE382)),  2)</f>
        <v>0</v>
      </c>
      <c r="I33" s="94">
        <v>0.21</v>
      </c>
      <c r="J33" s="84">
        <f>ROUNDUP(((SUM(BE88:BE382))*I33),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ROUNDUP((SUM(BF88:BF382)),  2)</f>
        <v>0</v>
      </c>
      <c r="I34" s="94">
        <v>0.15</v>
      </c>
      <c r="J34" s="84">
        <f>ROUNDUP(((SUM(BF88:BF382))*I34),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ROUNDUP((SUM(BG88:BG382)),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ROUNDUP((SUM(BH88:BH382)),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ROUNDUP((SUM(BI88:BI382)),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04A1 - Kanalizace - gravitační řad A-1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J260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J289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J347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J380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04A1 - Kanalizace - gravitační řad A-1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545.56362137999997</v>
      </c>
      <c r="S88" s="51"/>
      <c r="T88" s="118">
        <f>T89</f>
        <v>172.91244999999998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P90+P222+P226+P230+P260+P289+P347+P380</f>
        <v>0</v>
      </c>
      <c r="R89" s="126">
        <f>R90+R222+R226+R230+R260+R289+R347+R380</f>
        <v>545.56362137999997</v>
      </c>
      <c r="T89" s="127">
        <f>T90+T222+T226+T230+T260+T289+T347+T380</f>
        <v>172.91244999999998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BK90+BK222+BK226+BK230+BK260+BK289+BK347+BK380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478.14752129999999</v>
      </c>
      <c r="T90" s="127">
        <f>SUM(T91:T221)</f>
        <v>172.91244999999998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1162</v>
      </c>
      <c r="F91" s="134" t="s">
        <v>1163</v>
      </c>
      <c r="G91" s="135" t="s">
        <v>231</v>
      </c>
      <c r="H91" s="136">
        <v>145.27000000000001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47.212750000000007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1839</v>
      </c>
    </row>
    <row r="92" spans="2:65" s="1" customFormat="1" x14ac:dyDescent="0.2">
      <c r="B92" s="33"/>
      <c r="D92" s="145" t="s">
        <v>235</v>
      </c>
      <c r="F92" s="146" t="s">
        <v>1165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1840</v>
      </c>
      <c r="H93" s="153">
        <v>145.27000000000001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1841</v>
      </c>
      <c r="F94" s="134" t="s">
        <v>1842</v>
      </c>
      <c r="G94" s="135" t="s">
        <v>231</v>
      </c>
      <c r="H94" s="136">
        <v>145.27000000000001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42.128300000000003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1843</v>
      </c>
    </row>
    <row r="95" spans="2:65" s="1" customFormat="1" x14ac:dyDescent="0.2">
      <c r="B95" s="33"/>
      <c r="D95" s="145" t="s">
        <v>235</v>
      </c>
      <c r="F95" s="146" t="s">
        <v>1844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1845</v>
      </c>
      <c r="H96" s="153">
        <v>145.27000000000001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1846</v>
      </c>
      <c r="F97" s="134" t="s">
        <v>1847</v>
      </c>
      <c r="G97" s="135" t="s">
        <v>231</v>
      </c>
      <c r="H97" s="136">
        <v>222.64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21.818719999999999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1848</v>
      </c>
    </row>
    <row r="98" spans="2:65" s="1" customFormat="1" x14ac:dyDescent="0.2">
      <c r="B98" s="33"/>
      <c r="D98" s="145" t="s">
        <v>235</v>
      </c>
      <c r="F98" s="146" t="s">
        <v>1849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2031</v>
      </c>
      <c r="H99" s="153">
        <v>222.64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222.64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1851</v>
      </c>
      <c r="F101" s="134" t="s">
        <v>1852</v>
      </c>
      <c r="G101" s="135" t="s">
        <v>231</v>
      </c>
      <c r="H101" s="136">
        <v>145.27000000000001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31.959400000000002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1853</v>
      </c>
    </row>
    <row r="102" spans="2:65" s="1" customFormat="1" x14ac:dyDescent="0.2">
      <c r="B102" s="33"/>
      <c r="D102" s="145" t="s">
        <v>235</v>
      </c>
      <c r="F102" s="146" t="s">
        <v>1854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1581</v>
      </c>
      <c r="H103" s="153">
        <v>145.27000000000001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145.27000000000001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1855</v>
      </c>
      <c r="F105" s="134" t="s">
        <v>1856</v>
      </c>
      <c r="G105" s="135" t="s">
        <v>231</v>
      </c>
      <c r="H105" s="136">
        <v>323.83999999999997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1.94304E-2</v>
      </c>
      <c r="S105" s="141">
        <v>9.1999999999999998E-2</v>
      </c>
      <c r="T105" s="142">
        <f>S105*H105</f>
        <v>29.793279999999996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1857</v>
      </c>
    </row>
    <row r="106" spans="2:65" s="1" customFormat="1" x14ac:dyDescent="0.2">
      <c r="B106" s="33"/>
      <c r="D106" s="145" t="s">
        <v>235</v>
      </c>
      <c r="F106" s="146" t="s">
        <v>1858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1859</v>
      </c>
      <c r="H107" s="153">
        <v>323.83999999999997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224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6.7200000000000003E-3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2032</v>
      </c>
      <c r="H110" s="153">
        <v>224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28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1862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1596</v>
      </c>
      <c r="F113" s="134" t="s">
        <v>1597</v>
      </c>
      <c r="G113" s="135" t="s">
        <v>396</v>
      </c>
      <c r="H113" s="136">
        <v>8.4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7.2912000000000005E-2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1863</v>
      </c>
    </row>
    <row r="114" spans="2:65" s="1" customFormat="1" x14ac:dyDescent="0.2">
      <c r="B114" s="33"/>
      <c r="D114" s="145" t="s">
        <v>235</v>
      </c>
      <c r="F114" s="146" t="s">
        <v>1599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1600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2033</v>
      </c>
      <c r="H116" s="153">
        <v>8.4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8.4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1608</v>
      </c>
      <c r="F118" s="134" t="s">
        <v>1609</v>
      </c>
      <c r="G118" s="135" t="s">
        <v>396</v>
      </c>
      <c r="H118" s="136">
        <v>4.8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0.17712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1868</v>
      </c>
    </row>
    <row r="119" spans="2:65" s="1" customFormat="1" x14ac:dyDescent="0.2">
      <c r="B119" s="33"/>
      <c r="D119" s="145" t="s">
        <v>235</v>
      </c>
      <c r="F119" s="146" t="s">
        <v>1611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1869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2034</v>
      </c>
      <c r="H121" s="153">
        <v>4.8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4.8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1613</v>
      </c>
      <c r="F123" s="134" t="s">
        <v>1614</v>
      </c>
      <c r="G123" s="135" t="s">
        <v>277</v>
      </c>
      <c r="H123" s="136">
        <v>28.702999999999999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1871</v>
      </c>
    </row>
    <row r="124" spans="2:65" s="1" customFormat="1" x14ac:dyDescent="0.2">
      <c r="B124" s="33"/>
      <c r="D124" s="145" t="s">
        <v>235</v>
      </c>
      <c r="F124" s="146" t="s">
        <v>1616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1617</v>
      </c>
      <c r="H125" s="153">
        <v>28.702999999999999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0.22500000000000001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2035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2036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2037</v>
      </c>
      <c r="H129" s="153">
        <v>0.22500000000000001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1872</v>
      </c>
      <c r="F130" s="134" t="s">
        <v>1873</v>
      </c>
      <c r="G130" s="135" t="s">
        <v>277</v>
      </c>
      <c r="H130" s="136">
        <v>172.21600000000001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1874</v>
      </c>
    </row>
    <row r="131" spans="2:65" s="1" customFormat="1" x14ac:dyDescent="0.2">
      <c r="B131" s="33"/>
      <c r="D131" s="145" t="s">
        <v>235</v>
      </c>
      <c r="F131" s="146" t="s">
        <v>1875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837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2038</v>
      </c>
      <c r="H133" s="153">
        <v>316.47300000000001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842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2039</v>
      </c>
      <c r="H135" s="153">
        <v>30.094999999999999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2040</v>
      </c>
      <c r="H136" s="153">
        <v>8.75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1200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1879</v>
      </c>
      <c r="H138" s="153">
        <v>-68.277000000000001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1628</v>
      </c>
      <c r="H139" s="153">
        <v>-1.4E-2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287.02699999999999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1629</v>
      </c>
      <c r="H141" s="153">
        <v>172.21600000000001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1880</v>
      </c>
      <c r="F142" s="134" t="s">
        <v>1881</v>
      </c>
      <c r="G142" s="135" t="s">
        <v>277</v>
      </c>
      <c r="H142" s="136">
        <v>86.108000000000004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1882</v>
      </c>
    </row>
    <row r="143" spans="2:65" s="1" customFormat="1" x14ac:dyDescent="0.2">
      <c r="B143" s="33"/>
      <c r="D143" s="145" t="s">
        <v>235</v>
      </c>
      <c r="F143" s="146" t="s">
        <v>1883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1634</v>
      </c>
      <c r="H144" s="153">
        <v>86.108000000000004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1884</v>
      </c>
      <c r="F145" s="134" t="s">
        <v>1885</v>
      </c>
      <c r="G145" s="135" t="s">
        <v>277</v>
      </c>
      <c r="H145" s="136">
        <v>28.702999999999999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1886</v>
      </c>
    </row>
    <row r="146" spans="2:65" s="1" customFormat="1" x14ac:dyDescent="0.2">
      <c r="B146" s="33"/>
      <c r="D146" s="145" t="s">
        <v>235</v>
      </c>
      <c r="F146" s="146" t="s">
        <v>1887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1617</v>
      </c>
      <c r="H147" s="153">
        <v>28.702999999999999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1639</v>
      </c>
      <c r="F148" s="134" t="s">
        <v>1640</v>
      </c>
      <c r="G148" s="135" t="s">
        <v>231</v>
      </c>
      <c r="H148" s="136">
        <v>527.45399999999995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8.4999999999999995E-4</v>
      </c>
      <c r="R148" s="141">
        <f>Q148*H148</f>
        <v>0.44833589999999995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1888</v>
      </c>
    </row>
    <row r="149" spans="2:65" s="1" customFormat="1" x14ac:dyDescent="0.2">
      <c r="B149" s="33"/>
      <c r="D149" s="145" t="s">
        <v>235</v>
      </c>
      <c r="F149" s="146" t="s">
        <v>1642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837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2041</v>
      </c>
      <c r="H151" s="153">
        <v>527.45399999999995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527.45399999999995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1645</v>
      </c>
      <c r="F153" s="134" t="s">
        <v>1646</v>
      </c>
      <c r="G153" s="135" t="s">
        <v>231</v>
      </c>
      <c r="H153" s="136">
        <v>527.45399999999995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1890</v>
      </c>
    </row>
    <row r="154" spans="2:65" s="1" customFormat="1" x14ac:dyDescent="0.2">
      <c r="B154" s="33"/>
      <c r="D154" s="145" t="s">
        <v>235</v>
      </c>
      <c r="F154" s="146" t="s">
        <v>1648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1226</v>
      </c>
      <c r="F155" s="134" t="s">
        <v>1227</v>
      </c>
      <c r="G155" s="135" t="s">
        <v>277</v>
      </c>
      <c r="H155" s="136">
        <v>173.047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1891</v>
      </c>
    </row>
    <row r="156" spans="2:65" s="1" customFormat="1" x14ac:dyDescent="0.2">
      <c r="B156" s="33"/>
      <c r="D156" s="145" t="s">
        <v>235</v>
      </c>
      <c r="F156" s="146" t="s">
        <v>1229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1650</v>
      </c>
      <c r="H157" s="153">
        <v>173.047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861</v>
      </c>
      <c r="F158" s="134" t="s">
        <v>862</v>
      </c>
      <c r="G158" s="135" t="s">
        <v>277</v>
      </c>
      <c r="H158" s="136">
        <v>113.935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1892</v>
      </c>
    </row>
    <row r="159" spans="2:65" s="1" customFormat="1" x14ac:dyDescent="0.2">
      <c r="B159" s="33"/>
      <c r="D159" s="145" t="s">
        <v>235</v>
      </c>
      <c r="F159" s="146" t="s">
        <v>864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1893</v>
      </c>
      <c r="H160" s="153">
        <v>85.231999999999999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1894</v>
      </c>
      <c r="H161" s="153">
        <v>28.702999999999999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113.935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1234</v>
      </c>
      <c r="F163" s="134" t="s">
        <v>1235</v>
      </c>
      <c r="G163" s="135" t="s">
        <v>277</v>
      </c>
      <c r="H163" s="136">
        <v>173.047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1895</v>
      </c>
    </row>
    <row r="164" spans="2:65" s="1" customFormat="1" x14ac:dyDescent="0.2">
      <c r="B164" s="33"/>
      <c r="D164" s="145" t="s">
        <v>235</v>
      </c>
      <c r="F164" s="146" t="s">
        <v>1237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1650</v>
      </c>
      <c r="H165" s="153">
        <v>173.047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113.935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1896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1652</v>
      </c>
      <c r="H168" s="153">
        <v>85.231999999999999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1617</v>
      </c>
      <c r="H169" s="153">
        <v>28.702999999999999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113.935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866</v>
      </c>
      <c r="F171" s="134" t="s">
        <v>867</v>
      </c>
      <c r="G171" s="135" t="s">
        <v>231</v>
      </c>
      <c r="H171" s="136">
        <v>121.44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2042</v>
      </c>
    </row>
    <row r="172" spans="2:65" s="1" customFormat="1" x14ac:dyDescent="0.2">
      <c r="B172" s="33"/>
      <c r="D172" s="145" t="s">
        <v>235</v>
      </c>
      <c r="F172" s="146" t="s">
        <v>869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1898</v>
      </c>
      <c r="H173" s="153">
        <v>121.44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121.44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286.98200000000003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1899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873</v>
      </c>
      <c r="H177" s="153">
        <v>85.908000000000001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813</v>
      </c>
      <c r="H178" s="153">
        <v>201.07400000000001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286.98200000000003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516.56799999999998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1900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286.98200000000003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2043</v>
      </c>
      <c r="H182" s="153">
        <v>516.56799999999998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201.119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1902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1661</v>
      </c>
      <c r="H185" s="153">
        <v>201.119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201.119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361.93299999999999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361.93299999999999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1904</v>
      </c>
      <c r="H188" s="153">
        <v>201.119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2044</v>
      </c>
      <c r="H189" s="153">
        <v>-4.4999999999999998E-2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813</v>
      </c>
      <c r="F190" s="159" t="s">
        <v>240</v>
      </c>
      <c r="H190" s="160">
        <v>201.07400000000001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2045</v>
      </c>
      <c r="H191" s="153">
        <v>361.93299999999999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882</v>
      </c>
      <c r="F192" s="134" t="s">
        <v>883</v>
      </c>
      <c r="G192" s="135" t="s">
        <v>277</v>
      </c>
      <c r="H192" s="136">
        <v>64.161000000000001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1906</v>
      </c>
    </row>
    <row r="193" spans="2:65" s="1" customFormat="1" x14ac:dyDescent="0.2">
      <c r="B193" s="33"/>
      <c r="D193" s="145" t="s">
        <v>235</v>
      </c>
      <c r="F193" s="146" t="s">
        <v>885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819</v>
      </c>
      <c r="F194" s="152" t="s">
        <v>1907</v>
      </c>
      <c r="H194" s="153">
        <v>72.864000000000004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1908</v>
      </c>
      <c r="H195" s="153">
        <v>-8.7029999999999994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816</v>
      </c>
      <c r="F196" s="159" t="s">
        <v>240</v>
      </c>
      <c r="H196" s="160">
        <v>64.161000000000001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890</v>
      </c>
      <c r="F197" s="177" t="s">
        <v>891</v>
      </c>
      <c r="G197" s="178" t="s">
        <v>492</v>
      </c>
      <c r="H197" s="179">
        <v>115.49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115.49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1909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816</v>
      </c>
      <c r="H198" s="153">
        <v>64.161000000000001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2046</v>
      </c>
      <c r="H199" s="153">
        <v>115.49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1422</v>
      </c>
      <c r="F200" s="134" t="s">
        <v>1423</v>
      </c>
      <c r="G200" s="135" t="s">
        <v>231</v>
      </c>
      <c r="H200" s="136">
        <v>0.22500000000000001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2047</v>
      </c>
    </row>
    <row r="201" spans="2:65" s="1" customFormat="1" x14ac:dyDescent="0.2">
      <c r="B201" s="33"/>
      <c r="D201" s="145" t="s">
        <v>235</v>
      </c>
      <c r="F201" s="146" t="s">
        <v>1425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2048</v>
      </c>
      <c r="H202" s="153">
        <v>0.09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1351</v>
      </c>
      <c r="F203" s="170" t="s">
        <v>310</v>
      </c>
      <c r="H203" s="171">
        <v>0.09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2036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2049</v>
      </c>
      <c r="H205" s="153">
        <v>0.22500000000000001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1427</v>
      </c>
      <c r="F206" s="134" t="s">
        <v>1428</v>
      </c>
      <c r="G206" s="135" t="s">
        <v>231</v>
      </c>
      <c r="H206" s="136">
        <v>0.22500000000000001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2050</v>
      </c>
    </row>
    <row r="207" spans="2:65" s="1" customFormat="1" x14ac:dyDescent="0.2">
      <c r="B207" s="33"/>
      <c r="D207" s="145" t="s">
        <v>235</v>
      </c>
      <c r="F207" s="146" t="s">
        <v>1430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2049</v>
      </c>
      <c r="H208" s="153">
        <v>0.22500000000000001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3.0000000000000001E-3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3.0000000000000001E-6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2051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2049</v>
      </c>
      <c r="H210" s="153">
        <v>0.22500000000000001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2052</v>
      </c>
      <c r="H211" s="153">
        <v>3.0000000000000001E-3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1433</v>
      </c>
      <c r="F212" s="134" t="s">
        <v>1434</v>
      </c>
      <c r="G212" s="135" t="s">
        <v>231</v>
      </c>
      <c r="H212" s="136">
        <v>0.22500000000000001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2053</v>
      </c>
    </row>
    <row r="213" spans="2:65" s="1" customFormat="1" x14ac:dyDescent="0.2">
      <c r="B213" s="33"/>
      <c r="D213" s="145" t="s">
        <v>235</v>
      </c>
      <c r="F213" s="146" t="s">
        <v>1436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2049</v>
      </c>
      <c r="H214" s="153">
        <v>0.22500000000000001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1437</v>
      </c>
      <c r="F215" s="134" t="s">
        <v>1438</v>
      </c>
      <c r="G215" s="135" t="s">
        <v>231</v>
      </c>
      <c r="H215" s="136">
        <v>0.22500000000000001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2054</v>
      </c>
    </row>
    <row r="216" spans="2:65" s="1" customFormat="1" x14ac:dyDescent="0.2">
      <c r="B216" s="33"/>
      <c r="D216" s="145" t="s">
        <v>235</v>
      </c>
      <c r="F216" s="146" t="s">
        <v>1440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2049</v>
      </c>
      <c r="H217" s="153">
        <v>0.22500000000000001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2.3E-2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2055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2049</v>
      </c>
      <c r="H220" s="153">
        <v>0.22500000000000001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2056</v>
      </c>
      <c r="H221" s="153">
        <v>2.3E-2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20.694388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101.2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20.694388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1911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1828</v>
      </c>
      <c r="H225" s="153">
        <v>101.2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896</v>
      </c>
      <c r="F227" s="134" t="s">
        <v>897</v>
      </c>
      <c r="G227" s="135" t="s">
        <v>396</v>
      </c>
      <c r="H227" s="136">
        <v>101.2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1912</v>
      </c>
    </row>
    <row r="228" spans="2:65" s="1" customFormat="1" x14ac:dyDescent="0.2">
      <c r="B228" s="33"/>
      <c r="D228" s="145" t="s">
        <v>235</v>
      </c>
      <c r="F228" s="146" t="s">
        <v>899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1828</v>
      </c>
      <c r="H229" s="153">
        <v>101.2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SUM(P231:P259)</f>
        <v>0</v>
      </c>
      <c r="R230" s="126">
        <f>SUM(R231:R259)</f>
        <v>27.514738879999996</v>
      </c>
      <c r="T230" s="127">
        <f>SUM(T231:T259)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SUM(BK231:BK259)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901</v>
      </c>
      <c r="F231" s="134" t="s">
        <v>902</v>
      </c>
      <c r="G231" s="135" t="s">
        <v>277</v>
      </c>
      <c r="H231" s="136">
        <v>12.144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22.961510880000002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1913</v>
      </c>
    </row>
    <row r="232" spans="2:65" s="1" customFormat="1" x14ac:dyDescent="0.2">
      <c r="B232" s="33"/>
      <c r="D232" s="145" t="s">
        <v>235</v>
      </c>
      <c r="F232" s="146" t="s">
        <v>904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1914</v>
      </c>
      <c r="H233" s="153">
        <v>12.144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811</v>
      </c>
      <c r="F234" s="159" t="s">
        <v>240</v>
      </c>
      <c r="H234" s="160">
        <v>12.144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1915</v>
      </c>
      <c r="F235" s="134" t="s">
        <v>1916</v>
      </c>
      <c r="G235" s="135" t="s">
        <v>243</v>
      </c>
      <c r="H235" s="136">
        <v>8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1.79152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1917</v>
      </c>
    </row>
    <row r="236" spans="2:65" s="1" customFormat="1" x14ac:dyDescent="0.2">
      <c r="B236" s="33"/>
      <c r="D236" s="145" t="s">
        <v>235</v>
      </c>
      <c r="F236" s="146" t="s">
        <v>1918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2057</v>
      </c>
      <c r="H237" s="153">
        <v>8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2058</v>
      </c>
      <c r="F238" s="177" t="s">
        <v>2059</v>
      </c>
      <c r="G238" s="178" t="s">
        <v>243</v>
      </c>
      <c r="H238" s="179">
        <v>1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0.04</v>
      </c>
      <c r="R238" s="141">
        <f>Q238*H238</f>
        <v>0.04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2060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2061</v>
      </c>
      <c r="H239" s="153">
        <v>1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1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2062</v>
      </c>
      <c r="F241" s="177" t="s">
        <v>2063</v>
      </c>
      <c r="G241" s="178" t="s">
        <v>243</v>
      </c>
      <c r="H241" s="179">
        <v>5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5.0999999999999997E-2</v>
      </c>
      <c r="R241" s="141">
        <f>Q241*H241</f>
        <v>0.255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2064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2065</v>
      </c>
      <c r="H242" s="153">
        <v>5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5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16.5" customHeight="1" x14ac:dyDescent="0.2">
      <c r="B244" s="33"/>
      <c r="C244" s="175" t="s">
        <v>489</v>
      </c>
      <c r="D244" s="175" t="s">
        <v>331</v>
      </c>
      <c r="E244" s="176" t="s">
        <v>2066</v>
      </c>
      <c r="F244" s="177" t="s">
        <v>2067</v>
      </c>
      <c r="G244" s="178" t="s">
        <v>243</v>
      </c>
      <c r="H244" s="179">
        <v>2</v>
      </c>
      <c r="I244" s="180"/>
      <c r="J244" s="181">
        <f>ROUND(I244*H244,2)</f>
        <v>0</v>
      </c>
      <c r="K244" s="177" t="s">
        <v>232</v>
      </c>
      <c r="L244" s="182"/>
      <c r="M244" s="183" t="s">
        <v>19</v>
      </c>
      <c r="N244" s="184" t="s">
        <v>44</v>
      </c>
      <c r="P244" s="141">
        <f>O244*H244</f>
        <v>0</v>
      </c>
      <c r="Q244" s="141">
        <v>6.8000000000000005E-2</v>
      </c>
      <c r="R244" s="141">
        <f>Q244*H244</f>
        <v>0.13600000000000001</v>
      </c>
      <c r="S244" s="141">
        <v>0</v>
      </c>
      <c r="T244" s="142">
        <f>S244*H244</f>
        <v>0</v>
      </c>
      <c r="AR244" s="143" t="s">
        <v>270</v>
      </c>
      <c r="AT244" s="143" t="s">
        <v>331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2068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2069</v>
      </c>
      <c r="H245" s="153">
        <v>2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2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21.75" customHeight="1" x14ac:dyDescent="0.2">
      <c r="B247" s="33"/>
      <c r="C247" s="132" t="s">
        <v>496</v>
      </c>
      <c r="D247" s="132" t="s">
        <v>228</v>
      </c>
      <c r="E247" s="133" t="s">
        <v>2070</v>
      </c>
      <c r="F247" s="134" t="s">
        <v>2071</v>
      </c>
      <c r="G247" s="135" t="s">
        <v>243</v>
      </c>
      <c r="H247" s="136">
        <v>1</v>
      </c>
      <c r="I247" s="137"/>
      <c r="J247" s="138">
        <f>ROUND(I247*H247,2)</f>
        <v>0</v>
      </c>
      <c r="K247" s="134" t="s">
        <v>232</v>
      </c>
      <c r="L247" s="33"/>
      <c r="M247" s="139" t="s">
        <v>19</v>
      </c>
      <c r="N247" s="140" t="s">
        <v>44</v>
      </c>
      <c r="P247" s="141">
        <f>O247*H247</f>
        <v>0</v>
      </c>
      <c r="Q247" s="141">
        <v>0.22394</v>
      </c>
      <c r="R247" s="141">
        <f>Q247*H247</f>
        <v>0.22394</v>
      </c>
      <c r="S247" s="141">
        <v>0</v>
      </c>
      <c r="T247" s="142">
        <f>S247*H247</f>
        <v>0</v>
      </c>
      <c r="AR247" s="143" t="s">
        <v>233</v>
      </c>
      <c r="AT247" s="143" t="s">
        <v>228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2072</v>
      </c>
    </row>
    <row r="248" spans="2:65" s="1" customFormat="1" x14ac:dyDescent="0.2">
      <c r="B248" s="33"/>
      <c r="D248" s="145" t="s">
        <v>235</v>
      </c>
      <c r="F248" s="146" t="s">
        <v>2073</v>
      </c>
      <c r="I248" s="147"/>
      <c r="L248" s="33"/>
      <c r="M248" s="148"/>
      <c r="T248" s="54"/>
      <c r="AT248" s="18" t="s">
        <v>235</v>
      </c>
      <c r="AU248" s="18" t="s">
        <v>83</v>
      </c>
    </row>
    <row r="249" spans="2:65" s="1" customFormat="1" ht="16.5" customHeight="1" x14ac:dyDescent="0.2">
      <c r="B249" s="33"/>
      <c r="C249" s="175" t="s">
        <v>502</v>
      </c>
      <c r="D249" s="175" t="s">
        <v>331</v>
      </c>
      <c r="E249" s="176" t="s">
        <v>2074</v>
      </c>
      <c r="F249" s="177" t="s">
        <v>2075</v>
      </c>
      <c r="G249" s="178" t="s">
        <v>243</v>
      </c>
      <c r="H249" s="179">
        <v>1</v>
      </c>
      <c r="I249" s="180"/>
      <c r="J249" s="181">
        <f>ROUND(I249*H249,2)</f>
        <v>0</v>
      </c>
      <c r="K249" s="177" t="s">
        <v>232</v>
      </c>
      <c r="L249" s="182"/>
      <c r="M249" s="183" t="s">
        <v>19</v>
      </c>
      <c r="N249" s="184" t="s">
        <v>44</v>
      </c>
      <c r="P249" s="141">
        <f>O249*H249</f>
        <v>0</v>
      </c>
      <c r="Q249" s="141">
        <v>8.1000000000000003E-2</v>
      </c>
      <c r="R249" s="141">
        <f>Q249*H249</f>
        <v>8.1000000000000003E-2</v>
      </c>
      <c r="S249" s="141">
        <v>0</v>
      </c>
      <c r="T249" s="142">
        <f>S249*H249</f>
        <v>0</v>
      </c>
      <c r="AR249" s="143" t="s">
        <v>270</v>
      </c>
      <c r="AT249" s="143" t="s">
        <v>331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2076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2061</v>
      </c>
      <c r="H250" s="153">
        <v>1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1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" customFormat="1" ht="24.2" customHeight="1" x14ac:dyDescent="0.2">
      <c r="B252" s="33"/>
      <c r="C252" s="132" t="s">
        <v>508</v>
      </c>
      <c r="D252" s="132" t="s">
        <v>228</v>
      </c>
      <c r="E252" s="133" t="s">
        <v>907</v>
      </c>
      <c r="F252" s="134" t="s">
        <v>908</v>
      </c>
      <c r="G252" s="135" t="s">
        <v>277</v>
      </c>
      <c r="H252" s="136">
        <v>0.9</v>
      </c>
      <c r="I252" s="137"/>
      <c r="J252" s="138">
        <f>ROUND(I252*H252,2)</f>
        <v>0</v>
      </c>
      <c r="K252" s="134" t="s">
        <v>232</v>
      </c>
      <c r="L252" s="33"/>
      <c r="M252" s="139" t="s">
        <v>19</v>
      </c>
      <c r="N252" s="140" t="s">
        <v>44</v>
      </c>
      <c r="P252" s="141">
        <f>O252*H252</f>
        <v>0</v>
      </c>
      <c r="Q252" s="141">
        <v>2.234</v>
      </c>
      <c r="R252" s="141">
        <f>Q252*H252</f>
        <v>2.0106000000000002</v>
      </c>
      <c r="S252" s="141">
        <v>0</v>
      </c>
      <c r="T252" s="142">
        <f>S252*H252</f>
        <v>0</v>
      </c>
      <c r="AR252" s="143" t="s">
        <v>233</v>
      </c>
      <c r="AT252" s="143" t="s">
        <v>228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1923</v>
      </c>
    </row>
    <row r="253" spans="2:65" s="1" customFormat="1" x14ac:dyDescent="0.2">
      <c r="B253" s="33"/>
      <c r="D253" s="145" t="s">
        <v>235</v>
      </c>
      <c r="F253" s="146" t="s">
        <v>910</v>
      </c>
      <c r="I253" s="147"/>
      <c r="L253" s="33"/>
      <c r="M253" s="148"/>
      <c r="T253" s="54"/>
      <c r="AT253" s="18" t="s">
        <v>235</v>
      </c>
      <c r="AU253" s="18" t="s">
        <v>83</v>
      </c>
    </row>
    <row r="254" spans="2:65" s="12" customFormat="1" x14ac:dyDescent="0.2">
      <c r="B254" s="149"/>
      <c r="D254" s="150" t="s">
        <v>237</v>
      </c>
      <c r="E254" s="151" t="s">
        <v>19</v>
      </c>
      <c r="F254" s="152" t="s">
        <v>2077</v>
      </c>
      <c r="H254" s="153">
        <v>0.9</v>
      </c>
      <c r="I254" s="154"/>
      <c r="L254" s="149"/>
      <c r="M254" s="155"/>
      <c r="T254" s="156"/>
      <c r="AT254" s="151" t="s">
        <v>237</v>
      </c>
      <c r="AU254" s="151" t="s">
        <v>83</v>
      </c>
      <c r="AV254" s="12" t="s">
        <v>83</v>
      </c>
      <c r="AW254" s="12" t="s">
        <v>33</v>
      </c>
      <c r="AX254" s="12" t="s">
        <v>73</v>
      </c>
      <c r="AY254" s="151" t="s">
        <v>226</v>
      </c>
    </row>
    <row r="255" spans="2:65" s="13" customFormat="1" x14ac:dyDescent="0.2">
      <c r="B255" s="157"/>
      <c r="D255" s="150" t="s">
        <v>237</v>
      </c>
      <c r="E255" s="158" t="s">
        <v>808</v>
      </c>
      <c r="F255" s="159" t="s">
        <v>240</v>
      </c>
      <c r="H255" s="160">
        <v>0.9</v>
      </c>
      <c r="I255" s="161"/>
      <c r="L255" s="157"/>
      <c r="M255" s="162"/>
      <c r="T255" s="163"/>
      <c r="AT255" s="158" t="s">
        <v>237</v>
      </c>
      <c r="AU255" s="158" t="s">
        <v>83</v>
      </c>
      <c r="AV255" s="13" t="s">
        <v>233</v>
      </c>
      <c r="AW255" s="13" t="s">
        <v>33</v>
      </c>
      <c r="AX255" s="13" t="s">
        <v>81</v>
      </c>
      <c r="AY255" s="158" t="s">
        <v>226</v>
      </c>
    </row>
    <row r="256" spans="2:65" s="1" customFormat="1" ht="24.2" customHeight="1" x14ac:dyDescent="0.2">
      <c r="B256" s="33"/>
      <c r="C256" s="132" t="s">
        <v>513</v>
      </c>
      <c r="D256" s="132" t="s">
        <v>228</v>
      </c>
      <c r="E256" s="133" t="s">
        <v>912</v>
      </c>
      <c r="F256" s="134" t="s">
        <v>913</v>
      </c>
      <c r="G256" s="135" t="s">
        <v>231</v>
      </c>
      <c r="H256" s="136">
        <v>2.4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6.3200000000000001E-3</v>
      </c>
      <c r="R256" s="141">
        <f>Q256*H256</f>
        <v>1.5167999999999999E-2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1925</v>
      </c>
    </row>
    <row r="257" spans="2:65" s="1" customFormat="1" x14ac:dyDescent="0.2">
      <c r="B257" s="33"/>
      <c r="D257" s="145" t="s">
        <v>235</v>
      </c>
      <c r="F257" s="146" t="s">
        <v>915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2078</v>
      </c>
      <c r="H258" s="153">
        <v>2.4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73</v>
      </c>
      <c r="AY258" s="151" t="s">
        <v>226</v>
      </c>
    </row>
    <row r="259" spans="2:65" s="13" customFormat="1" x14ac:dyDescent="0.2">
      <c r="B259" s="157"/>
      <c r="D259" s="150" t="s">
        <v>237</v>
      </c>
      <c r="E259" s="158" t="s">
        <v>19</v>
      </c>
      <c r="F259" s="159" t="s">
        <v>240</v>
      </c>
      <c r="H259" s="160">
        <v>2.4</v>
      </c>
      <c r="I259" s="161"/>
      <c r="L259" s="157"/>
      <c r="M259" s="162"/>
      <c r="T259" s="163"/>
      <c r="AT259" s="158" t="s">
        <v>237</v>
      </c>
      <c r="AU259" s="158" t="s">
        <v>83</v>
      </c>
      <c r="AV259" s="13" t="s">
        <v>233</v>
      </c>
      <c r="AW259" s="13" t="s">
        <v>33</v>
      </c>
      <c r="AX259" s="13" t="s">
        <v>81</v>
      </c>
      <c r="AY259" s="158" t="s">
        <v>226</v>
      </c>
    </row>
    <row r="260" spans="2:65" s="11" customFormat="1" ht="22.9" customHeight="1" x14ac:dyDescent="0.2">
      <c r="B260" s="120"/>
      <c r="D260" s="121" t="s">
        <v>72</v>
      </c>
      <c r="E260" s="130" t="s">
        <v>255</v>
      </c>
      <c r="F260" s="130" t="s">
        <v>435</v>
      </c>
      <c r="I260" s="123"/>
      <c r="J260" s="131">
        <f>BK260</f>
        <v>0</v>
      </c>
      <c r="L260" s="120"/>
      <c r="M260" s="125"/>
      <c r="P260" s="126">
        <f>SUM(P261:P288)</f>
        <v>0</v>
      </c>
      <c r="R260" s="126">
        <f>SUM(R261:R288)</f>
        <v>0</v>
      </c>
      <c r="T260" s="127">
        <f>SUM(T261:T288)</f>
        <v>0</v>
      </c>
      <c r="AR260" s="121" t="s">
        <v>81</v>
      </c>
      <c r="AT260" s="128" t="s">
        <v>72</v>
      </c>
      <c r="AU260" s="128" t="s">
        <v>81</v>
      </c>
      <c r="AY260" s="121" t="s">
        <v>226</v>
      </c>
      <c r="BK260" s="129">
        <f>SUM(BK261:BK288)</f>
        <v>0</v>
      </c>
    </row>
    <row r="261" spans="2:65" s="1" customFormat="1" ht="16.5" customHeight="1" x14ac:dyDescent="0.2">
      <c r="B261" s="33"/>
      <c r="C261" s="132" t="s">
        <v>518</v>
      </c>
      <c r="D261" s="132" t="s">
        <v>228</v>
      </c>
      <c r="E261" s="133" t="s">
        <v>1461</v>
      </c>
      <c r="F261" s="134" t="s">
        <v>1462</v>
      </c>
      <c r="G261" s="135" t="s">
        <v>231</v>
      </c>
      <c r="H261" s="136">
        <v>145.27000000000001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1926</v>
      </c>
    </row>
    <row r="262" spans="2:65" s="1" customFormat="1" x14ac:dyDescent="0.2">
      <c r="B262" s="33"/>
      <c r="D262" s="145" t="s">
        <v>235</v>
      </c>
      <c r="F262" s="146" t="s">
        <v>1464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5" customFormat="1" x14ac:dyDescent="0.2">
      <c r="B263" s="185"/>
      <c r="D263" s="150" t="s">
        <v>237</v>
      </c>
      <c r="E263" s="186" t="s">
        <v>19</v>
      </c>
      <c r="F263" s="187" t="s">
        <v>1927</v>
      </c>
      <c r="H263" s="186" t="s">
        <v>19</v>
      </c>
      <c r="I263" s="188"/>
      <c r="L263" s="185"/>
      <c r="M263" s="189"/>
      <c r="T263" s="190"/>
      <c r="AT263" s="186" t="s">
        <v>237</v>
      </c>
      <c r="AU263" s="186" t="s">
        <v>83</v>
      </c>
      <c r="AV263" s="15" t="s">
        <v>81</v>
      </c>
      <c r="AW263" s="15" t="s">
        <v>33</v>
      </c>
      <c r="AX263" s="15" t="s">
        <v>73</v>
      </c>
      <c r="AY263" s="186" t="s">
        <v>226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2079</v>
      </c>
      <c r="H264" s="153">
        <v>145.27000000000001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73</v>
      </c>
      <c r="AY264" s="151" t="s">
        <v>226</v>
      </c>
    </row>
    <row r="265" spans="2:65" s="13" customFormat="1" x14ac:dyDescent="0.2">
      <c r="B265" s="157"/>
      <c r="D265" s="150" t="s">
        <v>237</v>
      </c>
      <c r="E265" s="158" t="s">
        <v>1145</v>
      </c>
      <c r="F265" s="159" t="s">
        <v>240</v>
      </c>
      <c r="H265" s="160">
        <v>145.27000000000001</v>
      </c>
      <c r="I265" s="161"/>
      <c r="L265" s="157"/>
      <c r="M265" s="162"/>
      <c r="T265" s="163"/>
      <c r="AT265" s="158" t="s">
        <v>237</v>
      </c>
      <c r="AU265" s="158" t="s">
        <v>83</v>
      </c>
      <c r="AV265" s="13" t="s">
        <v>233</v>
      </c>
      <c r="AW265" s="13" t="s">
        <v>33</v>
      </c>
      <c r="AX265" s="13" t="s">
        <v>81</v>
      </c>
      <c r="AY265" s="158" t="s">
        <v>226</v>
      </c>
    </row>
    <row r="266" spans="2:65" s="1" customFormat="1" ht="21.75" customHeight="1" x14ac:dyDescent="0.2">
      <c r="B266" s="33"/>
      <c r="C266" s="132" t="s">
        <v>524</v>
      </c>
      <c r="D266" s="132" t="s">
        <v>228</v>
      </c>
      <c r="E266" s="133" t="s">
        <v>1699</v>
      </c>
      <c r="F266" s="134" t="s">
        <v>1700</v>
      </c>
      <c r="G266" s="135" t="s">
        <v>231</v>
      </c>
      <c r="H266" s="136">
        <v>145.27000000000001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1929</v>
      </c>
    </row>
    <row r="267" spans="2:65" s="1" customFormat="1" x14ac:dyDescent="0.2">
      <c r="B267" s="33"/>
      <c r="D267" s="145" t="s">
        <v>235</v>
      </c>
      <c r="F267" s="146" t="s">
        <v>1702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1703</v>
      </c>
      <c r="H268" s="153">
        <v>145.27000000000001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81</v>
      </c>
      <c r="AY268" s="151" t="s">
        <v>226</v>
      </c>
    </row>
    <row r="269" spans="2:65" s="1" customFormat="1" ht="24.2" customHeight="1" x14ac:dyDescent="0.2">
      <c r="B269" s="33"/>
      <c r="C269" s="132" t="s">
        <v>532</v>
      </c>
      <c r="D269" s="132" t="s">
        <v>228</v>
      </c>
      <c r="E269" s="133" t="s">
        <v>1709</v>
      </c>
      <c r="F269" s="134" t="s">
        <v>1710</v>
      </c>
      <c r="G269" s="135" t="s">
        <v>231</v>
      </c>
      <c r="H269" s="136">
        <v>222.64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1930</v>
      </c>
    </row>
    <row r="270" spans="2:65" s="1" customFormat="1" x14ac:dyDescent="0.2">
      <c r="B270" s="33"/>
      <c r="D270" s="145" t="s">
        <v>235</v>
      </c>
      <c r="F270" s="146" t="s">
        <v>1712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2080</v>
      </c>
      <c r="H271" s="153">
        <v>222.64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222.64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24.2" customHeight="1" x14ac:dyDescent="0.2">
      <c r="B273" s="33"/>
      <c r="C273" s="132" t="s">
        <v>538</v>
      </c>
      <c r="D273" s="132" t="s">
        <v>228</v>
      </c>
      <c r="E273" s="133" t="s">
        <v>1289</v>
      </c>
      <c r="F273" s="134" t="s">
        <v>1290</v>
      </c>
      <c r="G273" s="135" t="s">
        <v>231</v>
      </c>
      <c r="H273" s="136">
        <v>145.27000000000001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1932</v>
      </c>
    </row>
    <row r="274" spans="2:65" s="1" customFormat="1" x14ac:dyDescent="0.2">
      <c r="B274" s="33"/>
      <c r="D274" s="145" t="s">
        <v>235</v>
      </c>
      <c r="F274" s="146" t="s">
        <v>1292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1145</v>
      </c>
      <c r="H275" s="153">
        <v>145.27000000000001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73</v>
      </c>
      <c r="AY275" s="151" t="s">
        <v>226</v>
      </c>
    </row>
    <row r="276" spans="2:65" s="13" customFormat="1" x14ac:dyDescent="0.2">
      <c r="B276" s="157"/>
      <c r="D276" s="150" t="s">
        <v>237</v>
      </c>
      <c r="E276" s="158" t="s">
        <v>19</v>
      </c>
      <c r="F276" s="159" t="s">
        <v>240</v>
      </c>
      <c r="H276" s="160">
        <v>145.27000000000001</v>
      </c>
      <c r="I276" s="161"/>
      <c r="L276" s="157"/>
      <c r="M276" s="162"/>
      <c r="T276" s="163"/>
      <c r="AT276" s="158" t="s">
        <v>237</v>
      </c>
      <c r="AU276" s="158" t="s">
        <v>83</v>
      </c>
      <c r="AV276" s="13" t="s">
        <v>233</v>
      </c>
      <c r="AW276" s="13" t="s">
        <v>33</v>
      </c>
      <c r="AX276" s="13" t="s">
        <v>81</v>
      </c>
      <c r="AY276" s="158" t="s">
        <v>226</v>
      </c>
    </row>
    <row r="277" spans="2:65" s="1" customFormat="1" ht="16.5" customHeight="1" x14ac:dyDescent="0.2">
      <c r="B277" s="33"/>
      <c r="C277" s="132" t="s">
        <v>1328</v>
      </c>
      <c r="D277" s="132" t="s">
        <v>228</v>
      </c>
      <c r="E277" s="133" t="s">
        <v>1715</v>
      </c>
      <c r="F277" s="134" t="s">
        <v>1716</v>
      </c>
      <c r="G277" s="135" t="s">
        <v>231</v>
      </c>
      <c r="H277" s="136">
        <v>222.64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1933</v>
      </c>
    </row>
    <row r="278" spans="2:65" s="1" customFormat="1" x14ac:dyDescent="0.2">
      <c r="B278" s="33"/>
      <c r="D278" s="145" t="s">
        <v>235</v>
      </c>
      <c r="F278" s="146" t="s">
        <v>1718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2081</v>
      </c>
      <c r="H279" s="153">
        <v>222.64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19</v>
      </c>
      <c r="F280" s="159" t="s">
        <v>240</v>
      </c>
      <c r="H280" s="160">
        <v>222.64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" customFormat="1" ht="16.5" customHeight="1" x14ac:dyDescent="0.2">
      <c r="B281" s="33"/>
      <c r="C281" s="132" t="s">
        <v>1330</v>
      </c>
      <c r="D281" s="132" t="s">
        <v>228</v>
      </c>
      <c r="E281" s="133" t="s">
        <v>1719</v>
      </c>
      <c r="F281" s="134" t="s">
        <v>1720</v>
      </c>
      <c r="G281" s="135" t="s">
        <v>231</v>
      </c>
      <c r="H281" s="136">
        <v>323.83999999999997</v>
      </c>
      <c r="I281" s="137"/>
      <c r="J281" s="138">
        <f>ROUND(I281*H281,2)</f>
        <v>0</v>
      </c>
      <c r="K281" s="134" t="s">
        <v>232</v>
      </c>
      <c r="L281" s="33"/>
      <c r="M281" s="139" t="s">
        <v>19</v>
      </c>
      <c r="N281" s="140" t="s">
        <v>44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233</v>
      </c>
      <c r="AT281" s="143" t="s">
        <v>228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1935</v>
      </c>
    </row>
    <row r="282" spans="2:65" s="1" customFormat="1" x14ac:dyDescent="0.2">
      <c r="B282" s="33"/>
      <c r="D282" s="145" t="s">
        <v>235</v>
      </c>
      <c r="F282" s="146" t="s">
        <v>1722</v>
      </c>
      <c r="I282" s="147"/>
      <c r="L282" s="33"/>
      <c r="M282" s="148"/>
      <c r="T282" s="54"/>
      <c r="AT282" s="18" t="s">
        <v>235</v>
      </c>
      <c r="AU282" s="18" t="s">
        <v>83</v>
      </c>
    </row>
    <row r="283" spans="2:65" s="12" customFormat="1" x14ac:dyDescent="0.2">
      <c r="B283" s="149"/>
      <c r="D283" s="150" t="s">
        <v>237</v>
      </c>
      <c r="E283" s="151" t="s">
        <v>19</v>
      </c>
      <c r="F283" s="152" t="s">
        <v>1137</v>
      </c>
      <c r="H283" s="153">
        <v>323.83999999999997</v>
      </c>
      <c r="I283" s="154"/>
      <c r="L283" s="149"/>
      <c r="M283" s="155"/>
      <c r="T283" s="156"/>
      <c r="AT283" s="151" t="s">
        <v>237</v>
      </c>
      <c r="AU283" s="151" t="s">
        <v>83</v>
      </c>
      <c r="AV283" s="12" t="s">
        <v>83</v>
      </c>
      <c r="AW283" s="12" t="s">
        <v>33</v>
      </c>
      <c r="AX283" s="12" t="s">
        <v>81</v>
      </c>
      <c r="AY283" s="151" t="s">
        <v>226</v>
      </c>
    </row>
    <row r="284" spans="2:65" s="1" customFormat="1" ht="24.2" customHeight="1" x14ac:dyDescent="0.2">
      <c r="B284" s="33"/>
      <c r="C284" s="132" t="s">
        <v>1332</v>
      </c>
      <c r="D284" s="132" t="s">
        <v>228</v>
      </c>
      <c r="E284" s="133" t="s">
        <v>1293</v>
      </c>
      <c r="F284" s="134" t="s">
        <v>1294</v>
      </c>
      <c r="G284" s="135" t="s">
        <v>231</v>
      </c>
      <c r="H284" s="136">
        <v>323.83999999999997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1936</v>
      </c>
    </row>
    <row r="285" spans="2:65" s="1" customFormat="1" x14ac:dyDescent="0.2">
      <c r="B285" s="33"/>
      <c r="D285" s="145" t="s">
        <v>235</v>
      </c>
      <c r="F285" s="146" t="s">
        <v>1296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5" customFormat="1" x14ac:dyDescent="0.2">
      <c r="B286" s="185"/>
      <c r="D286" s="150" t="s">
        <v>237</v>
      </c>
      <c r="E286" s="186" t="s">
        <v>19</v>
      </c>
      <c r="F286" s="187" t="s">
        <v>1937</v>
      </c>
      <c r="H286" s="186" t="s">
        <v>19</v>
      </c>
      <c r="I286" s="188"/>
      <c r="L286" s="185"/>
      <c r="M286" s="189"/>
      <c r="T286" s="190"/>
      <c r="AT286" s="186" t="s">
        <v>237</v>
      </c>
      <c r="AU286" s="186" t="s">
        <v>83</v>
      </c>
      <c r="AV286" s="15" t="s">
        <v>81</v>
      </c>
      <c r="AW286" s="15" t="s">
        <v>33</v>
      </c>
      <c r="AX286" s="15" t="s">
        <v>73</v>
      </c>
      <c r="AY286" s="186" t="s">
        <v>226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2082</v>
      </c>
      <c r="H287" s="153">
        <v>323.83999999999997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73</v>
      </c>
      <c r="AY287" s="151" t="s">
        <v>226</v>
      </c>
    </row>
    <row r="288" spans="2:65" s="13" customFormat="1" x14ac:dyDescent="0.2">
      <c r="B288" s="157"/>
      <c r="D288" s="150" t="s">
        <v>237</v>
      </c>
      <c r="E288" s="158" t="s">
        <v>1137</v>
      </c>
      <c r="F288" s="159" t="s">
        <v>240</v>
      </c>
      <c r="H288" s="160">
        <v>323.83999999999997</v>
      </c>
      <c r="I288" s="161"/>
      <c r="L288" s="157"/>
      <c r="M288" s="162"/>
      <c r="T288" s="163"/>
      <c r="AT288" s="158" t="s">
        <v>237</v>
      </c>
      <c r="AU288" s="158" t="s">
        <v>83</v>
      </c>
      <c r="AV288" s="13" t="s">
        <v>233</v>
      </c>
      <c r="AW288" s="13" t="s">
        <v>33</v>
      </c>
      <c r="AX288" s="13" t="s">
        <v>81</v>
      </c>
      <c r="AY288" s="158" t="s">
        <v>226</v>
      </c>
    </row>
    <row r="289" spans="2:65" s="11" customFormat="1" ht="22.9" customHeight="1" x14ac:dyDescent="0.2">
      <c r="B289" s="120"/>
      <c r="D289" s="121" t="s">
        <v>72</v>
      </c>
      <c r="E289" s="130" t="s">
        <v>270</v>
      </c>
      <c r="F289" s="130" t="s">
        <v>697</v>
      </c>
      <c r="I289" s="123"/>
      <c r="J289" s="131">
        <f>BK289</f>
        <v>0</v>
      </c>
      <c r="L289" s="120"/>
      <c r="M289" s="125"/>
      <c r="P289" s="126">
        <f>SUM(P290:P346)</f>
        <v>0</v>
      </c>
      <c r="R289" s="126">
        <f>SUM(R290:R346)</f>
        <v>19.2069732</v>
      </c>
      <c r="T289" s="127">
        <f>SUM(T290:T346)</f>
        <v>0</v>
      </c>
      <c r="AR289" s="121" t="s">
        <v>81</v>
      </c>
      <c r="AT289" s="128" t="s">
        <v>72</v>
      </c>
      <c r="AU289" s="128" t="s">
        <v>81</v>
      </c>
      <c r="AY289" s="121" t="s">
        <v>226</v>
      </c>
      <c r="BK289" s="129">
        <f>SUM(BK290:BK346)</f>
        <v>0</v>
      </c>
    </row>
    <row r="290" spans="2:65" s="1" customFormat="1" ht="21.75" customHeight="1" x14ac:dyDescent="0.2">
      <c r="B290" s="33"/>
      <c r="C290" s="132" t="s">
        <v>1335</v>
      </c>
      <c r="D290" s="132" t="s">
        <v>228</v>
      </c>
      <c r="E290" s="133" t="s">
        <v>934</v>
      </c>
      <c r="F290" s="134" t="s">
        <v>935</v>
      </c>
      <c r="G290" s="135" t="s">
        <v>396</v>
      </c>
      <c r="H290" s="136">
        <v>101.2</v>
      </c>
      <c r="I290" s="137"/>
      <c r="J290" s="138">
        <f>ROUND(I290*H290,2)</f>
        <v>0</v>
      </c>
      <c r="K290" s="134" t="s">
        <v>232</v>
      </c>
      <c r="L290" s="33"/>
      <c r="M290" s="139" t="s">
        <v>19</v>
      </c>
      <c r="N290" s="140" t="s">
        <v>44</v>
      </c>
      <c r="P290" s="141">
        <f>O290*H290</f>
        <v>0</v>
      </c>
      <c r="Q290" s="141">
        <v>2.0000000000000002E-5</v>
      </c>
      <c r="R290" s="141">
        <f>Q290*H290</f>
        <v>2.0240000000000002E-3</v>
      </c>
      <c r="S290" s="141">
        <v>0</v>
      </c>
      <c r="T290" s="142">
        <f>S290*H290</f>
        <v>0</v>
      </c>
      <c r="AR290" s="143" t="s">
        <v>233</v>
      </c>
      <c r="AT290" s="143" t="s">
        <v>228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1939</v>
      </c>
    </row>
    <row r="291" spans="2:65" s="1" customFormat="1" x14ac:dyDescent="0.2">
      <c r="B291" s="33"/>
      <c r="D291" s="145" t="s">
        <v>235</v>
      </c>
      <c r="F291" s="146" t="s">
        <v>937</v>
      </c>
      <c r="I291" s="147"/>
      <c r="L291" s="33"/>
      <c r="M291" s="148"/>
      <c r="T291" s="54"/>
      <c r="AT291" s="18" t="s">
        <v>235</v>
      </c>
      <c r="AU291" s="18" t="s">
        <v>83</v>
      </c>
    </row>
    <row r="292" spans="2:65" s="12" customFormat="1" x14ac:dyDescent="0.2">
      <c r="B292" s="149"/>
      <c r="D292" s="150" t="s">
        <v>237</v>
      </c>
      <c r="E292" s="151" t="s">
        <v>19</v>
      </c>
      <c r="F292" s="152" t="s">
        <v>2083</v>
      </c>
      <c r="H292" s="153">
        <v>101.2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73</v>
      </c>
      <c r="AY292" s="151" t="s">
        <v>226</v>
      </c>
    </row>
    <row r="293" spans="2:65" s="13" customFormat="1" x14ac:dyDescent="0.2">
      <c r="B293" s="157"/>
      <c r="D293" s="150" t="s">
        <v>237</v>
      </c>
      <c r="E293" s="158" t="s">
        <v>1828</v>
      </c>
      <c r="F293" s="159" t="s">
        <v>240</v>
      </c>
      <c r="H293" s="160">
        <v>101.2</v>
      </c>
      <c r="I293" s="161"/>
      <c r="L293" s="157"/>
      <c r="M293" s="162"/>
      <c r="T293" s="163"/>
      <c r="AT293" s="158" t="s">
        <v>237</v>
      </c>
      <c r="AU293" s="158" t="s">
        <v>83</v>
      </c>
      <c r="AV293" s="13" t="s">
        <v>233</v>
      </c>
      <c r="AW293" s="13" t="s">
        <v>33</v>
      </c>
      <c r="AX293" s="13" t="s">
        <v>81</v>
      </c>
      <c r="AY293" s="158" t="s">
        <v>226</v>
      </c>
    </row>
    <row r="294" spans="2:65" s="1" customFormat="1" ht="16.5" customHeight="1" x14ac:dyDescent="0.2">
      <c r="B294" s="33"/>
      <c r="C294" s="175" t="s">
        <v>1490</v>
      </c>
      <c r="D294" s="175" t="s">
        <v>331</v>
      </c>
      <c r="E294" s="176" t="s">
        <v>939</v>
      </c>
      <c r="F294" s="177" t="s">
        <v>940</v>
      </c>
      <c r="G294" s="178" t="s">
        <v>396</v>
      </c>
      <c r="H294" s="179">
        <v>102.718</v>
      </c>
      <c r="I294" s="180"/>
      <c r="J294" s="181">
        <f>ROUND(I294*H294,2)</f>
        <v>0</v>
      </c>
      <c r="K294" s="177" t="s">
        <v>232</v>
      </c>
      <c r="L294" s="182"/>
      <c r="M294" s="183" t="s">
        <v>19</v>
      </c>
      <c r="N294" s="184" t="s">
        <v>44</v>
      </c>
      <c r="P294" s="141">
        <f>O294*H294</f>
        <v>0</v>
      </c>
      <c r="Q294" s="141">
        <v>1.34E-2</v>
      </c>
      <c r="R294" s="141">
        <f>Q294*H294</f>
        <v>1.3764212</v>
      </c>
      <c r="S294" s="141">
        <v>0</v>
      </c>
      <c r="T294" s="142">
        <f>S294*H294</f>
        <v>0</v>
      </c>
      <c r="AR294" s="143" t="s">
        <v>270</v>
      </c>
      <c r="AT294" s="143" t="s">
        <v>331</v>
      </c>
      <c r="AU294" s="143" t="s">
        <v>83</v>
      </c>
      <c r="AY294" s="18" t="s">
        <v>226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8" t="s">
        <v>81</v>
      </c>
      <c r="BK294" s="144">
        <f>ROUND(I294*H294,2)</f>
        <v>0</v>
      </c>
      <c r="BL294" s="18" t="s">
        <v>233</v>
      </c>
      <c r="BM294" s="143" t="s">
        <v>1941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1828</v>
      </c>
      <c r="H295" s="153">
        <v>101.2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81</v>
      </c>
      <c r="AY295" s="151" t="s">
        <v>226</v>
      </c>
    </row>
    <row r="296" spans="2:65" s="12" customFormat="1" x14ac:dyDescent="0.2">
      <c r="B296" s="149"/>
      <c r="D296" s="150" t="s">
        <v>237</v>
      </c>
      <c r="F296" s="152" t="s">
        <v>2084</v>
      </c>
      <c r="H296" s="153">
        <v>102.718</v>
      </c>
      <c r="I296" s="154"/>
      <c r="L296" s="149"/>
      <c r="M296" s="155"/>
      <c r="T296" s="156"/>
      <c r="AT296" s="151" t="s">
        <v>237</v>
      </c>
      <c r="AU296" s="151" t="s">
        <v>83</v>
      </c>
      <c r="AV296" s="12" t="s">
        <v>83</v>
      </c>
      <c r="AW296" s="12" t="s">
        <v>4</v>
      </c>
      <c r="AX296" s="12" t="s">
        <v>81</v>
      </c>
      <c r="AY296" s="151" t="s">
        <v>226</v>
      </c>
    </row>
    <row r="297" spans="2:65" s="1" customFormat="1" ht="24.2" customHeight="1" x14ac:dyDescent="0.2">
      <c r="B297" s="33"/>
      <c r="C297" s="132" t="s">
        <v>1493</v>
      </c>
      <c r="D297" s="132" t="s">
        <v>228</v>
      </c>
      <c r="E297" s="133" t="s">
        <v>1943</v>
      </c>
      <c r="F297" s="134" t="s">
        <v>1944</v>
      </c>
      <c r="G297" s="135" t="s">
        <v>243</v>
      </c>
      <c r="H297" s="136">
        <v>1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1E-4</v>
      </c>
      <c r="R297" s="141">
        <f>Q297*H297</f>
        <v>1E-4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1945</v>
      </c>
    </row>
    <row r="298" spans="2:65" s="1" customFormat="1" x14ac:dyDescent="0.2">
      <c r="B298" s="33"/>
      <c r="D298" s="145" t="s">
        <v>235</v>
      </c>
      <c r="F298" s="146" t="s">
        <v>1946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2085</v>
      </c>
      <c r="H299" s="153">
        <v>1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73</v>
      </c>
      <c r="AY299" s="151" t="s">
        <v>226</v>
      </c>
    </row>
    <row r="300" spans="2:65" s="13" customFormat="1" x14ac:dyDescent="0.2">
      <c r="B300" s="157"/>
      <c r="D300" s="150" t="s">
        <v>237</v>
      </c>
      <c r="E300" s="158" t="s">
        <v>19</v>
      </c>
      <c r="F300" s="159" t="s">
        <v>240</v>
      </c>
      <c r="H300" s="160">
        <v>1</v>
      </c>
      <c r="I300" s="161"/>
      <c r="L300" s="157"/>
      <c r="M300" s="162"/>
      <c r="T300" s="163"/>
      <c r="AT300" s="158" t="s">
        <v>237</v>
      </c>
      <c r="AU300" s="158" t="s">
        <v>83</v>
      </c>
      <c r="AV300" s="13" t="s">
        <v>233</v>
      </c>
      <c r="AW300" s="13" t="s">
        <v>33</v>
      </c>
      <c r="AX300" s="13" t="s">
        <v>81</v>
      </c>
      <c r="AY300" s="158" t="s">
        <v>226</v>
      </c>
    </row>
    <row r="301" spans="2:65" s="1" customFormat="1" ht="16.5" customHeight="1" x14ac:dyDescent="0.2">
      <c r="B301" s="33"/>
      <c r="C301" s="175" t="s">
        <v>1496</v>
      </c>
      <c r="D301" s="175" t="s">
        <v>331</v>
      </c>
      <c r="E301" s="176" t="s">
        <v>1948</v>
      </c>
      <c r="F301" s="177" t="s">
        <v>1949</v>
      </c>
      <c r="G301" s="178" t="s">
        <v>243</v>
      </c>
      <c r="H301" s="179">
        <v>1.0149999999999999</v>
      </c>
      <c r="I301" s="180"/>
      <c r="J301" s="181">
        <f>ROUND(I301*H301,2)</f>
        <v>0</v>
      </c>
      <c r="K301" s="177" t="s">
        <v>19</v>
      </c>
      <c r="L301" s="182"/>
      <c r="M301" s="183" t="s">
        <v>19</v>
      </c>
      <c r="N301" s="184" t="s">
        <v>44</v>
      </c>
      <c r="P301" s="141">
        <f>O301*H301</f>
        <v>0</v>
      </c>
      <c r="Q301" s="141">
        <v>4.7999999999999996E-3</v>
      </c>
      <c r="R301" s="141">
        <f>Q301*H301</f>
        <v>4.8719999999999987E-3</v>
      </c>
      <c r="S301" s="141">
        <v>0</v>
      </c>
      <c r="T301" s="142">
        <f>S301*H301</f>
        <v>0</v>
      </c>
      <c r="AR301" s="143" t="s">
        <v>270</v>
      </c>
      <c r="AT301" s="143" t="s">
        <v>331</v>
      </c>
      <c r="AU301" s="143" t="s">
        <v>83</v>
      </c>
      <c r="AY301" s="18" t="s">
        <v>226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81</v>
      </c>
      <c r="BK301" s="144">
        <f>ROUND(I301*H301,2)</f>
        <v>0</v>
      </c>
      <c r="BL301" s="18" t="s">
        <v>233</v>
      </c>
      <c r="BM301" s="143" t="s">
        <v>1950</v>
      </c>
    </row>
    <row r="302" spans="2:65" s="12" customFormat="1" x14ac:dyDescent="0.2">
      <c r="B302" s="149"/>
      <c r="D302" s="150" t="s">
        <v>237</v>
      </c>
      <c r="F302" s="152" t="s">
        <v>2086</v>
      </c>
      <c r="H302" s="153">
        <v>1.0149999999999999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4</v>
      </c>
      <c r="AX302" s="12" t="s">
        <v>81</v>
      </c>
      <c r="AY302" s="151" t="s">
        <v>226</v>
      </c>
    </row>
    <row r="303" spans="2:65" s="1" customFormat="1" ht="16.5" customHeight="1" x14ac:dyDescent="0.2">
      <c r="B303" s="33"/>
      <c r="C303" s="132" t="s">
        <v>1499</v>
      </c>
      <c r="D303" s="132" t="s">
        <v>228</v>
      </c>
      <c r="E303" s="133" t="s">
        <v>951</v>
      </c>
      <c r="F303" s="134" t="s">
        <v>952</v>
      </c>
      <c r="G303" s="135" t="s">
        <v>953</v>
      </c>
      <c r="H303" s="136">
        <v>4</v>
      </c>
      <c r="I303" s="137"/>
      <c r="J303" s="138">
        <f>ROUND(I303*H303,2)</f>
        <v>0</v>
      </c>
      <c r="K303" s="134" t="s">
        <v>232</v>
      </c>
      <c r="L303" s="33"/>
      <c r="M303" s="139" t="s">
        <v>19</v>
      </c>
      <c r="N303" s="140" t="s">
        <v>44</v>
      </c>
      <c r="P303" s="141">
        <f>O303*H303</f>
        <v>0</v>
      </c>
      <c r="Q303" s="141">
        <v>3.1E-4</v>
      </c>
      <c r="R303" s="141">
        <f>Q303*H303</f>
        <v>1.24E-3</v>
      </c>
      <c r="S303" s="141">
        <v>0</v>
      </c>
      <c r="T303" s="142">
        <f>S303*H303</f>
        <v>0</v>
      </c>
      <c r="AR303" s="143" t="s">
        <v>233</v>
      </c>
      <c r="AT303" s="143" t="s">
        <v>228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1952</v>
      </c>
    </row>
    <row r="304" spans="2:65" s="1" customFormat="1" x14ac:dyDescent="0.2">
      <c r="B304" s="33"/>
      <c r="D304" s="145" t="s">
        <v>235</v>
      </c>
      <c r="F304" s="146" t="s">
        <v>955</v>
      </c>
      <c r="I304" s="147"/>
      <c r="L304" s="33"/>
      <c r="M304" s="148"/>
      <c r="T304" s="54"/>
      <c r="AT304" s="18" t="s">
        <v>235</v>
      </c>
      <c r="AU304" s="18" t="s">
        <v>83</v>
      </c>
    </row>
    <row r="305" spans="2:65" s="12" customFormat="1" x14ac:dyDescent="0.2">
      <c r="B305" s="149"/>
      <c r="D305" s="150" t="s">
        <v>237</v>
      </c>
      <c r="E305" s="151" t="s">
        <v>19</v>
      </c>
      <c r="F305" s="152" t="s">
        <v>2087</v>
      </c>
      <c r="H305" s="153">
        <v>4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33</v>
      </c>
      <c r="AX305" s="12" t="s">
        <v>73</v>
      </c>
      <c r="AY305" s="151" t="s">
        <v>226</v>
      </c>
    </row>
    <row r="306" spans="2:65" s="13" customFormat="1" x14ac:dyDescent="0.2">
      <c r="B306" s="157"/>
      <c r="D306" s="150" t="s">
        <v>237</v>
      </c>
      <c r="E306" s="158" t="s">
        <v>19</v>
      </c>
      <c r="F306" s="159" t="s">
        <v>240</v>
      </c>
      <c r="H306" s="160">
        <v>4</v>
      </c>
      <c r="I306" s="161"/>
      <c r="L306" s="157"/>
      <c r="M306" s="162"/>
      <c r="T306" s="163"/>
      <c r="AT306" s="158" t="s">
        <v>237</v>
      </c>
      <c r="AU306" s="158" t="s">
        <v>83</v>
      </c>
      <c r="AV306" s="13" t="s">
        <v>233</v>
      </c>
      <c r="AW306" s="13" t="s">
        <v>33</v>
      </c>
      <c r="AX306" s="13" t="s">
        <v>81</v>
      </c>
      <c r="AY306" s="158" t="s">
        <v>226</v>
      </c>
    </row>
    <row r="307" spans="2:65" s="1" customFormat="1" ht="16.5" customHeight="1" x14ac:dyDescent="0.2">
      <c r="B307" s="33"/>
      <c r="C307" s="132" t="s">
        <v>1501</v>
      </c>
      <c r="D307" s="132" t="s">
        <v>228</v>
      </c>
      <c r="E307" s="133" t="s">
        <v>960</v>
      </c>
      <c r="F307" s="134" t="s">
        <v>961</v>
      </c>
      <c r="G307" s="135" t="s">
        <v>243</v>
      </c>
      <c r="H307" s="136">
        <v>6</v>
      </c>
      <c r="I307" s="137"/>
      <c r="J307" s="138">
        <f>ROUND(I307*H307,2)</f>
        <v>0</v>
      </c>
      <c r="K307" s="134" t="s">
        <v>232</v>
      </c>
      <c r="L307" s="33"/>
      <c r="M307" s="139" t="s">
        <v>19</v>
      </c>
      <c r="N307" s="140" t="s">
        <v>44</v>
      </c>
      <c r="P307" s="141">
        <f>O307*H307</f>
        <v>0</v>
      </c>
      <c r="Q307" s="141">
        <v>1.0189999999999999E-2</v>
      </c>
      <c r="R307" s="141">
        <f>Q307*H307</f>
        <v>6.114E-2</v>
      </c>
      <c r="S307" s="141">
        <v>0</v>
      </c>
      <c r="T307" s="142">
        <f>S307*H307</f>
        <v>0</v>
      </c>
      <c r="AR307" s="143" t="s">
        <v>233</v>
      </c>
      <c r="AT307" s="143" t="s">
        <v>228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1953</v>
      </c>
    </row>
    <row r="308" spans="2:65" s="1" customFormat="1" x14ac:dyDescent="0.2">
      <c r="B308" s="33"/>
      <c r="D308" s="145" t="s">
        <v>235</v>
      </c>
      <c r="F308" s="146" t="s">
        <v>963</v>
      </c>
      <c r="I308" s="147"/>
      <c r="L308" s="33"/>
      <c r="M308" s="148"/>
      <c r="T308" s="54"/>
      <c r="AT308" s="18" t="s">
        <v>235</v>
      </c>
      <c r="AU308" s="18" t="s">
        <v>83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2088</v>
      </c>
      <c r="H309" s="153">
        <v>6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81</v>
      </c>
      <c r="AY309" s="151" t="s">
        <v>226</v>
      </c>
    </row>
    <row r="310" spans="2:65" s="1" customFormat="1" ht="16.5" customHeight="1" x14ac:dyDescent="0.2">
      <c r="B310" s="33"/>
      <c r="C310" s="175" t="s">
        <v>1503</v>
      </c>
      <c r="D310" s="175" t="s">
        <v>331</v>
      </c>
      <c r="E310" s="176" t="s">
        <v>2089</v>
      </c>
      <c r="F310" s="177" t="s">
        <v>2090</v>
      </c>
      <c r="G310" s="178" t="s">
        <v>243</v>
      </c>
      <c r="H310" s="179">
        <v>2</v>
      </c>
      <c r="I310" s="180"/>
      <c r="J310" s="181">
        <f>ROUND(I310*H310,2)</f>
        <v>0</v>
      </c>
      <c r="K310" s="177" t="s">
        <v>232</v>
      </c>
      <c r="L310" s="182"/>
      <c r="M310" s="183" t="s">
        <v>19</v>
      </c>
      <c r="N310" s="184" t="s">
        <v>44</v>
      </c>
      <c r="P310" s="141">
        <f>O310*H310</f>
        <v>0</v>
      </c>
      <c r="Q310" s="141">
        <v>0.254</v>
      </c>
      <c r="R310" s="141">
        <f>Q310*H310</f>
        <v>0.50800000000000001</v>
      </c>
      <c r="S310" s="141">
        <v>0</v>
      </c>
      <c r="T310" s="142">
        <f>S310*H310</f>
        <v>0</v>
      </c>
      <c r="AR310" s="143" t="s">
        <v>270</v>
      </c>
      <c r="AT310" s="143" t="s">
        <v>331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2091</v>
      </c>
    </row>
    <row r="311" spans="2:65" s="12" customFormat="1" x14ac:dyDescent="0.2">
      <c r="B311" s="149"/>
      <c r="D311" s="150" t="s">
        <v>237</v>
      </c>
      <c r="E311" s="151" t="s">
        <v>19</v>
      </c>
      <c r="F311" s="152" t="s">
        <v>2069</v>
      </c>
      <c r="H311" s="153">
        <v>2</v>
      </c>
      <c r="I311" s="154"/>
      <c r="L311" s="149"/>
      <c r="M311" s="155"/>
      <c r="T311" s="156"/>
      <c r="AT311" s="151" t="s">
        <v>237</v>
      </c>
      <c r="AU311" s="151" t="s">
        <v>83</v>
      </c>
      <c r="AV311" s="12" t="s">
        <v>83</v>
      </c>
      <c r="AW311" s="12" t="s">
        <v>33</v>
      </c>
      <c r="AX311" s="12" t="s">
        <v>73</v>
      </c>
      <c r="AY311" s="151" t="s">
        <v>226</v>
      </c>
    </row>
    <row r="312" spans="2:65" s="13" customFormat="1" x14ac:dyDescent="0.2">
      <c r="B312" s="157"/>
      <c r="D312" s="150" t="s">
        <v>237</v>
      </c>
      <c r="E312" s="158" t="s">
        <v>19</v>
      </c>
      <c r="F312" s="159" t="s">
        <v>240</v>
      </c>
      <c r="H312" s="160">
        <v>2</v>
      </c>
      <c r="I312" s="161"/>
      <c r="L312" s="157"/>
      <c r="M312" s="162"/>
      <c r="T312" s="163"/>
      <c r="AT312" s="158" t="s">
        <v>237</v>
      </c>
      <c r="AU312" s="158" t="s">
        <v>83</v>
      </c>
      <c r="AV312" s="13" t="s">
        <v>233</v>
      </c>
      <c r="AW312" s="13" t="s">
        <v>33</v>
      </c>
      <c r="AX312" s="13" t="s">
        <v>81</v>
      </c>
      <c r="AY312" s="158" t="s">
        <v>226</v>
      </c>
    </row>
    <row r="313" spans="2:65" s="1" customFormat="1" ht="16.5" customHeight="1" x14ac:dyDescent="0.2">
      <c r="B313" s="33"/>
      <c r="C313" s="175" t="s">
        <v>1763</v>
      </c>
      <c r="D313" s="175" t="s">
        <v>331</v>
      </c>
      <c r="E313" s="176" t="s">
        <v>2092</v>
      </c>
      <c r="F313" s="177" t="s">
        <v>2093</v>
      </c>
      <c r="G313" s="178" t="s">
        <v>243</v>
      </c>
      <c r="H313" s="179">
        <v>1</v>
      </c>
      <c r="I313" s="180"/>
      <c r="J313" s="181">
        <f>ROUND(I313*H313,2)</f>
        <v>0</v>
      </c>
      <c r="K313" s="177" t="s">
        <v>232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0.50600000000000001</v>
      </c>
      <c r="R313" s="141">
        <f>Q313*H313</f>
        <v>0.50600000000000001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2094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2061</v>
      </c>
      <c r="H314" s="153">
        <v>1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1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75" t="s">
        <v>1768</v>
      </c>
      <c r="D316" s="175" t="s">
        <v>331</v>
      </c>
      <c r="E316" s="176" t="s">
        <v>1955</v>
      </c>
      <c r="F316" s="177" t="s">
        <v>1956</v>
      </c>
      <c r="G316" s="178" t="s">
        <v>243</v>
      </c>
      <c r="H316" s="179">
        <v>3</v>
      </c>
      <c r="I316" s="180"/>
      <c r="J316" s="181">
        <f>ROUND(I316*H316,2)</f>
        <v>0</v>
      </c>
      <c r="K316" s="177" t="s">
        <v>232</v>
      </c>
      <c r="L316" s="182"/>
      <c r="M316" s="183" t="s">
        <v>19</v>
      </c>
      <c r="N316" s="184" t="s">
        <v>44</v>
      </c>
      <c r="P316" s="141">
        <f>O316*H316</f>
        <v>0</v>
      </c>
      <c r="Q316" s="141">
        <v>1.0129999999999999</v>
      </c>
      <c r="R316" s="141">
        <f>Q316*H316</f>
        <v>3.0389999999999997</v>
      </c>
      <c r="S316" s="141">
        <v>0</v>
      </c>
      <c r="T316" s="142">
        <f>S316*H316</f>
        <v>0</v>
      </c>
      <c r="AR316" s="143" t="s">
        <v>270</v>
      </c>
      <c r="AT316" s="143" t="s">
        <v>331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1957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2095</v>
      </c>
      <c r="H317" s="153">
        <v>3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3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75" t="s">
        <v>1770</v>
      </c>
      <c r="D319" s="175" t="s">
        <v>331</v>
      </c>
      <c r="E319" s="176" t="s">
        <v>1963</v>
      </c>
      <c r="F319" s="177" t="s">
        <v>1964</v>
      </c>
      <c r="G319" s="178" t="s">
        <v>243</v>
      </c>
      <c r="H319" s="179">
        <v>10</v>
      </c>
      <c r="I319" s="180"/>
      <c r="J319" s="181">
        <f>ROUND(I319*H319,2)</f>
        <v>0</v>
      </c>
      <c r="K319" s="177" t="s">
        <v>232</v>
      </c>
      <c r="L319" s="182"/>
      <c r="M319" s="183" t="s">
        <v>19</v>
      </c>
      <c r="N319" s="184" t="s">
        <v>44</v>
      </c>
      <c r="P319" s="141">
        <f>O319*H319</f>
        <v>0</v>
      </c>
      <c r="Q319" s="141">
        <v>2E-3</v>
      </c>
      <c r="R319" s="141">
        <f>Q319*H319</f>
        <v>0.02</v>
      </c>
      <c r="S319" s="141">
        <v>0</v>
      </c>
      <c r="T319" s="142">
        <f>S319*H319</f>
        <v>0</v>
      </c>
      <c r="AR319" s="143" t="s">
        <v>270</v>
      </c>
      <c r="AT319" s="143" t="s">
        <v>331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1965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2096</v>
      </c>
      <c r="H320" s="153">
        <v>10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3" customFormat="1" x14ac:dyDescent="0.2">
      <c r="B321" s="157"/>
      <c r="D321" s="150" t="s">
        <v>237</v>
      </c>
      <c r="E321" s="158" t="s">
        <v>19</v>
      </c>
      <c r="F321" s="159" t="s">
        <v>240</v>
      </c>
      <c r="H321" s="160">
        <v>10</v>
      </c>
      <c r="I321" s="161"/>
      <c r="L321" s="157"/>
      <c r="M321" s="162"/>
      <c r="T321" s="163"/>
      <c r="AT321" s="158" t="s">
        <v>237</v>
      </c>
      <c r="AU321" s="158" t="s">
        <v>83</v>
      </c>
      <c r="AV321" s="13" t="s">
        <v>233</v>
      </c>
      <c r="AW321" s="13" t="s">
        <v>33</v>
      </c>
      <c r="AX321" s="13" t="s">
        <v>81</v>
      </c>
      <c r="AY321" s="158" t="s">
        <v>226</v>
      </c>
    </row>
    <row r="322" spans="2:65" s="1" customFormat="1" ht="16.5" customHeight="1" x14ac:dyDescent="0.2">
      <c r="B322" s="33"/>
      <c r="C322" s="132" t="s">
        <v>1774</v>
      </c>
      <c r="D322" s="132" t="s">
        <v>228</v>
      </c>
      <c r="E322" s="133" t="s">
        <v>2097</v>
      </c>
      <c r="F322" s="134" t="s">
        <v>2098</v>
      </c>
      <c r="G322" s="135" t="s">
        <v>243</v>
      </c>
      <c r="H322" s="136">
        <v>2</v>
      </c>
      <c r="I322" s="137"/>
      <c r="J322" s="138">
        <f>ROUND(I322*H322,2)</f>
        <v>0</v>
      </c>
      <c r="K322" s="134" t="s">
        <v>232</v>
      </c>
      <c r="L322" s="33"/>
      <c r="M322" s="139" t="s">
        <v>19</v>
      </c>
      <c r="N322" s="140" t="s">
        <v>44</v>
      </c>
      <c r="P322" s="141">
        <f>O322*H322</f>
        <v>0</v>
      </c>
      <c r="Q322" s="141">
        <v>1.248E-2</v>
      </c>
      <c r="R322" s="141">
        <f>Q322*H322</f>
        <v>2.496E-2</v>
      </c>
      <c r="S322" s="141">
        <v>0</v>
      </c>
      <c r="T322" s="142">
        <f>S322*H322</f>
        <v>0</v>
      </c>
      <c r="AR322" s="143" t="s">
        <v>233</v>
      </c>
      <c r="AT322" s="143" t="s">
        <v>228</v>
      </c>
      <c r="AU322" s="143" t="s">
        <v>83</v>
      </c>
      <c r="AY322" s="18" t="s">
        <v>226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81</v>
      </c>
      <c r="BK322" s="144">
        <f>ROUND(I322*H322,2)</f>
        <v>0</v>
      </c>
      <c r="BL322" s="18" t="s">
        <v>233</v>
      </c>
      <c r="BM322" s="143" t="s">
        <v>2099</v>
      </c>
    </row>
    <row r="323" spans="2:65" s="1" customFormat="1" x14ac:dyDescent="0.2">
      <c r="B323" s="33"/>
      <c r="D323" s="145" t="s">
        <v>235</v>
      </c>
      <c r="F323" s="146" t="s">
        <v>2100</v>
      </c>
      <c r="I323" s="147"/>
      <c r="L323" s="33"/>
      <c r="M323" s="148"/>
      <c r="T323" s="54"/>
      <c r="AT323" s="18" t="s">
        <v>235</v>
      </c>
      <c r="AU323" s="18" t="s">
        <v>83</v>
      </c>
    </row>
    <row r="324" spans="2:65" s="1" customFormat="1" ht="16.5" customHeight="1" x14ac:dyDescent="0.2">
      <c r="B324" s="33"/>
      <c r="C324" s="175" t="s">
        <v>1778</v>
      </c>
      <c r="D324" s="175" t="s">
        <v>331</v>
      </c>
      <c r="E324" s="176" t="s">
        <v>2101</v>
      </c>
      <c r="F324" s="177" t="s">
        <v>2102</v>
      </c>
      <c r="G324" s="178" t="s">
        <v>243</v>
      </c>
      <c r="H324" s="179">
        <v>2</v>
      </c>
      <c r="I324" s="180"/>
      <c r="J324" s="181">
        <f>ROUND(I324*H324,2)</f>
        <v>0</v>
      </c>
      <c r="K324" s="177" t="s">
        <v>232</v>
      </c>
      <c r="L324" s="182"/>
      <c r="M324" s="183" t="s">
        <v>19</v>
      </c>
      <c r="N324" s="184" t="s">
        <v>44</v>
      </c>
      <c r="P324" s="141">
        <f>O324*H324</f>
        <v>0</v>
      </c>
      <c r="Q324" s="141">
        <v>0.54800000000000004</v>
      </c>
      <c r="R324" s="141">
        <f>Q324*H324</f>
        <v>1.0960000000000001</v>
      </c>
      <c r="S324" s="141">
        <v>0</v>
      </c>
      <c r="T324" s="142">
        <f>S324*H324</f>
        <v>0</v>
      </c>
      <c r="AR324" s="143" t="s">
        <v>270</v>
      </c>
      <c r="AT324" s="143" t="s">
        <v>331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2103</v>
      </c>
    </row>
    <row r="325" spans="2:65" s="12" customFormat="1" x14ac:dyDescent="0.2">
      <c r="B325" s="149"/>
      <c r="D325" s="150" t="s">
        <v>237</v>
      </c>
      <c r="E325" s="151" t="s">
        <v>19</v>
      </c>
      <c r="F325" s="152" t="s">
        <v>2069</v>
      </c>
      <c r="H325" s="153">
        <v>2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33</v>
      </c>
      <c r="AX325" s="12" t="s">
        <v>73</v>
      </c>
      <c r="AY325" s="151" t="s">
        <v>226</v>
      </c>
    </row>
    <row r="326" spans="2:65" s="13" customFormat="1" x14ac:dyDescent="0.2">
      <c r="B326" s="157"/>
      <c r="D326" s="150" t="s">
        <v>237</v>
      </c>
      <c r="E326" s="158" t="s">
        <v>19</v>
      </c>
      <c r="F326" s="159" t="s">
        <v>240</v>
      </c>
      <c r="H326" s="160">
        <v>2</v>
      </c>
      <c r="I326" s="161"/>
      <c r="L326" s="157"/>
      <c r="M326" s="162"/>
      <c r="T326" s="163"/>
      <c r="AT326" s="158" t="s">
        <v>237</v>
      </c>
      <c r="AU326" s="158" t="s">
        <v>83</v>
      </c>
      <c r="AV326" s="13" t="s">
        <v>233</v>
      </c>
      <c r="AW326" s="13" t="s">
        <v>33</v>
      </c>
      <c r="AX326" s="13" t="s">
        <v>81</v>
      </c>
      <c r="AY326" s="158" t="s">
        <v>226</v>
      </c>
    </row>
    <row r="327" spans="2:65" s="1" customFormat="1" ht="16.5" customHeight="1" x14ac:dyDescent="0.2">
      <c r="B327" s="33"/>
      <c r="C327" s="132" t="s">
        <v>535</v>
      </c>
      <c r="D327" s="132" t="s">
        <v>228</v>
      </c>
      <c r="E327" s="133" t="s">
        <v>1971</v>
      </c>
      <c r="F327" s="134" t="s">
        <v>1972</v>
      </c>
      <c r="G327" s="135" t="s">
        <v>243</v>
      </c>
      <c r="H327" s="136">
        <v>4</v>
      </c>
      <c r="I327" s="137"/>
      <c r="J327" s="138">
        <f>ROUND(I327*H327,2)</f>
        <v>0</v>
      </c>
      <c r="K327" s="134" t="s">
        <v>232</v>
      </c>
      <c r="L327" s="33"/>
      <c r="M327" s="139" t="s">
        <v>19</v>
      </c>
      <c r="N327" s="140" t="s">
        <v>44</v>
      </c>
      <c r="P327" s="141">
        <f>O327*H327</f>
        <v>0</v>
      </c>
      <c r="Q327" s="141">
        <v>2.8539999999999999E-2</v>
      </c>
      <c r="R327" s="141">
        <f>Q327*H327</f>
        <v>0.11416</v>
      </c>
      <c r="S327" s="141">
        <v>0</v>
      </c>
      <c r="T327" s="142">
        <f>S327*H327</f>
        <v>0</v>
      </c>
      <c r="AR327" s="143" t="s">
        <v>233</v>
      </c>
      <c r="AT327" s="143" t="s">
        <v>228</v>
      </c>
      <c r="AU327" s="143" t="s">
        <v>83</v>
      </c>
      <c r="AY327" s="18" t="s">
        <v>226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81</v>
      </c>
      <c r="BK327" s="144">
        <f>ROUND(I327*H327,2)</f>
        <v>0</v>
      </c>
      <c r="BL327" s="18" t="s">
        <v>233</v>
      </c>
      <c r="BM327" s="143" t="s">
        <v>1973</v>
      </c>
    </row>
    <row r="328" spans="2:65" s="1" customFormat="1" x14ac:dyDescent="0.2">
      <c r="B328" s="33"/>
      <c r="D328" s="145" t="s">
        <v>235</v>
      </c>
      <c r="F328" s="146" t="s">
        <v>1974</v>
      </c>
      <c r="I328" s="147"/>
      <c r="L328" s="33"/>
      <c r="M328" s="148"/>
      <c r="T328" s="54"/>
      <c r="AT328" s="18" t="s">
        <v>235</v>
      </c>
      <c r="AU328" s="18" t="s">
        <v>83</v>
      </c>
    </row>
    <row r="329" spans="2:65" s="1" customFormat="1" ht="16.5" customHeight="1" x14ac:dyDescent="0.2">
      <c r="B329" s="33"/>
      <c r="C329" s="175" t="s">
        <v>1787</v>
      </c>
      <c r="D329" s="175" t="s">
        <v>331</v>
      </c>
      <c r="E329" s="176" t="s">
        <v>1975</v>
      </c>
      <c r="F329" s="177" t="s">
        <v>1976</v>
      </c>
      <c r="G329" s="178" t="s">
        <v>243</v>
      </c>
      <c r="H329" s="179">
        <v>4</v>
      </c>
      <c r="I329" s="180"/>
      <c r="J329" s="181">
        <f>ROUND(I329*H329,2)</f>
        <v>0</v>
      </c>
      <c r="K329" s="177" t="s">
        <v>19</v>
      </c>
      <c r="L329" s="182"/>
      <c r="M329" s="183" t="s">
        <v>19</v>
      </c>
      <c r="N329" s="184" t="s">
        <v>44</v>
      </c>
      <c r="P329" s="141">
        <f>O329*H329</f>
        <v>0</v>
      </c>
      <c r="Q329" s="141">
        <v>2.4900000000000002</v>
      </c>
      <c r="R329" s="141">
        <f>Q329*H329</f>
        <v>9.9600000000000009</v>
      </c>
      <c r="S329" s="141">
        <v>0</v>
      </c>
      <c r="T329" s="142">
        <f>S329*H329</f>
        <v>0</v>
      </c>
      <c r="AR329" s="143" t="s">
        <v>270</v>
      </c>
      <c r="AT329" s="143" t="s">
        <v>331</v>
      </c>
      <c r="AU329" s="143" t="s">
        <v>83</v>
      </c>
      <c r="AY329" s="18" t="s">
        <v>226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81</v>
      </c>
      <c r="BK329" s="144">
        <f>ROUND(I329*H329,2)</f>
        <v>0</v>
      </c>
      <c r="BL329" s="18" t="s">
        <v>233</v>
      </c>
      <c r="BM329" s="143" t="s">
        <v>1977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2087</v>
      </c>
      <c r="H330" s="153">
        <v>4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73</v>
      </c>
      <c r="AY330" s="151" t="s">
        <v>226</v>
      </c>
    </row>
    <row r="331" spans="2:65" s="13" customFormat="1" x14ac:dyDescent="0.2">
      <c r="B331" s="157"/>
      <c r="D331" s="150" t="s">
        <v>237</v>
      </c>
      <c r="E331" s="158" t="s">
        <v>19</v>
      </c>
      <c r="F331" s="159" t="s">
        <v>240</v>
      </c>
      <c r="H331" s="160">
        <v>4</v>
      </c>
      <c r="I331" s="161"/>
      <c r="L331" s="157"/>
      <c r="M331" s="162"/>
      <c r="T331" s="163"/>
      <c r="AT331" s="158" t="s">
        <v>237</v>
      </c>
      <c r="AU331" s="158" t="s">
        <v>83</v>
      </c>
      <c r="AV331" s="13" t="s">
        <v>233</v>
      </c>
      <c r="AW331" s="13" t="s">
        <v>33</v>
      </c>
      <c r="AX331" s="13" t="s">
        <v>81</v>
      </c>
      <c r="AY331" s="158" t="s">
        <v>226</v>
      </c>
    </row>
    <row r="332" spans="2:65" s="1" customFormat="1" ht="16.5" customHeight="1" x14ac:dyDescent="0.2">
      <c r="B332" s="33"/>
      <c r="C332" s="175" t="s">
        <v>1792</v>
      </c>
      <c r="D332" s="175" t="s">
        <v>331</v>
      </c>
      <c r="E332" s="176" t="s">
        <v>1982</v>
      </c>
      <c r="F332" s="177" t="s">
        <v>1983</v>
      </c>
      <c r="G332" s="178" t="s">
        <v>243</v>
      </c>
      <c r="H332" s="179">
        <v>4</v>
      </c>
      <c r="I332" s="180"/>
      <c r="J332" s="181">
        <f>ROUND(I332*H332,2)</f>
        <v>0</v>
      </c>
      <c r="K332" s="177" t="s">
        <v>19</v>
      </c>
      <c r="L332" s="182"/>
      <c r="M332" s="183" t="s">
        <v>19</v>
      </c>
      <c r="N332" s="184" t="s">
        <v>44</v>
      </c>
      <c r="P332" s="141">
        <f>O332*H332</f>
        <v>0</v>
      </c>
      <c r="Q332" s="141">
        <v>5.0000000000000001E-4</v>
      </c>
      <c r="R332" s="141">
        <f>Q332*H332</f>
        <v>2E-3</v>
      </c>
      <c r="S332" s="141">
        <v>0</v>
      </c>
      <c r="T332" s="142">
        <f>S332*H332</f>
        <v>0</v>
      </c>
      <c r="AR332" s="143" t="s">
        <v>270</v>
      </c>
      <c r="AT332" s="143" t="s">
        <v>331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1984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2104</v>
      </c>
      <c r="H333" s="153">
        <v>4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73</v>
      </c>
      <c r="AY333" s="151" t="s">
        <v>226</v>
      </c>
    </row>
    <row r="334" spans="2:65" s="13" customFormat="1" x14ac:dyDescent="0.2">
      <c r="B334" s="157"/>
      <c r="D334" s="150" t="s">
        <v>237</v>
      </c>
      <c r="E334" s="158" t="s">
        <v>19</v>
      </c>
      <c r="F334" s="159" t="s">
        <v>240</v>
      </c>
      <c r="H334" s="160">
        <v>4</v>
      </c>
      <c r="I334" s="161"/>
      <c r="L334" s="157"/>
      <c r="M334" s="162"/>
      <c r="T334" s="163"/>
      <c r="AT334" s="158" t="s">
        <v>237</v>
      </c>
      <c r="AU334" s="158" t="s">
        <v>83</v>
      </c>
      <c r="AV334" s="13" t="s">
        <v>233</v>
      </c>
      <c r="AW334" s="13" t="s">
        <v>33</v>
      </c>
      <c r="AX334" s="13" t="s">
        <v>81</v>
      </c>
      <c r="AY334" s="158" t="s">
        <v>226</v>
      </c>
    </row>
    <row r="335" spans="2:65" s="1" customFormat="1" ht="16.5" customHeight="1" x14ac:dyDescent="0.2">
      <c r="B335" s="33"/>
      <c r="C335" s="132" t="s">
        <v>1795</v>
      </c>
      <c r="D335" s="132" t="s">
        <v>228</v>
      </c>
      <c r="E335" s="133" t="s">
        <v>1986</v>
      </c>
      <c r="F335" s="134" t="s">
        <v>1987</v>
      </c>
      <c r="G335" s="135" t="s">
        <v>243</v>
      </c>
      <c r="H335" s="136">
        <v>2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3.9269999999999999E-2</v>
      </c>
      <c r="R335" s="141">
        <f>Q335*H335</f>
        <v>7.8539999999999999E-2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1988</v>
      </c>
    </row>
    <row r="336" spans="2:65" s="1" customFormat="1" x14ac:dyDescent="0.2">
      <c r="B336" s="33"/>
      <c r="D336" s="145" t="s">
        <v>235</v>
      </c>
      <c r="F336" s="146" t="s">
        <v>1989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83</v>
      </c>
      <c r="H337" s="153">
        <v>2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" customFormat="1" ht="16.5" customHeight="1" x14ac:dyDescent="0.2">
      <c r="B338" s="33"/>
      <c r="C338" s="175" t="s">
        <v>1797</v>
      </c>
      <c r="D338" s="175" t="s">
        <v>331</v>
      </c>
      <c r="E338" s="176" t="s">
        <v>1990</v>
      </c>
      <c r="F338" s="177" t="s">
        <v>1991</v>
      </c>
      <c r="G338" s="178" t="s">
        <v>243</v>
      </c>
      <c r="H338" s="179">
        <v>2</v>
      </c>
      <c r="I338" s="180"/>
      <c r="J338" s="181">
        <f>ROUND(I338*H338,2)</f>
        <v>0</v>
      </c>
      <c r="K338" s="177" t="s">
        <v>19</v>
      </c>
      <c r="L338" s="182"/>
      <c r="M338" s="183" t="s">
        <v>19</v>
      </c>
      <c r="N338" s="184" t="s">
        <v>44</v>
      </c>
      <c r="P338" s="141">
        <f>O338*H338</f>
        <v>0</v>
      </c>
      <c r="Q338" s="141">
        <v>0.435</v>
      </c>
      <c r="R338" s="141">
        <f>Q338*H338</f>
        <v>0.87</v>
      </c>
      <c r="S338" s="141">
        <v>0</v>
      </c>
      <c r="T338" s="142">
        <f>S338*H338</f>
        <v>0</v>
      </c>
      <c r="AR338" s="143" t="s">
        <v>270</v>
      </c>
      <c r="AT338" s="143" t="s">
        <v>331</v>
      </c>
      <c r="AU338" s="143" t="s">
        <v>83</v>
      </c>
      <c r="AY338" s="18" t="s">
        <v>226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81</v>
      </c>
      <c r="BK338" s="144">
        <f>ROUND(I338*H338,2)</f>
        <v>0</v>
      </c>
      <c r="BL338" s="18" t="s">
        <v>233</v>
      </c>
      <c r="BM338" s="143" t="s">
        <v>1992</v>
      </c>
    </row>
    <row r="339" spans="2:65" s="12" customFormat="1" x14ac:dyDescent="0.2">
      <c r="B339" s="149"/>
      <c r="D339" s="150" t="s">
        <v>237</v>
      </c>
      <c r="E339" s="151" t="s">
        <v>19</v>
      </c>
      <c r="F339" s="152" t="s">
        <v>2069</v>
      </c>
      <c r="H339" s="153">
        <v>2</v>
      </c>
      <c r="I339" s="154"/>
      <c r="L339" s="149"/>
      <c r="M339" s="155"/>
      <c r="T339" s="156"/>
      <c r="AT339" s="151" t="s">
        <v>237</v>
      </c>
      <c r="AU339" s="151" t="s">
        <v>83</v>
      </c>
      <c r="AV339" s="12" t="s">
        <v>83</v>
      </c>
      <c r="AW339" s="12" t="s">
        <v>33</v>
      </c>
      <c r="AX339" s="12" t="s">
        <v>73</v>
      </c>
      <c r="AY339" s="151" t="s">
        <v>226</v>
      </c>
    </row>
    <row r="340" spans="2:65" s="13" customFormat="1" x14ac:dyDescent="0.2">
      <c r="B340" s="157"/>
      <c r="D340" s="150" t="s">
        <v>237</v>
      </c>
      <c r="E340" s="158" t="s">
        <v>19</v>
      </c>
      <c r="F340" s="159" t="s">
        <v>240</v>
      </c>
      <c r="H340" s="160">
        <v>2</v>
      </c>
      <c r="I340" s="161"/>
      <c r="L340" s="157"/>
      <c r="M340" s="162"/>
      <c r="T340" s="163"/>
      <c r="AT340" s="158" t="s">
        <v>237</v>
      </c>
      <c r="AU340" s="158" t="s">
        <v>83</v>
      </c>
      <c r="AV340" s="13" t="s">
        <v>233</v>
      </c>
      <c r="AW340" s="13" t="s">
        <v>33</v>
      </c>
      <c r="AX340" s="13" t="s">
        <v>81</v>
      </c>
      <c r="AY340" s="158" t="s">
        <v>226</v>
      </c>
    </row>
    <row r="341" spans="2:65" s="1" customFormat="1" ht="16.5" customHeight="1" x14ac:dyDescent="0.2">
      <c r="B341" s="33"/>
      <c r="C341" s="132" t="s">
        <v>1801</v>
      </c>
      <c r="D341" s="132" t="s">
        <v>228</v>
      </c>
      <c r="E341" s="133" t="s">
        <v>975</v>
      </c>
      <c r="F341" s="134" t="s">
        <v>976</v>
      </c>
      <c r="G341" s="135" t="s">
        <v>243</v>
      </c>
      <c r="H341" s="136">
        <v>4</v>
      </c>
      <c r="I341" s="137"/>
      <c r="J341" s="138">
        <f>ROUND(I341*H341,2)</f>
        <v>0</v>
      </c>
      <c r="K341" s="134" t="s">
        <v>232</v>
      </c>
      <c r="L341" s="33"/>
      <c r="M341" s="139" t="s">
        <v>19</v>
      </c>
      <c r="N341" s="140" t="s">
        <v>44</v>
      </c>
      <c r="P341" s="141">
        <f>O341*H341</f>
        <v>0</v>
      </c>
      <c r="Q341" s="141">
        <v>0.21734000000000001</v>
      </c>
      <c r="R341" s="141">
        <f>Q341*H341</f>
        <v>0.86936000000000002</v>
      </c>
      <c r="S341" s="141">
        <v>0</v>
      </c>
      <c r="T341" s="142">
        <f>S341*H341</f>
        <v>0</v>
      </c>
      <c r="AR341" s="143" t="s">
        <v>233</v>
      </c>
      <c r="AT341" s="143" t="s">
        <v>228</v>
      </c>
      <c r="AU341" s="143" t="s">
        <v>83</v>
      </c>
      <c r="AY341" s="18" t="s">
        <v>226</v>
      </c>
      <c r="BE341" s="144">
        <f>IF(N341="základní",J341,0)</f>
        <v>0</v>
      </c>
      <c r="BF341" s="144">
        <f>IF(N341="snížená",J341,0)</f>
        <v>0</v>
      </c>
      <c r="BG341" s="144">
        <f>IF(N341="zákl. přenesená",J341,0)</f>
        <v>0</v>
      </c>
      <c r="BH341" s="144">
        <f>IF(N341="sníž. přenesená",J341,0)</f>
        <v>0</v>
      </c>
      <c r="BI341" s="144">
        <f>IF(N341="nulová",J341,0)</f>
        <v>0</v>
      </c>
      <c r="BJ341" s="18" t="s">
        <v>81</v>
      </c>
      <c r="BK341" s="144">
        <f>ROUND(I341*H341,2)</f>
        <v>0</v>
      </c>
      <c r="BL341" s="18" t="s">
        <v>233</v>
      </c>
      <c r="BM341" s="143" t="s">
        <v>1997</v>
      </c>
    </row>
    <row r="342" spans="2:65" s="1" customFormat="1" x14ac:dyDescent="0.2">
      <c r="B342" s="33"/>
      <c r="D342" s="145" t="s">
        <v>235</v>
      </c>
      <c r="F342" s="146" t="s">
        <v>978</v>
      </c>
      <c r="I342" s="147"/>
      <c r="L342" s="33"/>
      <c r="M342" s="148"/>
      <c r="T342" s="54"/>
      <c r="AT342" s="18" t="s">
        <v>235</v>
      </c>
      <c r="AU342" s="18" t="s">
        <v>83</v>
      </c>
    </row>
    <row r="343" spans="2:65" s="1" customFormat="1" ht="16.5" customHeight="1" x14ac:dyDescent="0.2">
      <c r="B343" s="33"/>
      <c r="C343" s="175" t="s">
        <v>1804</v>
      </c>
      <c r="D343" s="175" t="s">
        <v>331</v>
      </c>
      <c r="E343" s="176" t="s">
        <v>979</v>
      </c>
      <c r="F343" s="177" t="s">
        <v>980</v>
      </c>
      <c r="G343" s="178" t="s">
        <v>243</v>
      </c>
      <c r="H343" s="179">
        <v>4</v>
      </c>
      <c r="I343" s="180"/>
      <c r="J343" s="181">
        <f>ROUND(I343*H343,2)</f>
        <v>0</v>
      </c>
      <c r="K343" s="177" t="s">
        <v>19</v>
      </c>
      <c r="L343" s="182"/>
      <c r="M343" s="183" t="s">
        <v>19</v>
      </c>
      <c r="N343" s="184" t="s">
        <v>44</v>
      </c>
      <c r="P343" s="141">
        <f>O343*H343</f>
        <v>0</v>
      </c>
      <c r="Q343" s="141">
        <v>0.16500000000000001</v>
      </c>
      <c r="R343" s="141">
        <f>Q343*H343</f>
        <v>0.66</v>
      </c>
      <c r="S343" s="141">
        <v>0</v>
      </c>
      <c r="T343" s="142">
        <f>S343*H343</f>
        <v>0</v>
      </c>
      <c r="AR343" s="143" t="s">
        <v>270</v>
      </c>
      <c r="AT343" s="143" t="s">
        <v>331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1998</v>
      </c>
    </row>
    <row r="344" spans="2:65" s="1" customFormat="1" ht="16.5" customHeight="1" x14ac:dyDescent="0.2">
      <c r="B344" s="33"/>
      <c r="C344" s="132" t="s">
        <v>1810</v>
      </c>
      <c r="D344" s="132" t="s">
        <v>228</v>
      </c>
      <c r="E344" s="133" t="s">
        <v>986</v>
      </c>
      <c r="F344" s="134" t="s">
        <v>987</v>
      </c>
      <c r="G344" s="135" t="s">
        <v>396</v>
      </c>
      <c r="H344" s="136">
        <v>101.2</v>
      </c>
      <c r="I344" s="137"/>
      <c r="J344" s="138">
        <f>ROUND(I344*H344,2)</f>
        <v>0</v>
      </c>
      <c r="K344" s="134" t="s">
        <v>232</v>
      </c>
      <c r="L344" s="33"/>
      <c r="M344" s="139" t="s">
        <v>19</v>
      </c>
      <c r="N344" s="140" t="s">
        <v>44</v>
      </c>
      <c r="P344" s="141">
        <f>O344*H344</f>
        <v>0</v>
      </c>
      <c r="Q344" s="141">
        <v>1.2999999999999999E-4</v>
      </c>
      <c r="R344" s="141">
        <f>Q344*H344</f>
        <v>1.3155999999999999E-2</v>
      </c>
      <c r="S344" s="141">
        <v>0</v>
      </c>
      <c r="T344" s="142">
        <f>S344*H344</f>
        <v>0</v>
      </c>
      <c r="AR344" s="143" t="s">
        <v>233</v>
      </c>
      <c r="AT344" s="143" t="s">
        <v>228</v>
      </c>
      <c r="AU344" s="143" t="s">
        <v>83</v>
      </c>
      <c r="AY344" s="18" t="s">
        <v>226</v>
      </c>
      <c r="BE344" s="144">
        <f>IF(N344="základní",J344,0)</f>
        <v>0</v>
      </c>
      <c r="BF344" s="144">
        <f>IF(N344="snížená",J344,0)</f>
        <v>0</v>
      </c>
      <c r="BG344" s="144">
        <f>IF(N344="zákl. přenesená",J344,0)</f>
        <v>0</v>
      </c>
      <c r="BH344" s="144">
        <f>IF(N344="sníž. přenesená",J344,0)</f>
        <v>0</v>
      </c>
      <c r="BI344" s="144">
        <f>IF(N344="nulová",J344,0)</f>
        <v>0</v>
      </c>
      <c r="BJ344" s="18" t="s">
        <v>81</v>
      </c>
      <c r="BK344" s="144">
        <f>ROUND(I344*H344,2)</f>
        <v>0</v>
      </c>
      <c r="BL344" s="18" t="s">
        <v>233</v>
      </c>
      <c r="BM344" s="143" t="s">
        <v>1999</v>
      </c>
    </row>
    <row r="345" spans="2:65" s="1" customFormat="1" x14ac:dyDescent="0.2">
      <c r="B345" s="33"/>
      <c r="D345" s="145" t="s">
        <v>235</v>
      </c>
      <c r="F345" s="146" t="s">
        <v>989</v>
      </c>
      <c r="I345" s="147"/>
      <c r="L345" s="33"/>
      <c r="M345" s="148"/>
      <c r="T345" s="54"/>
      <c r="AT345" s="18" t="s">
        <v>235</v>
      </c>
      <c r="AU345" s="18" t="s">
        <v>83</v>
      </c>
    </row>
    <row r="346" spans="2:65" s="12" customFormat="1" x14ac:dyDescent="0.2">
      <c r="B346" s="149"/>
      <c r="D346" s="150" t="s">
        <v>237</v>
      </c>
      <c r="E346" s="151" t="s">
        <v>19</v>
      </c>
      <c r="F346" s="152" t="s">
        <v>2000</v>
      </c>
      <c r="H346" s="153">
        <v>101.2</v>
      </c>
      <c r="I346" s="154"/>
      <c r="L346" s="149"/>
      <c r="M346" s="155"/>
      <c r="T346" s="156"/>
      <c r="AT346" s="151" t="s">
        <v>237</v>
      </c>
      <c r="AU346" s="151" t="s">
        <v>83</v>
      </c>
      <c r="AV346" s="12" t="s">
        <v>83</v>
      </c>
      <c r="AW346" s="12" t="s">
        <v>33</v>
      </c>
      <c r="AX346" s="12" t="s">
        <v>81</v>
      </c>
      <c r="AY346" s="151" t="s">
        <v>226</v>
      </c>
    </row>
    <row r="347" spans="2:65" s="11" customFormat="1" ht="22.9" customHeight="1" x14ac:dyDescent="0.2">
      <c r="B347" s="120"/>
      <c r="D347" s="121" t="s">
        <v>72</v>
      </c>
      <c r="E347" s="130" t="s">
        <v>330</v>
      </c>
      <c r="F347" s="130" t="s">
        <v>478</v>
      </c>
      <c r="I347" s="123"/>
      <c r="J347" s="131">
        <f>BK347</f>
        <v>0</v>
      </c>
      <c r="L347" s="120"/>
      <c r="M347" s="125"/>
      <c r="P347" s="126">
        <f>SUM(P348:P379)</f>
        <v>0</v>
      </c>
      <c r="R347" s="126">
        <f>SUM(R348:R379)</f>
        <v>0</v>
      </c>
      <c r="T347" s="127">
        <f>SUM(T348:T379)</f>
        <v>0</v>
      </c>
      <c r="AR347" s="121" t="s">
        <v>81</v>
      </c>
      <c r="AT347" s="128" t="s">
        <v>72</v>
      </c>
      <c r="AU347" s="128" t="s">
        <v>81</v>
      </c>
      <c r="AY347" s="121" t="s">
        <v>226</v>
      </c>
      <c r="BK347" s="129">
        <f>SUM(BK348:BK379)</f>
        <v>0</v>
      </c>
    </row>
    <row r="348" spans="2:65" s="1" customFormat="1" ht="24.2" customHeight="1" x14ac:dyDescent="0.2">
      <c r="B348" s="33"/>
      <c r="C348" s="132" t="s">
        <v>1813</v>
      </c>
      <c r="D348" s="132" t="s">
        <v>228</v>
      </c>
      <c r="E348" s="133" t="s">
        <v>1309</v>
      </c>
      <c r="F348" s="134" t="s">
        <v>1310</v>
      </c>
      <c r="G348" s="135" t="s">
        <v>396</v>
      </c>
      <c r="H348" s="136">
        <v>202.4</v>
      </c>
      <c r="I348" s="137"/>
      <c r="J348" s="138">
        <f>ROUND(I348*H348,2)</f>
        <v>0</v>
      </c>
      <c r="K348" s="134" t="s">
        <v>232</v>
      </c>
      <c r="L348" s="33"/>
      <c r="M348" s="139" t="s">
        <v>19</v>
      </c>
      <c r="N348" s="140" t="s">
        <v>44</v>
      </c>
      <c r="P348" s="141">
        <f>O348*H348</f>
        <v>0</v>
      </c>
      <c r="Q348" s="141">
        <v>0</v>
      </c>
      <c r="R348" s="141">
        <f>Q348*H348</f>
        <v>0</v>
      </c>
      <c r="S348" s="141">
        <v>0</v>
      </c>
      <c r="T348" s="142">
        <f>S348*H348</f>
        <v>0</v>
      </c>
      <c r="AR348" s="143" t="s">
        <v>233</v>
      </c>
      <c r="AT348" s="143" t="s">
        <v>228</v>
      </c>
      <c r="AU348" s="143" t="s">
        <v>83</v>
      </c>
      <c r="AY348" s="18" t="s">
        <v>226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8" t="s">
        <v>81</v>
      </c>
      <c r="BK348" s="144">
        <f>ROUND(I348*H348,2)</f>
        <v>0</v>
      </c>
      <c r="BL348" s="18" t="s">
        <v>233</v>
      </c>
      <c r="BM348" s="143" t="s">
        <v>2001</v>
      </c>
    </row>
    <row r="349" spans="2:65" s="1" customFormat="1" x14ac:dyDescent="0.2">
      <c r="B349" s="33"/>
      <c r="D349" s="145" t="s">
        <v>235</v>
      </c>
      <c r="F349" s="146" t="s">
        <v>1312</v>
      </c>
      <c r="I349" s="147"/>
      <c r="L349" s="33"/>
      <c r="M349" s="148"/>
      <c r="T349" s="54"/>
      <c r="AT349" s="18" t="s">
        <v>235</v>
      </c>
      <c r="AU349" s="18" t="s">
        <v>83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2002</v>
      </c>
      <c r="H350" s="153">
        <v>202.4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81</v>
      </c>
      <c r="AY350" s="151" t="s">
        <v>226</v>
      </c>
    </row>
    <row r="351" spans="2:65" s="1" customFormat="1" ht="16.5" customHeight="1" x14ac:dyDescent="0.2">
      <c r="B351" s="33"/>
      <c r="C351" s="132" t="s">
        <v>1818</v>
      </c>
      <c r="D351" s="132" t="s">
        <v>228</v>
      </c>
      <c r="E351" s="133" t="s">
        <v>1314</v>
      </c>
      <c r="F351" s="134" t="s">
        <v>1315</v>
      </c>
      <c r="G351" s="135" t="s">
        <v>396</v>
      </c>
      <c r="H351" s="136">
        <v>202.4</v>
      </c>
      <c r="I351" s="137"/>
      <c r="J351" s="138">
        <f>ROUND(I351*H351,2)</f>
        <v>0</v>
      </c>
      <c r="K351" s="134" t="s">
        <v>232</v>
      </c>
      <c r="L351" s="33"/>
      <c r="M351" s="139" t="s">
        <v>19</v>
      </c>
      <c r="N351" s="140" t="s">
        <v>44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233</v>
      </c>
      <c r="AT351" s="143" t="s">
        <v>228</v>
      </c>
      <c r="AU351" s="143" t="s">
        <v>83</v>
      </c>
      <c r="AY351" s="18" t="s">
        <v>226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8" t="s">
        <v>81</v>
      </c>
      <c r="BK351" s="144">
        <f>ROUND(I351*H351,2)</f>
        <v>0</v>
      </c>
      <c r="BL351" s="18" t="s">
        <v>233</v>
      </c>
      <c r="BM351" s="143" t="s">
        <v>2003</v>
      </c>
    </row>
    <row r="352" spans="2:65" s="1" customFormat="1" x14ac:dyDescent="0.2">
      <c r="B352" s="33"/>
      <c r="D352" s="145" t="s">
        <v>235</v>
      </c>
      <c r="F352" s="146" t="s">
        <v>1317</v>
      </c>
      <c r="I352" s="147"/>
      <c r="L352" s="33"/>
      <c r="M352" s="148"/>
      <c r="T352" s="54"/>
      <c r="AT352" s="18" t="s">
        <v>235</v>
      </c>
      <c r="AU352" s="18" t="s">
        <v>83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2002</v>
      </c>
      <c r="H353" s="153">
        <v>202.4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202.4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24.2" customHeight="1" x14ac:dyDescent="0.2">
      <c r="B355" s="33"/>
      <c r="C355" s="132" t="s">
        <v>1821</v>
      </c>
      <c r="D355" s="132" t="s">
        <v>228</v>
      </c>
      <c r="E355" s="133" t="s">
        <v>490</v>
      </c>
      <c r="F355" s="134" t="s">
        <v>491</v>
      </c>
      <c r="G355" s="135" t="s">
        <v>492</v>
      </c>
      <c r="H355" s="136">
        <v>71.921000000000006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0</v>
      </c>
      <c r="R355" s="141">
        <f>Q355*H355</f>
        <v>0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2004</v>
      </c>
    </row>
    <row r="356" spans="2:65" s="1" customFormat="1" x14ac:dyDescent="0.2">
      <c r="B356" s="33"/>
      <c r="D356" s="145" t="s">
        <v>235</v>
      </c>
      <c r="F356" s="146" t="s">
        <v>494</v>
      </c>
      <c r="I356" s="147"/>
      <c r="L356" s="33"/>
      <c r="M356" s="148"/>
      <c r="T356" s="54"/>
      <c r="AT356" s="18" t="s">
        <v>235</v>
      </c>
      <c r="AU356" s="18" t="s">
        <v>83</v>
      </c>
    </row>
    <row r="357" spans="2:65" s="12" customFormat="1" x14ac:dyDescent="0.2">
      <c r="B357" s="149"/>
      <c r="D357" s="150" t="s">
        <v>237</v>
      </c>
      <c r="E357" s="151" t="s">
        <v>19</v>
      </c>
      <c r="F357" s="152" t="s">
        <v>2105</v>
      </c>
      <c r="H357" s="153">
        <v>42.128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33</v>
      </c>
      <c r="AX357" s="12" t="s">
        <v>73</v>
      </c>
      <c r="AY357" s="151" t="s">
        <v>226</v>
      </c>
    </row>
    <row r="358" spans="2:65" s="12" customFormat="1" x14ac:dyDescent="0.2">
      <c r="B358" s="149"/>
      <c r="D358" s="150" t="s">
        <v>237</v>
      </c>
      <c r="E358" s="151" t="s">
        <v>19</v>
      </c>
      <c r="F358" s="152" t="s">
        <v>2106</v>
      </c>
      <c r="H358" s="153">
        <v>29.792999999999999</v>
      </c>
      <c r="I358" s="154"/>
      <c r="L358" s="149"/>
      <c r="M358" s="155"/>
      <c r="T358" s="156"/>
      <c r="AT358" s="151" t="s">
        <v>237</v>
      </c>
      <c r="AU358" s="151" t="s">
        <v>83</v>
      </c>
      <c r="AV358" s="12" t="s">
        <v>83</v>
      </c>
      <c r="AW358" s="12" t="s">
        <v>33</v>
      </c>
      <c r="AX358" s="12" t="s">
        <v>73</v>
      </c>
      <c r="AY358" s="151" t="s">
        <v>226</v>
      </c>
    </row>
    <row r="359" spans="2:65" s="13" customFormat="1" x14ac:dyDescent="0.2">
      <c r="B359" s="157"/>
      <c r="D359" s="150" t="s">
        <v>237</v>
      </c>
      <c r="E359" s="158" t="s">
        <v>19</v>
      </c>
      <c r="F359" s="159" t="s">
        <v>240</v>
      </c>
      <c r="H359" s="160">
        <v>71.921000000000006</v>
      </c>
      <c r="I359" s="161"/>
      <c r="L359" s="157"/>
      <c r="M359" s="162"/>
      <c r="T359" s="163"/>
      <c r="AT359" s="158" t="s">
        <v>237</v>
      </c>
      <c r="AU359" s="158" t="s">
        <v>83</v>
      </c>
      <c r="AV359" s="13" t="s">
        <v>233</v>
      </c>
      <c r="AW359" s="13" t="s">
        <v>33</v>
      </c>
      <c r="AX359" s="13" t="s">
        <v>81</v>
      </c>
      <c r="AY359" s="158" t="s">
        <v>226</v>
      </c>
    </row>
    <row r="360" spans="2:65" s="1" customFormat="1" ht="24.2" customHeight="1" x14ac:dyDescent="0.2">
      <c r="B360" s="33"/>
      <c r="C360" s="132" t="s">
        <v>1823</v>
      </c>
      <c r="D360" s="132" t="s">
        <v>228</v>
      </c>
      <c r="E360" s="133" t="s">
        <v>497</v>
      </c>
      <c r="F360" s="134" t="s">
        <v>498</v>
      </c>
      <c r="G360" s="135" t="s">
        <v>492</v>
      </c>
      <c r="H360" s="136">
        <v>287.68400000000003</v>
      </c>
      <c r="I360" s="137"/>
      <c r="J360" s="138">
        <f>ROUND(I360*H360,2)</f>
        <v>0</v>
      </c>
      <c r="K360" s="134" t="s">
        <v>232</v>
      </c>
      <c r="L360" s="33"/>
      <c r="M360" s="139" t="s">
        <v>19</v>
      </c>
      <c r="N360" s="140" t="s">
        <v>44</v>
      </c>
      <c r="P360" s="141">
        <f>O360*H360</f>
        <v>0</v>
      </c>
      <c r="Q360" s="141">
        <v>0</v>
      </c>
      <c r="R360" s="141">
        <f>Q360*H360</f>
        <v>0</v>
      </c>
      <c r="S360" s="141">
        <v>0</v>
      </c>
      <c r="T360" s="142">
        <f>S360*H360</f>
        <v>0</v>
      </c>
      <c r="AR360" s="143" t="s">
        <v>233</v>
      </c>
      <c r="AT360" s="143" t="s">
        <v>228</v>
      </c>
      <c r="AU360" s="143" t="s">
        <v>83</v>
      </c>
      <c r="AY360" s="18" t="s">
        <v>226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8" t="s">
        <v>81</v>
      </c>
      <c r="BK360" s="144">
        <f>ROUND(I360*H360,2)</f>
        <v>0</v>
      </c>
      <c r="BL360" s="18" t="s">
        <v>233</v>
      </c>
      <c r="BM360" s="143" t="s">
        <v>2007</v>
      </c>
    </row>
    <row r="361" spans="2:65" s="1" customFormat="1" x14ac:dyDescent="0.2">
      <c r="B361" s="33"/>
      <c r="D361" s="145" t="s">
        <v>235</v>
      </c>
      <c r="F361" s="146" t="s">
        <v>500</v>
      </c>
      <c r="I361" s="147"/>
      <c r="L361" s="33"/>
      <c r="M361" s="148"/>
      <c r="T361" s="54"/>
      <c r="AT361" s="18" t="s">
        <v>235</v>
      </c>
      <c r="AU361" s="18" t="s">
        <v>83</v>
      </c>
    </row>
    <row r="362" spans="2:65" s="12" customFormat="1" x14ac:dyDescent="0.2">
      <c r="B362" s="149"/>
      <c r="D362" s="150" t="s">
        <v>237</v>
      </c>
      <c r="F362" s="152" t="s">
        <v>2107</v>
      </c>
      <c r="H362" s="153">
        <v>287.68400000000003</v>
      </c>
      <c r="I362" s="154"/>
      <c r="L362" s="149"/>
      <c r="M362" s="155"/>
      <c r="T362" s="156"/>
      <c r="AT362" s="151" t="s">
        <v>237</v>
      </c>
      <c r="AU362" s="151" t="s">
        <v>83</v>
      </c>
      <c r="AV362" s="12" t="s">
        <v>83</v>
      </c>
      <c r="AW362" s="12" t="s">
        <v>4</v>
      </c>
      <c r="AX362" s="12" t="s">
        <v>81</v>
      </c>
      <c r="AY362" s="151" t="s">
        <v>226</v>
      </c>
    </row>
    <row r="363" spans="2:65" s="1" customFormat="1" ht="24.2" customHeight="1" x14ac:dyDescent="0.2">
      <c r="B363" s="33"/>
      <c r="C363" s="132" t="s">
        <v>1825</v>
      </c>
      <c r="D363" s="132" t="s">
        <v>228</v>
      </c>
      <c r="E363" s="133" t="s">
        <v>503</v>
      </c>
      <c r="F363" s="134" t="s">
        <v>504</v>
      </c>
      <c r="G363" s="135" t="s">
        <v>492</v>
      </c>
      <c r="H363" s="136">
        <v>100.991</v>
      </c>
      <c r="I363" s="137"/>
      <c r="J363" s="138">
        <f>ROUND(I363*H363,2)</f>
        <v>0</v>
      </c>
      <c r="K363" s="134" t="s">
        <v>232</v>
      </c>
      <c r="L363" s="33"/>
      <c r="M363" s="139" t="s">
        <v>19</v>
      </c>
      <c r="N363" s="140" t="s">
        <v>44</v>
      </c>
      <c r="P363" s="141">
        <f>O363*H363</f>
        <v>0</v>
      </c>
      <c r="Q363" s="141">
        <v>0</v>
      </c>
      <c r="R363" s="141">
        <f>Q363*H363</f>
        <v>0</v>
      </c>
      <c r="S363" s="141">
        <v>0</v>
      </c>
      <c r="T363" s="142">
        <f>S363*H363</f>
        <v>0</v>
      </c>
      <c r="AR363" s="143" t="s">
        <v>233</v>
      </c>
      <c r="AT363" s="143" t="s">
        <v>228</v>
      </c>
      <c r="AU363" s="143" t="s">
        <v>83</v>
      </c>
      <c r="AY363" s="18" t="s">
        <v>226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8" t="s">
        <v>81</v>
      </c>
      <c r="BK363" s="144">
        <f>ROUND(I363*H363,2)</f>
        <v>0</v>
      </c>
      <c r="BL363" s="18" t="s">
        <v>233</v>
      </c>
      <c r="BM363" s="143" t="s">
        <v>2009</v>
      </c>
    </row>
    <row r="364" spans="2:65" s="1" customFormat="1" x14ac:dyDescent="0.2">
      <c r="B364" s="33"/>
      <c r="D364" s="145" t="s">
        <v>235</v>
      </c>
      <c r="F364" s="146" t="s">
        <v>506</v>
      </c>
      <c r="I364" s="147"/>
      <c r="L364" s="33"/>
      <c r="M364" s="148"/>
      <c r="T364" s="54"/>
      <c r="AT364" s="18" t="s">
        <v>235</v>
      </c>
      <c r="AU364" s="18" t="s">
        <v>83</v>
      </c>
    </row>
    <row r="365" spans="2:65" s="12" customFormat="1" x14ac:dyDescent="0.2">
      <c r="B365" s="149"/>
      <c r="D365" s="150" t="s">
        <v>237</v>
      </c>
      <c r="E365" s="151" t="s">
        <v>19</v>
      </c>
      <c r="F365" s="152" t="s">
        <v>2108</v>
      </c>
      <c r="H365" s="153">
        <v>47.213000000000001</v>
      </c>
      <c r="I365" s="154"/>
      <c r="L365" s="149"/>
      <c r="M365" s="155"/>
      <c r="T365" s="156"/>
      <c r="AT365" s="151" t="s">
        <v>237</v>
      </c>
      <c r="AU365" s="151" t="s">
        <v>83</v>
      </c>
      <c r="AV365" s="12" t="s">
        <v>83</v>
      </c>
      <c r="AW365" s="12" t="s">
        <v>33</v>
      </c>
      <c r="AX365" s="12" t="s">
        <v>73</v>
      </c>
      <c r="AY365" s="151" t="s">
        <v>226</v>
      </c>
    </row>
    <row r="366" spans="2:65" s="12" customFormat="1" x14ac:dyDescent="0.2">
      <c r="B366" s="149"/>
      <c r="D366" s="150" t="s">
        <v>237</v>
      </c>
      <c r="E366" s="151" t="s">
        <v>19</v>
      </c>
      <c r="F366" s="152" t="s">
        <v>2109</v>
      </c>
      <c r="H366" s="153">
        <v>53.777999999999999</v>
      </c>
      <c r="I366" s="154"/>
      <c r="L366" s="149"/>
      <c r="M366" s="155"/>
      <c r="T366" s="156"/>
      <c r="AT366" s="151" t="s">
        <v>237</v>
      </c>
      <c r="AU366" s="151" t="s">
        <v>83</v>
      </c>
      <c r="AV366" s="12" t="s">
        <v>83</v>
      </c>
      <c r="AW366" s="12" t="s">
        <v>33</v>
      </c>
      <c r="AX366" s="12" t="s">
        <v>73</v>
      </c>
      <c r="AY366" s="151" t="s">
        <v>226</v>
      </c>
    </row>
    <row r="367" spans="2:65" s="13" customFormat="1" x14ac:dyDescent="0.2">
      <c r="B367" s="157"/>
      <c r="D367" s="150" t="s">
        <v>237</v>
      </c>
      <c r="E367" s="158" t="s">
        <v>19</v>
      </c>
      <c r="F367" s="159" t="s">
        <v>240</v>
      </c>
      <c r="H367" s="160">
        <v>100.991</v>
      </c>
      <c r="I367" s="161"/>
      <c r="L367" s="157"/>
      <c r="M367" s="162"/>
      <c r="T367" s="163"/>
      <c r="AT367" s="158" t="s">
        <v>237</v>
      </c>
      <c r="AU367" s="158" t="s">
        <v>83</v>
      </c>
      <c r="AV367" s="13" t="s">
        <v>233</v>
      </c>
      <c r="AW367" s="13" t="s">
        <v>33</v>
      </c>
      <c r="AX367" s="13" t="s">
        <v>81</v>
      </c>
      <c r="AY367" s="158" t="s">
        <v>226</v>
      </c>
    </row>
    <row r="368" spans="2:65" s="1" customFormat="1" ht="24.2" customHeight="1" x14ac:dyDescent="0.2">
      <c r="B368" s="33"/>
      <c r="C368" s="132" t="s">
        <v>2110</v>
      </c>
      <c r="D368" s="132" t="s">
        <v>228</v>
      </c>
      <c r="E368" s="133" t="s">
        <v>509</v>
      </c>
      <c r="F368" s="134" t="s">
        <v>498</v>
      </c>
      <c r="G368" s="135" t="s">
        <v>492</v>
      </c>
      <c r="H368" s="136">
        <v>403.964</v>
      </c>
      <c r="I368" s="137"/>
      <c r="J368" s="138">
        <f>ROUND(I368*H368,2)</f>
        <v>0</v>
      </c>
      <c r="K368" s="134" t="s">
        <v>232</v>
      </c>
      <c r="L368" s="33"/>
      <c r="M368" s="139" t="s">
        <v>19</v>
      </c>
      <c r="N368" s="140" t="s">
        <v>44</v>
      </c>
      <c r="P368" s="141">
        <f>O368*H368</f>
        <v>0</v>
      </c>
      <c r="Q368" s="141">
        <v>0</v>
      </c>
      <c r="R368" s="141">
        <f>Q368*H368</f>
        <v>0</v>
      </c>
      <c r="S368" s="141">
        <v>0</v>
      </c>
      <c r="T368" s="142">
        <f>S368*H368</f>
        <v>0</v>
      </c>
      <c r="AR368" s="143" t="s">
        <v>233</v>
      </c>
      <c r="AT368" s="143" t="s">
        <v>228</v>
      </c>
      <c r="AU368" s="143" t="s">
        <v>83</v>
      </c>
      <c r="AY368" s="18" t="s">
        <v>226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8" t="s">
        <v>81</v>
      </c>
      <c r="BK368" s="144">
        <f>ROUND(I368*H368,2)</f>
        <v>0</v>
      </c>
      <c r="BL368" s="18" t="s">
        <v>233</v>
      </c>
      <c r="BM368" s="143" t="s">
        <v>2012</v>
      </c>
    </row>
    <row r="369" spans="2:65" s="1" customFormat="1" x14ac:dyDescent="0.2">
      <c r="B369" s="33"/>
      <c r="D369" s="145" t="s">
        <v>235</v>
      </c>
      <c r="F369" s="146" t="s">
        <v>511</v>
      </c>
      <c r="I369" s="147"/>
      <c r="L369" s="33"/>
      <c r="M369" s="148"/>
      <c r="T369" s="54"/>
      <c r="AT369" s="18" t="s">
        <v>235</v>
      </c>
      <c r="AU369" s="18" t="s">
        <v>83</v>
      </c>
    </row>
    <row r="370" spans="2:65" s="12" customFormat="1" x14ac:dyDescent="0.2">
      <c r="B370" s="149"/>
      <c r="D370" s="150" t="s">
        <v>237</v>
      </c>
      <c r="F370" s="152" t="s">
        <v>2111</v>
      </c>
      <c r="H370" s="153">
        <v>403.964</v>
      </c>
      <c r="I370" s="154"/>
      <c r="L370" s="149"/>
      <c r="M370" s="155"/>
      <c r="T370" s="156"/>
      <c r="AT370" s="151" t="s">
        <v>237</v>
      </c>
      <c r="AU370" s="151" t="s">
        <v>83</v>
      </c>
      <c r="AV370" s="12" t="s">
        <v>83</v>
      </c>
      <c r="AW370" s="12" t="s">
        <v>4</v>
      </c>
      <c r="AX370" s="12" t="s">
        <v>81</v>
      </c>
      <c r="AY370" s="151" t="s">
        <v>226</v>
      </c>
    </row>
    <row r="371" spans="2:65" s="1" customFormat="1" ht="24.2" customHeight="1" x14ac:dyDescent="0.2">
      <c r="B371" s="33"/>
      <c r="C371" s="132" t="s">
        <v>2112</v>
      </c>
      <c r="D371" s="132" t="s">
        <v>228</v>
      </c>
      <c r="E371" s="133" t="s">
        <v>514</v>
      </c>
      <c r="F371" s="134" t="s">
        <v>515</v>
      </c>
      <c r="G371" s="135" t="s">
        <v>492</v>
      </c>
      <c r="H371" s="136">
        <v>47.213000000000001</v>
      </c>
      <c r="I371" s="137"/>
      <c r="J371" s="138">
        <f>ROUND(I371*H371,2)</f>
        <v>0</v>
      </c>
      <c r="K371" s="134" t="s">
        <v>19</v>
      </c>
      <c r="L371" s="33"/>
      <c r="M371" s="139" t="s">
        <v>19</v>
      </c>
      <c r="N371" s="140" t="s">
        <v>44</v>
      </c>
      <c r="P371" s="141">
        <f>O371*H371</f>
        <v>0</v>
      </c>
      <c r="Q371" s="141">
        <v>0</v>
      </c>
      <c r="R371" s="141">
        <f>Q371*H371</f>
        <v>0</v>
      </c>
      <c r="S371" s="141">
        <v>0</v>
      </c>
      <c r="T371" s="142">
        <f>S371*H371</f>
        <v>0</v>
      </c>
      <c r="AR371" s="143" t="s">
        <v>233</v>
      </c>
      <c r="AT371" s="143" t="s">
        <v>228</v>
      </c>
      <c r="AU371" s="143" t="s">
        <v>83</v>
      </c>
      <c r="AY371" s="18" t="s">
        <v>226</v>
      </c>
      <c r="BE371" s="144">
        <f>IF(N371="základní",J371,0)</f>
        <v>0</v>
      </c>
      <c r="BF371" s="144">
        <f>IF(N371="snížená",J371,0)</f>
        <v>0</v>
      </c>
      <c r="BG371" s="144">
        <f>IF(N371="zákl. přenesená",J371,0)</f>
        <v>0</v>
      </c>
      <c r="BH371" s="144">
        <f>IF(N371="sníž. přenesená",J371,0)</f>
        <v>0</v>
      </c>
      <c r="BI371" s="144">
        <f>IF(N371="nulová",J371,0)</f>
        <v>0</v>
      </c>
      <c r="BJ371" s="18" t="s">
        <v>81</v>
      </c>
      <c r="BK371" s="144">
        <f>ROUND(I371*H371,2)</f>
        <v>0</v>
      </c>
      <c r="BL371" s="18" t="s">
        <v>233</v>
      </c>
      <c r="BM371" s="143" t="s">
        <v>2014</v>
      </c>
    </row>
    <row r="372" spans="2:65" s="12" customFormat="1" x14ac:dyDescent="0.2">
      <c r="B372" s="149"/>
      <c r="D372" s="150" t="s">
        <v>237</v>
      </c>
      <c r="E372" s="151" t="s">
        <v>19</v>
      </c>
      <c r="F372" s="152" t="s">
        <v>2108</v>
      </c>
      <c r="H372" s="153">
        <v>47.213000000000001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33</v>
      </c>
      <c r="AX372" s="12" t="s">
        <v>73</v>
      </c>
      <c r="AY372" s="151" t="s">
        <v>226</v>
      </c>
    </row>
    <row r="373" spans="2:65" s="13" customFormat="1" x14ac:dyDescent="0.2">
      <c r="B373" s="157"/>
      <c r="D373" s="150" t="s">
        <v>237</v>
      </c>
      <c r="E373" s="158" t="s">
        <v>19</v>
      </c>
      <c r="F373" s="159" t="s">
        <v>240</v>
      </c>
      <c r="H373" s="160">
        <v>47.213000000000001</v>
      </c>
      <c r="I373" s="161"/>
      <c r="L373" s="157"/>
      <c r="M373" s="162"/>
      <c r="T373" s="163"/>
      <c r="AT373" s="158" t="s">
        <v>237</v>
      </c>
      <c r="AU373" s="158" t="s">
        <v>83</v>
      </c>
      <c r="AV373" s="13" t="s">
        <v>233</v>
      </c>
      <c r="AW373" s="13" t="s">
        <v>33</v>
      </c>
      <c r="AX373" s="13" t="s">
        <v>81</v>
      </c>
      <c r="AY373" s="158" t="s">
        <v>226</v>
      </c>
    </row>
    <row r="374" spans="2:65" s="1" customFormat="1" ht="24.2" customHeight="1" x14ac:dyDescent="0.2">
      <c r="B374" s="33"/>
      <c r="C374" s="132" t="s">
        <v>2113</v>
      </c>
      <c r="D374" s="132" t="s">
        <v>228</v>
      </c>
      <c r="E374" s="133" t="s">
        <v>519</v>
      </c>
      <c r="F374" s="134" t="s">
        <v>520</v>
      </c>
      <c r="G374" s="135" t="s">
        <v>492</v>
      </c>
      <c r="H374" s="136">
        <v>83.570999999999998</v>
      </c>
      <c r="I374" s="137"/>
      <c r="J374" s="138">
        <f>ROUND(I374*H374,2)</f>
        <v>0</v>
      </c>
      <c r="K374" s="134" t="s">
        <v>19</v>
      </c>
      <c r="L374" s="33"/>
      <c r="M374" s="139" t="s">
        <v>19</v>
      </c>
      <c r="N374" s="140" t="s">
        <v>44</v>
      </c>
      <c r="P374" s="141">
        <f>O374*H374</f>
        <v>0</v>
      </c>
      <c r="Q374" s="141">
        <v>0</v>
      </c>
      <c r="R374" s="141">
        <f>Q374*H374</f>
        <v>0</v>
      </c>
      <c r="S374" s="141">
        <v>0</v>
      </c>
      <c r="T374" s="142">
        <f>S374*H374</f>
        <v>0</v>
      </c>
      <c r="AR374" s="143" t="s">
        <v>233</v>
      </c>
      <c r="AT374" s="143" t="s">
        <v>228</v>
      </c>
      <c r="AU374" s="143" t="s">
        <v>83</v>
      </c>
      <c r="AY374" s="18" t="s">
        <v>226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8" t="s">
        <v>81</v>
      </c>
      <c r="BK374" s="144">
        <f>ROUND(I374*H374,2)</f>
        <v>0</v>
      </c>
      <c r="BL374" s="18" t="s">
        <v>233</v>
      </c>
      <c r="BM374" s="143" t="s">
        <v>2015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2106</v>
      </c>
      <c r="H375" s="153">
        <v>29.792999999999999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73</v>
      </c>
      <c r="AY375" s="151" t="s">
        <v>226</v>
      </c>
    </row>
    <row r="376" spans="2:65" s="12" customFormat="1" x14ac:dyDescent="0.2">
      <c r="B376" s="149"/>
      <c r="D376" s="150" t="s">
        <v>237</v>
      </c>
      <c r="E376" s="151" t="s">
        <v>19</v>
      </c>
      <c r="F376" s="152" t="s">
        <v>2109</v>
      </c>
      <c r="H376" s="153">
        <v>53.777999999999999</v>
      </c>
      <c r="I376" s="154"/>
      <c r="L376" s="149"/>
      <c r="M376" s="155"/>
      <c r="T376" s="156"/>
      <c r="AT376" s="151" t="s">
        <v>237</v>
      </c>
      <c r="AU376" s="151" t="s">
        <v>83</v>
      </c>
      <c r="AV376" s="12" t="s">
        <v>83</v>
      </c>
      <c r="AW376" s="12" t="s">
        <v>33</v>
      </c>
      <c r="AX376" s="12" t="s">
        <v>73</v>
      </c>
      <c r="AY376" s="151" t="s">
        <v>226</v>
      </c>
    </row>
    <row r="377" spans="2:65" s="13" customFormat="1" x14ac:dyDescent="0.2">
      <c r="B377" s="157"/>
      <c r="D377" s="150" t="s">
        <v>237</v>
      </c>
      <c r="E377" s="158" t="s">
        <v>19</v>
      </c>
      <c r="F377" s="159" t="s">
        <v>240</v>
      </c>
      <c r="H377" s="160">
        <v>83.570999999999998</v>
      </c>
      <c r="I377" s="161"/>
      <c r="L377" s="157"/>
      <c r="M377" s="162"/>
      <c r="T377" s="163"/>
      <c r="AT377" s="158" t="s">
        <v>237</v>
      </c>
      <c r="AU377" s="158" t="s">
        <v>83</v>
      </c>
      <c r="AV377" s="13" t="s">
        <v>233</v>
      </c>
      <c r="AW377" s="13" t="s">
        <v>33</v>
      </c>
      <c r="AX377" s="13" t="s">
        <v>81</v>
      </c>
      <c r="AY377" s="158" t="s">
        <v>226</v>
      </c>
    </row>
    <row r="378" spans="2:65" s="1" customFormat="1" ht="24.2" customHeight="1" x14ac:dyDescent="0.2">
      <c r="B378" s="33"/>
      <c r="C378" s="132" t="s">
        <v>544</v>
      </c>
      <c r="D378" s="132" t="s">
        <v>228</v>
      </c>
      <c r="E378" s="133" t="s">
        <v>1333</v>
      </c>
      <c r="F378" s="134" t="s">
        <v>606</v>
      </c>
      <c r="G378" s="135" t="s">
        <v>492</v>
      </c>
      <c r="H378" s="136">
        <v>42.128</v>
      </c>
      <c r="I378" s="137"/>
      <c r="J378" s="138">
        <f>ROUND(I378*H378,2)</f>
        <v>0</v>
      </c>
      <c r="K378" s="134" t="s">
        <v>19</v>
      </c>
      <c r="L378" s="33"/>
      <c r="M378" s="139" t="s">
        <v>19</v>
      </c>
      <c r="N378" s="140" t="s">
        <v>44</v>
      </c>
      <c r="P378" s="141">
        <f>O378*H378</f>
        <v>0</v>
      </c>
      <c r="Q378" s="141">
        <v>0</v>
      </c>
      <c r="R378" s="141">
        <f>Q378*H378</f>
        <v>0</v>
      </c>
      <c r="S378" s="141">
        <v>0</v>
      </c>
      <c r="T378" s="142">
        <f>S378*H378</f>
        <v>0</v>
      </c>
      <c r="AR378" s="143" t="s">
        <v>233</v>
      </c>
      <c r="AT378" s="143" t="s">
        <v>228</v>
      </c>
      <c r="AU378" s="143" t="s">
        <v>83</v>
      </c>
      <c r="AY378" s="18" t="s">
        <v>226</v>
      </c>
      <c r="BE378" s="144">
        <f>IF(N378="základní",J378,0)</f>
        <v>0</v>
      </c>
      <c r="BF378" s="144">
        <f>IF(N378="snížená",J378,0)</f>
        <v>0</v>
      </c>
      <c r="BG378" s="144">
        <f>IF(N378="zákl. přenesená",J378,0)</f>
        <v>0</v>
      </c>
      <c r="BH378" s="144">
        <f>IF(N378="sníž. přenesená",J378,0)</f>
        <v>0</v>
      </c>
      <c r="BI378" s="144">
        <f>IF(N378="nulová",J378,0)</f>
        <v>0</v>
      </c>
      <c r="BJ378" s="18" t="s">
        <v>81</v>
      </c>
      <c r="BK378" s="144">
        <f>ROUND(I378*H378,2)</f>
        <v>0</v>
      </c>
      <c r="BL378" s="18" t="s">
        <v>233</v>
      </c>
      <c r="BM378" s="143" t="s">
        <v>2016</v>
      </c>
    </row>
    <row r="379" spans="2:65" s="12" customFormat="1" x14ac:dyDescent="0.2">
      <c r="B379" s="149"/>
      <c r="D379" s="150" t="s">
        <v>237</v>
      </c>
      <c r="E379" s="151" t="s">
        <v>19</v>
      </c>
      <c r="F379" s="152" t="s">
        <v>2105</v>
      </c>
      <c r="H379" s="153">
        <v>42.128</v>
      </c>
      <c r="I379" s="154"/>
      <c r="L379" s="149"/>
      <c r="M379" s="155"/>
      <c r="T379" s="156"/>
      <c r="AT379" s="151" t="s">
        <v>237</v>
      </c>
      <c r="AU379" s="151" t="s">
        <v>83</v>
      </c>
      <c r="AV379" s="12" t="s">
        <v>83</v>
      </c>
      <c r="AW379" s="12" t="s">
        <v>33</v>
      </c>
      <c r="AX379" s="12" t="s">
        <v>81</v>
      </c>
      <c r="AY379" s="151" t="s">
        <v>226</v>
      </c>
    </row>
    <row r="380" spans="2:65" s="11" customFormat="1" ht="22.9" customHeight="1" x14ac:dyDescent="0.2">
      <c r="B380" s="120"/>
      <c r="D380" s="121" t="s">
        <v>72</v>
      </c>
      <c r="E380" s="130" t="s">
        <v>762</v>
      </c>
      <c r="F380" s="130" t="s">
        <v>763</v>
      </c>
      <c r="I380" s="123"/>
      <c r="J380" s="131">
        <f>BK380</f>
        <v>0</v>
      </c>
      <c r="L380" s="120"/>
      <c r="M380" s="125"/>
      <c r="P380" s="126">
        <f>SUM(P381:P382)</f>
        <v>0</v>
      </c>
      <c r="R380" s="126">
        <f>SUM(R381:R382)</f>
        <v>0</v>
      </c>
      <c r="T380" s="127">
        <f>SUM(T381:T382)</f>
        <v>0</v>
      </c>
      <c r="AR380" s="121" t="s">
        <v>81</v>
      </c>
      <c r="AT380" s="128" t="s">
        <v>72</v>
      </c>
      <c r="AU380" s="128" t="s">
        <v>81</v>
      </c>
      <c r="AY380" s="121" t="s">
        <v>226</v>
      </c>
      <c r="BK380" s="129">
        <f>SUM(BK381:BK382)</f>
        <v>0</v>
      </c>
    </row>
    <row r="381" spans="2:65" s="1" customFormat="1" ht="24.2" customHeight="1" x14ac:dyDescent="0.2">
      <c r="B381" s="33"/>
      <c r="C381" s="132" t="s">
        <v>2114</v>
      </c>
      <c r="D381" s="132" t="s">
        <v>228</v>
      </c>
      <c r="E381" s="133" t="s">
        <v>990</v>
      </c>
      <c r="F381" s="134" t="s">
        <v>991</v>
      </c>
      <c r="G381" s="135" t="s">
        <v>492</v>
      </c>
      <c r="H381" s="136">
        <v>545.56399999999996</v>
      </c>
      <c r="I381" s="137"/>
      <c r="J381" s="138">
        <f>ROUND(I381*H381,2)</f>
        <v>0</v>
      </c>
      <c r="K381" s="134" t="s">
        <v>232</v>
      </c>
      <c r="L381" s="33"/>
      <c r="M381" s="139" t="s">
        <v>19</v>
      </c>
      <c r="N381" s="140" t="s">
        <v>44</v>
      </c>
      <c r="P381" s="141">
        <f>O381*H381</f>
        <v>0</v>
      </c>
      <c r="Q381" s="141">
        <v>0</v>
      </c>
      <c r="R381" s="141">
        <f>Q381*H381</f>
        <v>0</v>
      </c>
      <c r="S381" s="141">
        <v>0</v>
      </c>
      <c r="T381" s="142">
        <f>S381*H381</f>
        <v>0</v>
      </c>
      <c r="AR381" s="143" t="s">
        <v>233</v>
      </c>
      <c r="AT381" s="143" t="s">
        <v>228</v>
      </c>
      <c r="AU381" s="143" t="s">
        <v>83</v>
      </c>
      <c r="AY381" s="18" t="s">
        <v>226</v>
      </c>
      <c r="BE381" s="144">
        <f>IF(N381="základní",J381,0)</f>
        <v>0</v>
      </c>
      <c r="BF381" s="144">
        <f>IF(N381="snížená",J381,0)</f>
        <v>0</v>
      </c>
      <c r="BG381" s="144">
        <f>IF(N381="zákl. přenesená",J381,0)</f>
        <v>0</v>
      </c>
      <c r="BH381" s="144">
        <f>IF(N381="sníž. přenesená",J381,0)</f>
        <v>0</v>
      </c>
      <c r="BI381" s="144">
        <f>IF(N381="nulová",J381,0)</f>
        <v>0</v>
      </c>
      <c r="BJ381" s="18" t="s">
        <v>81</v>
      </c>
      <c r="BK381" s="144">
        <f>ROUND(I381*H381,2)</f>
        <v>0</v>
      </c>
      <c r="BL381" s="18" t="s">
        <v>233</v>
      </c>
      <c r="BM381" s="143" t="s">
        <v>2017</v>
      </c>
    </row>
    <row r="382" spans="2:65" s="1" customFormat="1" x14ac:dyDescent="0.2">
      <c r="B382" s="33"/>
      <c r="D382" s="145" t="s">
        <v>235</v>
      </c>
      <c r="F382" s="146" t="s">
        <v>993</v>
      </c>
      <c r="I382" s="147"/>
      <c r="L382" s="33"/>
      <c r="M382" s="164"/>
      <c r="N382" s="165"/>
      <c r="O382" s="165"/>
      <c r="P382" s="165"/>
      <c r="Q382" s="165"/>
      <c r="R382" s="165"/>
      <c r="S382" s="165"/>
      <c r="T382" s="166"/>
      <c r="AT382" s="18" t="s">
        <v>235</v>
      </c>
      <c r="AU382" s="18" t="s">
        <v>83</v>
      </c>
    </row>
    <row r="383" spans="2:65" s="1" customFormat="1" ht="6.95" customHeight="1" x14ac:dyDescent="0.2">
      <c r="B383" s="42"/>
      <c r="C383" s="43"/>
      <c r="D383" s="43"/>
      <c r="E383" s="43"/>
      <c r="F383" s="43"/>
      <c r="G383" s="43"/>
      <c r="H383" s="43"/>
      <c r="I383" s="43"/>
      <c r="J383" s="43"/>
      <c r="K383" s="43"/>
      <c r="L383" s="33"/>
    </row>
  </sheetData>
  <sheetProtection algorithmName="SHA-512" hashValue="9H6384aAdAInleF3NJl/386MiOSdeLfTy3q2IeL4ed1PXqIF5OHVYkMNXxC2cUbXq6O0SsSj8RApDzN/u+bNwg==" saltValue="gmRV3dUDT0A+9eFf1eVpchetBym3gc8r3Q/qgsNXV1Kh0h4ilrvwneBcnyEhnGVn4Wr4VxnRirkCP+hZwgUJOQ==" spinCount="100000" sheet="1" objects="1" scenarios="1" formatColumns="0" formatRows="0" autoFilter="0"/>
  <autoFilter ref="C87:K382" xr:uid="{00000000-0009-0000-0000-000016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600-000000000000}"/>
    <hyperlink ref="F95" r:id="rId2" xr:uid="{00000000-0004-0000-1600-000001000000}"/>
    <hyperlink ref="F98" r:id="rId3" xr:uid="{00000000-0004-0000-1600-000002000000}"/>
    <hyperlink ref="F102" r:id="rId4" xr:uid="{00000000-0004-0000-1600-000003000000}"/>
    <hyperlink ref="F106" r:id="rId5" xr:uid="{00000000-0004-0000-1600-000004000000}"/>
    <hyperlink ref="F109" r:id="rId6" xr:uid="{00000000-0004-0000-1600-000005000000}"/>
    <hyperlink ref="F112" r:id="rId7" xr:uid="{00000000-0004-0000-1600-000006000000}"/>
    <hyperlink ref="F114" r:id="rId8" xr:uid="{00000000-0004-0000-1600-000007000000}"/>
    <hyperlink ref="F119" r:id="rId9" xr:uid="{00000000-0004-0000-1600-000008000000}"/>
    <hyperlink ref="F124" r:id="rId10" xr:uid="{00000000-0004-0000-1600-000009000000}"/>
    <hyperlink ref="F127" r:id="rId11" xr:uid="{00000000-0004-0000-1600-00000A000000}"/>
    <hyperlink ref="F131" r:id="rId12" xr:uid="{00000000-0004-0000-1600-00000B000000}"/>
    <hyperlink ref="F143" r:id="rId13" xr:uid="{00000000-0004-0000-1600-00000C000000}"/>
    <hyperlink ref="F146" r:id="rId14" xr:uid="{00000000-0004-0000-1600-00000D000000}"/>
    <hyperlink ref="F149" r:id="rId15" xr:uid="{00000000-0004-0000-1600-00000E000000}"/>
    <hyperlink ref="F154" r:id="rId16" xr:uid="{00000000-0004-0000-1600-00000F000000}"/>
    <hyperlink ref="F156" r:id="rId17" xr:uid="{00000000-0004-0000-1600-000010000000}"/>
    <hyperlink ref="F159" r:id="rId18" xr:uid="{00000000-0004-0000-1600-000011000000}"/>
    <hyperlink ref="F164" r:id="rId19" xr:uid="{00000000-0004-0000-1600-000012000000}"/>
    <hyperlink ref="F167" r:id="rId20" xr:uid="{00000000-0004-0000-1600-000013000000}"/>
    <hyperlink ref="F172" r:id="rId21" xr:uid="{00000000-0004-0000-1600-000014000000}"/>
    <hyperlink ref="F176" r:id="rId22" xr:uid="{00000000-0004-0000-1600-000015000000}"/>
    <hyperlink ref="F184" r:id="rId23" xr:uid="{00000000-0004-0000-1600-000016000000}"/>
    <hyperlink ref="F193" r:id="rId24" xr:uid="{00000000-0004-0000-1600-000017000000}"/>
    <hyperlink ref="F201" r:id="rId25" xr:uid="{00000000-0004-0000-1600-000018000000}"/>
    <hyperlink ref="F207" r:id="rId26" xr:uid="{00000000-0004-0000-1600-000019000000}"/>
    <hyperlink ref="F213" r:id="rId27" xr:uid="{00000000-0004-0000-1600-00001A000000}"/>
    <hyperlink ref="F216" r:id="rId28" xr:uid="{00000000-0004-0000-1600-00001B000000}"/>
    <hyperlink ref="F219" r:id="rId29" xr:uid="{00000000-0004-0000-1600-00001C000000}"/>
    <hyperlink ref="F224" r:id="rId30" xr:uid="{00000000-0004-0000-1600-00001D000000}"/>
    <hyperlink ref="F228" r:id="rId31" xr:uid="{00000000-0004-0000-1600-00001E000000}"/>
    <hyperlink ref="F232" r:id="rId32" xr:uid="{00000000-0004-0000-1600-00001F000000}"/>
    <hyperlink ref="F236" r:id="rId33" xr:uid="{00000000-0004-0000-1600-000020000000}"/>
    <hyperlink ref="F248" r:id="rId34" xr:uid="{00000000-0004-0000-1600-000021000000}"/>
    <hyperlink ref="F253" r:id="rId35" xr:uid="{00000000-0004-0000-1600-000022000000}"/>
    <hyperlink ref="F257" r:id="rId36" xr:uid="{00000000-0004-0000-1600-000023000000}"/>
    <hyperlink ref="F262" r:id="rId37" xr:uid="{00000000-0004-0000-1600-000024000000}"/>
    <hyperlink ref="F267" r:id="rId38" xr:uid="{00000000-0004-0000-1600-000025000000}"/>
    <hyperlink ref="F270" r:id="rId39" xr:uid="{00000000-0004-0000-1600-000026000000}"/>
    <hyperlink ref="F274" r:id="rId40" xr:uid="{00000000-0004-0000-1600-000027000000}"/>
    <hyperlink ref="F278" r:id="rId41" xr:uid="{00000000-0004-0000-1600-000028000000}"/>
    <hyperlink ref="F282" r:id="rId42" xr:uid="{00000000-0004-0000-1600-000029000000}"/>
    <hyperlink ref="F285" r:id="rId43" xr:uid="{00000000-0004-0000-1600-00002A000000}"/>
    <hyperlink ref="F291" r:id="rId44" xr:uid="{00000000-0004-0000-1600-00002B000000}"/>
    <hyperlink ref="F298" r:id="rId45" xr:uid="{00000000-0004-0000-1600-00002C000000}"/>
    <hyperlink ref="F304" r:id="rId46" xr:uid="{00000000-0004-0000-1600-00002D000000}"/>
    <hyperlink ref="F308" r:id="rId47" xr:uid="{00000000-0004-0000-1600-00002E000000}"/>
    <hyperlink ref="F323" r:id="rId48" xr:uid="{00000000-0004-0000-1600-00002F000000}"/>
    <hyperlink ref="F328" r:id="rId49" xr:uid="{00000000-0004-0000-1600-000030000000}"/>
    <hyperlink ref="F336" r:id="rId50" xr:uid="{00000000-0004-0000-1600-000031000000}"/>
    <hyperlink ref="F342" r:id="rId51" xr:uid="{00000000-0004-0000-1600-000032000000}"/>
    <hyperlink ref="F345" r:id="rId52" xr:uid="{00000000-0004-0000-1600-000033000000}"/>
    <hyperlink ref="F349" r:id="rId53" xr:uid="{00000000-0004-0000-1600-000034000000}"/>
    <hyperlink ref="F352" r:id="rId54" xr:uid="{00000000-0004-0000-1600-000035000000}"/>
    <hyperlink ref="F356" r:id="rId55" xr:uid="{00000000-0004-0000-1600-000036000000}"/>
    <hyperlink ref="F361" r:id="rId56" xr:uid="{00000000-0004-0000-1600-000037000000}"/>
    <hyperlink ref="F364" r:id="rId57" xr:uid="{00000000-0004-0000-1600-000038000000}"/>
    <hyperlink ref="F369" r:id="rId58" xr:uid="{00000000-0004-0000-1600-000039000000}"/>
    <hyperlink ref="F382" r:id="rId59" xr:uid="{00000000-0004-0000-1600-00003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37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158</v>
      </c>
      <c r="AZ2" s="167" t="s">
        <v>1137</v>
      </c>
      <c r="BA2" s="167" t="s">
        <v>1138</v>
      </c>
      <c r="BB2" s="167" t="s">
        <v>231</v>
      </c>
      <c r="BC2" s="167" t="s">
        <v>2115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2116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2117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2118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2119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2120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2121</v>
      </c>
      <c r="BD8" s="167" t="s">
        <v>83</v>
      </c>
    </row>
    <row r="9" spans="2:56" s="1" customFormat="1" ht="16.5" customHeight="1" x14ac:dyDescent="0.2">
      <c r="B9" s="33"/>
      <c r="E9" s="582" t="s">
        <v>2122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2123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2124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2125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2126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ROUNDUP((SUM(BE88:BE373)),  2)</f>
        <v>0</v>
      </c>
      <c r="I33" s="94">
        <v>0.21</v>
      </c>
      <c r="J33" s="84">
        <f>ROUNDUP(((SUM(BE88:BE373))*I33),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ROUNDUP((SUM(BF88:BF373)),  2)</f>
        <v>0</v>
      </c>
      <c r="I34" s="94">
        <v>0.15</v>
      </c>
      <c r="J34" s="84">
        <f>ROUNDUP(((SUM(BF88:BF373))*I34),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ROUNDUP((SUM(BG88:BG373)),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ROUNDUP((SUM(BH88:BH373)),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ROUNDUP((SUM(BI88:BI373)),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04A2 - Kanalizace - gravitační řad A-2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J217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J221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J252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J281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J338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J371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04A2 - Kanalizace - gravitační řad A-2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179.84631744000001</v>
      </c>
      <c r="S88" s="51"/>
      <c r="T88" s="118">
        <f>T89</f>
        <v>47.680100000000003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P90+P217+P221+P225+P252+P281+P338+P371</f>
        <v>0</v>
      </c>
      <c r="R89" s="126">
        <f>R90+R217+R221+R225+R252+R281+R338+R371</f>
        <v>179.84631744000001</v>
      </c>
      <c r="T89" s="127">
        <f>T90+T217+T221+T225+T252+T281+T338+T371</f>
        <v>47.680100000000003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BK90+BK217+BK221+BK225+BK252+BK281+BK338+BK371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SUM(P91:P216)</f>
        <v>0</v>
      </c>
      <c r="R90" s="126">
        <f>SUM(R91:R216)</f>
        <v>154.32054471999999</v>
      </c>
      <c r="T90" s="127">
        <f>SUM(T91:T216)</f>
        <v>47.680100000000003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SUM(BK91:BK216)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1162</v>
      </c>
      <c r="F91" s="134" t="s">
        <v>1163</v>
      </c>
      <c r="G91" s="135" t="s">
        <v>231</v>
      </c>
      <c r="H91" s="136">
        <v>39.200000000000003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12.740000000000002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1839</v>
      </c>
    </row>
    <row r="92" spans="2:65" s="1" customFormat="1" x14ac:dyDescent="0.2">
      <c r="B92" s="33"/>
      <c r="D92" s="145" t="s">
        <v>235</v>
      </c>
      <c r="F92" s="146" t="s">
        <v>1165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1840</v>
      </c>
      <c r="H93" s="153">
        <v>39.200000000000003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1841</v>
      </c>
      <c r="F94" s="134" t="s">
        <v>1842</v>
      </c>
      <c r="G94" s="135" t="s">
        <v>231</v>
      </c>
      <c r="H94" s="136">
        <v>39.200000000000003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11.368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1843</v>
      </c>
    </row>
    <row r="95" spans="2:65" s="1" customFormat="1" x14ac:dyDescent="0.2">
      <c r="B95" s="33"/>
      <c r="D95" s="145" t="s">
        <v>235</v>
      </c>
      <c r="F95" s="146" t="s">
        <v>1844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1845</v>
      </c>
      <c r="H96" s="153">
        <v>39.200000000000003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1846</v>
      </c>
      <c r="F97" s="134" t="s">
        <v>1847</v>
      </c>
      <c r="G97" s="135" t="s">
        <v>231</v>
      </c>
      <c r="H97" s="136">
        <v>64.481999999999999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6.3192360000000001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1848</v>
      </c>
    </row>
    <row r="98" spans="2:65" s="1" customFormat="1" x14ac:dyDescent="0.2">
      <c r="B98" s="33"/>
      <c r="D98" s="145" t="s">
        <v>235</v>
      </c>
      <c r="F98" s="146" t="s">
        <v>1849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2127</v>
      </c>
      <c r="H99" s="153">
        <v>64.481999999999999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64.481999999999999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1851</v>
      </c>
      <c r="F101" s="134" t="s">
        <v>1852</v>
      </c>
      <c r="G101" s="135" t="s">
        <v>231</v>
      </c>
      <c r="H101" s="136">
        <v>39.200000000000003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8.6240000000000006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1853</v>
      </c>
    </row>
    <row r="102" spans="2:65" s="1" customFormat="1" x14ac:dyDescent="0.2">
      <c r="B102" s="33"/>
      <c r="D102" s="145" t="s">
        <v>235</v>
      </c>
      <c r="F102" s="146" t="s">
        <v>1854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1581</v>
      </c>
      <c r="H103" s="153">
        <v>39.200000000000003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39.200000000000003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1855</v>
      </c>
      <c r="F105" s="134" t="s">
        <v>1856</v>
      </c>
      <c r="G105" s="135" t="s">
        <v>231</v>
      </c>
      <c r="H105" s="136">
        <v>93.792000000000002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5.6275200000000004E-3</v>
      </c>
      <c r="S105" s="141">
        <v>9.1999999999999998E-2</v>
      </c>
      <c r="T105" s="142">
        <f>S105*H105</f>
        <v>8.6288640000000001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1857</v>
      </c>
    </row>
    <row r="106" spans="2:65" s="1" customFormat="1" x14ac:dyDescent="0.2">
      <c r="B106" s="33"/>
      <c r="D106" s="145" t="s">
        <v>235</v>
      </c>
      <c r="F106" s="146" t="s">
        <v>1858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1859</v>
      </c>
      <c r="H107" s="153">
        <v>93.792000000000002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64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1.92E-3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2128</v>
      </c>
      <c r="H110" s="153">
        <v>64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8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1862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1596</v>
      </c>
      <c r="F113" s="134" t="s">
        <v>1597</v>
      </c>
      <c r="G113" s="135" t="s">
        <v>396</v>
      </c>
      <c r="H113" s="136">
        <v>1.2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1.0416E-2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1863</v>
      </c>
    </row>
    <row r="114" spans="2:65" s="1" customFormat="1" x14ac:dyDescent="0.2">
      <c r="B114" s="33"/>
      <c r="D114" s="145" t="s">
        <v>235</v>
      </c>
      <c r="F114" s="146" t="s">
        <v>1599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1600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2129</v>
      </c>
      <c r="H116" s="153">
        <v>1.2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1.2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24.2" customHeight="1" x14ac:dyDescent="0.2">
      <c r="B118" s="33"/>
      <c r="C118" s="132" t="s">
        <v>330</v>
      </c>
      <c r="D118" s="132" t="s">
        <v>228</v>
      </c>
      <c r="E118" s="133" t="s">
        <v>1613</v>
      </c>
      <c r="F118" s="134" t="s">
        <v>1614</v>
      </c>
      <c r="G118" s="135" t="s">
        <v>277</v>
      </c>
      <c r="H118" s="136">
        <v>9.8719999999999999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1871</v>
      </c>
    </row>
    <row r="119" spans="2:65" s="1" customFormat="1" x14ac:dyDescent="0.2">
      <c r="B119" s="33"/>
      <c r="D119" s="145" t="s">
        <v>235</v>
      </c>
      <c r="F119" s="146" t="s">
        <v>1616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1617</v>
      </c>
      <c r="H120" s="153">
        <v>9.8719999999999999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81</v>
      </c>
      <c r="AY120" s="151" t="s">
        <v>226</v>
      </c>
    </row>
    <row r="121" spans="2:65" s="1" customFormat="1" ht="16.5" customHeight="1" x14ac:dyDescent="0.2">
      <c r="B121" s="33"/>
      <c r="C121" s="132" t="s">
        <v>337</v>
      </c>
      <c r="D121" s="132" t="s">
        <v>228</v>
      </c>
      <c r="E121" s="133" t="s">
        <v>299</v>
      </c>
      <c r="F121" s="134" t="s">
        <v>300</v>
      </c>
      <c r="G121" s="135" t="s">
        <v>231</v>
      </c>
      <c r="H121" s="136">
        <v>31.425000000000001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2035</v>
      </c>
    </row>
    <row r="122" spans="2:65" s="1" customFormat="1" x14ac:dyDescent="0.2">
      <c r="B122" s="33"/>
      <c r="D122" s="145" t="s">
        <v>235</v>
      </c>
      <c r="F122" s="146" t="s">
        <v>302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2036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2037</v>
      </c>
      <c r="H124" s="153">
        <v>31.425000000000001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81</v>
      </c>
      <c r="AY124" s="151" t="s">
        <v>226</v>
      </c>
    </row>
    <row r="125" spans="2:65" s="1" customFormat="1" ht="24.2" customHeight="1" x14ac:dyDescent="0.2">
      <c r="B125" s="33"/>
      <c r="C125" s="132" t="s">
        <v>343</v>
      </c>
      <c r="D125" s="132" t="s">
        <v>228</v>
      </c>
      <c r="E125" s="133" t="s">
        <v>1872</v>
      </c>
      <c r="F125" s="134" t="s">
        <v>1873</v>
      </c>
      <c r="G125" s="135" t="s">
        <v>277</v>
      </c>
      <c r="H125" s="136">
        <v>59.231999999999999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1874</v>
      </c>
    </row>
    <row r="126" spans="2:65" s="1" customFormat="1" x14ac:dyDescent="0.2">
      <c r="B126" s="33"/>
      <c r="D126" s="145" t="s">
        <v>235</v>
      </c>
      <c r="F126" s="146" t="s">
        <v>1875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5" customFormat="1" x14ac:dyDescent="0.2">
      <c r="B127" s="185"/>
      <c r="D127" s="150" t="s">
        <v>237</v>
      </c>
      <c r="E127" s="186" t="s">
        <v>19</v>
      </c>
      <c r="F127" s="187" t="s">
        <v>837</v>
      </c>
      <c r="H127" s="186" t="s">
        <v>19</v>
      </c>
      <c r="I127" s="188"/>
      <c r="L127" s="185"/>
      <c r="M127" s="189"/>
      <c r="T127" s="190"/>
      <c r="AT127" s="186" t="s">
        <v>237</v>
      </c>
      <c r="AU127" s="186" t="s">
        <v>83</v>
      </c>
      <c r="AV127" s="15" t="s">
        <v>81</v>
      </c>
      <c r="AW127" s="15" t="s">
        <v>33</v>
      </c>
      <c r="AX127" s="15" t="s">
        <v>73</v>
      </c>
      <c r="AY127" s="186" t="s">
        <v>226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2130</v>
      </c>
      <c r="H128" s="153">
        <v>99.606999999999999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73</v>
      </c>
      <c r="AY128" s="151" t="s">
        <v>226</v>
      </c>
    </row>
    <row r="129" spans="2:65" s="15" customFormat="1" x14ac:dyDescent="0.2">
      <c r="B129" s="185"/>
      <c r="D129" s="150" t="s">
        <v>237</v>
      </c>
      <c r="E129" s="186" t="s">
        <v>19</v>
      </c>
      <c r="F129" s="187" t="s">
        <v>842</v>
      </c>
      <c r="H129" s="186" t="s">
        <v>19</v>
      </c>
      <c r="I129" s="188"/>
      <c r="L129" s="185"/>
      <c r="M129" s="189"/>
      <c r="T129" s="190"/>
      <c r="AT129" s="186" t="s">
        <v>237</v>
      </c>
      <c r="AU129" s="186" t="s">
        <v>83</v>
      </c>
      <c r="AV129" s="15" t="s">
        <v>81</v>
      </c>
      <c r="AW129" s="15" t="s">
        <v>33</v>
      </c>
      <c r="AX129" s="15" t="s">
        <v>73</v>
      </c>
      <c r="AY129" s="186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2131</v>
      </c>
      <c r="H130" s="153">
        <v>15.048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2132</v>
      </c>
      <c r="H131" s="153">
        <v>4.375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1200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1879</v>
      </c>
      <c r="H133" s="153">
        <v>-18.423999999999999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1628</v>
      </c>
      <c r="H134" s="153">
        <v>-1.8859999999999999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4" customFormat="1" x14ac:dyDescent="0.2">
      <c r="B135" s="168"/>
      <c r="D135" s="150" t="s">
        <v>237</v>
      </c>
      <c r="E135" s="169" t="s">
        <v>50</v>
      </c>
      <c r="F135" s="170" t="s">
        <v>310</v>
      </c>
      <c r="H135" s="171">
        <v>98.72</v>
      </c>
      <c r="I135" s="172"/>
      <c r="L135" s="168"/>
      <c r="M135" s="173"/>
      <c r="T135" s="174"/>
      <c r="AT135" s="169" t="s">
        <v>237</v>
      </c>
      <c r="AU135" s="169" t="s">
        <v>83</v>
      </c>
      <c r="AV135" s="14" t="s">
        <v>246</v>
      </c>
      <c r="AW135" s="14" t="s">
        <v>33</v>
      </c>
      <c r="AX135" s="14" t="s">
        <v>73</v>
      </c>
      <c r="AY135" s="169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1629</v>
      </c>
      <c r="H136" s="153">
        <v>59.231999999999999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33" customHeight="1" x14ac:dyDescent="0.2">
      <c r="B137" s="33"/>
      <c r="C137" s="132" t="s">
        <v>348</v>
      </c>
      <c r="D137" s="132" t="s">
        <v>228</v>
      </c>
      <c r="E137" s="133" t="s">
        <v>1880</v>
      </c>
      <c r="F137" s="134" t="s">
        <v>1881</v>
      </c>
      <c r="G137" s="135" t="s">
        <v>277</v>
      </c>
      <c r="H137" s="136">
        <v>29.616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1882</v>
      </c>
    </row>
    <row r="138" spans="2:65" s="1" customFormat="1" x14ac:dyDescent="0.2">
      <c r="B138" s="33"/>
      <c r="D138" s="145" t="s">
        <v>235</v>
      </c>
      <c r="F138" s="146" t="s">
        <v>1883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1634</v>
      </c>
      <c r="H139" s="153">
        <v>29.616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33" customHeight="1" x14ac:dyDescent="0.2">
      <c r="B140" s="33"/>
      <c r="C140" s="132" t="s">
        <v>354</v>
      </c>
      <c r="D140" s="132" t="s">
        <v>228</v>
      </c>
      <c r="E140" s="133" t="s">
        <v>1884</v>
      </c>
      <c r="F140" s="134" t="s">
        <v>1885</v>
      </c>
      <c r="G140" s="135" t="s">
        <v>277</v>
      </c>
      <c r="H140" s="136">
        <v>9.8719999999999999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1886</v>
      </c>
    </row>
    <row r="141" spans="2:65" s="1" customFormat="1" x14ac:dyDescent="0.2">
      <c r="B141" s="33"/>
      <c r="D141" s="145" t="s">
        <v>235</v>
      </c>
      <c r="F141" s="146" t="s">
        <v>1887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1617</v>
      </c>
      <c r="H142" s="153">
        <v>9.8719999999999999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24.2" customHeight="1" x14ac:dyDescent="0.2">
      <c r="B143" s="33"/>
      <c r="C143" s="132" t="s">
        <v>359</v>
      </c>
      <c r="D143" s="132" t="s">
        <v>228</v>
      </c>
      <c r="E143" s="133" t="s">
        <v>1639</v>
      </c>
      <c r="F143" s="134" t="s">
        <v>1640</v>
      </c>
      <c r="G143" s="135" t="s">
        <v>231</v>
      </c>
      <c r="H143" s="136">
        <v>166.012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8.4999999999999995E-4</v>
      </c>
      <c r="R143" s="141">
        <f>Q143*H143</f>
        <v>0.14111019999999999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1888</v>
      </c>
    </row>
    <row r="144" spans="2:65" s="1" customFormat="1" x14ac:dyDescent="0.2">
      <c r="B144" s="33"/>
      <c r="D144" s="145" t="s">
        <v>235</v>
      </c>
      <c r="F144" s="146" t="s">
        <v>1642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5" customFormat="1" x14ac:dyDescent="0.2">
      <c r="B145" s="185"/>
      <c r="D145" s="150" t="s">
        <v>237</v>
      </c>
      <c r="E145" s="186" t="s">
        <v>19</v>
      </c>
      <c r="F145" s="187" t="s">
        <v>837</v>
      </c>
      <c r="H145" s="186" t="s">
        <v>19</v>
      </c>
      <c r="I145" s="188"/>
      <c r="L145" s="185"/>
      <c r="M145" s="189"/>
      <c r="T145" s="190"/>
      <c r="AT145" s="186" t="s">
        <v>237</v>
      </c>
      <c r="AU145" s="186" t="s">
        <v>83</v>
      </c>
      <c r="AV145" s="15" t="s">
        <v>81</v>
      </c>
      <c r="AW145" s="15" t="s">
        <v>33</v>
      </c>
      <c r="AX145" s="15" t="s">
        <v>73</v>
      </c>
      <c r="AY145" s="186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2133</v>
      </c>
      <c r="H146" s="153">
        <v>166.012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73</v>
      </c>
      <c r="AY146" s="151" t="s">
        <v>226</v>
      </c>
    </row>
    <row r="147" spans="2:65" s="13" customFormat="1" x14ac:dyDescent="0.2">
      <c r="B147" s="157"/>
      <c r="D147" s="150" t="s">
        <v>237</v>
      </c>
      <c r="E147" s="158" t="s">
        <v>19</v>
      </c>
      <c r="F147" s="159" t="s">
        <v>240</v>
      </c>
      <c r="H147" s="160">
        <v>166.012</v>
      </c>
      <c r="I147" s="161"/>
      <c r="L147" s="157"/>
      <c r="M147" s="162"/>
      <c r="T147" s="163"/>
      <c r="AT147" s="158" t="s">
        <v>237</v>
      </c>
      <c r="AU147" s="158" t="s">
        <v>83</v>
      </c>
      <c r="AV147" s="13" t="s">
        <v>233</v>
      </c>
      <c r="AW147" s="13" t="s">
        <v>33</v>
      </c>
      <c r="AX147" s="13" t="s">
        <v>81</v>
      </c>
      <c r="AY147" s="158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1645</v>
      </c>
      <c r="F148" s="134" t="s">
        <v>1646</v>
      </c>
      <c r="G148" s="135" t="s">
        <v>231</v>
      </c>
      <c r="H148" s="136">
        <v>166.012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1890</v>
      </c>
    </row>
    <row r="149" spans="2:65" s="1" customFormat="1" x14ac:dyDescent="0.2">
      <c r="B149" s="33"/>
      <c r="D149" s="145" t="s">
        <v>235</v>
      </c>
      <c r="F149" s="146" t="s">
        <v>1648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" customFormat="1" ht="37.9" customHeight="1" x14ac:dyDescent="0.2">
      <c r="B150" s="33"/>
      <c r="C150" s="132" t="s">
        <v>366</v>
      </c>
      <c r="D150" s="132" t="s">
        <v>228</v>
      </c>
      <c r="E150" s="133" t="s">
        <v>1226</v>
      </c>
      <c r="F150" s="134" t="s">
        <v>1227</v>
      </c>
      <c r="G150" s="135" t="s">
        <v>277</v>
      </c>
      <c r="H150" s="136">
        <v>55.320999999999998</v>
      </c>
      <c r="I150" s="137"/>
      <c r="J150" s="138">
        <f>ROUND(I150*H150,2)</f>
        <v>0</v>
      </c>
      <c r="K150" s="134" t="s">
        <v>232</v>
      </c>
      <c r="L150" s="33"/>
      <c r="M150" s="139" t="s">
        <v>19</v>
      </c>
      <c r="N150" s="140" t="s">
        <v>44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233</v>
      </c>
      <c r="AT150" s="143" t="s">
        <v>228</v>
      </c>
      <c r="AU150" s="143" t="s">
        <v>83</v>
      </c>
      <c r="AY150" s="18" t="s">
        <v>226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81</v>
      </c>
      <c r="BK150" s="144">
        <f>ROUND(I150*H150,2)</f>
        <v>0</v>
      </c>
      <c r="BL150" s="18" t="s">
        <v>233</v>
      </c>
      <c r="BM150" s="143" t="s">
        <v>1891</v>
      </c>
    </row>
    <row r="151" spans="2:65" s="1" customFormat="1" x14ac:dyDescent="0.2">
      <c r="B151" s="33"/>
      <c r="D151" s="145" t="s">
        <v>235</v>
      </c>
      <c r="F151" s="146" t="s">
        <v>1229</v>
      </c>
      <c r="I151" s="147"/>
      <c r="L151" s="33"/>
      <c r="M151" s="148"/>
      <c r="T151" s="54"/>
      <c r="AT151" s="18" t="s">
        <v>235</v>
      </c>
      <c r="AU151" s="18" t="s">
        <v>83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1650</v>
      </c>
      <c r="H152" s="153">
        <v>55.320999999999998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81</v>
      </c>
      <c r="AY152" s="151" t="s">
        <v>226</v>
      </c>
    </row>
    <row r="153" spans="2:65" s="1" customFormat="1" ht="37.9" customHeight="1" x14ac:dyDescent="0.2">
      <c r="B153" s="33"/>
      <c r="C153" s="132" t="s">
        <v>372</v>
      </c>
      <c r="D153" s="132" t="s">
        <v>228</v>
      </c>
      <c r="E153" s="133" t="s">
        <v>861</v>
      </c>
      <c r="F153" s="134" t="s">
        <v>862</v>
      </c>
      <c r="G153" s="135" t="s">
        <v>277</v>
      </c>
      <c r="H153" s="136">
        <v>37.119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1892</v>
      </c>
    </row>
    <row r="154" spans="2:65" s="1" customFormat="1" x14ac:dyDescent="0.2">
      <c r="B154" s="33"/>
      <c r="D154" s="145" t="s">
        <v>235</v>
      </c>
      <c r="F154" s="146" t="s">
        <v>864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1893</v>
      </c>
      <c r="H155" s="153">
        <v>27.247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1894</v>
      </c>
      <c r="H156" s="153">
        <v>9.8719999999999999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73</v>
      </c>
      <c r="AY156" s="151" t="s">
        <v>226</v>
      </c>
    </row>
    <row r="157" spans="2:65" s="13" customFormat="1" x14ac:dyDescent="0.2">
      <c r="B157" s="157"/>
      <c r="D157" s="150" t="s">
        <v>237</v>
      </c>
      <c r="E157" s="158" t="s">
        <v>19</v>
      </c>
      <c r="F157" s="159" t="s">
        <v>240</v>
      </c>
      <c r="H157" s="160">
        <v>37.119</v>
      </c>
      <c r="I157" s="161"/>
      <c r="L157" s="157"/>
      <c r="M157" s="162"/>
      <c r="T157" s="163"/>
      <c r="AT157" s="158" t="s">
        <v>237</v>
      </c>
      <c r="AU157" s="158" t="s">
        <v>83</v>
      </c>
      <c r="AV157" s="13" t="s">
        <v>233</v>
      </c>
      <c r="AW157" s="13" t="s">
        <v>33</v>
      </c>
      <c r="AX157" s="13" t="s">
        <v>81</v>
      </c>
      <c r="AY157" s="158" t="s">
        <v>226</v>
      </c>
    </row>
    <row r="158" spans="2:65" s="1" customFormat="1" ht="24.2" customHeight="1" x14ac:dyDescent="0.2">
      <c r="B158" s="33"/>
      <c r="C158" s="132" t="s">
        <v>377</v>
      </c>
      <c r="D158" s="132" t="s">
        <v>228</v>
      </c>
      <c r="E158" s="133" t="s">
        <v>1234</v>
      </c>
      <c r="F158" s="134" t="s">
        <v>1235</v>
      </c>
      <c r="G158" s="135" t="s">
        <v>277</v>
      </c>
      <c r="H158" s="136">
        <v>55.320999999999998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1895</v>
      </c>
    </row>
    <row r="159" spans="2:65" s="1" customFormat="1" x14ac:dyDescent="0.2">
      <c r="B159" s="33"/>
      <c r="D159" s="145" t="s">
        <v>235</v>
      </c>
      <c r="F159" s="146" t="s">
        <v>1237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1650</v>
      </c>
      <c r="H160" s="153">
        <v>55.320999999999998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81</v>
      </c>
      <c r="AY160" s="151" t="s">
        <v>226</v>
      </c>
    </row>
    <row r="161" spans="2:65" s="1" customFormat="1" ht="24.2" customHeight="1" x14ac:dyDescent="0.2">
      <c r="B161" s="33"/>
      <c r="C161" s="132" t="s">
        <v>381</v>
      </c>
      <c r="D161" s="132" t="s">
        <v>228</v>
      </c>
      <c r="E161" s="133" t="s">
        <v>592</v>
      </c>
      <c r="F161" s="134" t="s">
        <v>593</v>
      </c>
      <c r="G161" s="135" t="s">
        <v>277</v>
      </c>
      <c r="H161" s="136">
        <v>37.119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1896</v>
      </c>
    </row>
    <row r="162" spans="2:65" s="1" customFormat="1" x14ac:dyDescent="0.2">
      <c r="B162" s="33"/>
      <c r="D162" s="145" t="s">
        <v>235</v>
      </c>
      <c r="F162" s="146" t="s">
        <v>595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1652</v>
      </c>
      <c r="H163" s="153">
        <v>27.247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73</v>
      </c>
      <c r="AY163" s="151" t="s">
        <v>226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1617</v>
      </c>
      <c r="H164" s="153">
        <v>9.8719999999999999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3" customFormat="1" x14ac:dyDescent="0.2">
      <c r="B165" s="157"/>
      <c r="D165" s="150" t="s">
        <v>237</v>
      </c>
      <c r="E165" s="158" t="s">
        <v>19</v>
      </c>
      <c r="F165" s="159" t="s">
        <v>240</v>
      </c>
      <c r="H165" s="160">
        <v>37.119</v>
      </c>
      <c r="I165" s="161"/>
      <c r="L165" s="157"/>
      <c r="M165" s="162"/>
      <c r="T165" s="163"/>
      <c r="AT165" s="158" t="s">
        <v>237</v>
      </c>
      <c r="AU165" s="158" t="s">
        <v>83</v>
      </c>
      <c r="AV165" s="13" t="s">
        <v>233</v>
      </c>
      <c r="AW165" s="13" t="s">
        <v>33</v>
      </c>
      <c r="AX165" s="13" t="s">
        <v>81</v>
      </c>
      <c r="AY165" s="158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866</v>
      </c>
      <c r="F166" s="134" t="s">
        <v>867</v>
      </c>
      <c r="G166" s="135" t="s">
        <v>231</v>
      </c>
      <c r="H166" s="136">
        <v>36.96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2134</v>
      </c>
    </row>
    <row r="167" spans="2:65" s="1" customFormat="1" x14ac:dyDescent="0.2">
      <c r="B167" s="33"/>
      <c r="D167" s="145" t="s">
        <v>235</v>
      </c>
      <c r="F167" s="146" t="s">
        <v>869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1898</v>
      </c>
      <c r="H168" s="153">
        <v>36.96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3" customFormat="1" x14ac:dyDescent="0.2">
      <c r="B169" s="157"/>
      <c r="D169" s="150" t="s">
        <v>237</v>
      </c>
      <c r="E169" s="158" t="s">
        <v>19</v>
      </c>
      <c r="F169" s="159" t="s">
        <v>240</v>
      </c>
      <c r="H169" s="160">
        <v>36.96</v>
      </c>
      <c r="I169" s="161"/>
      <c r="L169" s="157"/>
      <c r="M169" s="162"/>
      <c r="T169" s="163"/>
      <c r="AT169" s="158" t="s">
        <v>237</v>
      </c>
      <c r="AU169" s="158" t="s">
        <v>83</v>
      </c>
      <c r="AV169" s="13" t="s">
        <v>233</v>
      </c>
      <c r="AW169" s="13" t="s">
        <v>33</v>
      </c>
      <c r="AX169" s="13" t="s">
        <v>81</v>
      </c>
      <c r="AY169" s="158" t="s">
        <v>226</v>
      </c>
    </row>
    <row r="170" spans="2:65" s="1" customFormat="1" ht="24.2" customHeight="1" x14ac:dyDescent="0.2">
      <c r="B170" s="33"/>
      <c r="C170" s="132" t="s">
        <v>7</v>
      </c>
      <c r="D170" s="132" t="s">
        <v>228</v>
      </c>
      <c r="E170" s="133" t="s">
        <v>599</v>
      </c>
      <c r="F170" s="134" t="s">
        <v>600</v>
      </c>
      <c r="G170" s="135" t="s">
        <v>277</v>
      </c>
      <c r="H170" s="136">
        <v>92.44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1899</v>
      </c>
    </row>
    <row r="171" spans="2:65" s="1" customFormat="1" x14ac:dyDescent="0.2">
      <c r="B171" s="33"/>
      <c r="D171" s="145" t="s">
        <v>235</v>
      </c>
      <c r="F171" s="146" t="s">
        <v>602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873</v>
      </c>
      <c r="H172" s="153">
        <v>26.321999999999999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813</v>
      </c>
      <c r="H173" s="153">
        <v>66.117999999999995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603</v>
      </c>
      <c r="F174" s="159" t="s">
        <v>240</v>
      </c>
      <c r="H174" s="160">
        <v>92.44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605</v>
      </c>
      <c r="F175" s="134" t="s">
        <v>606</v>
      </c>
      <c r="G175" s="135" t="s">
        <v>492</v>
      </c>
      <c r="H175" s="136">
        <v>166.392</v>
      </c>
      <c r="I175" s="137"/>
      <c r="J175" s="138">
        <f>ROUND(I175*H175,2)</f>
        <v>0</v>
      </c>
      <c r="K175" s="134" t="s">
        <v>19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1900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603</v>
      </c>
      <c r="H176" s="153">
        <v>92.44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81</v>
      </c>
      <c r="AY176" s="151" t="s">
        <v>226</v>
      </c>
    </row>
    <row r="177" spans="2:65" s="12" customFormat="1" x14ac:dyDescent="0.2">
      <c r="B177" s="149"/>
      <c r="D177" s="150" t="s">
        <v>237</v>
      </c>
      <c r="F177" s="152" t="s">
        <v>2135</v>
      </c>
      <c r="H177" s="153">
        <v>166.392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4</v>
      </c>
      <c r="AX177" s="12" t="s">
        <v>81</v>
      </c>
      <c r="AY177" s="151" t="s">
        <v>226</v>
      </c>
    </row>
    <row r="178" spans="2:65" s="1" customFormat="1" ht="24.2" customHeight="1" x14ac:dyDescent="0.2">
      <c r="B178" s="33"/>
      <c r="C178" s="132" t="s">
        <v>399</v>
      </c>
      <c r="D178" s="132" t="s">
        <v>228</v>
      </c>
      <c r="E178" s="133" t="s">
        <v>609</v>
      </c>
      <c r="F178" s="134" t="s">
        <v>610</v>
      </c>
      <c r="G178" s="135" t="s">
        <v>277</v>
      </c>
      <c r="H178" s="136">
        <v>72.397999999999996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1902</v>
      </c>
    </row>
    <row r="179" spans="2:65" s="1" customFormat="1" x14ac:dyDescent="0.2">
      <c r="B179" s="33"/>
      <c r="D179" s="145" t="s">
        <v>235</v>
      </c>
      <c r="F179" s="146" t="s">
        <v>612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1661</v>
      </c>
      <c r="H180" s="153">
        <v>72.397999999999996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19</v>
      </c>
      <c r="F181" s="159" t="s">
        <v>240</v>
      </c>
      <c r="H181" s="160">
        <v>72.397999999999996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" customFormat="1" ht="16.5" customHeight="1" x14ac:dyDescent="0.2">
      <c r="B182" s="33"/>
      <c r="C182" s="175" t="s">
        <v>404</v>
      </c>
      <c r="D182" s="175" t="s">
        <v>331</v>
      </c>
      <c r="E182" s="176" t="s">
        <v>614</v>
      </c>
      <c r="F182" s="177" t="s">
        <v>615</v>
      </c>
      <c r="G182" s="178" t="s">
        <v>492</v>
      </c>
      <c r="H182" s="179">
        <v>119.012</v>
      </c>
      <c r="I182" s="180"/>
      <c r="J182" s="181">
        <f>ROUND(I182*H182,2)</f>
        <v>0</v>
      </c>
      <c r="K182" s="177" t="s">
        <v>19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1</v>
      </c>
      <c r="R182" s="141">
        <f>Q182*H182</f>
        <v>119.012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1903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1904</v>
      </c>
      <c r="H183" s="153">
        <v>72.397999999999996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2044</v>
      </c>
      <c r="H184" s="153">
        <v>-6.28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813</v>
      </c>
      <c r="F185" s="159" t="s">
        <v>240</v>
      </c>
      <c r="H185" s="160">
        <v>66.117999999999995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2" customFormat="1" x14ac:dyDescent="0.2">
      <c r="B186" s="149"/>
      <c r="D186" s="150" t="s">
        <v>237</v>
      </c>
      <c r="F186" s="152" t="s">
        <v>2136</v>
      </c>
      <c r="H186" s="153">
        <v>119.012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4</v>
      </c>
      <c r="AX186" s="12" t="s">
        <v>81</v>
      </c>
      <c r="AY186" s="151" t="s">
        <v>226</v>
      </c>
    </row>
    <row r="187" spans="2:65" s="1" customFormat="1" ht="37.9" customHeight="1" x14ac:dyDescent="0.2">
      <c r="B187" s="33"/>
      <c r="C187" s="132" t="s">
        <v>409</v>
      </c>
      <c r="D187" s="132" t="s">
        <v>228</v>
      </c>
      <c r="E187" s="133" t="s">
        <v>882</v>
      </c>
      <c r="F187" s="134" t="s">
        <v>883</v>
      </c>
      <c r="G187" s="135" t="s">
        <v>277</v>
      </c>
      <c r="H187" s="136">
        <v>19.527000000000001</v>
      </c>
      <c r="I187" s="137"/>
      <c r="J187" s="138">
        <f>ROUND(I187*H187,2)</f>
        <v>0</v>
      </c>
      <c r="K187" s="134" t="s">
        <v>232</v>
      </c>
      <c r="L187" s="33"/>
      <c r="M187" s="139" t="s">
        <v>19</v>
      </c>
      <c r="N187" s="140" t="s">
        <v>44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233</v>
      </c>
      <c r="AT187" s="143" t="s">
        <v>228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1906</v>
      </c>
    </row>
    <row r="188" spans="2:65" s="1" customFormat="1" x14ac:dyDescent="0.2">
      <c r="B188" s="33"/>
      <c r="D188" s="145" t="s">
        <v>235</v>
      </c>
      <c r="F188" s="146" t="s">
        <v>885</v>
      </c>
      <c r="I188" s="147"/>
      <c r="L188" s="33"/>
      <c r="M188" s="148"/>
      <c r="T188" s="54"/>
      <c r="AT188" s="18" t="s">
        <v>235</v>
      </c>
      <c r="AU188" s="18" t="s">
        <v>83</v>
      </c>
    </row>
    <row r="189" spans="2:65" s="12" customFormat="1" x14ac:dyDescent="0.2">
      <c r="B189" s="149"/>
      <c r="D189" s="150" t="s">
        <v>237</v>
      </c>
      <c r="E189" s="151" t="s">
        <v>819</v>
      </c>
      <c r="F189" s="152" t="s">
        <v>1907</v>
      </c>
      <c r="H189" s="153">
        <v>22.175999999999998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1908</v>
      </c>
      <c r="H190" s="153">
        <v>-2.649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73</v>
      </c>
      <c r="AY190" s="151" t="s">
        <v>226</v>
      </c>
    </row>
    <row r="191" spans="2:65" s="13" customFormat="1" x14ac:dyDescent="0.2">
      <c r="B191" s="157"/>
      <c r="D191" s="150" t="s">
        <v>237</v>
      </c>
      <c r="E191" s="158" t="s">
        <v>816</v>
      </c>
      <c r="F191" s="159" t="s">
        <v>240</v>
      </c>
      <c r="H191" s="160">
        <v>19.527000000000001</v>
      </c>
      <c r="I191" s="161"/>
      <c r="L191" s="157"/>
      <c r="M191" s="162"/>
      <c r="T191" s="163"/>
      <c r="AT191" s="158" t="s">
        <v>237</v>
      </c>
      <c r="AU191" s="158" t="s">
        <v>83</v>
      </c>
      <c r="AV191" s="13" t="s">
        <v>233</v>
      </c>
      <c r="AW191" s="13" t="s">
        <v>33</v>
      </c>
      <c r="AX191" s="13" t="s">
        <v>81</v>
      </c>
      <c r="AY191" s="158" t="s">
        <v>226</v>
      </c>
    </row>
    <row r="192" spans="2:65" s="1" customFormat="1" ht="16.5" customHeight="1" x14ac:dyDescent="0.2">
      <c r="B192" s="33"/>
      <c r="C192" s="175" t="s">
        <v>414</v>
      </c>
      <c r="D192" s="175" t="s">
        <v>331</v>
      </c>
      <c r="E192" s="176" t="s">
        <v>890</v>
      </c>
      <c r="F192" s="177" t="s">
        <v>891</v>
      </c>
      <c r="G192" s="178" t="s">
        <v>492</v>
      </c>
      <c r="H192" s="179">
        <v>35.149000000000001</v>
      </c>
      <c r="I192" s="180"/>
      <c r="J192" s="181">
        <f>ROUND(I192*H192,2)</f>
        <v>0</v>
      </c>
      <c r="K192" s="177" t="s">
        <v>232</v>
      </c>
      <c r="L192" s="182"/>
      <c r="M192" s="183" t="s">
        <v>19</v>
      </c>
      <c r="N192" s="184" t="s">
        <v>44</v>
      </c>
      <c r="P192" s="141">
        <f>O192*H192</f>
        <v>0</v>
      </c>
      <c r="Q192" s="141">
        <v>1</v>
      </c>
      <c r="R192" s="141">
        <f>Q192*H192</f>
        <v>35.149000000000001</v>
      </c>
      <c r="S192" s="141">
        <v>0</v>
      </c>
      <c r="T192" s="142">
        <f>S192*H192</f>
        <v>0</v>
      </c>
      <c r="AR192" s="143" t="s">
        <v>270</v>
      </c>
      <c r="AT192" s="143" t="s">
        <v>331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1909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816</v>
      </c>
      <c r="H193" s="153">
        <v>19.527000000000001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81</v>
      </c>
      <c r="AY193" s="151" t="s">
        <v>226</v>
      </c>
    </row>
    <row r="194" spans="2:65" s="12" customFormat="1" x14ac:dyDescent="0.2">
      <c r="B194" s="149"/>
      <c r="D194" s="150" t="s">
        <v>237</v>
      </c>
      <c r="F194" s="152" t="s">
        <v>2137</v>
      </c>
      <c r="H194" s="153">
        <v>35.149000000000001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4</v>
      </c>
      <c r="AX194" s="12" t="s">
        <v>81</v>
      </c>
      <c r="AY194" s="151" t="s">
        <v>226</v>
      </c>
    </row>
    <row r="195" spans="2:65" s="1" customFormat="1" ht="24.2" customHeight="1" x14ac:dyDescent="0.2">
      <c r="B195" s="33"/>
      <c r="C195" s="132" t="s">
        <v>419</v>
      </c>
      <c r="D195" s="132" t="s">
        <v>228</v>
      </c>
      <c r="E195" s="133" t="s">
        <v>1422</v>
      </c>
      <c r="F195" s="134" t="s">
        <v>1423</v>
      </c>
      <c r="G195" s="135" t="s">
        <v>231</v>
      </c>
      <c r="H195" s="136">
        <v>31.425000000000001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2047</v>
      </c>
    </row>
    <row r="196" spans="2:65" s="1" customFormat="1" x14ac:dyDescent="0.2">
      <c r="B196" s="33"/>
      <c r="D196" s="145" t="s">
        <v>235</v>
      </c>
      <c r="F196" s="146" t="s">
        <v>1425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2138</v>
      </c>
      <c r="H197" s="153">
        <v>12.57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73</v>
      </c>
      <c r="AY197" s="151" t="s">
        <v>226</v>
      </c>
    </row>
    <row r="198" spans="2:65" s="14" customFormat="1" x14ac:dyDescent="0.2">
      <c r="B198" s="168"/>
      <c r="D198" s="150" t="s">
        <v>237</v>
      </c>
      <c r="E198" s="169" t="s">
        <v>1351</v>
      </c>
      <c r="F198" s="170" t="s">
        <v>310</v>
      </c>
      <c r="H198" s="171">
        <v>12.57</v>
      </c>
      <c r="I198" s="172"/>
      <c r="L198" s="168"/>
      <c r="M198" s="173"/>
      <c r="T198" s="174"/>
      <c r="AT198" s="169" t="s">
        <v>237</v>
      </c>
      <c r="AU198" s="169" t="s">
        <v>83</v>
      </c>
      <c r="AV198" s="14" t="s">
        <v>246</v>
      </c>
      <c r="AW198" s="14" t="s">
        <v>33</v>
      </c>
      <c r="AX198" s="14" t="s">
        <v>73</v>
      </c>
      <c r="AY198" s="169" t="s">
        <v>226</v>
      </c>
    </row>
    <row r="199" spans="2:65" s="15" customFormat="1" x14ac:dyDescent="0.2">
      <c r="B199" s="185"/>
      <c r="D199" s="150" t="s">
        <v>237</v>
      </c>
      <c r="E199" s="186" t="s">
        <v>19</v>
      </c>
      <c r="F199" s="187" t="s">
        <v>2036</v>
      </c>
      <c r="H199" s="186" t="s">
        <v>19</v>
      </c>
      <c r="I199" s="188"/>
      <c r="L199" s="185"/>
      <c r="M199" s="189"/>
      <c r="T199" s="190"/>
      <c r="AT199" s="186" t="s">
        <v>237</v>
      </c>
      <c r="AU199" s="186" t="s">
        <v>83</v>
      </c>
      <c r="AV199" s="15" t="s">
        <v>81</v>
      </c>
      <c r="AW199" s="15" t="s">
        <v>33</v>
      </c>
      <c r="AX199" s="15" t="s">
        <v>73</v>
      </c>
      <c r="AY199" s="186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2049</v>
      </c>
      <c r="H200" s="153">
        <v>31.425000000000001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24.2" customHeight="1" x14ac:dyDescent="0.2">
      <c r="B201" s="33"/>
      <c r="C201" s="132" t="s">
        <v>425</v>
      </c>
      <c r="D201" s="132" t="s">
        <v>228</v>
      </c>
      <c r="E201" s="133" t="s">
        <v>1427</v>
      </c>
      <c r="F201" s="134" t="s">
        <v>1428</v>
      </c>
      <c r="G201" s="135" t="s">
        <v>231</v>
      </c>
      <c r="H201" s="136">
        <v>31.425000000000001</v>
      </c>
      <c r="I201" s="137"/>
      <c r="J201" s="138">
        <f>ROUND(I201*H201,2)</f>
        <v>0</v>
      </c>
      <c r="K201" s="134" t="s">
        <v>232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2050</v>
      </c>
    </row>
    <row r="202" spans="2:65" s="1" customFormat="1" x14ac:dyDescent="0.2">
      <c r="B202" s="33"/>
      <c r="D202" s="145" t="s">
        <v>235</v>
      </c>
      <c r="F202" s="146" t="s">
        <v>1430</v>
      </c>
      <c r="I202" s="147"/>
      <c r="L202" s="33"/>
      <c r="M202" s="148"/>
      <c r="T202" s="54"/>
      <c r="AT202" s="18" t="s">
        <v>235</v>
      </c>
      <c r="AU202" s="18" t="s">
        <v>83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2049</v>
      </c>
      <c r="H203" s="153">
        <v>31.425000000000001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75" t="s">
        <v>430</v>
      </c>
      <c r="D204" s="175" t="s">
        <v>331</v>
      </c>
      <c r="E204" s="176" t="s">
        <v>332</v>
      </c>
      <c r="F204" s="177" t="s">
        <v>333</v>
      </c>
      <c r="G204" s="178" t="s">
        <v>334</v>
      </c>
      <c r="H204" s="179">
        <v>0.47099999999999997</v>
      </c>
      <c r="I204" s="180"/>
      <c r="J204" s="181">
        <f>ROUND(I204*H204,2)</f>
        <v>0</v>
      </c>
      <c r="K204" s="177" t="s">
        <v>232</v>
      </c>
      <c r="L204" s="182"/>
      <c r="M204" s="183" t="s">
        <v>19</v>
      </c>
      <c r="N204" s="184" t="s">
        <v>44</v>
      </c>
      <c r="P204" s="141">
        <f>O204*H204</f>
        <v>0</v>
      </c>
      <c r="Q204" s="141">
        <v>1E-3</v>
      </c>
      <c r="R204" s="141">
        <f>Q204*H204</f>
        <v>4.7100000000000001E-4</v>
      </c>
      <c r="S204" s="141">
        <v>0</v>
      </c>
      <c r="T204" s="142">
        <f>S204*H204</f>
        <v>0</v>
      </c>
      <c r="AR204" s="143" t="s">
        <v>270</v>
      </c>
      <c r="AT204" s="143" t="s">
        <v>331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2051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2049</v>
      </c>
      <c r="H205" s="153">
        <v>31.425000000000001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2" customFormat="1" x14ac:dyDescent="0.2">
      <c r="B206" s="149"/>
      <c r="D206" s="150" t="s">
        <v>237</v>
      </c>
      <c r="F206" s="152" t="s">
        <v>2139</v>
      </c>
      <c r="H206" s="153">
        <v>0.47099999999999997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436</v>
      </c>
      <c r="D207" s="132" t="s">
        <v>228</v>
      </c>
      <c r="E207" s="133" t="s">
        <v>1433</v>
      </c>
      <c r="F207" s="134" t="s">
        <v>1434</v>
      </c>
      <c r="G207" s="135" t="s">
        <v>231</v>
      </c>
      <c r="H207" s="136">
        <v>31.425000000000001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2053</v>
      </c>
    </row>
    <row r="208" spans="2:65" s="1" customFormat="1" x14ac:dyDescent="0.2">
      <c r="B208" s="33"/>
      <c r="D208" s="145" t="s">
        <v>235</v>
      </c>
      <c r="F208" s="146" t="s">
        <v>1436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2049</v>
      </c>
      <c r="H209" s="153">
        <v>31.425000000000001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1437</v>
      </c>
      <c r="F210" s="134" t="s">
        <v>1438</v>
      </c>
      <c r="G210" s="135" t="s">
        <v>231</v>
      </c>
      <c r="H210" s="136">
        <v>31.425000000000001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2054</v>
      </c>
    </row>
    <row r="211" spans="2:65" s="1" customFormat="1" x14ac:dyDescent="0.2">
      <c r="B211" s="33"/>
      <c r="D211" s="145" t="s">
        <v>235</v>
      </c>
      <c r="F211" s="146" t="s">
        <v>1440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2049</v>
      </c>
      <c r="H212" s="153">
        <v>31.425000000000001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447</v>
      </c>
      <c r="D213" s="132" t="s">
        <v>228</v>
      </c>
      <c r="E213" s="133" t="s">
        <v>349</v>
      </c>
      <c r="F213" s="134" t="s">
        <v>350</v>
      </c>
      <c r="G213" s="135" t="s">
        <v>277</v>
      </c>
      <c r="H213" s="136">
        <v>3.1429999999999998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2055</v>
      </c>
    </row>
    <row r="214" spans="2:65" s="1" customFormat="1" x14ac:dyDescent="0.2">
      <c r="B214" s="33"/>
      <c r="D214" s="145" t="s">
        <v>235</v>
      </c>
      <c r="F214" s="146" t="s">
        <v>352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2049</v>
      </c>
      <c r="H215" s="153">
        <v>31.425000000000001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2" customFormat="1" x14ac:dyDescent="0.2">
      <c r="B216" s="149"/>
      <c r="D216" s="150" t="s">
        <v>237</v>
      </c>
      <c r="F216" s="152" t="s">
        <v>2140</v>
      </c>
      <c r="H216" s="153">
        <v>3.1429999999999998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4</v>
      </c>
      <c r="AX216" s="12" t="s">
        <v>81</v>
      </c>
      <c r="AY216" s="151" t="s">
        <v>226</v>
      </c>
    </row>
    <row r="217" spans="2:65" s="11" customFormat="1" ht="22.9" customHeight="1" x14ac:dyDescent="0.2">
      <c r="B217" s="120"/>
      <c r="D217" s="121" t="s">
        <v>72</v>
      </c>
      <c r="E217" s="130" t="s">
        <v>83</v>
      </c>
      <c r="F217" s="130" t="s">
        <v>618</v>
      </c>
      <c r="I217" s="123"/>
      <c r="J217" s="131">
        <f>BK217</f>
        <v>0</v>
      </c>
      <c r="L217" s="120"/>
      <c r="M217" s="125"/>
      <c r="P217" s="126">
        <f>SUM(P218:P220)</f>
        <v>0</v>
      </c>
      <c r="R217" s="126">
        <f>SUM(R218:R220)</f>
        <v>6.298292</v>
      </c>
      <c r="T217" s="127">
        <f>SUM(T218:T220)</f>
        <v>0</v>
      </c>
      <c r="AR217" s="121" t="s">
        <v>81</v>
      </c>
      <c r="AT217" s="128" t="s">
        <v>72</v>
      </c>
      <c r="AU217" s="128" t="s">
        <v>81</v>
      </c>
      <c r="AY217" s="121" t="s">
        <v>226</v>
      </c>
      <c r="BK217" s="129">
        <f>SUM(BK218:BK220)</f>
        <v>0</v>
      </c>
    </row>
    <row r="218" spans="2:65" s="1" customFormat="1" ht="37.9" customHeight="1" x14ac:dyDescent="0.2">
      <c r="B218" s="33"/>
      <c r="C218" s="132" t="s">
        <v>452</v>
      </c>
      <c r="D218" s="132" t="s">
        <v>228</v>
      </c>
      <c r="E218" s="133" t="s">
        <v>619</v>
      </c>
      <c r="F218" s="134" t="s">
        <v>620</v>
      </c>
      <c r="G218" s="135" t="s">
        <v>396</v>
      </c>
      <c r="H218" s="136">
        <v>30.8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0.20449000000000001</v>
      </c>
      <c r="R218" s="141">
        <f>Q218*H218</f>
        <v>6.298292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1911</v>
      </c>
    </row>
    <row r="219" spans="2:65" s="1" customFormat="1" x14ac:dyDescent="0.2">
      <c r="B219" s="33"/>
      <c r="D219" s="145" t="s">
        <v>235</v>
      </c>
      <c r="F219" s="146" t="s">
        <v>622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1828</v>
      </c>
      <c r="H220" s="153">
        <v>30.8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1" customFormat="1" ht="22.9" customHeight="1" x14ac:dyDescent="0.2">
      <c r="B221" s="120"/>
      <c r="D221" s="121" t="s">
        <v>72</v>
      </c>
      <c r="E221" s="130" t="s">
        <v>246</v>
      </c>
      <c r="F221" s="130" t="s">
        <v>353</v>
      </c>
      <c r="I221" s="123"/>
      <c r="J221" s="131">
        <f>BK221</f>
        <v>0</v>
      </c>
      <c r="L221" s="120"/>
      <c r="M221" s="125"/>
      <c r="P221" s="126">
        <f>SUM(P222:P224)</f>
        <v>0</v>
      </c>
      <c r="R221" s="126">
        <f>SUM(R222:R224)</f>
        <v>0</v>
      </c>
      <c r="T221" s="127">
        <f>SUM(T222:T224)</f>
        <v>0</v>
      </c>
      <c r="AR221" s="121" t="s">
        <v>81</v>
      </c>
      <c r="AT221" s="128" t="s">
        <v>72</v>
      </c>
      <c r="AU221" s="128" t="s">
        <v>81</v>
      </c>
      <c r="AY221" s="121" t="s">
        <v>226</v>
      </c>
      <c r="BK221" s="129">
        <f>SUM(BK222:BK224)</f>
        <v>0</v>
      </c>
    </row>
    <row r="222" spans="2:65" s="1" customFormat="1" ht="16.5" customHeight="1" x14ac:dyDescent="0.2">
      <c r="B222" s="33"/>
      <c r="C222" s="132" t="s">
        <v>457</v>
      </c>
      <c r="D222" s="132" t="s">
        <v>228</v>
      </c>
      <c r="E222" s="133" t="s">
        <v>896</v>
      </c>
      <c r="F222" s="134" t="s">
        <v>897</v>
      </c>
      <c r="G222" s="135" t="s">
        <v>396</v>
      </c>
      <c r="H222" s="136">
        <v>30.8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1912</v>
      </c>
    </row>
    <row r="223" spans="2:65" s="1" customFormat="1" x14ac:dyDescent="0.2">
      <c r="B223" s="33"/>
      <c r="D223" s="145" t="s">
        <v>235</v>
      </c>
      <c r="F223" s="146" t="s">
        <v>899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1828</v>
      </c>
      <c r="H224" s="153">
        <v>30.8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81</v>
      </c>
      <c r="AY224" s="151" t="s">
        <v>226</v>
      </c>
    </row>
    <row r="225" spans="2:65" s="11" customFormat="1" ht="22.9" customHeight="1" x14ac:dyDescent="0.2">
      <c r="B225" s="120"/>
      <c r="D225" s="121" t="s">
        <v>72</v>
      </c>
      <c r="E225" s="130" t="s">
        <v>233</v>
      </c>
      <c r="F225" s="130" t="s">
        <v>424</v>
      </c>
      <c r="I225" s="123"/>
      <c r="J225" s="131">
        <f>BK225</f>
        <v>0</v>
      </c>
      <c r="L225" s="120"/>
      <c r="M225" s="125"/>
      <c r="P225" s="126">
        <f>SUM(P226:P251)</f>
        <v>0</v>
      </c>
      <c r="R225" s="126">
        <f>SUM(R226:R251)</f>
        <v>9.4528699200000013</v>
      </c>
      <c r="T225" s="127">
        <f>SUM(T226:T251)</f>
        <v>0</v>
      </c>
      <c r="AR225" s="121" t="s">
        <v>81</v>
      </c>
      <c r="AT225" s="128" t="s">
        <v>72</v>
      </c>
      <c r="AU225" s="128" t="s">
        <v>81</v>
      </c>
      <c r="AY225" s="121" t="s">
        <v>226</v>
      </c>
      <c r="BK225" s="129">
        <f>SUM(BK226:BK251)</f>
        <v>0</v>
      </c>
    </row>
    <row r="226" spans="2:65" s="1" customFormat="1" ht="16.5" customHeight="1" x14ac:dyDescent="0.2">
      <c r="B226" s="33"/>
      <c r="C226" s="132" t="s">
        <v>462</v>
      </c>
      <c r="D226" s="132" t="s">
        <v>228</v>
      </c>
      <c r="E226" s="133" t="s">
        <v>901</v>
      </c>
      <c r="F226" s="134" t="s">
        <v>902</v>
      </c>
      <c r="G226" s="135" t="s">
        <v>277</v>
      </c>
      <c r="H226" s="136">
        <v>3.6960000000000002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1.8907700000000001</v>
      </c>
      <c r="R226" s="141">
        <f>Q226*H226</f>
        <v>6.9882859200000009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1913</v>
      </c>
    </row>
    <row r="227" spans="2:65" s="1" customFormat="1" x14ac:dyDescent="0.2">
      <c r="B227" s="33"/>
      <c r="D227" s="145" t="s">
        <v>235</v>
      </c>
      <c r="F227" s="146" t="s">
        <v>904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2" customFormat="1" x14ac:dyDescent="0.2">
      <c r="B228" s="149"/>
      <c r="D228" s="150" t="s">
        <v>237</v>
      </c>
      <c r="E228" s="151" t="s">
        <v>19</v>
      </c>
      <c r="F228" s="152" t="s">
        <v>1914</v>
      </c>
      <c r="H228" s="153">
        <v>3.6960000000000002</v>
      </c>
      <c r="I228" s="154"/>
      <c r="L228" s="149"/>
      <c r="M228" s="155"/>
      <c r="T228" s="156"/>
      <c r="AT228" s="151" t="s">
        <v>237</v>
      </c>
      <c r="AU228" s="151" t="s">
        <v>83</v>
      </c>
      <c r="AV228" s="12" t="s">
        <v>83</v>
      </c>
      <c r="AW228" s="12" t="s">
        <v>33</v>
      </c>
      <c r="AX228" s="12" t="s">
        <v>73</v>
      </c>
      <c r="AY228" s="151" t="s">
        <v>226</v>
      </c>
    </row>
    <row r="229" spans="2:65" s="13" customFormat="1" x14ac:dyDescent="0.2">
      <c r="B229" s="157"/>
      <c r="D229" s="150" t="s">
        <v>237</v>
      </c>
      <c r="E229" s="158" t="s">
        <v>811</v>
      </c>
      <c r="F229" s="159" t="s">
        <v>240</v>
      </c>
      <c r="H229" s="160">
        <v>3.6960000000000002</v>
      </c>
      <c r="I229" s="161"/>
      <c r="L229" s="157"/>
      <c r="M229" s="162"/>
      <c r="T229" s="163"/>
      <c r="AT229" s="158" t="s">
        <v>237</v>
      </c>
      <c r="AU229" s="158" t="s">
        <v>83</v>
      </c>
      <c r="AV229" s="13" t="s">
        <v>233</v>
      </c>
      <c r="AW229" s="13" t="s">
        <v>33</v>
      </c>
      <c r="AX229" s="13" t="s">
        <v>81</v>
      </c>
      <c r="AY229" s="158" t="s">
        <v>226</v>
      </c>
    </row>
    <row r="230" spans="2:65" s="1" customFormat="1" ht="16.5" customHeight="1" x14ac:dyDescent="0.2">
      <c r="B230" s="33"/>
      <c r="C230" s="132" t="s">
        <v>468</v>
      </c>
      <c r="D230" s="132" t="s">
        <v>228</v>
      </c>
      <c r="E230" s="133" t="s">
        <v>1915</v>
      </c>
      <c r="F230" s="134" t="s">
        <v>1916</v>
      </c>
      <c r="G230" s="135" t="s">
        <v>243</v>
      </c>
      <c r="H230" s="136">
        <v>3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0.22394</v>
      </c>
      <c r="R230" s="141">
        <f>Q230*H230</f>
        <v>0.67181999999999997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1917</v>
      </c>
    </row>
    <row r="231" spans="2:65" s="1" customFormat="1" x14ac:dyDescent="0.2">
      <c r="B231" s="33"/>
      <c r="D231" s="145" t="s">
        <v>235</v>
      </c>
      <c r="F231" s="146" t="s">
        <v>1918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2141</v>
      </c>
      <c r="H232" s="153">
        <v>3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81</v>
      </c>
      <c r="AY232" s="151" t="s">
        <v>226</v>
      </c>
    </row>
    <row r="233" spans="2:65" s="1" customFormat="1" ht="16.5" customHeight="1" x14ac:dyDescent="0.2">
      <c r="B233" s="33"/>
      <c r="C233" s="175" t="s">
        <v>473</v>
      </c>
      <c r="D233" s="175" t="s">
        <v>331</v>
      </c>
      <c r="E233" s="176" t="s">
        <v>2062</v>
      </c>
      <c r="F233" s="177" t="s">
        <v>2063</v>
      </c>
      <c r="G233" s="178" t="s">
        <v>243</v>
      </c>
      <c r="H233" s="179">
        <v>2</v>
      </c>
      <c r="I233" s="180"/>
      <c r="J233" s="181">
        <f>ROUND(I233*H233,2)</f>
        <v>0</v>
      </c>
      <c r="K233" s="177" t="s">
        <v>232</v>
      </c>
      <c r="L233" s="182"/>
      <c r="M233" s="183" t="s">
        <v>19</v>
      </c>
      <c r="N233" s="184" t="s">
        <v>44</v>
      </c>
      <c r="P233" s="141">
        <f>O233*H233</f>
        <v>0</v>
      </c>
      <c r="Q233" s="141">
        <v>5.0999999999999997E-2</v>
      </c>
      <c r="R233" s="141">
        <f>Q233*H233</f>
        <v>0.10199999999999999</v>
      </c>
      <c r="S233" s="141">
        <v>0</v>
      </c>
      <c r="T233" s="142">
        <f>S233*H233</f>
        <v>0</v>
      </c>
      <c r="AR233" s="143" t="s">
        <v>270</v>
      </c>
      <c r="AT233" s="143" t="s">
        <v>331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2064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2142</v>
      </c>
      <c r="H234" s="153">
        <v>2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73</v>
      </c>
      <c r="AY234" s="151" t="s">
        <v>226</v>
      </c>
    </row>
    <row r="235" spans="2:65" s="13" customFormat="1" x14ac:dyDescent="0.2">
      <c r="B235" s="157"/>
      <c r="D235" s="150" t="s">
        <v>237</v>
      </c>
      <c r="E235" s="158" t="s">
        <v>19</v>
      </c>
      <c r="F235" s="159" t="s">
        <v>240</v>
      </c>
      <c r="H235" s="160">
        <v>2</v>
      </c>
      <c r="I235" s="161"/>
      <c r="L235" s="157"/>
      <c r="M235" s="162"/>
      <c r="T235" s="163"/>
      <c r="AT235" s="158" t="s">
        <v>237</v>
      </c>
      <c r="AU235" s="158" t="s">
        <v>83</v>
      </c>
      <c r="AV235" s="13" t="s">
        <v>233</v>
      </c>
      <c r="AW235" s="13" t="s">
        <v>33</v>
      </c>
      <c r="AX235" s="13" t="s">
        <v>81</v>
      </c>
      <c r="AY235" s="158" t="s">
        <v>226</v>
      </c>
    </row>
    <row r="236" spans="2:65" s="1" customFormat="1" ht="16.5" customHeight="1" x14ac:dyDescent="0.2">
      <c r="B236" s="33"/>
      <c r="C236" s="175" t="s">
        <v>479</v>
      </c>
      <c r="D236" s="175" t="s">
        <v>331</v>
      </c>
      <c r="E236" s="176" t="s">
        <v>2066</v>
      </c>
      <c r="F236" s="177" t="s">
        <v>2067</v>
      </c>
      <c r="G236" s="178" t="s">
        <v>243</v>
      </c>
      <c r="H236" s="179">
        <v>1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6.8000000000000005E-2</v>
      </c>
      <c r="R236" s="141">
        <f>Q236*H236</f>
        <v>6.8000000000000005E-2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2068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2143</v>
      </c>
      <c r="H237" s="153">
        <v>1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1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1.75" customHeight="1" x14ac:dyDescent="0.2">
      <c r="B239" s="33"/>
      <c r="C239" s="132" t="s">
        <v>484</v>
      </c>
      <c r="D239" s="132" t="s">
        <v>228</v>
      </c>
      <c r="E239" s="133" t="s">
        <v>2070</v>
      </c>
      <c r="F239" s="134" t="s">
        <v>2071</v>
      </c>
      <c r="G239" s="135" t="s">
        <v>243</v>
      </c>
      <c r="H239" s="136">
        <v>2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0.22394</v>
      </c>
      <c r="R239" s="141">
        <f>Q239*H239</f>
        <v>0.44788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2072</v>
      </c>
    </row>
    <row r="240" spans="2:65" s="1" customFormat="1" x14ac:dyDescent="0.2">
      <c r="B240" s="33"/>
      <c r="D240" s="145" t="s">
        <v>235</v>
      </c>
      <c r="F240" s="146" t="s">
        <v>2073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" customFormat="1" ht="16.5" customHeight="1" x14ac:dyDescent="0.2">
      <c r="B241" s="33"/>
      <c r="C241" s="175" t="s">
        <v>489</v>
      </c>
      <c r="D241" s="175" t="s">
        <v>331</v>
      </c>
      <c r="E241" s="176" t="s">
        <v>2074</v>
      </c>
      <c r="F241" s="177" t="s">
        <v>2075</v>
      </c>
      <c r="G241" s="178" t="s">
        <v>243</v>
      </c>
      <c r="H241" s="179">
        <v>2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8.1000000000000003E-2</v>
      </c>
      <c r="R241" s="141">
        <f>Q241*H241</f>
        <v>0.16200000000000001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2076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2142</v>
      </c>
      <c r="H242" s="153">
        <v>2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2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24.2" customHeight="1" x14ac:dyDescent="0.2">
      <c r="B244" s="33"/>
      <c r="C244" s="132" t="s">
        <v>496</v>
      </c>
      <c r="D244" s="132" t="s">
        <v>228</v>
      </c>
      <c r="E244" s="133" t="s">
        <v>907</v>
      </c>
      <c r="F244" s="134" t="s">
        <v>908</v>
      </c>
      <c r="G244" s="135" t="s">
        <v>277</v>
      </c>
      <c r="H244" s="136">
        <v>0.45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2.234</v>
      </c>
      <c r="R244" s="141">
        <f>Q244*H244</f>
        <v>1.0053000000000001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1923</v>
      </c>
    </row>
    <row r="245" spans="2:65" s="1" customFormat="1" x14ac:dyDescent="0.2">
      <c r="B245" s="33"/>
      <c r="D245" s="145" t="s">
        <v>235</v>
      </c>
      <c r="F245" s="146" t="s">
        <v>910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2144</v>
      </c>
      <c r="H246" s="153">
        <v>0.45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808</v>
      </c>
      <c r="F247" s="159" t="s">
        <v>240</v>
      </c>
      <c r="H247" s="160">
        <v>0.45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24.2" customHeight="1" x14ac:dyDescent="0.2">
      <c r="B248" s="33"/>
      <c r="C248" s="132" t="s">
        <v>502</v>
      </c>
      <c r="D248" s="132" t="s">
        <v>228</v>
      </c>
      <c r="E248" s="133" t="s">
        <v>912</v>
      </c>
      <c r="F248" s="134" t="s">
        <v>913</v>
      </c>
      <c r="G248" s="135" t="s">
        <v>231</v>
      </c>
      <c r="H248" s="136">
        <v>1.2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6.3200000000000001E-3</v>
      </c>
      <c r="R248" s="141">
        <f>Q248*H248</f>
        <v>7.5839999999999996E-3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1925</v>
      </c>
    </row>
    <row r="249" spans="2:65" s="1" customFormat="1" x14ac:dyDescent="0.2">
      <c r="B249" s="33"/>
      <c r="D249" s="145" t="s">
        <v>235</v>
      </c>
      <c r="F249" s="146" t="s">
        <v>915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2145</v>
      </c>
      <c r="H250" s="153">
        <v>1.2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1.2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1" customFormat="1" ht="22.9" customHeight="1" x14ac:dyDescent="0.2">
      <c r="B252" s="120"/>
      <c r="D252" s="121" t="s">
        <v>72</v>
      </c>
      <c r="E252" s="130" t="s">
        <v>255</v>
      </c>
      <c r="F252" s="130" t="s">
        <v>435</v>
      </c>
      <c r="I252" s="123"/>
      <c r="J252" s="131">
        <f>BK252</f>
        <v>0</v>
      </c>
      <c r="L252" s="120"/>
      <c r="M252" s="125"/>
      <c r="P252" s="126">
        <f>SUM(P253:P280)</f>
        <v>0</v>
      </c>
      <c r="R252" s="126">
        <f>SUM(R253:R280)</f>
        <v>0</v>
      </c>
      <c r="T252" s="127">
        <f>SUM(T253:T280)</f>
        <v>0</v>
      </c>
      <c r="AR252" s="121" t="s">
        <v>81</v>
      </c>
      <c r="AT252" s="128" t="s">
        <v>72</v>
      </c>
      <c r="AU252" s="128" t="s">
        <v>81</v>
      </c>
      <c r="AY252" s="121" t="s">
        <v>226</v>
      </c>
      <c r="BK252" s="129">
        <f>SUM(BK253:BK280)</f>
        <v>0</v>
      </c>
    </row>
    <row r="253" spans="2:65" s="1" customFormat="1" ht="16.5" customHeight="1" x14ac:dyDescent="0.2">
      <c r="B253" s="33"/>
      <c r="C253" s="132" t="s">
        <v>508</v>
      </c>
      <c r="D253" s="132" t="s">
        <v>228</v>
      </c>
      <c r="E253" s="133" t="s">
        <v>1461</v>
      </c>
      <c r="F253" s="134" t="s">
        <v>1462</v>
      </c>
      <c r="G253" s="135" t="s">
        <v>231</v>
      </c>
      <c r="H253" s="136">
        <v>39.200000000000003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1926</v>
      </c>
    </row>
    <row r="254" spans="2:65" s="1" customFormat="1" x14ac:dyDescent="0.2">
      <c r="B254" s="33"/>
      <c r="D254" s="145" t="s">
        <v>235</v>
      </c>
      <c r="F254" s="146" t="s">
        <v>1464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5" customFormat="1" x14ac:dyDescent="0.2">
      <c r="B255" s="185"/>
      <c r="D255" s="150" t="s">
        <v>237</v>
      </c>
      <c r="E255" s="186" t="s">
        <v>19</v>
      </c>
      <c r="F255" s="187" t="s">
        <v>1927</v>
      </c>
      <c r="H255" s="186" t="s">
        <v>19</v>
      </c>
      <c r="I255" s="188"/>
      <c r="L255" s="185"/>
      <c r="M255" s="189"/>
      <c r="T255" s="190"/>
      <c r="AT255" s="186" t="s">
        <v>237</v>
      </c>
      <c r="AU255" s="186" t="s">
        <v>83</v>
      </c>
      <c r="AV255" s="15" t="s">
        <v>81</v>
      </c>
      <c r="AW255" s="15" t="s">
        <v>33</v>
      </c>
      <c r="AX255" s="15" t="s">
        <v>73</v>
      </c>
      <c r="AY255" s="186" t="s">
        <v>226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2146</v>
      </c>
      <c r="H256" s="153">
        <v>39.200000000000003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73</v>
      </c>
      <c r="AY256" s="151" t="s">
        <v>226</v>
      </c>
    </row>
    <row r="257" spans="2:65" s="13" customFormat="1" x14ac:dyDescent="0.2">
      <c r="B257" s="157"/>
      <c r="D257" s="150" t="s">
        <v>237</v>
      </c>
      <c r="E257" s="158" t="s">
        <v>1145</v>
      </c>
      <c r="F257" s="159" t="s">
        <v>240</v>
      </c>
      <c r="H257" s="160">
        <v>39.200000000000003</v>
      </c>
      <c r="I257" s="161"/>
      <c r="L257" s="157"/>
      <c r="M257" s="162"/>
      <c r="T257" s="163"/>
      <c r="AT257" s="158" t="s">
        <v>237</v>
      </c>
      <c r="AU257" s="158" t="s">
        <v>83</v>
      </c>
      <c r="AV257" s="13" t="s">
        <v>233</v>
      </c>
      <c r="AW257" s="13" t="s">
        <v>33</v>
      </c>
      <c r="AX257" s="13" t="s">
        <v>81</v>
      </c>
      <c r="AY257" s="158" t="s">
        <v>226</v>
      </c>
    </row>
    <row r="258" spans="2:65" s="1" customFormat="1" ht="21.75" customHeight="1" x14ac:dyDescent="0.2">
      <c r="B258" s="33"/>
      <c r="C258" s="132" t="s">
        <v>513</v>
      </c>
      <c r="D258" s="132" t="s">
        <v>228</v>
      </c>
      <c r="E258" s="133" t="s">
        <v>1699</v>
      </c>
      <c r="F258" s="134" t="s">
        <v>1700</v>
      </c>
      <c r="G258" s="135" t="s">
        <v>231</v>
      </c>
      <c r="H258" s="136">
        <v>39.200000000000003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1929</v>
      </c>
    </row>
    <row r="259" spans="2:65" s="1" customFormat="1" x14ac:dyDescent="0.2">
      <c r="B259" s="33"/>
      <c r="D259" s="145" t="s">
        <v>235</v>
      </c>
      <c r="F259" s="146" t="s">
        <v>1702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1703</v>
      </c>
      <c r="H260" s="153">
        <v>39.200000000000003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518</v>
      </c>
      <c r="D261" s="132" t="s">
        <v>228</v>
      </c>
      <c r="E261" s="133" t="s">
        <v>1709</v>
      </c>
      <c r="F261" s="134" t="s">
        <v>1710</v>
      </c>
      <c r="G261" s="135" t="s">
        <v>231</v>
      </c>
      <c r="H261" s="136">
        <v>64.481999999999999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1930</v>
      </c>
    </row>
    <row r="262" spans="2:65" s="1" customFormat="1" x14ac:dyDescent="0.2">
      <c r="B262" s="33"/>
      <c r="D262" s="145" t="s">
        <v>235</v>
      </c>
      <c r="F262" s="146" t="s">
        <v>1712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2" customFormat="1" x14ac:dyDescent="0.2">
      <c r="B263" s="149"/>
      <c r="D263" s="150" t="s">
        <v>237</v>
      </c>
      <c r="E263" s="151" t="s">
        <v>19</v>
      </c>
      <c r="F263" s="152" t="s">
        <v>2147</v>
      </c>
      <c r="H263" s="153">
        <v>64.481999999999999</v>
      </c>
      <c r="I263" s="154"/>
      <c r="L263" s="149"/>
      <c r="M263" s="155"/>
      <c r="T263" s="156"/>
      <c r="AT263" s="151" t="s">
        <v>237</v>
      </c>
      <c r="AU263" s="151" t="s">
        <v>83</v>
      </c>
      <c r="AV263" s="12" t="s">
        <v>83</v>
      </c>
      <c r="AW263" s="12" t="s">
        <v>33</v>
      </c>
      <c r="AX263" s="12" t="s">
        <v>73</v>
      </c>
      <c r="AY263" s="151" t="s">
        <v>226</v>
      </c>
    </row>
    <row r="264" spans="2:65" s="13" customFormat="1" x14ac:dyDescent="0.2">
      <c r="B264" s="157"/>
      <c r="D264" s="150" t="s">
        <v>237</v>
      </c>
      <c r="E264" s="158" t="s">
        <v>19</v>
      </c>
      <c r="F264" s="159" t="s">
        <v>240</v>
      </c>
      <c r="H264" s="160">
        <v>64.481999999999999</v>
      </c>
      <c r="I264" s="161"/>
      <c r="L264" s="157"/>
      <c r="M264" s="162"/>
      <c r="T264" s="163"/>
      <c r="AT264" s="158" t="s">
        <v>237</v>
      </c>
      <c r="AU264" s="158" t="s">
        <v>83</v>
      </c>
      <c r="AV264" s="13" t="s">
        <v>233</v>
      </c>
      <c r="AW264" s="13" t="s">
        <v>33</v>
      </c>
      <c r="AX264" s="13" t="s">
        <v>81</v>
      </c>
      <c r="AY264" s="158" t="s">
        <v>226</v>
      </c>
    </row>
    <row r="265" spans="2:65" s="1" customFormat="1" ht="24.2" customHeight="1" x14ac:dyDescent="0.2">
      <c r="B265" s="33"/>
      <c r="C265" s="132" t="s">
        <v>524</v>
      </c>
      <c r="D265" s="132" t="s">
        <v>228</v>
      </c>
      <c r="E265" s="133" t="s">
        <v>1289</v>
      </c>
      <c r="F265" s="134" t="s">
        <v>1290</v>
      </c>
      <c r="G265" s="135" t="s">
        <v>231</v>
      </c>
      <c r="H265" s="136">
        <v>39.200000000000003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1932</v>
      </c>
    </row>
    <row r="266" spans="2:65" s="1" customFormat="1" x14ac:dyDescent="0.2">
      <c r="B266" s="33"/>
      <c r="D266" s="145" t="s">
        <v>235</v>
      </c>
      <c r="F266" s="146" t="s">
        <v>1292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1145</v>
      </c>
      <c r="H267" s="153">
        <v>39.200000000000003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19</v>
      </c>
      <c r="F268" s="159" t="s">
        <v>240</v>
      </c>
      <c r="H268" s="160">
        <v>39.200000000000003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16.5" customHeight="1" x14ac:dyDescent="0.2">
      <c r="B269" s="33"/>
      <c r="C269" s="132" t="s">
        <v>532</v>
      </c>
      <c r="D269" s="132" t="s">
        <v>228</v>
      </c>
      <c r="E269" s="133" t="s">
        <v>1715</v>
      </c>
      <c r="F269" s="134" t="s">
        <v>1716</v>
      </c>
      <c r="G269" s="135" t="s">
        <v>231</v>
      </c>
      <c r="H269" s="136">
        <v>64.481999999999999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1933</v>
      </c>
    </row>
    <row r="270" spans="2:65" s="1" customFormat="1" x14ac:dyDescent="0.2">
      <c r="B270" s="33"/>
      <c r="D270" s="145" t="s">
        <v>235</v>
      </c>
      <c r="F270" s="146" t="s">
        <v>1718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2148</v>
      </c>
      <c r="H271" s="153">
        <v>64.481999999999999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64.481999999999999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16.5" customHeight="1" x14ac:dyDescent="0.2">
      <c r="B273" s="33"/>
      <c r="C273" s="132" t="s">
        <v>538</v>
      </c>
      <c r="D273" s="132" t="s">
        <v>228</v>
      </c>
      <c r="E273" s="133" t="s">
        <v>1719</v>
      </c>
      <c r="F273" s="134" t="s">
        <v>1720</v>
      </c>
      <c r="G273" s="135" t="s">
        <v>231</v>
      </c>
      <c r="H273" s="136">
        <v>93.792000000000002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1935</v>
      </c>
    </row>
    <row r="274" spans="2:65" s="1" customFormat="1" x14ac:dyDescent="0.2">
      <c r="B274" s="33"/>
      <c r="D274" s="145" t="s">
        <v>235</v>
      </c>
      <c r="F274" s="146" t="s">
        <v>1722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1137</v>
      </c>
      <c r="H275" s="153">
        <v>93.792000000000002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24.2" customHeight="1" x14ac:dyDescent="0.2">
      <c r="B276" s="33"/>
      <c r="C276" s="132" t="s">
        <v>1328</v>
      </c>
      <c r="D276" s="132" t="s">
        <v>228</v>
      </c>
      <c r="E276" s="133" t="s">
        <v>1293</v>
      </c>
      <c r="F276" s="134" t="s">
        <v>1294</v>
      </c>
      <c r="G276" s="135" t="s">
        <v>231</v>
      </c>
      <c r="H276" s="136">
        <v>93.792000000000002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1936</v>
      </c>
    </row>
    <row r="277" spans="2:65" s="1" customFormat="1" x14ac:dyDescent="0.2">
      <c r="B277" s="33"/>
      <c r="D277" s="145" t="s">
        <v>235</v>
      </c>
      <c r="F277" s="146" t="s">
        <v>1296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1937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2149</v>
      </c>
      <c r="H279" s="153">
        <v>93.792000000000002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1137</v>
      </c>
      <c r="F280" s="159" t="s">
        <v>240</v>
      </c>
      <c r="H280" s="160">
        <v>93.792000000000002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1" customFormat="1" ht="22.9" customHeight="1" x14ac:dyDescent="0.2">
      <c r="B281" s="120"/>
      <c r="D281" s="121" t="s">
        <v>72</v>
      </c>
      <c r="E281" s="130" t="s">
        <v>270</v>
      </c>
      <c r="F281" s="130" t="s">
        <v>697</v>
      </c>
      <c r="I281" s="123"/>
      <c r="J281" s="131">
        <f>BK281</f>
        <v>0</v>
      </c>
      <c r="L281" s="120"/>
      <c r="M281" s="125"/>
      <c r="P281" s="126">
        <f>SUM(P282:P337)</f>
        <v>0</v>
      </c>
      <c r="R281" s="126">
        <f>SUM(R282:R337)</f>
        <v>9.7746107999999996</v>
      </c>
      <c r="T281" s="127">
        <f>SUM(T282:T337)</f>
        <v>0</v>
      </c>
      <c r="AR281" s="121" t="s">
        <v>81</v>
      </c>
      <c r="AT281" s="128" t="s">
        <v>72</v>
      </c>
      <c r="AU281" s="128" t="s">
        <v>81</v>
      </c>
      <c r="AY281" s="121" t="s">
        <v>226</v>
      </c>
      <c r="BK281" s="129">
        <f>SUM(BK282:BK337)</f>
        <v>0</v>
      </c>
    </row>
    <row r="282" spans="2:65" s="1" customFormat="1" ht="21.75" customHeight="1" x14ac:dyDescent="0.2">
      <c r="B282" s="33"/>
      <c r="C282" s="132" t="s">
        <v>1330</v>
      </c>
      <c r="D282" s="132" t="s">
        <v>228</v>
      </c>
      <c r="E282" s="133" t="s">
        <v>934</v>
      </c>
      <c r="F282" s="134" t="s">
        <v>935</v>
      </c>
      <c r="G282" s="135" t="s">
        <v>396</v>
      </c>
      <c r="H282" s="136">
        <v>30.8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2.0000000000000002E-5</v>
      </c>
      <c r="R282" s="141">
        <f>Q282*H282</f>
        <v>6.1600000000000001E-4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1939</v>
      </c>
    </row>
    <row r="283" spans="2:65" s="1" customFormat="1" x14ac:dyDescent="0.2">
      <c r="B283" s="33"/>
      <c r="D283" s="145" t="s">
        <v>235</v>
      </c>
      <c r="F283" s="146" t="s">
        <v>937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2150</v>
      </c>
      <c r="H284" s="153">
        <v>30.8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73</v>
      </c>
      <c r="AY284" s="151" t="s">
        <v>226</v>
      </c>
    </row>
    <row r="285" spans="2:65" s="13" customFormat="1" x14ac:dyDescent="0.2">
      <c r="B285" s="157"/>
      <c r="D285" s="150" t="s">
        <v>237</v>
      </c>
      <c r="E285" s="158" t="s">
        <v>1828</v>
      </c>
      <c r="F285" s="159" t="s">
        <v>240</v>
      </c>
      <c r="H285" s="160">
        <v>30.8</v>
      </c>
      <c r="I285" s="161"/>
      <c r="L285" s="157"/>
      <c r="M285" s="162"/>
      <c r="T285" s="163"/>
      <c r="AT285" s="158" t="s">
        <v>237</v>
      </c>
      <c r="AU285" s="158" t="s">
        <v>83</v>
      </c>
      <c r="AV285" s="13" t="s">
        <v>233</v>
      </c>
      <c r="AW285" s="13" t="s">
        <v>33</v>
      </c>
      <c r="AX285" s="13" t="s">
        <v>81</v>
      </c>
      <c r="AY285" s="158" t="s">
        <v>226</v>
      </c>
    </row>
    <row r="286" spans="2:65" s="1" customFormat="1" ht="16.5" customHeight="1" x14ac:dyDescent="0.2">
      <c r="B286" s="33"/>
      <c r="C286" s="175" t="s">
        <v>1332</v>
      </c>
      <c r="D286" s="175" t="s">
        <v>331</v>
      </c>
      <c r="E286" s="176" t="s">
        <v>939</v>
      </c>
      <c r="F286" s="177" t="s">
        <v>940</v>
      </c>
      <c r="G286" s="178" t="s">
        <v>396</v>
      </c>
      <c r="H286" s="179">
        <v>31.262</v>
      </c>
      <c r="I286" s="180"/>
      <c r="J286" s="181">
        <f>ROUND(I286*H286,2)</f>
        <v>0</v>
      </c>
      <c r="K286" s="177" t="s">
        <v>232</v>
      </c>
      <c r="L286" s="182"/>
      <c r="M286" s="183" t="s">
        <v>19</v>
      </c>
      <c r="N286" s="184" t="s">
        <v>44</v>
      </c>
      <c r="P286" s="141">
        <f>O286*H286</f>
        <v>0</v>
      </c>
      <c r="Q286" s="141">
        <v>1.34E-2</v>
      </c>
      <c r="R286" s="141">
        <f>Q286*H286</f>
        <v>0.41891080000000003</v>
      </c>
      <c r="S286" s="141">
        <v>0</v>
      </c>
      <c r="T286" s="142">
        <f>S286*H286</f>
        <v>0</v>
      </c>
      <c r="AR286" s="143" t="s">
        <v>270</v>
      </c>
      <c r="AT286" s="143" t="s">
        <v>331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1941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1828</v>
      </c>
      <c r="H287" s="153">
        <v>30.8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81</v>
      </c>
      <c r="AY287" s="151" t="s">
        <v>226</v>
      </c>
    </row>
    <row r="288" spans="2:65" s="12" customFormat="1" x14ac:dyDescent="0.2">
      <c r="B288" s="149"/>
      <c r="D288" s="150" t="s">
        <v>237</v>
      </c>
      <c r="F288" s="152" t="s">
        <v>2151</v>
      </c>
      <c r="H288" s="153">
        <v>31.262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4</v>
      </c>
      <c r="AX288" s="12" t="s">
        <v>81</v>
      </c>
      <c r="AY288" s="151" t="s">
        <v>226</v>
      </c>
    </row>
    <row r="289" spans="2:65" s="1" customFormat="1" ht="16.5" customHeight="1" x14ac:dyDescent="0.2">
      <c r="B289" s="33"/>
      <c r="C289" s="132" t="s">
        <v>1335</v>
      </c>
      <c r="D289" s="132" t="s">
        <v>228</v>
      </c>
      <c r="E289" s="133" t="s">
        <v>951</v>
      </c>
      <c r="F289" s="134" t="s">
        <v>952</v>
      </c>
      <c r="G289" s="135" t="s">
        <v>953</v>
      </c>
      <c r="H289" s="136">
        <v>2</v>
      </c>
      <c r="I289" s="137"/>
      <c r="J289" s="138">
        <f>ROUND(I289*H289,2)</f>
        <v>0</v>
      </c>
      <c r="K289" s="134" t="s">
        <v>232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3.1E-4</v>
      </c>
      <c r="R289" s="141">
        <f>Q289*H289</f>
        <v>6.2E-4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1952</v>
      </c>
    </row>
    <row r="290" spans="2:65" s="1" customFormat="1" x14ac:dyDescent="0.2">
      <c r="B290" s="33"/>
      <c r="D290" s="145" t="s">
        <v>235</v>
      </c>
      <c r="F290" s="146" t="s">
        <v>955</v>
      </c>
      <c r="I290" s="147"/>
      <c r="L290" s="33"/>
      <c r="M290" s="148"/>
      <c r="T290" s="54"/>
      <c r="AT290" s="18" t="s">
        <v>235</v>
      </c>
      <c r="AU290" s="18" t="s">
        <v>83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2142</v>
      </c>
      <c r="H291" s="153">
        <v>2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73</v>
      </c>
      <c r="AY291" s="151" t="s">
        <v>226</v>
      </c>
    </row>
    <row r="292" spans="2:65" s="13" customFormat="1" x14ac:dyDescent="0.2">
      <c r="B292" s="157"/>
      <c r="D292" s="150" t="s">
        <v>237</v>
      </c>
      <c r="E292" s="158" t="s">
        <v>19</v>
      </c>
      <c r="F292" s="159" t="s">
        <v>240</v>
      </c>
      <c r="H292" s="160">
        <v>2</v>
      </c>
      <c r="I292" s="161"/>
      <c r="L292" s="157"/>
      <c r="M292" s="162"/>
      <c r="T292" s="163"/>
      <c r="AT292" s="158" t="s">
        <v>237</v>
      </c>
      <c r="AU292" s="158" t="s">
        <v>83</v>
      </c>
      <c r="AV292" s="13" t="s">
        <v>233</v>
      </c>
      <c r="AW292" s="13" t="s">
        <v>33</v>
      </c>
      <c r="AX292" s="13" t="s">
        <v>81</v>
      </c>
      <c r="AY292" s="158" t="s">
        <v>226</v>
      </c>
    </row>
    <row r="293" spans="2:65" s="1" customFormat="1" ht="16.5" customHeight="1" x14ac:dyDescent="0.2">
      <c r="B293" s="33"/>
      <c r="C293" s="132" t="s">
        <v>1490</v>
      </c>
      <c r="D293" s="132" t="s">
        <v>228</v>
      </c>
      <c r="E293" s="133" t="s">
        <v>960</v>
      </c>
      <c r="F293" s="134" t="s">
        <v>961</v>
      </c>
      <c r="G293" s="135" t="s">
        <v>243</v>
      </c>
      <c r="H293" s="136">
        <v>5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1.0189999999999999E-2</v>
      </c>
      <c r="R293" s="141">
        <f>Q293*H293</f>
        <v>5.0949999999999995E-2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1953</v>
      </c>
    </row>
    <row r="294" spans="2:65" s="1" customFormat="1" x14ac:dyDescent="0.2">
      <c r="B294" s="33"/>
      <c r="D294" s="145" t="s">
        <v>235</v>
      </c>
      <c r="F294" s="146" t="s">
        <v>963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2152</v>
      </c>
      <c r="H295" s="153">
        <v>5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81</v>
      </c>
      <c r="AY295" s="151" t="s">
        <v>226</v>
      </c>
    </row>
    <row r="296" spans="2:65" s="1" customFormat="1" ht="16.5" customHeight="1" x14ac:dyDescent="0.2">
      <c r="B296" s="33"/>
      <c r="C296" s="175" t="s">
        <v>1493</v>
      </c>
      <c r="D296" s="175" t="s">
        <v>331</v>
      </c>
      <c r="E296" s="176" t="s">
        <v>2089</v>
      </c>
      <c r="F296" s="177" t="s">
        <v>2090</v>
      </c>
      <c r="G296" s="178" t="s">
        <v>243</v>
      </c>
      <c r="H296" s="179">
        <v>2</v>
      </c>
      <c r="I296" s="180"/>
      <c r="J296" s="181">
        <f>ROUND(I296*H296,2)</f>
        <v>0</v>
      </c>
      <c r="K296" s="177" t="s">
        <v>232</v>
      </c>
      <c r="L296" s="182"/>
      <c r="M296" s="183" t="s">
        <v>19</v>
      </c>
      <c r="N296" s="184" t="s">
        <v>44</v>
      </c>
      <c r="P296" s="141">
        <f>O296*H296</f>
        <v>0</v>
      </c>
      <c r="Q296" s="141">
        <v>0.254</v>
      </c>
      <c r="R296" s="141">
        <f>Q296*H296</f>
        <v>0.50800000000000001</v>
      </c>
      <c r="S296" s="141">
        <v>0</v>
      </c>
      <c r="T296" s="142">
        <f>S296*H296</f>
        <v>0</v>
      </c>
      <c r="AR296" s="143" t="s">
        <v>270</v>
      </c>
      <c r="AT296" s="143" t="s">
        <v>331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2091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2142</v>
      </c>
      <c r="H297" s="153">
        <v>2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73</v>
      </c>
      <c r="AY297" s="151" t="s">
        <v>226</v>
      </c>
    </row>
    <row r="298" spans="2:65" s="13" customFormat="1" x14ac:dyDescent="0.2">
      <c r="B298" s="157"/>
      <c r="D298" s="150" t="s">
        <v>237</v>
      </c>
      <c r="E298" s="158" t="s">
        <v>19</v>
      </c>
      <c r="F298" s="159" t="s">
        <v>240</v>
      </c>
      <c r="H298" s="160">
        <v>2</v>
      </c>
      <c r="I298" s="161"/>
      <c r="L298" s="157"/>
      <c r="M298" s="162"/>
      <c r="T298" s="163"/>
      <c r="AT298" s="158" t="s">
        <v>237</v>
      </c>
      <c r="AU298" s="158" t="s">
        <v>83</v>
      </c>
      <c r="AV298" s="13" t="s">
        <v>233</v>
      </c>
      <c r="AW298" s="13" t="s">
        <v>33</v>
      </c>
      <c r="AX298" s="13" t="s">
        <v>81</v>
      </c>
      <c r="AY298" s="158" t="s">
        <v>226</v>
      </c>
    </row>
    <row r="299" spans="2:65" s="1" customFormat="1" ht="16.5" customHeight="1" x14ac:dyDescent="0.2">
      <c r="B299" s="33"/>
      <c r="C299" s="175" t="s">
        <v>1496</v>
      </c>
      <c r="D299" s="175" t="s">
        <v>331</v>
      </c>
      <c r="E299" s="176" t="s">
        <v>2092</v>
      </c>
      <c r="F299" s="177" t="s">
        <v>2093</v>
      </c>
      <c r="G299" s="178" t="s">
        <v>243</v>
      </c>
      <c r="H299" s="179">
        <v>2</v>
      </c>
      <c r="I299" s="180"/>
      <c r="J299" s="181">
        <f>ROUND(I299*H299,2)</f>
        <v>0</v>
      </c>
      <c r="K299" s="177" t="s">
        <v>232</v>
      </c>
      <c r="L299" s="182"/>
      <c r="M299" s="183" t="s">
        <v>19</v>
      </c>
      <c r="N299" s="184" t="s">
        <v>44</v>
      </c>
      <c r="P299" s="141">
        <f>O299*H299</f>
        <v>0</v>
      </c>
      <c r="Q299" s="141">
        <v>0.50600000000000001</v>
      </c>
      <c r="R299" s="141">
        <f>Q299*H299</f>
        <v>1.012</v>
      </c>
      <c r="S299" s="141">
        <v>0</v>
      </c>
      <c r="T299" s="142">
        <f>S299*H299</f>
        <v>0</v>
      </c>
      <c r="AR299" s="143" t="s">
        <v>270</v>
      </c>
      <c r="AT299" s="143" t="s">
        <v>331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2094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2142</v>
      </c>
      <c r="H300" s="153">
        <v>2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3" customFormat="1" x14ac:dyDescent="0.2">
      <c r="B301" s="157"/>
      <c r="D301" s="150" t="s">
        <v>237</v>
      </c>
      <c r="E301" s="158" t="s">
        <v>19</v>
      </c>
      <c r="F301" s="159" t="s">
        <v>240</v>
      </c>
      <c r="H301" s="160">
        <v>2</v>
      </c>
      <c r="I301" s="161"/>
      <c r="L301" s="157"/>
      <c r="M301" s="162"/>
      <c r="T301" s="163"/>
      <c r="AT301" s="158" t="s">
        <v>237</v>
      </c>
      <c r="AU301" s="158" t="s">
        <v>83</v>
      </c>
      <c r="AV301" s="13" t="s">
        <v>233</v>
      </c>
      <c r="AW301" s="13" t="s">
        <v>33</v>
      </c>
      <c r="AX301" s="13" t="s">
        <v>81</v>
      </c>
      <c r="AY301" s="158" t="s">
        <v>226</v>
      </c>
    </row>
    <row r="302" spans="2:65" s="1" customFormat="1" ht="16.5" customHeight="1" x14ac:dyDescent="0.2">
      <c r="B302" s="33"/>
      <c r="C302" s="175" t="s">
        <v>1499</v>
      </c>
      <c r="D302" s="175" t="s">
        <v>331</v>
      </c>
      <c r="E302" s="176" t="s">
        <v>1955</v>
      </c>
      <c r="F302" s="177" t="s">
        <v>1956</v>
      </c>
      <c r="G302" s="178" t="s">
        <v>243</v>
      </c>
      <c r="H302" s="179">
        <v>1</v>
      </c>
      <c r="I302" s="180"/>
      <c r="J302" s="181">
        <f>ROUND(I302*H302,2)</f>
        <v>0</v>
      </c>
      <c r="K302" s="177" t="s">
        <v>232</v>
      </c>
      <c r="L302" s="182"/>
      <c r="M302" s="183" t="s">
        <v>19</v>
      </c>
      <c r="N302" s="184" t="s">
        <v>44</v>
      </c>
      <c r="P302" s="141">
        <f>O302*H302</f>
        <v>0</v>
      </c>
      <c r="Q302" s="141">
        <v>1.0129999999999999</v>
      </c>
      <c r="R302" s="141">
        <f>Q302*H302</f>
        <v>1.0129999999999999</v>
      </c>
      <c r="S302" s="141">
        <v>0</v>
      </c>
      <c r="T302" s="142">
        <f>S302*H302</f>
        <v>0</v>
      </c>
      <c r="AR302" s="143" t="s">
        <v>270</v>
      </c>
      <c r="AT302" s="143" t="s">
        <v>331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1957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2143</v>
      </c>
      <c r="H303" s="153">
        <v>1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73</v>
      </c>
      <c r="AY303" s="151" t="s">
        <v>226</v>
      </c>
    </row>
    <row r="304" spans="2:65" s="13" customFormat="1" x14ac:dyDescent="0.2">
      <c r="B304" s="157"/>
      <c r="D304" s="150" t="s">
        <v>237</v>
      </c>
      <c r="E304" s="158" t="s">
        <v>19</v>
      </c>
      <c r="F304" s="159" t="s">
        <v>240</v>
      </c>
      <c r="H304" s="160">
        <v>1</v>
      </c>
      <c r="I304" s="161"/>
      <c r="L304" s="157"/>
      <c r="M304" s="162"/>
      <c r="T304" s="163"/>
      <c r="AT304" s="158" t="s">
        <v>237</v>
      </c>
      <c r="AU304" s="158" t="s">
        <v>83</v>
      </c>
      <c r="AV304" s="13" t="s">
        <v>233</v>
      </c>
      <c r="AW304" s="13" t="s">
        <v>33</v>
      </c>
      <c r="AX304" s="13" t="s">
        <v>81</v>
      </c>
      <c r="AY304" s="158" t="s">
        <v>226</v>
      </c>
    </row>
    <row r="305" spans="2:65" s="1" customFormat="1" ht="16.5" customHeight="1" x14ac:dyDescent="0.2">
      <c r="B305" s="33"/>
      <c r="C305" s="175" t="s">
        <v>1501</v>
      </c>
      <c r="D305" s="175" t="s">
        <v>331</v>
      </c>
      <c r="E305" s="176" t="s">
        <v>1963</v>
      </c>
      <c r="F305" s="177" t="s">
        <v>1964</v>
      </c>
      <c r="G305" s="178" t="s">
        <v>243</v>
      </c>
      <c r="H305" s="179">
        <v>7</v>
      </c>
      <c r="I305" s="180"/>
      <c r="J305" s="181">
        <f>ROUND(I305*H305,2)</f>
        <v>0</v>
      </c>
      <c r="K305" s="177" t="s">
        <v>232</v>
      </c>
      <c r="L305" s="182"/>
      <c r="M305" s="183" t="s">
        <v>19</v>
      </c>
      <c r="N305" s="184" t="s">
        <v>44</v>
      </c>
      <c r="P305" s="141">
        <f>O305*H305</f>
        <v>0</v>
      </c>
      <c r="Q305" s="141">
        <v>2E-3</v>
      </c>
      <c r="R305" s="141">
        <f>Q305*H305</f>
        <v>1.4E-2</v>
      </c>
      <c r="S305" s="141">
        <v>0</v>
      </c>
      <c r="T305" s="142">
        <f>S305*H305</f>
        <v>0</v>
      </c>
      <c r="AR305" s="143" t="s">
        <v>270</v>
      </c>
      <c r="AT305" s="143" t="s">
        <v>331</v>
      </c>
      <c r="AU305" s="143" t="s">
        <v>83</v>
      </c>
      <c r="AY305" s="18" t="s">
        <v>226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81</v>
      </c>
      <c r="BK305" s="144">
        <f>ROUND(I305*H305,2)</f>
        <v>0</v>
      </c>
      <c r="BL305" s="18" t="s">
        <v>233</v>
      </c>
      <c r="BM305" s="143" t="s">
        <v>1965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2153</v>
      </c>
      <c r="H306" s="153">
        <v>7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73</v>
      </c>
      <c r="AY306" s="151" t="s">
        <v>226</v>
      </c>
    </row>
    <row r="307" spans="2:65" s="13" customFormat="1" x14ac:dyDescent="0.2">
      <c r="B307" s="157"/>
      <c r="D307" s="150" t="s">
        <v>237</v>
      </c>
      <c r="E307" s="158" t="s">
        <v>19</v>
      </c>
      <c r="F307" s="159" t="s">
        <v>240</v>
      </c>
      <c r="H307" s="160">
        <v>7</v>
      </c>
      <c r="I307" s="161"/>
      <c r="L307" s="157"/>
      <c r="M307" s="162"/>
      <c r="T307" s="163"/>
      <c r="AT307" s="158" t="s">
        <v>237</v>
      </c>
      <c r="AU307" s="158" t="s">
        <v>83</v>
      </c>
      <c r="AV307" s="13" t="s">
        <v>233</v>
      </c>
      <c r="AW307" s="13" t="s">
        <v>33</v>
      </c>
      <c r="AX307" s="13" t="s">
        <v>81</v>
      </c>
      <c r="AY307" s="158" t="s">
        <v>226</v>
      </c>
    </row>
    <row r="308" spans="2:65" s="1" customFormat="1" ht="16.5" customHeight="1" x14ac:dyDescent="0.2">
      <c r="B308" s="33"/>
      <c r="C308" s="132" t="s">
        <v>1503</v>
      </c>
      <c r="D308" s="132" t="s">
        <v>228</v>
      </c>
      <c r="E308" s="133" t="s">
        <v>2097</v>
      </c>
      <c r="F308" s="134" t="s">
        <v>2098</v>
      </c>
      <c r="G308" s="135" t="s">
        <v>243</v>
      </c>
      <c r="H308" s="136">
        <v>1</v>
      </c>
      <c r="I308" s="137"/>
      <c r="J308" s="138">
        <f>ROUND(I308*H308,2)</f>
        <v>0</v>
      </c>
      <c r="K308" s="134" t="s">
        <v>232</v>
      </c>
      <c r="L308" s="33"/>
      <c r="M308" s="139" t="s">
        <v>19</v>
      </c>
      <c r="N308" s="140" t="s">
        <v>44</v>
      </c>
      <c r="P308" s="141">
        <f>O308*H308</f>
        <v>0</v>
      </c>
      <c r="Q308" s="141">
        <v>1.248E-2</v>
      </c>
      <c r="R308" s="141">
        <f>Q308*H308</f>
        <v>1.248E-2</v>
      </c>
      <c r="S308" s="141">
        <v>0</v>
      </c>
      <c r="T308" s="142">
        <f>S308*H308</f>
        <v>0</v>
      </c>
      <c r="AR308" s="143" t="s">
        <v>233</v>
      </c>
      <c r="AT308" s="143" t="s">
        <v>228</v>
      </c>
      <c r="AU308" s="143" t="s">
        <v>83</v>
      </c>
      <c r="AY308" s="18" t="s">
        <v>226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8" t="s">
        <v>81</v>
      </c>
      <c r="BK308" s="144">
        <f>ROUND(I308*H308,2)</f>
        <v>0</v>
      </c>
      <c r="BL308" s="18" t="s">
        <v>233</v>
      </c>
      <c r="BM308" s="143" t="s">
        <v>2099</v>
      </c>
    </row>
    <row r="309" spans="2:65" s="1" customFormat="1" x14ac:dyDescent="0.2">
      <c r="B309" s="33"/>
      <c r="D309" s="145" t="s">
        <v>235</v>
      </c>
      <c r="F309" s="146" t="s">
        <v>2100</v>
      </c>
      <c r="I309" s="147"/>
      <c r="L309" s="33"/>
      <c r="M309" s="148"/>
      <c r="T309" s="54"/>
      <c r="AT309" s="18" t="s">
        <v>235</v>
      </c>
      <c r="AU309" s="18" t="s">
        <v>83</v>
      </c>
    </row>
    <row r="310" spans="2:65" s="1" customFormat="1" ht="16.5" customHeight="1" x14ac:dyDescent="0.2">
      <c r="B310" s="33"/>
      <c r="C310" s="175" t="s">
        <v>1763</v>
      </c>
      <c r="D310" s="175" t="s">
        <v>331</v>
      </c>
      <c r="E310" s="176" t="s">
        <v>2101</v>
      </c>
      <c r="F310" s="177" t="s">
        <v>2102</v>
      </c>
      <c r="G310" s="178" t="s">
        <v>243</v>
      </c>
      <c r="H310" s="179">
        <v>1</v>
      </c>
      <c r="I310" s="180"/>
      <c r="J310" s="181">
        <f>ROUND(I310*H310,2)</f>
        <v>0</v>
      </c>
      <c r="K310" s="177" t="s">
        <v>232</v>
      </c>
      <c r="L310" s="182"/>
      <c r="M310" s="183" t="s">
        <v>19</v>
      </c>
      <c r="N310" s="184" t="s">
        <v>44</v>
      </c>
      <c r="P310" s="141">
        <f>O310*H310</f>
        <v>0</v>
      </c>
      <c r="Q310" s="141">
        <v>0.54800000000000004</v>
      </c>
      <c r="R310" s="141">
        <f>Q310*H310</f>
        <v>0.54800000000000004</v>
      </c>
      <c r="S310" s="141">
        <v>0</v>
      </c>
      <c r="T310" s="142">
        <f>S310*H310</f>
        <v>0</v>
      </c>
      <c r="AR310" s="143" t="s">
        <v>270</v>
      </c>
      <c r="AT310" s="143" t="s">
        <v>331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2103</v>
      </c>
    </row>
    <row r="311" spans="2:65" s="12" customFormat="1" x14ac:dyDescent="0.2">
      <c r="B311" s="149"/>
      <c r="D311" s="150" t="s">
        <v>237</v>
      </c>
      <c r="E311" s="151" t="s">
        <v>19</v>
      </c>
      <c r="F311" s="152" t="s">
        <v>2143</v>
      </c>
      <c r="H311" s="153">
        <v>1</v>
      </c>
      <c r="I311" s="154"/>
      <c r="L311" s="149"/>
      <c r="M311" s="155"/>
      <c r="T311" s="156"/>
      <c r="AT311" s="151" t="s">
        <v>237</v>
      </c>
      <c r="AU311" s="151" t="s">
        <v>83</v>
      </c>
      <c r="AV311" s="12" t="s">
        <v>83</v>
      </c>
      <c r="AW311" s="12" t="s">
        <v>33</v>
      </c>
      <c r="AX311" s="12" t="s">
        <v>73</v>
      </c>
      <c r="AY311" s="151" t="s">
        <v>226</v>
      </c>
    </row>
    <row r="312" spans="2:65" s="13" customFormat="1" x14ac:dyDescent="0.2">
      <c r="B312" s="157"/>
      <c r="D312" s="150" t="s">
        <v>237</v>
      </c>
      <c r="E312" s="158" t="s">
        <v>19</v>
      </c>
      <c r="F312" s="159" t="s">
        <v>240</v>
      </c>
      <c r="H312" s="160">
        <v>1</v>
      </c>
      <c r="I312" s="161"/>
      <c r="L312" s="157"/>
      <c r="M312" s="162"/>
      <c r="T312" s="163"/>
      <c r="AT312" s="158" t="s">
        <v>237</v>
      </c>
      <c r="AU312" s="158" t="s">
        <v>83</v>
      </c>
      <c r="AV312" s="13" t="s">
        <v>233</v>
      </c>
      <c r="AW312" s="13" t="s">
        <v>33</v>
      </c>
      <c r="AX312" s="13" t="s">
        <v>81</v>
      </c>
      <c r="AY312" s="158" t="s">
        <v>226</v>
      </c>
    </row>
    <row r="313" spans="2:65" s="1" customFormat="1" ht="16.5" customHeight="1" x14ac:dyDescent="0.2">
      <c r="B313" s="33"/>
      <c r="C313" s="132" t="s">
        <v>1768</v>
      </c>
      <c r="D313" s="132" t="s">
        <v>228</v>
      </c>
      <c r="E313" s="133" t="s">
        <v>1971</v>
      </c>
      <c r="F313" s="134" t="s">
        <v>1972</v>
      </c>
      <c r="G313" s="135" t="s">
        <v>243</v>
      </c>
      <c r="H313" s="136">
        <v>2</v>
      </c>
      <c r="I313" s="137"/>
      <c r="J313" s="138">
        <f>ROUND(I313*H313,2)</f>
        <v>0</v>
      </c>
      <c r="K313" s="134" t="s">
        <v>232</v>
      </c>
      <c r="L313" s="33"/>
      <c r="M313" s="139" t="s">
        <v>19</v>
      </c>
      <c r="N313" s="140" t="s">
        <v>44</v>
      </c>
      <c r="P313" s="141">
        <f>O313*H313</f>
        <v>0</v>
      </c>
      <c r="Q313" s="141">
        <v>2.8539999999999999E-2</v>
      </c>
      <c r="R313" s="141">
        <f>Q313*H313</f>
        <v>5.7079999999999999E-2</v>
      </c>
      <c r="S313" s="141">
        <v>0</v>
      </c>
      <c r="T313" s="142">
        <f>S313*H313</f>
        <v>0</v>
      </c>
      <c r="AR313" s="143" t="s">
        <v>233</v>
      </c>
      <c r="AT313" s="143" t="s">
        <v>228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1973</v>
      </c>
    </row>
    <row r="314" spans="2:65" s="1" customFormat="1" x14ac:dyDescent="0.2">
      <c r="B314" s="33"/>
      <c r="D314" s="145" t="s">
        <v>235</v>
      </c>
      <c r="F314" s="146" t="s">
        <v>1974</v>
      </c>
      <c r="I314" s="147"/>
      <c r="L314" s="33"/>
      <c r="M314" s="148"/>
      <c r="T314" s="54"/>
      <c r="AT314" s="18" t="s">
        <v>235</v>
      </c>
      <c r="AU314" s="18" t="s">
        <v>83</v>
      </c>
    </row>
    <row r="315" spans="2:65" s="1" customFormat="1" ht="16.5" customHeight="1" x14ac:dyDescent="0.2">
      <c r="B315" s="33"/>
      <c r="C315" s="175" t="s">
        <v>1770</v>
      </c>
      <c r="D315" s="175" t="s">
        <v>331</v>
      </c>
      <c r="E315" s="176" t="s">
        <v>1975</v>
      </c>
      <c r="F315" s="177" t="s">
        <v>1976</v>
      </c>
      <c r="G315" s="178" t="s">
        <v>243</v>
      </c>
      <c r="H315" s="179">
        <v>2</v>
      </c>
      <c r="I315" s="180"/>
      <c r="J315" s="181">
        <f>ROUND(I315*H315,2)</f>
        <v>0</v>
      </c>
      <c r="K315" s="177" t="s">
        <v>19</v>
      </c>
      <c r="L315" s="182"/>
      <c r="M315" s="183" t="s">
        <v>19</v>
      </c>
      <c r="N315" s="184" t="s">
        <v>44</v>
      </c>
      <c r="P315" s="141">
        <f>O315*H315</f>
        <v>0</v>
      </c>
      <c r="Q315" s="141">
        <v>2.4900000000000002</v>
      </c>
      <c r="R315" s="141">
        <f>Q315*H315</f>
        <v>4.9800000000000004</v>
      </c>
      <c r="S315" s="141">
        <v>0</v>
      </c>
      <c r="T315" s="142">
        <f>S315*H315</f>
        <v>0</v>
      </c>
      <c r="AR315" s="143" t="s">
        <v>270</v>
      </c>
      <c r="AT315" s="143" t="s">
        <v>331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1977</v>
      </c>
    </row>
    <row r="316" spans="2:65" s="12" customFormat="1" x14ac:dyDescent="0.2">
      <c r="B316" s="149"/>
      <c r="D316" s="150" t="s">
        <v>237</v>
      </c>
      <c r="E316" s="151" t="s">
        <v>19</v>
      </c>
      <c r="F316" s="152" t="s">
        <v>2142</v>
      </c>
      <c r="H316" s="153">
        <v>2</v>
      </c>
      <c r="I316" s="154"/>
      <c r="L316" s="149"/>
      <c r="M316" s="155"/>
      <c r="T316" s="156"/>
      <c r="AT316" s="151" t="s">
        <v>237</v>
      </c>
      <c r="AU316" s="151" t="s">
        <v>83</v>
      </c>
      <c r="AV316" s="12" t="s">
        <v>83</v>
      </c>
      <c r="AW316" s="12" t="s">
        <v>33</v>
      </c>
      <c r="AX316" s="12" t="s">
        <v>73</v>
      </c>
      <c r="AY316" s="151" t="s">
        <v>226</v>
      </c>
    </row>
    <row r="317" spans="2:65" s="13" customFormat="1" x14ac:dyDescent="0.2">
      <c r="B317" s="157"/>
      <c r="D317" s="150" t="s">
        <v>237</v>
      </c>
      <c r="E317" s="158" t="s">
        <v>19</v>
      </c>
      <c r="F317" s="159" t="s">
        <v>240</v>
      </c>
      <c r="H317" s="160">
        <v>2</v>
      </c>
      <c r="I317" s="161"/>
      <c r="L317" s="157"/>
      <c r="M317" s="162"/>
      <c r="T317" s="163"/>
      <c r="AT317" s="158" t="s">
        <v>237</v>
      </c>
      <c r="AU317" s="158" t="s">
        <v>83</v>
      </c>
      <c r="AV317" s="13" t="s">
        <v>233</v>
      </c>
      <c r="AW317" s="13" t="s">
        <v>33</v>
      </c>
      <c r="AX317" s="13" t="s">
        <v>81</v>
      </c>
      <c r="AY317" s="158" t="s">
        <v>226</v>
      </c>
    </row>
    <row r="318" spans="2:65" s="1" customFormat="1" ht="16.5" customHeight="1" x14ac:dyDescent="0.2">
      <c r="B318" s="33"/>
      <c r="C318" s="175" t="s">
        <v>1774</v>
      </c>
      <c r="D318" s="175" t="s">
        <v>331</v>
      </c>
      <c r="E318" s="176" t="s">
        <v>1982</v>
      </c>
      <c r="F318" s="177" t="s">
        <v>1983</v>
      </c>
      <c r="G318" s="178" t="s">
        <v>243</v>
      </c>
      <c r="H318" s="179">
        <v>2</v>
      </c>
      <c r="I318" s="180"/>
      <c r="J318" s="181">
        <f>ROUND(I318*H318,2)</f>
        <v>0</v>
      </c>
      <c r="K318" s="177" t="s">
        <v>19</v>
      </c>
      <c r="L318" s="182"/>
      <c r="M318" s="183" t="s">
        <v>19</v>
      </c>
      <c r="N318" s="184" t="s">
        <v>44</v>
      </c>
      <c r="P318" s="141">
        <f>O318*H318</f>
        <v>0</v>
      </c>
      <c r="Q318" s="141">
        <v>5.0000000000000001E-4</v>
      </c>
      <c r="R318" s="141">
        <f>Q318*H318</f>
        <v>1E-3</v>
      </c>
      <c r="S318" s="141">
        <v>0</v>
      </c>
      <c r="T318" s="142">
        <f>S318*H318</f>
        <v>0</v>
      </c>
      <c r="AR318" s="143" t="s">
        <v>270</v>
      </c>
      <c r="AT318" s="143" t="s">
        <v>331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1984</v>
      </c>
    </row>
    <row r="319" spans="2:65" s="12" customFormat="1" x14ac:dyDescent="0.2">
      <c r="B319" s="149"/>
      <c r="D319" s="150" t="s">
        <v>237</v>
      </c>
      <c r="E319" s="151" t="s">
        <v>19</v>
      </c>
      <c r="F319" s="152" t="s">
        <v>2154</v>
      </c>
      <c r="H319" s="153">
        <v>2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33</v>
      </c>
      <c r="AX319" s="12" t="s">
        <v>73</v>
      </c>
      <c r="AY319" s="151" t="s">
        <v>226</v>
      </c>
    </row>
    <row r="320" spans="2:65" s="13" customFormat="1" x14ac:dyDescent="0.2">
      <c r="B320" s="157"/>
      <c r="D320" s="150" t="s">
        <v>237</v>
      </c>
      <c r="E320" s="158" t="s">
        <v>19</v>
      </c>
      <c r="F320" s="159" t="s">
        <v>240</v>
      </c>
      <c r="H320" s="160">
        <v>2</v>
      </c>
      <c r="I320" s="161"/>
      <c r="L320" s="157"/>
      <c r="M320" s="162"/>
      <c r="T320" s="163"/>
      <c r="AT320" s="158" t="s">
        <v>237</v>
      </c>
      <c r="AU320" s="158" t="s">
        <v>83</v>
      </c>
      <c r="AV320" s="13" t="s">
        <v>233</v>
      </c>
      <c r="AW320" s="13" t="s">
        <v>33</v>
      </c>
      <c r="AX320" s="13" t="s">
        <v>81</v>
      </c>
      <c r="AY320" s="158" t="s">
        <v>226</v>
      </c>
    </row>
    <row r="321" spans="2:65" s="1" customFormat="1" ht="16.5" customHeight="1" x14ac:dyDescent="0.2">
      <c r="B321" s="33"/>
      <c r="C321" s="132" t="s">
        <v>1778</v>
      </c>
      <c r="D321" s="132" t="s">
        <v>228</v>
      </c>
      <c r="E321" s="133" t="s">
        <v>1986</v>
      </c>
      <c r="F321" s="134" t="s">
        <v>1987</v>
      </c>
      <c r="G321" s="135" t="s">
        <v>243</v>
      </c>
      <c r="H321" s="136">
        <v>1</v>
      </c>
      <c r="I321" s="137"/>
      <c r="J321" s="138">
        <f>ROUND(I321*H321,2)</f>
        <v>0</v>
      </c>
      <c r="K321" s="134" t="s">
        <v>232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3.9269999999999999E-2</v>
      </c>
      <c r="R321" s="141">
        <f>Q321*H321</f>
        <v>3.9269999999999999E-2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1988</v>
      </c>
    </row>
    <row r="322" spans="2:65" s="1" customFormat="1" x14ac:dyDescent="0.2">
      <c r="B322" s="33"/>
      <c r="D322" s="145" t="s">
        <v>235</v>
      </c>
      <c r="F322" s="146" t="s">
        <v>1989</v>
      </c>
      <c r="I322" s="147"/>
      <c r="L322" s="33"/>
      <c r="M322" s="148"/>
      <c r="T322" s="54"/>
      <c r="AT322" s="18" t="s">
        <v>235</v>
      </c>
      <c r="AU322" s="18" t="s">
        <v>83</v>
      </c>
    </row>
    <row r="323" spans="2:65" s="12" customFormat="1" x14ac:dyDescent="0.2">
      <c r="B323" s="149"/>
      <c r="D323" s="150" t="s">
        <v>237</v>
      </c>
      <c r="E323" s="151" t="s">
        <v>19</v>
      </c>
      <c r="F323" s="152" t="s">
        <v>81</v>
      </c>
      <c r="H323" s="153">
        <v>1</v>
      </c>
      <c r="I323" s="154"/>
      <c r="L323" s="149"/>
      <c r="M323" s="155"/>
      <c r="T323" s="156"/>
      <c r="AT323" s="151" t="s">
        <v>237</v>
      </c>
      <c r="AU323" s="151" t="s">
        <v>83</v>
      </c>
      <c r="AV323" s="12" t="s">
        <v>83</v>
      </c>
      <c r="AW323" s="12" t="s">
        <v>33</v>
      </c>
      <c r="AX323" s="12" t="s">
        <v>81</v>
      </c>
      <c r="AY323" s="151" t="s">
        <v>226</v>
      </c>
    </row>
    <row r="324" spans="2:65" s="1" customFormat="1" ht="16.5" customHeight="1" x14ac:dyDescent="0.2">
      <c r="B324" s="33"/>
      <c r="C324" s="175" t="s">
        <v>535</v>
      </c>
      <c r="D324" s="175" t="s">
        <v>331</v>
      </c>
      <c r="E324" s="176" t="s">
        <v>1990</v>
      </c>
      <c r="F324" s="177" t="s">
        <v>1991</v>
      </c>
      <c r="G324" s="178" t="s">
        <v>243</v>
      </c>
      <c r="H324" s="179">
        <v>1</v>
      </c>
      <c r="I324" s="180"/>
      <c r="J324" s="181">
        <f>ROUND(I324*H324,2)</f>
        <v>0</v>
      </c>
      <c r="K324" s="177" t="s">
        <v>19</v>
      </c>
      <c r="L324" s="182"/>
      <c r="M324" s="183" t="s">
        <v>19</v>
      </c>
      <c r="N324" s="184" t="s">
        <v>44</v>
      </c>
      <c r="P324" s="141">
        <f>O324*H324</f>
        <v>0</v>
      </c>
      <c r="Q324" s="141">
        <v>0.435</v>
      </c>
      <c r="R324" s="141">
        <f>Q324*H324</f>
        <v>0.435</v>
      </c>
      <c r="S324" s="141">
        <v>0</v>
      </c>
      <c r="T324" s="142">
        <f>S324*H324</f>
        <v>0</v>
      </c>
      <c r="AR324" s="143" t="s">
        <v>270</v>
      </c>
      <c r="AT324" s="143" t="s">
        <v>331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1992</v>
      </c>
    </row>
    <row r="325" spans="2:65" s="12" customFormat="1" x14ac:dyDescent="0.2">
      <c r="B325" s="149"/>
      <c r="D325" s="150" t="s">
        <v>237</v>
      </c>
      <c r="E325" s="151" t="s">
        <v>19</v>
      </c>
      <c r="F325" s="152" t="s">
        <v>2143</v>
      </c>
      <c r="H325" s="153">
        <v>1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33</v>
      </c>
      <c r="AX325" s="12" t="s">
        <v>73</v>
      </c>
      <c r="AY325" s="151" t="s">
        <v>226</v>
      </c>
    </row>
    <row r="326" spans="2:65" s="13" customFormat="1" x14ac:dyDescent="0.2">
      <c r="B326" s="157"/>
      <c r="D326" s="150" t="s">
        <v>237</v>
      </c>
      <c r="E326" s="158" t="s">
        <v>19</v>
      </c>
      <c r="F326" s="159" t="s">
        <v>240</v>
      </c>
      <c r="H326" s="160">
        <v>1</v>
      </c>
      <c r="I326" s="161"/>
      <c r="L326" s="157"/>
      <c r="M326" s="162"/>
      <c r="T326" s="163"/>
      <c r="AT326" s="158" t="s">
        <v>237</v>
      </c>
      <c r="AU326" s="158" t="s">
        <v>83</v>
      </c>
      <c r="AV326" s="13" t="s">
        <v>233</v>
      </c>
      <c r="AW326" s="13" t="s">
        <v>33</v>
      </c>
      <c r="AX326" s="13" t="s">
        <v>81</v>
      </c>
      <c r="AY326" s="158" t="s">
        <v>226</v>
      </c>
    </row>
    <row r="327" spans="2:65" s="1" customFormat="1" ht="16.5" customHeight="1" x14ac:dyDescent="0.2">
      <c r="B327" s="33"/>
      <c r="C327" s="132" t="s">
        <v>1787</v>
      </c>
      <c r="D327" s="132" t="s">
        <v>228</v>
      </c>
      <c r="E327" s="133" t="s">
        <v>968</v>
      </c>
      <c r="F327" s="134" t="s">
        <v>969</v>
      </c>
      <c r="G327" s="135" t="s">
        <v>243</v>
      </c>
      <c r="H327" s="136">
        <v>1</v>
      </c>
      <c r="I327" s="137"/>
      <c r="J327" s="138">
        <f>ROUND(I327*H327,2)</f>
        <v>0</v>
      </c>
      <c r="K327" s="134" t="s">
        <v>232</v>
      </c>
      <c r="L327" s="33"/>
      <c r="M327" s="139" t="s">
        <v>19</v>
      </c>
      <c r="N327" s="140" t="s">
        <v>44</v>
      </c>
      <c r="P327" s="141">
        <f>O327*H327</f>
        <v>0</v>
      </c>
      <c r="Q327" s="141">
        <v>0.21734000000000001</v>
      </c>
      <c r="R327" s="141">
        <f>Q327*H327</f>
        <v>0.21734000000000001</v>
      </c>
      <c r="S327" s="141">
        <v>0</v>
      </c>
      <c r="T327" s="142">
        <f>S327*H327</f>
        <v>0</v>
      </c>
      <c r="AR327" s="143" t="s">
        <v>233</v>
      </c>
      <c r="AT327" s="143" t="s">
        <v>228</v>
      </c>
      <c r="AU327" s="143" t="s">
        <v>83</v>
      </c>
      <c r="AY327" s="18" t="s">
        <v>226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81</v>
      </c>
      <c r="BK327" s="144">
        <f>ROUND(I327*H327,2)</f>
        <v>0</v>
      </c>
      <c r="BL327" s="18" t="s">
        <v>233</v>
      </c>
      <c r="BM327" s="143" t="s">
        <v>2155</v>
      </c>
    </row>
    <row r="328" spans="2:65" s="1" customFormat="1" x14ac:dyDescent="0.2">
      <c r="B328" s="33"/>
      <c r="D328" s="145" t="s">
        <v>235</v>
      </c>
      <c r="F328" s="146" t="s">
        <v>971</v>
      </c>
      <c r="I328" s="147"/>
      <c r="L328" s="33"/>
      <c r="M328" s="148"/>
      <c r="T328" s="54"/>
      <c r="AT328" s="18" t="s">
        <v>235</v>
      </c>
      <c r="AU328" s="18" t="s">
        <v>83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2156</v>
      </c>
      <c r="H329" s="153">
        <v>1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3" customFormat="1" x14ac:dyDescent="0.2">
      <c r="B330" s="157"/>
      <c r="D330" s="150" t="s">
        <v>237</v>
      </c>
      <c r="E330" s="158" t="s">
        <v>19</v>
      </c>
      <c r="F330" s="159" t="s">
        <v>240</v>
      </c>
      <c r="H330" s="160">
        <v>1</v>
      </c>
      <c r="I330" s="161"/>
      <c r="L330" s="157"/>
      <c r="M330" s="162"/>
      <c r="T330" s="163"/>
      <c r="AT330" s="158" t="s">
        <v>237</v>
      </c>
      <c r="AU330" s="158" t="s">
        <v>83</v>
      </c>
      <c r="AV330" s="13" t="s">
        <v>233</v>
      </c>
      <c r="AW330" s="13" t="s">
        <v>33</v>
      </c>
      <c r="AX330" s="13" t="s">
        <v>81</v>
      </c>
      <c r="AY330" s="158" t="s">
        <v>226</v>
      </c>
    </row>
    <row r="331" spans="2:65" s="1" customFormat="1" ht="16.5" customHeight="1" x14ac:dyDescent="0.2">
      <c r="B331" s="33"/>
      <c r="C331" s="175" t="s">
        <v>1792</v>
      </c>
      <c r="D331" s="175" t="s">
        <v>331</v>
      </c>
      <c r="E331" s="176" t="s">
        <v>972</v>
      </c>
      <c r="F331" s="177" t="s">
        <v>973</v>
      </c>
      <c r="G331" s="178" t="s">
        <v>243</v>
      </c>
      <c r="H331" s="179">
        <v>1</v>
      </c>
      <c r="I331" s="180"/>
      <c r="J331" s="181">
        <f>ROUND(I331*H331,2)</f>
        <v>0</v>
      </c>
      <c r="K331" s="177" t="s">
        <v>19</v>
      </c>
      <c r="L331" s="182"/>
      <c r="M331" s="183" t="s">
        <v>19</v>
      </c>
      <c r="N331" s="184" t="s">
        <v>44</v>
      </c>
      <c r="P331" s="141">
        <f>O331*H331</f>
        <v>0</v>
      </c>
      <c r="Q331" s="141">
        <v>0.08</v>
      </c>
      <c r="R331" s="141">
        <f>Q331*H331</f>
        <v>0.08</v>
      </c>
      <c r="S331" s="141">
        <v>0</v>
      </c>
      <c r="T331" s="142">
        <f>S331*H331</f>
        <v>0</v>
      </c>
      <c r="AR331" s="143" t="s">
        <v>270</v>
      </c>
      <c r="AT331" s="143" t="s">
        <v>331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2157</v>
      </c>
    </row>
    <row r="332" spans="2:65" s="1" customFormat="1" ht="16.5" customHeight="1" x14ac:dyDescent="0.2">
      <c r="B332" s="33"/>
      <c r="C332" s="132" t="s">
        <v>1795</v>
      </c>
      <c r="D332" s="132" t="s">
        <v>228</v>
      </c>
      <c r="E332" s="133" t="s">
        <v>975</v>
      </c>
      <c r="F332" s="134" t="s">
        <v>976</v>
      </c>
      <c r="G332" s="135" t="s">
        <v>243</v>
      </c>
      <c r="H332" s="136">
        <v>1</v>
      </c>
      <c r="I332" s="137"/>
      <c r="J332" s="138">
        <f>ROUND(I332*H332,2)</f>
        <v>0</v>
      </c>
      <c r="K332" s="134" t="s">
        <v>232</v>
      </c>
      <c r="L332" s="33"/>
      <c r="M332" s="139" t="s">
        <v>19</v>
      </c>
      <c r="N332" s="140" t="s">
        <v>44</v>
      </c>
      <c r="P332" s="141">
        <f>O332*H332</f>
        <v>0</v>
      </c>
      <c r="Q332" s="141">
        <v>0.21734000000000001</v>
      </c>
      <c r="R332" s="141">
        <f>Q332*H332</f>
        <v>0.21734000000000001</v>
      </c>
      <c r="S332" s="141">
        <v>0</v>
      </c>
      <c r="T332" s="142">
        <f>S332*H332</f>
        <v>0</v>
      </c>
      <c r="AR332" s="143" t="s">
        <v>233</v>
      </c>
      <c r="AT332" s="143" t="s">
        <v>228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1997</v>
      </c>
    </row>
    <row r="333" spans="2:65" s="1" customFormat="1" x14ac:dyDescent="0.2">
      <c r="B333" s="33"/>
      <c r="D333" s="145" t="s">
        <v>235</v>
      </c>
      <c r="F333" s="146" t="s">
        <v>978</v>
      </c>
      <c r="I333" s="147"/>
      <c r="L333" s="33"/>
      <c r="M333" s="148"/>
      <c r="T333" s="54"/>
      <c r="AT333" s="18" t="s">
        <v>235</v>
      </c>
      <c r="AU333" s="18" t="s">
        <v>83</v>
      </c>
    </row>
    <row r="334" spans="2:65" s="1" customFormat="1" ht="16.5" customHeight="1" x14ac:dyDescent="0.2">
      <c r="B334" s="33"/>
      <c r="C334" s="175" t="s">
        <v>1797</v>
      </c>
      <c r="D334" s="175" t="s">
        <v>331</v>
      </c>
      <c r="E334" s="176" t="s">
        <v>979</v>
      </c>
      <c r="F334" s="177" t="s">
        <v>980</v>
      </c>
      <c r="G334" s="178" t="s">
        <v>243</v>
      </c>
      <c r="H334" s="179">
        <v>1</v>
      </c>
      <c r="I334" s="180"/>
      <c r="J334" s="181">
        <f>ROUND(I334*H334,2)</f>
        <v>0</v>
      </c>
      <c r="K334" s="177" t="s">
        <v>19</v>
      </c>
      <c r="L334" s="182"/>
      <c r="M334" s="183" t="s">
        <v>19</v>
      </c>
      <c r="N334" s="184" t="s">
        <v>44</v>
      </c>
      <c r="P334" s="141">
        <f>O334*H334</f>
        <v>0</v>
      </c>
      <c r="Q334" s="141">
        <v>0.16500000000000001</v>
      </c>
      <c r="R334" s="141">
        <f>Q334*H334</f>
        <v>0.16500000000000001</v>
      </c>
      <c r="S334" s="141">
        <v>0</v>
      </c>
      <c r="T334" s="142">
        <f>S334*H334</f>
        <v>0</v>
      </c>
      <c r="AR334" s="143" t="s">
        <v>270</v>
      </c>
      <c r="AT334" s="143" t="s">
        <v>331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1998</v>
      </c>
    </row>
    <row r="335" spans="2:65" s="1" customFormat="1" ht="16.5" customHeight="1" x14ac:dyDescent="0.2">
      <c r="B335" s="33"/>
      <c r="C335" s="132" t="s">
        <v>1801</v>
      </c>
      <c r="D335" s="132" t="s">
        <v>228</v>
      </c>
      <c r="E335" s="133" t="s">
        <v>986</v>
      </c>
      <c r="F335" s="134" t="s">
        <v>987</v>
      </c>
      <c r="G335" s="135" t="s">
        <v>396</v>
      </c>
      <c r="H335" s="136">
        <v>30.8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1.2999999999999999E-4</v>
      </c>
      <c r="R335" s="141">
        <f>Q335*H335</f>
        <v>4.0039999999999997E-3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1999</v>
      </c>
    </row>
    <row r="336" spans="2:65" s="1" customFormat="1" x14ac:dyDescent="0.2">
      <c r="B336" s="33"/>
      <c r="D336" s="145" t="s">
        <v>235</v>
      </c>
      <c r="F336" s="146" t="s">
        <v>989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1828</v>
      </c>
      <c r="H337" s="153">
        <v>30.8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1" customFormat="1" ht="22.9" customHeight="1" x14ac:dyDescent="0.2">
      <c r="B338" s="120"/>
      <c r="D338" s="121" t="s">
        <v>72</v>
      </c>
      <c r="E338" s="130" t="s">
        <v>330</v>
      </c>
      <c r="F338" s="130" t="s">
        <v>478</v>
      </c>
      <c r="I338" s="123"/>
      <c r="J338" s="131">
        <f>BK338</f>
        <v>0</v>
      </c>
      <c r="L338" s="120"/>
      <c r="M338" s="125"/>
      <c r="P338" s="126">
        <f>SUM(P339:P370)</f>
        <v>0</v>
      </c>
      <c r="R338" s="126">
        <f>SUM(R339:R370)</f>
        <v>0</v>
      </c>
      <c r="T338" s="127">
        <f>SUM(T339:T370)</f>
        <v>0</v>
      </c>
      <c r="AR338" s="121" t="s">
        <v>81</v>
      </c>
      <c r="AT338" s="128" t="s">
        <v>72</v>
      </c>
      <c r="AU338" s="128" t="s">
        <v>81</v>
      </c>
      <c r="AY338" s="121" t="s">
        <v>226</v>
      </c>
      <c r="BK338" s="129">
        <f>SUM(BK339:BK370)</f>
        <v>0</v>
      </c>
    </row>
    <row r="339" spans="2:65" s="1" customFormat="1" ht="24.2" customHeight="1" x14ac:dyDescent="0.2">
      <c r="B339" s="33"/>
      <c r="C339" s="132" t="s">
        <v>1804</v>
      </c>
      <c r="D339" s="132" t="s">
        <v>228</v>
      </c>
      <c r="E339" s="133" t="s">
        <v>1309</v>
      </c>
      <c r="F339" s="134" t="s">
        <v>1310</v>
      </c>
      <c r="G339" s="135" t="s">
        <v>396</v>
      </c>
      <c r="H339" s="136">
        <v>61.6</v>
      </c>
      <c r="I339" s="137"/>
      <c r="J339" s="138">
        <f>ROUND(I339*H339,2)</f>
        <v>0</v>
      </c>
      <c r="K339" s="134" t="s">
        <v>232</v>
      </c>
      <c r="L339" s="33"/>
      <c r="M339" s="139" t="s">
        <v>19</v>
      </c>
      <c r="N339" s="140" t="s">
        <v>44</v>
      </c>
      <c r="P339" s="141">
        <f>O339*H339</f>
        <v>0</v>
      </c>
      <c r="Q339" s="141">
        <v>0</v>
      </c>
      <c r="R339" s="141">
        <f>Q339*H339</f>
        <v>0</v>
      </c>
      <c r="S339" s="141">
        <v>0</v>
      </c>
      <c r="T339" s="142">
        <f>S339*H339</f>
        <v>0</v>
      </c>
      <c r="AR339" s="143" t="s">
        <v>233</v>
      </c>
      <c r="AT339" s="143" t="s">
        <v>228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2001</v>
      </c>
    </row>
    <row r="340" spans="2:65" s="1" customFormat="1" x14ac:dyDescent="0.2">
      <c r="B340" s="33"/>
      <c r="D340" s="145" t="s">
        <v>235</v>
      </c>
      <c r="F340" s="146" t="s">
        <v>1312</v>
      </c>
      <c r="I340" s="147"/>
      <c r="L340" s="33"/>
      <c r="M340" s="148"/>
      <c r="T340" s="54"/>
      <c r="AT340" s="18" t="s">
        <v>235</v>
      </c>
      <c r="AU340" s="18" t="s">
        <v>83</v>
      </c>
    </row>
    <row r="341" spans="2:65" s="12" customFormat="1" x14ac:dyDescent="0.2">
      <c r="B341" s="149"/>
      <c r="D341" s="150" t="s">
        <v>237</v>
      </c>
      <c r="E341" s="151" t="s">
        <v>19</v>
      </c>
      <c r="F341" s="152" t="s">
        <v>2002</v>
      </c>
      <c r="H341" s="153">
        <v>61.6</v>
      </c>
      <c r="I341" s="154"/>
      <c r="L341" s="149"/>
      <c r="M341" s="155"/>
      <c r="T341" s="156"/>
      <c r="AT341" s="151" t="s">
        <v>237</v>
      </c>
      <c r="AU341" s="151" t="s">
        <v>83</v>
      </c>
      <c r="AV341" s="12" t="s">
        <v>83</v>
      </c>
      <c r="AW341" s="12" t="s">
        <v>33</v>
      </c>
      <c r="AX341" s="12" t="s">
        <v>81</v>
      </c>
      <c r="AY341" s="151" t="s">
        <v>226</v>
      </c>
    </row>
    <row r="342" spans="2:65" s="1" customFormat="1" ht="16.5" customHeight="1" x14ac:dyDescent="0.2">
      <c r="B342" s="33"/>
      <c r="C342" s="132" t="s">
        <v>1810</v>
      </c>
      <c r="D342" s="132" t="s">
        <v>228</v>
      </c>
      <c r="E342" s="133" t="s">
        <v>1314</v>
      </c>
      <c r="F342" s="134" t="s">
        <v>1315</v>
      </c>
      <c r="G342" s="135" t="s">
        <v>396</v>
      </c>
      <c r="H342" s="136">
        <v>61.6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2003</v>
      </c>
    </row>
    <row r="343" spans="2:65" s="1" customFormat="1" x14ac:dyDescent="0.2">
      <c r="B343" s="33"/>
      <c r="D343" s="145" t="s">
        <v>235</v>
      </c>
      <c r="F343" s="146" t="s">
        <v>1317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2002</v>
      </c>
      <c r="H344" s="153">
        <v>61.6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73</v>
      </c>
      <c r="AY344" s="151" t="s">
        <v>226</v>
      </c>
    </row>
    <row r="345" spans="2:65" s="13" customFormat="1" x14ac:dyDescent="0.2">
      <c r="B345" s="157"/>
      <c r="D345" s="150" t="s">
        <v>237</v>
      </c>
      <c r="E345" s="158" t="s">
        <v>19</v>
      </c>
      <c r="F345" s="159" t="s">
        <v>240</v>
      </c>
      <c r="H345" s="160">
        <v>61.6</v>
      </c>
      <c r="I345" s="161"/>
      <c r="L345" s="157"/>
      <c r="M345" s="162"/>
      <c r="T345" s="163"/>
      <c r="AT345" s="158" t="s">
        <v>237</v>
      </c>
      <c r="AU345" s="158" t="s">
        <v>83</v>
      </c>
      <c r="AV345" s="13" t="s">
        <v>233</v>
      </c>
      <c r="AW345" s="13" t="s">
        <v>33</v>
      </c>
      <c r="AX345" s="13" t="s">
        <v>81</v>
      </c>
      <c r="AY345" s="158" t="s">
        <v>226</v>
      </c>
    </row>
    <row r="346" spans="2:65" s="1" customFormat="1" ht="24.2" customHeight="1" x14ac:dyDescent="0.2">
      <c r="B346" s="33"/>
      <c r="C346" s="132" t="s">
        <v>1813</v>
      </c>
      <c r="D346" s="132" t="s">
        <v>228</v>
      </c>
      <c r="E346" s="133" t="s">
        <v>490</v>
      </c>
      <c r="F346" s="134" t="s">
        <v>491</v>
      </c>
      <c r="G346" s="135" t="s">
        <v>492</v>
      </c>
      <c r="H346" s="136">
        <v>19.997</v>
      </c>
      <c r="I346" s="137"/>
      <c r="J346" s="138">
        <f>ROUND(I346*H346,2)</f>
        <v>0</v>
      </c>
      <c r="K346" s="134" t="s">
        <v>232</v>
      </c>
      <c r="L346" s="33"/>
      <c r="M346" s="139" t="s">
        <v>19</v>
      </c>
      <c r="N346" s="140" t="s">
        <v>44</v>
      </c>
      <c r="P346" s="141">
        <f>O346*H346</f>
        <v>0</v>
      </c>
      <c r="Q346" s="141">
        <v>0</v>
      </c>
      <c r="R346" s="141">
        <f>Q346*H346</f>
        <v>0</v>
      </c>
      <c r="S346" s="141">
        <v>0</v>
      </c>
      <c r="T346" s="142">
        <f>S346*H346</f>
        <v>0</v>
      </c>
      <c r="AR346" s="143" t="s">
        <v>233</v>
      </c>
      <c r="AT346" s="143" t="s">
        <v>228</v>
      </c>
      <c r="AU346" s="143" t="s">
        <v>83</v>
      </c>
      <c r="AY346" s="18" t="s">
        <v>226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8" t="s">
        <v>81</v>
      </c>
      <c r="BK346" s="144">
        <f>ROUND(I346*H346,2)</f>
        <v>0</v>
      </c>
      <c r="BL346" s="18" t="s">
        <v>233</v>
      </c>
      <c r="BM346" s="143" t="s">
        <v>2004</v>
      </c>
    </row>
    <row r="347" spans="2:65" s="1" customFormat="1" x14ac:dyDescent="0.2">
      <c r="B347" s="33"/>
      <c r="D347" s="145" t="s">
        <v>235</v>
      </c>
      <c r="F347" s="146" t="s">
        <v>494</v>
      </c>
      <c r="I347" s="147"/>
      <c r="L347" s="33"/>
      <c r="M347" s="148"/>
      <c r="T347" s="54"/>
      <c r="AT347" s="18" t="s">
        <v>235</v>
      </c>
      <c r="AU347" s="18" t="s">
        <v>83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2158</v>
      </c>
      <c r="H348" s="153">
        <v>11.368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73</v>
      </c>
      <c r="AY348" s="151" t="s">
        <v>226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2159</v>
      </c>
      <c r="H349" s="153">
        <v>8.6289999999999996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73</v>
      </c>
      <c r="AY349" s="151" t="s">
        <v>226</v>
      </c>
    </row>
    <row r="350" spans="2:65" s="13" customFormat="1" x14ac:dyDescent="0.2">
      <c r="B350" s="157"/>
      <c r="D350" s="150" t="s">
        <v>237</v>
      </c>
      <c r="E350" s="158" t="s">
        <v>19</v>
      </c>
      <c r="F350" s="159" t="s">
        <v>240</v>
      </c>
      <c r="H350" s="160">
        <v>19.997</v>
      </c>
      <c r="I350" s="161"/>
      <c r="L350" s="157"/>
      <c r="M350" s="162"/>
      <c r="T350" s="163"/>
      <c r="AT350" s="158" t="s">
        <v>237</v>
      </c>
      <c r="AU350" s="158" t="s">
        <v>83</v>
      </c>
      <c r="AV350" s="13" t="s">
        <v>233</v>
      </c>
      <c r="AW350" s="13" t="s">
        <v>33</v>
      </c>
      <c r="AX350" s="13" t="s">
        <v>81</v>
      </c>
      <c r="AY350" s="158" t="s">
        <v>226</v>
      </c>
    </row>
    <row r="351" spans="2:65" s="1" customFormat="1" ht="24.2" customHeight="1" x14ac:dyDescent="0.2">
      <c r="B351" s="33"/>
      <c r="C351" s="132" t="s">
        <v>1818</v>
      </c>
      <c r="D351" s="132" t="s">
        <v>228</v>
      </c>
      <c r="E351" s="133" t="s">
        <v>497</v>
      </c>
      <c r="F351" s="134" t="s">
        <v>498</v>
      </c>
      <c r="G351" s="135" t="s">
        <v>492</v>
      </c>
      <c r="H351" s="136">
        <v>79.988</v>
      </c>
      <c r="I351" s="137"/>
      <c r="J351" s="138">
        <f>ROUND(I351*H351,2)</f>
        <v>0</v>
      </c>
      <c r="K351" s="134" t="s">
        <v>232</v>
      </c>
      <c r="L351" s="33"/>
      <c r="M351" s="139" t="s">
        <v>19</v>
      </c>
      <c r="N351" s="140" t="s">
        <v>44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233</v>
      </c>
      <c r="AT351" s="143" t="s">
        <v>228</v>
      </c>
      <c r="AU351" s="143" t="s">
        <v>83</v>
      </c>
      <c r="AY351" s="18" t="s">
        <v>226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8" t="s">
        <v>81</v>
      </c>
      <c r="BK351" s="144">
        <f>ROUND(I351*H351,2)</f>
        <v>0</v>
      </c>
      <c r="BL351" s="18" t="s">
        <v>233</v>
      </c>
      <c r="BM351" s="143" t="s">
        <v>2007</v>
      </c>
    </row>
    <row r="352" spans="2:65" s="1" customFormat="1" x14ac:dyDescent="0.2">
      <c r="B352" s="33"/>
      <c r="D352" s="145" t="s">
        <v>235</v>
      </c>
      <c r="F352" s="146" t="s">
        <v>500</v>
      </c>
      <c r="I352" s="147"/>
      <c r="L352" s="33"/>
      <c r="M352" s="148"/>
      <c r="T352" s="54"/>
      <c r="AT352" s="18" t="s">
        <v>235</v>
      </c>
      <c r="AU352" s="18" t="s">
        <v>83</v>
      </c>
    </row>
    <row r="353" spans="2:65" s="12" customFormat="1" x14ac:dyDescent="0.2">
      <c r="B353" s="149"/>
      <c r="D353" s="150" t="s">
        <v>237</v>
      </c>
      <c r="F353" s="152" t="s">
        <v>2160</v>
      </c>
      <c r="H353" s="153">
        <v>79.988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4</v>
      </c>
      <c r="AX353" s="12" t="s">
        <v>81</v>
      </c>
      <c r="AY353" s="151" t="s">
        <v>226</v>
      </c>
    </row>
    <row r="354" spans="2:65" s="1" customFormat="1" ht="24.2" customHeight="1" x14ac:dyDescent="0.2">
      <c r="B354" s="33"/>
      <c r="C354" s="132" t="s">
        <v>1821</v>
      </c>
      <c r="D354" s="132" t="s">
        <v>228</v>
      </c>
      <c r="E354" s="133" t="s">
        <v>503</v>
      </c>
      <c r="F354" s="134" t="s">
        <v>504</v>
      </c>
      <c r="G354" s="135" t="s">
        <v>492</v>
      </c>
      <c r="H354" s="136">
        <v>27.683</v>
      </c>
      <c r="I354" s="137"/>
      <c r="J354" s="138">
        <f>ROUND(I354*H354,2)</f>
        <v>0</v>
      </c>
      <c r="K354" s="134" t="s">
        <v>232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2009</v>
      </c>
    </row>
    <row r="355" spans="2:65" s="1" customFormat="1" x14ac:dyDescent="0.2">
      <c r="B355" s="33"/>
      <c r="D355" s="145" t="s">
        <v>235</v>
      </c>
      <c r="F355" s="146" t="s">
        <v>506</v>
      </c>
      <c r="I355" s="147"/>
      <c r="L355" s="33"/>
      <c r="M355" s="148"/>
      <c r="T355" s="54"/>
      <c r="AT355" s="18" t="s">
        <v>235</v>
      </c>
      <c r="AU355" s="18" t="s">
        <v>83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2161</v>
      </c>
      <c r="H356" s="153">
        <v>12.74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2" customFormat="1" x14ac:dyDescent="0.2">
      <c r="B357" s="149"/>
      <c r="D357" s="150" t="s">
        <v>237</v>
      </c>
      <c r="E357" s="151" t="s">
        <v>19</v>
      </c>
      <c r="F357" s="152" t="s">
        <v>2162</v>
      </c>
      <c r="H357" s="153">
        <v>14.943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33</v>
      </c>
      <c r="AX357" s="12" t="s">
        <v>73</v>
      </c>
      <c r="AY357" s="151" t="s">
        <v>226</v>
      </c>
    </row>
    <row r="358" spans="2:65" s="13" customFormat="1" x14ac:dyDescent="0.2">
      <c r="B358" s="157"/>
      <c r="D358" s="150" t="s">
        <v>237</v>
      </c>
      <c r="E358" s="158" t="s">
        <v>19</v>
      </c>
      <c r="F358" s="159" t="s">
        <v>240</v>
      </c>
      <c r="H358" s="160">
        <v>27.683</v>
      </c>
      <c r="I358" s="161"/>
      <c r="L358" s="157"/>
      <c r="M358" s="162"/>
      <c r="T358" s="163"/>
      <c r="AT358" s="158" t="s">
        <v>237</v>
      </c>
      <c r="AU358" s="158" t="s">
        <v>83</v>
      </c>
      <c r="AV358" s="13" t="s">
        <v>233</v>
      </c>
      <c r="AW358" s="13" t="s">
        <v>33</v>
      </c>
      <c r="AX358" s="13" t="s">
        <v>81</v>
      </c>
      <c r="AY358" s="158" t="s">
        <v>226</v>
      </c>
    </row>
    <row r="359" spans="2:65" s="1" customFormat="1" ht="24.2" customHeight="1" x14ac:dyDescent="0.2">
      <c r="B359" s="33"/>
      <c r="C359" s="132" t="s">
        <v>1823</v>
      </c>
      <c r="D359" s="132" t="s">
        <v>228</v>
      </c>
      <c r="E359" s="133" t="s">
        <v>509</v>
      </c>
      <c r="F359" s="134" t="s">
        <v>498</v>
      </c>
      <c r="G359" s="135" t="s">
        <v>492</v>
      </c>
      <c r="H359" s="136">
        <v>110.732</v>
      </c>
      <c r="I359" s="137"/>
      <c r="J359" s="138">
        <f>ROUND(I359*H359,2)</f>
        <v>0</v>
      </c>
      <c r="K359" s="134" t="s">
        <v>232</v>
      </c>
      <c r="L359" s="33"/>
      <c r="M359" s="139" t="s">
        <v>19</v>
      </c>
      <c r="N359" s="140" t="s">
        <v>44</v>
      </c>
      <c r="P359" s="141">
        <f>O359*H359</f>
        <v>0</v>
      </c>
      <c r="Q359" s="141">
        <v>0</v>
      </c>
      <c r="R359" s="141">
        <f>Q359*H359</f>
        <v>0</v>
      </c>
      <c r="S359" s="141">
        <v>0</v>
      </c>
      <c r="T359" s="142">
        <f>S359*H359</f>
        <v>0</v>
      </c>
      <c r="AR359" s="143" t="s">
        <v>233</v>
      </c>
      <c r="AT359" s="143" t="s">
        <v>228</v>
      </c>
      <c r="AU359" s="143" t="s">
        <v>83</v>
      </c>
      <c r="AY359" s="18" t="s">
        <v>226</v>
      </c>
      <c r="BE359" s="144">
        <f>IF(N359="základní",J359,0)</f>
        <v>0</v>
      </c>
      <c r="BF359" s="144">
        <f>IF(N359="snížená",J359,0)</f>
        <v>0</v>
      </c>
      <c r="BG359" s="144">
        <f>IF(N359="zákl. přenesená",J359,0)</f>
        <v>0</v>
      </c>
      <c r="BH359" s="144">
        <f>IF(N359="sníž. přenesená",J359,0)</f>
        <v>0</v>
      </c>
      <c r="BI359" s="144">
        <f>IF(N359="nulová",J359,0)</f>
        <v>0</v>
      </c>
      <c r="BJ359" s="18" t="s">
        <v>81</v>
      </c>
      <c r="BK359" s="144">
        <f>ROUND(I359*H359,2)</f>
        <v>0</v>
      </c>
      <c r="BL359" s="18" t="s">
        <v>233</v>
      </c>
      <c r="BM359" s="143" t="s">
        <v>2012</v>
      </c>
    </row>
    <row r="360" spans="2:65" s="1" customFormat="1" x14ac:dyDescent="0.2">
      <c r="B360" s="33"/>
      <c r="D360" s="145" t="s">
        <v>235</v>
      </c>
      <c r="F360" s="146" t="s">
        <v>511</v>
      </c>
      <c r="I360" s="147"/>
      <c r="L360" s="33"/>
      <c r="M360" s="148"/>
      <c r="T360" s="54"/>
      <c r="AT360" s="18" t="s">
        <v>235</v>
      </c>
      <c r="AU360" s="18" t="s">
        <v>83</v>
      </c>
    </row>
    <row r="361" spans="2:65" s="12" customFormat="1" x14ac:dyDescent="0.2">
      <c r="B361" s="149"/>
      <c r="D361" s="150" t="s">
        <v>237</v>
      </c>
      <c r="F361" s="152" t="s">
        <v>2163</v>
      </c>
      <c r="H361" s="153">
        <v>110.732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4</v>
      </c>
      <c r="AX361" s="12" t="s">
        <v>81</v>
      </c>
      <c r="AY361" s="151" t="s">
        <v>226</v>
      </c>
    </row>
    <row r="362" spans="2:65" s="1" customFormat="1" ht="24.2" customHeight="1" x14ac:dyDescent="0.2">
      <c r="B362" s="33"/>
      <c r="C362" s="132" t="s">
        <v>1825</v>
      </c>
      <c r="D362" s="132" t="s">
        <v>228</v>
      </c>
      <c r="E362" s="133" t="s">
        <v>514</v>
      </c>
      <c r="F362" s="134" t="s">
        <v>515</v>
      </c>
      <c r="G362" s="135" t="s">
        <v>492</v>
      </c>
      <c r="H362" s="136">
        <v>12.74</v>
      </c>
      <c r="I362" s="137"/>
      <c r="J362" s="138">
        <f>ROUND(I362*H362,2)</f>
        <v>0</v>
      </c>
      <c r="K362" s="134" t="s">
        <v>19</v>
      </c>
      <c r="L362" s="33"/>
      <c r="M362" s="139" t="s">
        <v>19</v>
      </c>
      <c r="N362" s="140" t="s">
        <v>44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233</v>
      </c>
      <c r="AT362" s="143" t="s">
        <v>228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2014</v>
      </c>
    </row>
    <row r="363" spans="2:65" s="12" customFormat="1" x14ac:dyDescent="0.2">
      <c r="B363" s="149"/>
      <c r="D363" s="150" t="s">
        <v>237</v>
      </c>
      <c r="E363" s="151" t="s">
        <v>19</v>
      </c>
      <c r="F363" s="152" t="s">
        <v>2161</v>
      </c>
      <c r="H363" s="153">
        <v>12.74</v>
      </c>
      <c r="I363" s="154"/>
      <c r="L363" s="149"/>
      <c r="M363" s="155"/>
      <c r="T363" s="156"/>
      <c r="AT363" s="151" t="s">
        <v>237</v>
      </c>
      <c r="AU363" s="151" t="s">
        <v>83</v>
      </c>
      <c r="AV363" s="12" t="s">
        <v>83</v>
      </c>
      <c r="AW363" s="12" t="s">
        <v>33</v>
      </c>
      <c r="AX363" s="12" t="s">
        <v>73</v>
      </c>
      <c r="AY363" s="151" t="s">
        <v>226</v>
      </c>
    </row>
    <row r="364" spans="2:65" s="13" customFormat="1" x14ac:dyDescent="0.2">
      <c r="B364" s="157"/>
      <c r="D364" s="150" t="s">
        <v>237</v>
      </c>
      <c r="E364" s="158" t="s">
        <v>19</v>
      </c>
      <c r="F364" s="159" t="s">
        <v>240</v>
      </c>
      <c r="H364" s="160">
        <v>12.74</v>
      </c>
      <c r="I364" s="161"/>
      <c r="L364" s="157"/>
      <c r="M364" s="162"/>
      <c r="T364" s="163"/>
      <c r="AT364" s="158" t="s">
        <v>237</v>
      </c>
      <c r="AU364" s="158" t="s">
        <v>83</v>
      </c>
      <c r="AV364" s="13" t="s">
        <v>233</v>
      </c>
      <c r="AW364" s="13" t="s">
        <v>33</v>
      </c>
      <c r="AX364" s="13" t="s">
        <v>81</v>
      </c>
      <c r="AY364" s="158" t="s">
        <v>226</v>
      </c>
    </row>
    <row r="365" spans="2:65" s="1" customFormat="1" ht="24.2" customHeight="1" x14ac:dyDescent="0.2">
      <c r="B365" s="33"/>
      <c r="C365" s="132" t="s">
        <v>2110</v>
      </c>
      <c r="D365" s="132" t="s">
        <v>228</v>
      </c>
      <c r="E365" s="133" t="s">
        <v>519</v>
      </c>
      <c r="F365" s="134" t="s">
        <v>520</v>
      </c>
      <c r="G365" s="135" t="s">
        <v>492</v>
      </c>
      <c r="H365" s="136">
        <v>23.571999999999999</v>
      </c>
      <c r="I365" s="137"/>
      <c r="J365" s="138">
        <f>ROUND(I365*H365,2)</f>
        <v>0</v>
      </c>
      <c r="K365" s="134" t="s">
        <v>19</v>
      </c>
      <c r="L365" s="33"/>
      <c r="M365" s="139" t="s">
        <v>19</v>
      </c>
      <c r="N365" s="140" t="s">
        <v>44</v>
      </c>
      <c r="P365" s="141">
        <f>O365*H365</f>
        <v>0</v>
      </c>
      <c r="Q365" s="141">
        <v>0</v>
      </c>
      <c r="R365" s="141">
        <f>Q365*H365</f>
        <v>0</v>
      </c>
      <c r="S365" s="141">
        <v>0</v>
      </c>
      <c r="T365" s="142">
        <f>S365*H365</f>
        <v>0</v>
      </c>
      <c r="AR365" s="143" t="s">
        <v>233</v>
      </c>
      <c r="AT365" s="143" t="s">
        <v>228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2015</v>
      </c>
    </row>
    <row r="366" spans="2:65" s="12" customFormat="1" x14ac:dyDescent="0.2">
      <c r="B366" s="149"/>
      <c r="D366" s="150" t="s">
        <v>237</v>
      </c>
      <c r="E366" s="151" t="s">
        <v>19</v>
      </c>
      <c r="F366" s="152" t="s">
        <v>2159</v>
      </c>
      <c r="H366" s="153">
        <v>8.6289999999999996</v>
      </c>
      <c r="I366" s="154"/>
      <c r="L366" s="149"/>
      <c r="M366" s="155"/>
      <c r="T366" s="156"/>
      <c r="AT366" s="151" t="s">
        <v>237</v>
      </c>
      <c r="AU366" s="151" t="s">
        <v>83</v>
      </c>
      <c r="AV366" s="12" t="s">
        <v>83</v>
      </c>
      <c r="AW366" s="12" t="s">
        <v>33</v>
      </c>
      <c r="AX366" s="12" t="s">
        <v>73</v>
      </c>
      <c r="AY366" s="151" t="s">
        <v>226</v>
      </c>
    </row>
    <row r="367" spans="2:65" s="12" customFormat="1" x14ac:dyDescent="0.2">
      <c r="B367" s="149"/>
      <c r="D367" s="150" t="s">
        <v>237</v>
      </c>
      <c r="E367" s="151" t="s">
        <v>19</v>
      </c>
      <c r="F367" s="152" t="s">
        <v>2162</v>
      </c>
      <c r="H367" s="153">
        <v>14.943</v>
      </c>
      <c r="I367" s="154"/>
      <c r="L367" s="149"/>
      <c r="M367" s="155"/>
      <c r="T367" s="156"/>
      <c r="AT367" s="151" t="s">
        <v>237</v>
      </c>
      <c r="AU367" s="151" t="s">
        <v>83</v>
      </c>
      <c r="AV367" s="12" t="s">
        <v>83</v>
      </c>
      <c r="AW367" s="12" t="s">
        <v>33</v>
      </c>
      <c r="AX367" s="12" t="s">
        <v>73</v>
      </c>
      <c r="AY367" s="151" t="s">
        <v>226</v>
      </c>
    </row>
    <row r="368" spans="2:65" s="13" customFormat="1" x14ac:dyDescent="0.2">
      <c r="B368" s="157"/>
      <c r="D368" s="150" t="s">
        <v>237</v>
      </c>
      <c r="E368" s="158" t="s">
        <v>19</v>
      </c>
      <c r="F368" s="159" t="s">
        <v>240</v>
      </c>
      <c r="H368" s="160">
        <v>23.571999999999999</v>
      </c>
      <c r="I368" s="161"/>
      <c r="L368" s="157"/>
      <c r="M368" s="162"/>
      <c r="T368" s="163"/>
      <c r="AT368" s="158" t="s">
        <v>237</v>
      </c>
      <c r="AU368" s="158" t="s">
        <v>83</v>
      </c>
      <c r="AV368" s="13" t="s">
        <v>233</v>
      </c>
      <c r="AW368" s="13" t="s">
        <v>33</v>
      </c>
      <c r="AX368" s="13" t="s">
        <v>81</v>
      </c>
      <c r="AY368" s="158" t="s">
        <v>226</v>
      </c>
    </row>
    <row r="369" spans="2:65" s="1" customFormat="1" ht="24.2" customHeight="1" x14ac:dyDescent="0.2">
      <c r="B369" s="33"/>
      <c r="C369" s="132" t="s">
        <v>2112</v>
      </c>
      <c r="D369" s="132" t="s">
        <v>228</v>
      </c>
      <c r="E369" s="133" t="s">
        <v>1333</v>
      </c>
      <c r="F369" s="134" t="s">
        <v>606</v>
      </c>
      <c r="G369" s="135" t="s">
        <v>492</v>
      </c>
      <c r="H369" s="136">
        <v>11.368</v>
      </c>
      <c r="I369" s="137"/>
      <c r="J369" s="138">
        <f>ROUND(I369*H369,2)</f>
        <v>0</v>
      </c>
      <c r="K369" s="134" t="s">
        <v>19</v>
      </c>
      <c r="L369" s="33"/>
      <c r="M369" s="139" t="s">
        <v>19</v>
      </c>
      <c r="N369" s="140" t="s">
        <v>44</v>
      </c>
      <c r="P369" s="141">
        <f>O369*H369</f>
        <v>0</v>
      </c>
      <c r="Q369" s="141">
        <v>0</v>
      </c>
      <c r="R369" s="141">
        <f>Q369*H369</f>
        <v>0</v>
      </c>
      <c r="S369" s="141">
        <v>0</v>
      </c>
      <c r="T369" s="142">
        <f>S369*H369</f>
        <v>0</v>
      </c>
      <c r="AR369" s="143" t="s">
        <v>233</v>
      </c>
      <c r="AT369" s="143" t="s">
        <v>228</v>
      </c>
      <c r="AU369" s="143" t="s">
        <v>83</v>
      </c>
      <c r="AY369" s="18" t="s">
        <v>226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8" t="s">
        <v>81</v>
      </c>
      <c r="BK369" s="144">
        <f>ROUND(I369*H369,2)</f>
        <v>0</v>
      </c>
      <c r="BL369" s="18" t="s">
        <v>233</v>
      </c>
      <c r="BM369" s="143" t="s">
        <v>2016</v>
      </c>
    </row>
    <row r="370" spans="2:65" s="12" customFormat="1" x14ac:dyDescent="0.2">
      <c r="B370" s="149"/>
      <c r="D370" s="150" t="s">
        <v>237</v>
      </c>
      <c r="E370" s="151" t="s">
        <v>19</v>
      </c>
      <c r="F370" s="152" t="s">
        <v>2158</v>
      </c>
      <c r="H370" s="153">
        <v>11.368</v>
      </c>
      <c r="I370" s="154"/>
      <c r="L370" s="149"/>
      <c r="M370" s="155"/>
      <c r="T370" s="156"/>
      <c r="AT370" s="151" t="s">
        <v>237</v>
      </c>
      <c r="AU370" s="151" t="s">
        <v>83</v>
      </c>
      <c r="AV370" s="12" t="s">
        <v>83</v>
      </c>
      <c r="AW370" s="12" t="s">
        <v>33</v>
      </c>
      <c r="AX370" s="12" t="s">
        <v>81</v>
      </c>
      <c r="AY370" s="151" t="s">
        <v>226</v>
      </c>
    </row>
    <row r="371" spans="2:65" s="11" customFormat="1" ht="22.9" customHeight="1" x14ac:dyDescent="0.2">
      <c r="B371" s="120"/>
      <c r="D371" s="121" t="s">
        <v>72</v>
      </c>
      <c r="E371" s="130" t="s">
        <v>762</v>
      </c>
      <c r="F371" s="130" t="s">
        <v>763</v>
      </c>
      <c r="I371" s="123"/>
      <c r="J371" s="131">
        <f>BK371</f>
        <v>0</v>
      </c>
      <c r="L371" s="120"/>
      <c r="M371" s="125"/>
      <c r="P371" s="126">
        <f>SUM(P372:P373)</f>
        <v>0</v>
      </c>
      <c r="R371" s="126">
        <f>SUM(R372:R373)</f>
        <v>0</v>
      </c>
      <c r="T371" s="127">
        <f>SUM(T372:T373)</f>
        <v>0</v>
      </c>
      <c r="AR371" s="121" t="s">
        <v>81</v>
      </c>
      <c r="AT371" s="128" t="s">
        <v>72</v>
      </c>
      <c r="AU371" s="128" t="s">
        <v>81</v>
      </c>
      <c r="AY371" s="121" t="s">
        <v>226</v>
      </c>
      <c r="BK371" s="129">
        <f>SUM(BK372:BK373)</f>
        <v>0</v>
      </c>
    </row>
    <row r="372" spans="2:65" s="1" customFormat="1" ht="24.2" customHeight="1" x14ac:dyDescent="0.2">
      <c r="B372" s="33"/>
      <c r="C372" s="132" t="s">
        <v>2113</v>
      </c>
      <c r="D372" s="132" t="s">
        <v>228</v>
      </c>
      <c r="E372" s="133" t="s">
        <v>990</v>
      </c>
      <c r="F372" s="134" t="s">
        <v>991</v>
      </c>
      <c r="G372" s="135" t="s">
        <v>492</v>
      </c>
      <c r="H372" s="136">
        <v>179.846</v>
      </c>
      <c r="I372" s="137"/>
      <c r="J372" s="138">
        <f>ROUND(I372*H372,2)</f>
        <v>0</v>
      </c>
      <c r="K372" s="134" t="s">
        <v>232</v>
      </c>
      <c r="L372" s="33"/>
      <c r="M372" s="139" t="s">
        <v>19</v>
      </c>
      <c r="N372" s="140" t="s">
        <v>44</v>
      </c>
      <c r="P372" s="141">
        <f>O372*H372</f>
        <v>0</v>
      </c>
      <c r="Q372" s="141">
        <v>0</v>
      </c>
      <c r="R372" s="141">
        <f>Q372*H372</f>
        <v>0</v>
      </c>
      <c r="S372" s="141">
        <v>0</v>
      </c>
      <c r="T372" s="142">
        <f>S372*H372</f>
        <v>0</v>
      </c>
      <c r="AR372" s="143" t="s">
        <v>233</v>
      </c>
      <c r="AT372" s="143" t="s">
        <v>228</v>
      </c>
      <c r="AU372" s="143" t="s">
        <v>83</v>
      </c>
      <c r="AY372" s="18" t="s">
        <v>226</v>
      </c>
      <c r="BE372" s="144">
        <f>IF(N372="základní",J372,0)</f>
        <v>0</v>
      </c>
      <c r="BF372" s="144">
        <f>IF(N372="snížená",J372,0)</f>
        <v>0</v>
      </c>
      <c r="BG372" s="144">
        <f>IF(N372="zákl. přenesená",J372,0)</f>
        <v>0</v>
      </c>
      <c r="BH372" s="144">
        <f>IF(N372="sníž. přenesená",J372,0)</f>
        <v>0</v>
      </c>
      <c r="BI372" s="144">
        <f>IF(N372="nulová",J372,0)</f>
        <v>0</v>
      </c>
      <c r="BJ372" s="18" t="s">
        <v>81</v>
      </c>
      <c r="BK372" s="144">
        <f>ROUND(I372*H372,2)</f>
        <v>0</v>
      </c>
      <c r="BL372" s="18" t="s">
        <v>233</v>
      </c>
      <c r="BM372" s="143" t="s">
        <v>2017</v>
      </c>
    </row>
    <row r="373" spans="2:65" s="1" customFormat="1" x14ac:dyDescent="0.2">
      <c r="B373" s="33"/>
      <c r="D373" s="145" t="s">
        <v>235</v>
      </c>
      <c r="F373" s="146" t="s">
        <v>993</v>
      </c>
      <c r="I373" s="147"/>
      <c r="L373" s="33"/>
      <c r="M373" s="164"/>
      <c r="N373" s="165"/>
      <c r="O373" s="165"/>
      <c r="P373" s="165"/>
      <c r="Q373" s="165"/>
      <c r="R373" s="165"/>
      <c r="S373" s="165"/>
      <c r="T373" s="166"/>
      <c r="AT373" s="18" t="s">
        <v>235</v>
      </c>
      <c r="AU373" s="18" t="s">
        <v>83</v>
      </c>
    </row>
    <row r="374" spans="2:65" s="1" customFormat="1" ht="6.95" customHeight="1" x14ac:dyDescent="0.2">
      <c r="B374" s="42"/>
      <c r="C374" s="43"/>
      <c r="D374" s="43"/>
      <c r="E374" s="43"/>
      <c r="F374" s="43"/>
      <c r="G374" s="43"/>
      <c r="H374" s="43"/>
      <c r="I374" s="43"/>
      <c r="J374" s="43"/>
      <c r="K374" s="43"/>
      <c r="L374" s="33"/>
    </row>
  </sheetData>
  <sheetProtection algorithmName="SHA-512" hashValue="+DJhgBoqKfQFpgHmAGARI/aK2mRPhRTebIiKS5xWf/o2F5kgHne171mT0ECH0rwbKZVh95w2/SDIhEqEFoV+pw==" saltValue="nAYE/H5DaexoMuUh1xpcZJQFNdhvm0E7yfyv4AJ4EIqwW1SKU4T/WC4xQAQ3kavUgPMlzH55bCy3rFvwYIt2rg==" spinCount="100000" sheet="1" objects="1" scenarios="1" formatColumns="0" formatRows="0" autoFilter="0"/>
  <autoFilter ref="C87:K373" xr:uid="{00000000-0009-0000-0000-000017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700-000000000000}"/>
    <hyperlink ref="F95" r:id="rId2" xr:uid="{00000000-0004-0000-1700-000001000000}"/>
    <hyperlink ref="F98" r:id="rId3" xr:uid="{00000000-0004-0000-1700-000002000000}"/>
    <hyperlink ref="F102" r:id="rId4" xr:uid="{00000000-0004-0000-1700-000003000000}"/>
    <hyperlink ref="F106" r:id="rId5" xr:uid="{00000000-0004-0000-1700-000004000000}"/>
    <hyperlink ref="F109" r:id="rId6" xr:uid="{00000000-0004-0000-1700-000005000000}"/>
    <hyperlink ref="F112" r:id="rId7" xr:uid="{00000000-0004-0000-1700-000006000000}"/>
    <hyperlink ref="F114" r:id="rId8" xr:uid="{00000000-0004-0000-1700-000007000000}"/>
    <hyperlink ref="F119" r:id="rId9" xr:uid="{00000000-0004-0000-1700-000008000000}"/>
    <hyperlink ref="F122" r:id="rId10" xr:uid="{00000000-0004-0000-1700-000009000000}"/>
    <hyperlink ref="F126" r:id="rId11" xr:uid="{00000000-0004-0000-1700-00000A000000}"/>
    <hyperlink ref="F138" r:id="rId12" xr:uid="{00000000-0004-0000-1700-00000B000000}"/>
    <hyperlink ref="F141" r:id="rId13" xr:uid="{00000000-0004-0000-1700-00000C000000}"/>
    <hyperlink ref="F144" r:id="rId14" xr:uid="{00000000-0004-0000-1700-00000D000000}"/>
    <hyperlink ref="F149" r:id="rId15" xr:uid="{00000000-0004-0000-1700-00000E000000}"/>
    <hyperlink ref="F151" r:id="rId16" xr:uid="{00000000-0004-0000-1700-00000F000000}"/>
    <hyperlink ref="F154" r:id="rId17" xr:uid="{00000000-0004-0000-1700-000010000000}"/>
    <hyperlink ref="F159" r:id="rId18" xr:uid="{00000000-0004-0000-1700-000011000000}"/>
    <hyperlink ref="F162" r:id="rId19" xr:uid="{00000000-0004-0000-1700-000012000000}"/>
    <hyperlink ref="F167" r:id="rId20" xr:uid="{00000000-0004-0000-1700-000013000000}"/>
    <hyperlink ref="F171" r:id="rId21" xr:uid="{00000000-0004-0000-1700-000014000000}"/>
    <hyperlink ref="F179" r:id="rId22" xr:uid="{00000000-0004-0000-1700-000015000000}"/>
    <hyperlink ref="F188" r:id="rId23" xr:uid="{00000000-0004-0000-1700-000016000000}"/>
    <hyperlink ref="F196" r:id="rId24" xr:uid="{00000000-0004-0000-1700-000017000000}"/>
    <hyperlink ref="F202" r:id="rId25" xr:uid="{00000000-0004-0000-1700-000018000000}"/>
    <hyperlink ref="F208" r:id="rId26" xr:uid="{00000000-0004-0000-1700-000019000000}"/>
    <hyperlink ref="F211" r:id="rId27" xr:uid="{00000000-0004-0000-1700-00001A000000}"/>
    <hyperlink ref="F214" r:id="rId28" xr:uid="{00000000-0004-0000-1700-00001B000000}"/>
    <hyperlink ref="F219" r:id="rId29" xr:uid="{00000000-0004-0000-1700-00001C000000}"/>
    <hyperlink ref="F223" r:id="rId30" xr:uid="{00000000-0004-0000-1700-00001D000000}"/>
    <hyperlink ref="F227" r:id="rId31" xr:uid="{00000000-0004-0000-1700-00001E000000}"/>
    <hyperlink ref="F231" r:id="rId32" xr:uid="{00000000-0004-0000-1700-00001F000000}"/>
    <hyperlink ref="F240" r:id="rId33" xr:uid="{00000000-0004-0000-1700-000020000000}"/>
    <hyperlink ref="F245" r:id="rId34" xr:uid="{00000000-0004-0000-1700-000021000000}"/>
    <hyperlink ref="F249" r:id="rId35" xr:uid="{00000000-0004-0000-1700-000022000000}"/>
    <hyperlink ref="F254" r:id="rId36" xr:uid="{00000000-0004-0000-1700-000023000000}"/>
    <hyperlink ref="F259" r:id="rId37" xr:uid="{00000000-0004-0000-1700-000024000000}"/>
    <hyperlink ref="F262" r:id="rId38" xr:uid="{00000000-0004-0000-1700-000025000000}"/>
    <hyperlink ref="F266" r:id="rId39" xr:uid="{00000000-0004-0000-1700-000026000000}"/>
    <hyperlink ref="F270" r:id="rId40" xr:uid="{00000000-0004-0000-1700-000027000000}"/>
    <hyperlink ref="F274" r:id="rId41" xr:uid="{00000000-0004-0000-1700-000028000000}"/>
    <hyperlink ref="F277" r:id="rId42" xr:uid="{00000000-0004-0000-1700-000029000000}"/>
    <hyperlink ref="F283" r:id="rId43" xr:uid="{00000000-0004-0000-1700-00002A000000}"/>
    <hyperlink ref="F290" r:id="rId44" xr:uid="{00000000-0004-0000-1700-00002B000000}"/>
    <hyperlink ref="F294" r:id="rId45" xr:uid="{00000000-0004-0000-1700-00002C000000}"/>
    <hyperlink ref="F309" r:id="rId46" xr:uid="{00000000-0004-0000-1700-00002D000000}"/>
    <hyperlink ref="F314" r:id="rId47" xr:uid="{00000000-0004-0000-1700-00002E000000}"/>
    <hyperlink ref="F322" r:id="rId48" xr:uid="{00000000-0004-0000-1700-00002F000000}"/>
    <hyperlink ref="F328" r:id="rId49" xr:uid="{00000000-0004-0000-1700-000030000000}"/>
    <hyperlink ref="F333" r:id="rId50" xr:uid="{00000000-0004-0000-1700-000031000000}"/>
    <hyperlink ref="F336" r:id="rId51" xr:uid="{00000000-0004-0000-1700-000032000000}"/>
    <hyperlink ref="F340" r:id="rId52" xr:uid="{00000000-0004-0000-1700-000033000000}"/>
    <hyperlink ref="F343" r:id="rId53" xr:uid="{00000000-0004-0000-1700-000034000000}"/>
    <hyperlink ref="F347" r:id="rId54" xr:uid="{00000000-0004-0000-1700-000035000000}"/>
    <hyperlink ref="F352" r:id="rId55" xr:uid="{00000000-0004-0000-1700-000036000000}"/>
    <hyperlink ref="F355" r:id="rId56" xr:uid="{00000000-0004-0000-1700-000037000000}"/>
    <hyperlink ref="F360" r:id="rId57" xr:uid="{00000000-0004-0000-1700-000038000000}"/>
    <hyperlink ref="F373" r:id="rId58" xr:uid="{00000000-0004-0000-1700-00003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9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382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161</v>
      </c>
      <c r="AZ2" s="167" t="s">
        <v>1137</v>
      </c>
      <c r="BA2" s="167" t="s">
        <v>1138</v>
      </c>
      <c r="BB2" s="167" t="s">
        <v>231</v>
      </c>
      <c r="BC2" s="167" t="s">
        <v>2164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2165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2166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2167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2168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2169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2170</v>
      </c>
      <c r="BD8" s="167" t="s">
        <v>83</v>
      </c>
    </row>
    <row r="9" spans="2:56" s="1" customFormat="1" ht="16.5" customHeight="1" x14ac:dyDescent="0.2">
      <c r="B9" s="33"/>
      <c r="E9" s="582" t="s">
        <v>2171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2172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2173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2174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2175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ROUNDUP((SUM(BE88:BE381)),  2)</f>
        <v>0</v>
      </c>
      <c r="I33" s="94">
        <v>0.21</v>
      </c>
      <c r="J33" s="84">
        <f>ROUNDUP(((SUM(BE88:BE381))*I33),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ROUNDUP((SUM(BF88:BF381)),  2)</f>
        <v>0</v>
      </c>
      <c r="I34" s="94">
        <v>0.15</v>
      </c>
      <c r="J34" s="84">
        <f>ROUNDUP(((SUM(BF88:BF381))*I34),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ROUNDUP((SUM(BG88:BG381)),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ROUNDUP((SUM(BH88:BH381)),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ROUNDUP((SUM(BI88:BI381)),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04A3 - Kanalizace - gravitační řad A-3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J263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J292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J346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J379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04A3 - Kanalizace - gravitační řad A-3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1189.33074528</v>
      </c>
      <c r="S88" s="51"/>
      <c r="T88" s="118">
        <f>T89</f>
        <v>251.06965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P90+P222+P226+P230+P263+P292+P346+P379</f>
        <v>0</v>
      </c>
      <c r="R89" s="126">
        <f>R90+R222+R226+R230+R263+R292+R346+R379</f>
        <v>1189.33074528</v>
      </c>
      <c r="T89" s="127">
        <f>T90+T222+T226+T230+T263+T292+T346+T379</f>
        <v>251.06965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BK90+BK222+BK226+BK230+BK263+BK292+BK346+BK379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1044.38464208</v>
      </c>
      <c r="T90" s="127">
        <f>SUM(T91:T221)</f>
        <v>251.06965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1162</v>
      </c>
      <c r="F91" s="134" t="s">
        <v>1163</v>
      </c>
      <c r="G91" s="135" t="s">
        <v>231</v>
      </c>
      <c r="H91" s="136">
        <v>207.85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67.551249999999996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1839</v>
      </c>
    </row>
    <row r="92" spans="2:65" s="1" customFormat="1" x14ac:dyDescent="0.2">
      <c r="B92" s="33"/>
      <c r="D92" s="145" t="s">
        <v>235</v>
      </c>
      <c r="F92" s="146" t="s">
        <v>1165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1840</v>
      </c>
      <c r="H93" s="153">
        <v>207.85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1841</v>
      </c>
      <c r="F94" s="134" t="s">
        <v>1842</v>
      </c>
      <c r="G94" s="135" t="s">
        <v>231</v>
      </c>
      <c r="H94" s="136">
        <v>207.85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60.276499999999992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1843</v>
      </c>
    </row>
    <row r="95" spans="2:65" s="1" customFormat="1" x14ac:dyDescent="0.2">
      <c r="B95" s="33"/>
      <c r="D95" s="145" t="s">
        <v>235</v>
      </c>
      <c r="F95" s="146" t="s">
        <v>1844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1845</v>
      </c>
      <c r="H96" s="153">
        <v>207.85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1846</v>
      </c>
      <c r="F97" s="134" t="s">
        <v>1847</v>
      </c>
      <c r="G97" s="135" t="s">
        <v>231</v>
      </c>
      <c r="H97" s="136">
        <v>334.37799999999999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32.769044000000001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1848</v>
      </c>
    </row>
    <row r="98" spans="2:65" s="1" customFormat="1" x14ac:dyDescent="0.2">
      <c r="B98" s="33"/>
      <c r="D98" s="145" t="s">
        <v>235</v>
      </c>
      <c r="F98" s="146" t="s">
        <v>1849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2176</v>
      </c>
      <c r="H99" s="153">
        <v>334.37799999999999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334.37799999999999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1851</v>
      </c>
      <c r="F101" s="134" t="s">
        <v>1852</v>
      </c>
      <c r="G101" s="135" t="s">
        <v>231</v>
      </c>
      <c r="H101" s="136">
        <v>207.85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45.726999999999997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1853</v>
      </c>
    </row>
    <row r="102" spans="2:65" s="1" customFormat="1" x14ac:dyDescent="0.2">
      <c r="B102" s="33"/>
      <c r="D102" s="145" t="s">
        <v>235</v>
      </c>
      <c r="F102" s="146" t="s">
        <v>1854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1581</v>
      </c>
      <c r="H103" s="153">
        <v>207.85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207.85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1855</v>
      </c>
      <c r="F105" s="134" t="s">
        <v>1856</v>
      </c>
      <c r="G105" s="135" t="s">
        <v>231</v>
      </c>
      <c r="H105" s="136">
        <v>486.36799999999999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2.9182079999999999E-2</v>
      </c>
      <c r="S105" s="141">
        <v>9.1999999999999998E-2</v>
      </c>
      <c r="T105" s="142">
        <f>S105*H105</f>
        <v>44.745855999999996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1857</v>
      </c>
    </row>
    <row r="106" spans="2:65" s="1" customFormat="1" x14ac:dyDescent="0.2">
      <c r="B106" s="33"/>
      <c r="D106" s="145" t="s">
        <v>235</v>
      </c>
      <c r="F106" s="146" t="s">
        <v>1858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1859</v>
      </c>
      <c r="H107" s="153">
        <v>486.36799999999999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520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1.5600000000000001E-2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2177</v>
      </c>
      <c r="H110" s="153">
        <v>520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65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1862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1596</v>
      </c>
      <c r="F113" s="134" t="s">
        <v>1597</v>
      </c>
      <c r="G113" s="135" t="s">
        <v>396</v>
      </c>
      <c r="H113" s="136">
        <v>3.6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3.1248000000000001E-2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1863</v>
      </c>
    </row>
    <row r="114" spans="2:65" s="1" customFormat="1" x14ac:dyDescent="0.2">
      <c r="B114" s="33"/>
      <c r="D114" s="145" t="s">
        <v>235</v>
      </c>
      <c r="F114" s="146" t="s">
        <v>1599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1600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2178</v>
      </c>
      <c r="H116" s="153">
        <v>3.6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3.6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1608</v>
      </c>
      <c r="F118" s="134" t="s">
        <v>1609</v>
      </c>
      <c r="G118" s="135" t="s">
        <v>396</v>
      </c>
      <c r="H118" s="136">
        <v>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0.22140000000000001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1868</v>
      </c>
    </row>
    <row r="119" spans="2:65" s="1" customFormat="1" x14ac:dyDescent="0.2">
      <c r="B119" s="33"/>
      <c r="D119" s="145" t="s">
        <v>235</v>
      </c>
      <c r="F119" s="146" t="s">
        <v>1611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1869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2179</v>
      </c>
      <c r="H121" s="153">
        <v>6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6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1613</v>
      </c>
      <c r="F123" s="134" t="s">
        <v>1614</v>
      </c>
      <c r="G123" s="135" t="s">
        <v>277</v>
      </c>
      <c r="H123" s="136">
        <v>68.823999999999998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1871</v>
      </c>
    </row>
    <row r="124" spans="2:65" s="1" customFormat="1" x14ac:dyDescent="0.2">
      <c r="B124" s="33"/>
      <c r="D124" s="145" t="s">
        <v>235</v>
      </c>
      <c r="F124" s="146" t="s">
        <v>1616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1617</v>
      </c>
      <c r="H125" s="153">
        <v>68.823999999999998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291.10000000000002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2035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2036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2037</v>
      </c>
      <c r="H129" s="153">
        <v>291.10000000000002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1872</v>
      </c>
      <c r="F130" s="134" t="s">
        <v>1873</v>
      </c>
      <c r="G130" s="135" t="s">
        <v>277</v>
      </c>
      <c r="H130" s="136">
        <v>412.94600000000003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1874</v>
      </c>
    </row>
    <row r="131" spans="2:65" s="1" customFormat="1" x14ac:dyDescent="0.2">
      <c r="B131" s="33"/>
      <c r="D131" s="145" t="s">
        <v>235</v>
      </c>
      <c r="F131" s="146" t="s">
        <v>1875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837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2180</v>
      </c>
      <c r="H133" s="153">
        <v>735.42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842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2181</v>
      </c>
      <c r="H135" s="153">
        <v>52.665999999999997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2182</v>
      </c>
      <c r="H136" s="153">
        <v>15.313000000000001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1200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1879</v>
      </c>
      <c r="H138" s="153">
        <v>-97.69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1628</v>
      </c>
      <c r="H139" s="153">
        <v>-17.466000000000001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688.24300000000005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1629</v>
      </c>
      <c r="H141" s="153">
        <v>412.94600000000003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1880</v>
      </c>
      <c r="F142" s="134" t="s">
        <v>1881</v>
      </c>
      <c r="G142" s="135" t="s">
        <v>277</v>
      </c>
      <c r="H142" s="136">
        <v>206.47300000000001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1882</v>
      </c>
    </row>
    <row r="143" spans="2:65" s="1" customFormat="1" x14ac:dyDescent="0.2">
      <c r="B143" s="33"/>
      <c r="D143" s="145" t="s">
        <v>235</v>
      </c>
      <c r="F143" s="146" t="s">
        <v>1883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1634</v>
      </c>
      <c r="H144" s="153">
        <v>206.47300000000001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1884</v>
      </c>
      <c r="F145" s="134" t="s">
        <v>1885</v>
      </c>
      <c r="G145" s="135" t="s">
        <v>277</v>
      </c>
      <c r="H145" s="136">
        <v>68.823999999999998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1886</v>
      </c>
    </row>
    <row r="146" spans="2:65" s="1" customFormat="1" x14ac:dyDescent="0.2">
      <c r="B146" s="33"/>
      <c r="D146" s="145" t="s">
        <v>235</v>
      </c>
      <c r="F146" s="146" t="s">
        <v>1887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1617</v>
      </c>
      <c r="H147" s="153">
        <v>68.823999999999998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1639</v>
      </c>
      <c r="F148" s="134" t="s">
        <v>1640</v>
      </c>
      <c r="G148" s="135" t="s">
        <v>231</v>
      </c>
      <c r="H148" s="136">
        <v>1225.7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8.4999999999999995E-4</v>
      </c>
      <c r="R148" s="141">
        <f>Q148*H148</f>
        <v>1.0418449999999999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1888</v>
      </c>
    </row>
    <row r="149" spans="2:65" s="1" customFormat="1" x14ac:dyDescent="0.2">
      <c r="B149" s="33"/>
      <c r="D149" s="145" t="s">
        <v>235</v>
      </c>
      <c r="F149" s="146" t="s">
        <v>1642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837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2183</v>
      </c>
      <c r="H151" s="153">
        <v>1225.7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1225.7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1645</v>
      </c>
      <c r="F153" s="134" t="s">
        <v>1646</v>
      </c>
      <c r="G153" s="135" t="s">
        <v>231</v>
      </c>
      <c r="H153" s="136">
        <v>1225.7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1890</v>
      </c>
    </row>
    <row r="154" spans="2:65" s="1" customFormat="1" x14ac:dyDescent="0.2">
      <c r="B154" s="33"/>
      <c r="D154" s="145" t="s">
        <v>235</v>
      </c>
      <c r="F154" s="146" t="s">
        <v>1648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1226</v>
      </c>
      <c r="F155" s="134" t="s">
        <v>1227</v>
      </c>
      <c r="G155" s="135" t="s">
        <v>277</v>
      </c>
      <c r="H155" s="136">
        <v>376.03500000000003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1891</v>
      </c>
    </row>
    <row r="156" spans="2:65" s="1" customFormat="1" x14ac:dyDescent="0.2">
      <c r="B156" s="33"/>
      <c r="D156" s="145" t="s">
        <v>235</v>
      </c>
      <c r="F156" s="146" t="s">
        <v>1229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1650</v>
      </c>
      <c r="H157" s="153">
        <v>376.03500000000003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861</v>
      </c>
      <c r="F158" s="134" t="s">
        <v>862</v>
      </c>
      <c r="G158" s="135" t="s">
        <v>277</v>
      </c>
      <c r="H158" s="136">
        <v>254.035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1892</v>
      </c>
    </row>
    <row r="159" spans="2:65" s="1" customFormat="1" x14ac:dyDescent="0.2">
      <c r="B159" s="33"/>
      <c r="D159" s="145" t="s">
        <v>235</v>
      </c>
      <c r="F159" s="146" t="s">
        <v>864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1893</v>
      </c>
      <c r="H160" s="153">
        <v>185.21100000000001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1894</v>
      </c>
      <c r="H161" s="153">
        <v>68.823999999999998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254.035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1234</v>
      </c>
      <c r="F163" s="134" t="s">
        <v>1235</v>
      </c>
      <c r="G163" s="135" t="s">
        <v>277</v>
      </c>
      <c r="H163" s="136">
        <v>376.03500000000003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1895</v>
      </c>
    </row>
    <row r="164" spans="2:65" s="1" customFormat="1" x14ac:dyDescent="0.2">
      <c r="B164" s="33"/>
      <c r="D164" s="145" t="s">
        <v>235</v>
      </c>
      <c r="F164" s="146" t="s">
        <v>1237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1650</v>
      </c>
      <c r="H165" s="153">
        <v>376.03500000000003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254.035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1896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1652</v>
      </c>
      <c r="H168" s="153">
        <v>185.21100000000001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1617</v>
      </c>
      <c r="H169" s="153">
        <v>68.823999999999998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254.035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866</v>
      </c>
      <c r="F171" s="134" t="s">
        <v>867</v>
      </c>
      <c r="G171" s="135" t="s">
        <v>231</v>
      </c>
      <c r="H171" s="136">
        <v>285.60000000000002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2184</v>
      </c>
    </row>
    <row r="172" spans="2:65" s="1" customFormat="1" x14ac:dyDescent="0.2">
      <c r="B172" s="33"/>
      <c r="D172" s="145" t="s">
        <v>235</v>
      </c>
      <c r="F172" s="146" t="s">
        <v>869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1898</v>
      </c>
      <c r="H173" s="153">
        <v>285.60000000000002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285.60000000000002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630.07000000000005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1899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873</v>
      </c>
      <c r="H177" s="153">
        <v>201.495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813</v>
      </c>
      <c r="H178" s="153">
        <v>428.57499999999999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630.07000000000005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1134.126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1900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630.07000000000005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2185</v>
      </c>
      <c r="H182" s="153">
        <v>1134.126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486.74799999999999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1902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1661</v>
      </c>
      <c r="H185" s="153">
        <v>486.74799999999999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486.74799999999999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771.43499999999995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771.43499999999995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1904</v>
      </c>
      <c r="H188" s="153">
        <v>486.74799999999999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2044</v>
      </c>
      <c r="H189" s="153">
        <v>-58.173000000000002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813</v>
      </c>
      <c r="F190" s="159" t="s">
        <v>240</v>
      </c>
      <c r="H190" s="160">
        <v>428.57499999999999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2186</v>
      </c>
      <c r="H191" s="153">
        <v>771.43499999999995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882</v>
      </c>
      <c r="F192" s="134" t="s">
        <v>883</v>
      </c>
      <c r="G192" s="135" t="s">
        <v>277</v>
      </c>
      <c r="H192" s="136">
        <v>150.892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1906</v>
      </c>
    </row>
    <row r="193" spans="2:65" s="1" customFormat="1" x14ac:dyDescent="0.2">
      <c r="B193" s="33"/>
      <c r="D193" s="145" t="s">
        <v>235</v>
      </c>
      <c r="F193" s="146" t="s">
        <v>885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819</v>
      </c>
      <c r="F194" s="152" t="s">
        <v>1907</v>
      </c>
      <c r="H194" s="153">
        <v>171.36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1908</v>
      </c>
      <c r="H195" s="153">
        <v>-20.468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816</v>
      </c>
      <c r="F196" s="159" t="s">
        <v>240</v>
      </c>
      <c r="H196" s="160">
        <v>150.892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890</v>
      </c>
      <c r="F197" s="177" t="s">
        <v>891</v>
      </c>
      <c r="G197" s="178" t="s">
        <v>492</v>
      </c>
      <c r="H197" s="179">
        <v>271.60599999999999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271.60599999999999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1909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816</v>
      </c>
      <c r="H198" s="153">
        <v>150.892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2187</v>
      </c>
      <c r="H199" s="153">
        <v>271.60599999999999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1422</v>
      </c>
      <c r="F200" s="134" t="s">
        <v>1423</v>
      </c>
      <c r="G200" s="135" t="s">
        <v>231</v>
      </c>
      <c r="H200" s="136">
        <v>291.10000000000002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2047</v>
      </c>
    </row>
    <row r="201" spans="2:65" s="1" customFormat="1" x14ac:dyDescent="0.2">
      <c r="B201" s="33"/>
      <c r="D201" s="145" t="s">
        <v>235</v>
      </c>
      <c r="F201" s="146" t="s">
        <v>1425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2188</v>
      </c>
      <c r="H202" s="153">
        <v>116.44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1351</v>
      </c>
      <c r="F203" s="170" t="s">
        <v>310</v>
      </c>
      <c r="H203" s="171">
        <v>116.44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2036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2049</v>
      </c>
      <c r="H205" s="153">
        <v>291.10000000000002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1427</v>
      </c>
      <c r="F206" s="134" t="s">
        <v>1428</v>
      </c>
      <c r="G206" s="135" t="s">
        <v>231</v>
      </c>
      <c r="H206" s="136">
        <v>291.10000000000002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2050</v>
      </c>
    </row>
    <row r="207" spans="2:65" s="1" customFormat="1" x14ac:dyDescent="0.2">
      <c r="B207" s="33"/>
      <c r="D207" s="145" t="s">
        <v>235</v>
      </c>
      <c r="F207" s="146" t="s">
        <v>1430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2049</v>
      </c>
      <c r="H208" s="153">
        <v>291.10000000000002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4.367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4.3670000000000002E-3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2051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2049</v>
      </c>
      <c r="H210" s="153">
        <v>291.10000000000002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2189</v>
      </c>
      <c r="H211" s="153">
        <v>4.367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1433</v>
      </c>
      <c r="F212" s="134" t="s">
        <v>1434</v>
      </c>
      <c r="G212" s="135" t="s">
        <v>231</v>
      </c>
      <c r="H212" s="136">
        <v>291.10000000000002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2053</v>
      </c>
    </row>
    <row r="213" spans="2:65" s="1" customFormat="1" x14ac:dyDescent="0.2">
      <c r="B213" s="33"/>
      <c r="D213" s="145" t="s">
        <v>235</v>
      </c>
      <c r="F213" s="146" t="s">
        <v>1436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2049</v>
      </c>
      <c r="H214" s="153">
        <v>291.10000000000002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1437</v>
      </c>
      <c r="F215" s="134" t="s">
        <v>1438</v>
      </c>
      <c r="G215" s="135" t="s">
        <v>231</v>
      </c>
      <c r="H215" s="136">
        <v>291.10000000000002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2054</v>
      </c>
    </row>
    <row r="216" spans="2:65" s="1" customFormat="1" x14ac:dyDescent="0.2">
      <c r="B216" s="33"/>
      <c r="D216" s="145" t="s">
        <v>235</v>
      </c>
      <c r="F216" s="146" t="s">
        <v>1440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2049</v>
      </c>
      <c r="H217" s="153">
        <v>291.10000000000002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29.11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2055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2049</v>
      </c>
      <c r="H220" s="153">
        <v>291.10000000000002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2190</v>
      </c>
      <c r="H221" s="153">
        <v>29.11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48.668620000000004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238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48.668620000000004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1911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1828</v>
      </c>
      <c r="H225" s="153">
        <v>238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896</v>
      </c>
      <c r="F227" s="134" t="s">
        <v>897</v>
      </c>
      <c r="G227" s="135" t="s">
        <v>396</v>
      </c>
      <c r="H227" s="136">
        <v>238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1912</v>
      </c>
    </row>
    <row r="228" spans="2:65" s="1" customFormat="1" x14ac:dyDescent="0.2">
      <c r="B228" s="33"/>
      <c r="D228" s="145" t="s">
        <v>235</v>
      </c>
      <c r="F228" s="146" t="s">
        <v>899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1828</v>
      </c>
      <c r="H229" s="153">
        <v>238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SUM(P231:P262)</f>
        <v>0</v>
      </c>
      <c r="R230" s="126">
        <f>SUM(R231:R262)</f>
        <v>61.215705199999995</v>
      </c>
      <c r="T230" s="127">
        <f>SUM(T231:T262)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SUM(BK231:BK262)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901</v>
      </c>
      <c r="F231" s="134" t="s">
        <v>902</v>
      </c>
      <c r="G231" s="135" t="s">
        <v>277</v>
      </c>
      <c r="H231" s="136">
        <v>28.56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54.000391200000003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1913</v>
      </c>
    </row>
    <row r="232" spans="2:65" s="1" customFormat="1" x14ac:dyDescent="0.2">
      <c r="B232" s="33"/>
      <c r="D232" s="145" t="s">
        <v>235</v>
      </c>
      <c r="F232" s="146" t="s">
        <v>904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1914</v>
      </c>
      <c r="H233" s="153">
        <v>28.56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811</v>
      </c>
      <c r="F234" s="159" t="s">
        <v>240</v>
      </c>
      <c r="H234" s="160">
        <v>28.56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1915</v>
      </c>
      <c r="F235" s="134" t="s">
        <v>1916</v>
      </c>
      <c r="G235" s="135" t="s">
        <v>243</v>
      </c>
      <c r="H235" s="136">
        <v>10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2.2393999999999998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1917</v>
      </c>
    </row>
    <row r="236" spans="2:65" s="1" customFormat="1" x14ac:dyDescent="0.2">
      <c r="B236" s="33"/>
      <c r="D236" s="145" t="s">
        <v>235</v>
      </c>
      <c r="F236" s="146" t="s">
        <v>1918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2191</v>
      </c>
      <c r="H237" s="153">
        <v>10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1919</v>
      </c>
      <c r="F238" s="177" t="s">
        <v>1920</v>
      </c>
      <c r="G238" s="178" t="s">
        <v>243</v>
      </c>
      <c r="H238" s="179">
        <v>1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2.8000000000000001E-2</v>
      </c>
      <c r="R238" s="141">
        <f>Q238*H238</f>
        <v>2.8000000000000001E-2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1921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2192</v>
      </c>
      <c r="H239" s="153">
        <v>1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1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2058</v>
      </c>
      <c r="F241" s="177" t="s">
        <v>2059</v>
      </c>
      <c r="G241" s="178" t="s">
        <v>243</v>
      </c>
      <c r="H241" s="179">
        <v>2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0.04</v>
      </c>
      <c r="R241" s="141">
        <f>Q241*H241</f>
        <v>0.08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2060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2193</v>
      </c>
      <c r="H242" s="153">
        <v>2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2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16.5" customHeight="1" x14ac:dyDescent="0.2">
      <c r="B244" s="33"/>
      <c r="C244" s="175" t="s">
        <v>489</v>
      </c>
      <c r="D244" s="175" t="s">
        <v>331</v>
      </c>
      <c r="E244" s="176" t="s">
        <v>2062</v>
      </c>
      <c r="F244" s="177" t="s">
        <v>2063</v>
      </c>
      <c r="G244" s="178" t="s">
        <v>243</v>
      </c>
      <c r="H244" s="179">
        <v>4</v>
      </c>
      <c r="I244" s="180"/>
      <c r="J244" s="181">
        <f>ROUND(I244*H244,2)</f>
        <v>0</v>
      </c>
      <c r="K244" s="177" t="s">
        <v>232</v>
      </c>
      <c r="L244" s="182"/>
      <c r="M244" s="183" t="s">
        <v>19</v>
      </c>
      <c r="N244" s="184" t="s">
        <v>44</v>
      </c>
      <c r="P244" s="141">
        <f>O244*H244</f>
        <v>0</v>
      </c>
      <c r="Q244" s="141">
        <v>5.0999999999999997E-2</v>
      </c>
      <c r="R244" s="141">
        <f>Q244*H244</f>
        <v>0.20399999999999999</v>
      </c>
      <c r="S244" s="141">
        <v>0</v>
      </c>
      <c r="T244" s="142">
        <f>S244*H244</f>
        <v>0</v>
      </c>
      <c r="AR244" s="143" t="s">
        <v>270</v>
      </c>
      <c r="AT244" s="143" t="s">
        <v>331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2064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2194</v>
      </c>
      <c r="H245" s="153">
        <v>4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4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16.5" customHeight="1" x14ac:dyDescent="0.2">
      <c r="B247" s="33"/>
      <c r="C247" s="175" t="s">
        <v>496</v>
      </c>
      <c r="D247" s="175" t="s">
        <v>331</v>
      </c>
      <c r="E247" s="176" t="s">
        <v>2066</v>
      </c>
      <c r="F247" s="177" t="s">
        <v>2067</v>
      </c>
      <c r="G247" s="178" t="s">
        <v>243</v>
      </c>
      <c r="H247" s="179">
        <v>3</v>
      </c>
      <c r="I247" s="180"/>
      <c r="J247" s="181">
        <f>ROUND(I247*H247,2)</f>
        <v>0</v>
      </c>
      <c r="K247" s="177" t="s">
        <v>232</v>
      </c>
      <c r="L247" s="182"/>
      <c r="M247" s="183" t="s">
        <v>19</v>
      </c>
      <c r="N247" s="184" t="s">
        <v>44</v>
      </c>
      <c r="P247" s="141">
        <f>O247*H247</f>
        <v>0</v>
      </c>
      <c r="Q247" s="141">
        <v>6.8000000000000005E-2</v>
      </c>
      <c r="R247" s="141">
        <f>Q247*H247</f>
        <v>0.20400000000000001</v>
      </c>
      <c r="S247" s="141">
        <v>0</v>
      </c>
      <c r="T247" s="142">
        <f>S247*H247</f>
        <v>0</v>
      </c>
      <c r="AR247" s="143" t="s">
        <v>270</v>
      </c>
      <c r="AT247" s="143" t="s">
        <v>331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2068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2195</v>
      </c>
      <c r="H248" s="153">
        <v>3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3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1.75" customHeight="1" x14ac:dyDescent="0.2">
      <c r="B250" s="33"/>
      <c r="C250" s="132" t="s">
        <v>502</v>
      </c>
      <c r="D250" s="132" t="s">
        <v>228</v>
      </c>
      <c r="E250" s="133" t="s">
        <v>2070</v>
      </c>
      <c r="F250" s="134" t="s">
        <v>2071</v>
      </c>
      <c r="G250" s="135" t="s">
        <v>243</v>
      </c>
      <c r="H250" s="136">
        <v>3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0.22394</v>
      </c>
      <c r="R250" s="141">
        <f>Q250*H250</f>
        <v>0.67181999999999997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2072</v>
      </c>
    </row>
    <row r="251" spans="2:65" s="1" customFormat="1" x14ac:dyDescent="0.2">
      <c r="B251" s="33"/>
      <c r="D251" s="145" t="s">
        <v>235</v>
      </c>
      <c r="F251" s="146" t="s">
        <v>2073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" customFormat="1" ht="16.5" customHeight="1" x14ac:dyDescent="0.2">
      <c r="B252" s="33"/>
      <c r="C252" s="175" t="s">
        <v>508</v>
      </c>
      <c r="D252" s="175" t="s">
        <v>331</v>
      </c>
      <c r="E252" s="176" t="s">
        <v>2074</v>
      </c>
      <c r="F252" s="177" t="s">
        <v>2075</v>
      </c>
      <c r="G252" s="178" t="s">
        <v>243</v>
      </c>
      <c r="H252" s="179">
        <v>3</v>
      </c>
      <c r="I252" s="180"/>
      <c r="J252" s="181">
        <f>ROUND(I252*H252,2)</f>
        <v>0</v>
      </c>
      <c r="K252" s="177" t="s">
        <v>232</v>
      </c>
      <c r="L252" s="182"/>
      <c r="M252" s="183" t="s">
        <v>19</v>
      </c>
      <c r="N252" s="184" t="s">
        <v>44</v>
      </c>
      <c r="P252" s="141">
        <f>O252*H252</f>
        <v>0</v>
      </c>
      <c r="Q252" s="141">
        <v>8.1000000000000003E-2</v>
      </c>
      <c r="R252" s="141">
        <f>Q252*H252</f>
        <v>0.24299999999999999</v>
      </c>
      <c r="S252" s="141">
        <v>0</v>
      </c>
      <c r="T252" s="142">
        <f>S252*H252</f>
        <v>0</v>
      </c>
      <c r="AR252" s="143" t="s">
        <v>270</v>
      </c>
      <c r="AT252" s="143" t="s">
        <v>331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2076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2195</v>
      </c>
      <c r="H253" s="153">
        <v>3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19</v>
      </c>
      <c r="F254" s="159" t="s">
        <v>240</v>
      </c>
      <c r="H254" s="160">
        <v>3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" customFormat="1" ht="24.2" customHeight="1" x14ac:dyDescent="0.2">
      <c r="B255" s="33"/>
      <c r="C255" s="132" t="s">
        <v>513</v>
      </c>
      <c r="D255" s="132" t="s">
        <v>228</v>
      </c>
      <c r="E255" s="133" t="s">
        <v>907</v>
      </c>
      <c r="F255" s="134" t="s">
        <v>908</v>
      </c>
      <c r="G255" s="135" t="s">
        <v>277</v>
      </c>
      <c r="H255" s="136">
        <v>1.575</v>
      </c>
      <c r="I255" s="137"/>
      <c r="J255" s="138">
        <f>ROUND(I255*H255,2)</f>
        <v>0</v>
      </c>
      <c r="K255" s="134" t="s">
        <v>232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2.234</v>
      </c>
      <c r="R255" s="141">
        <f>Q255*H255</f>
        <v>3.5185499999999998</v>
      </c>
      <c r="S255" s="141">
        <v>0</v>
      </c>
      <c r="T255" s="142">
        <f>S255*H255</f>
        <v>0</v>
      </c>
      <c r="AR255" s="143" t="s">
        <v>233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233</v>
      </c>
      <c r="BM255" s="143" t="s">
        <v>1923</v>
      </c>
    </row>
    <row r="256" spans="2:65" s="1" customFormat="1" x14ac:dyDescent="0.2">
      <c r="B256" s="33"/>
      <c r="D256" s="145" t="s">
        <v>235</v>
      </c>
      <c r="F256" s="146" t="s">
        <v>910</v>
      </c>
      <c r="I256" s="147"/>
      <c r="L256" s="33"/>
      <c r="M256" s="148"/>
      <c r="T256" s="54"/>
      <c r="AT256" s="18" t="s">
        <v>235</v>
      </c>
      <c r="AU256" s="18" t="s">
        <v>83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2196</v>
      </c>
      <c r="H257" s="153">
        <v>1.575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808</v>
      </c>
      <c r="F258" s="159" t="s">
        <v>240</v>
      </c>
      <c r="H258" s="160">
        <v>1.575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24.2" customHeight="1" x14ac:dyDescent="0.2">
      <c r="B259" s="33"/>
      <c r="C259" s="132" t="s">
        <v>518</v>
      </c>
      <c r="D259" s="132" t="s">
        <v>228</v>
      </c>
      <c r="E259" s="133" t="s">
        <v>912</v>
      </c>
      <c r="F259" s="134" t="s">
        <v>913</v>
      </c>
      <c r="G259" s="135" t="s">
        <v>231</v>
      </c>
      <c r="H259" s="136">
        <v>4.2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6.3200000000000001E-3</v>
      </c>
      <c r="R259" s="141">
        <f>Q259*H259</f>
        <v>2.6544000000000002E-2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1925</v>
      </c>
    </row>
    <row r="260" spans="2:65" s="1" customFormat="1" x14ac:dyDescent="0.2">
      <c r="B260" s="33"/>
      <c r="D260" s="145" t="s">
        <v>235</v>
      </c>
      <c r="F260" s="146" t="s">
        <v>915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2197</v>
      </c>
      <c r="H261" s="153">
        <v>4.2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4.2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1" customFormat="1" ht="22.9" customHeight="1" x14ac:dyDescent="0.2">
      <c r="B263" s="120"/>
      <c r="D263" s="121" t="s">
        <v>72</v>
      </c>
      <c r="E263" s="130" t="s">
        <v>255</v>
      </c>
      <c r="F263" s="130" t="s">
        <v>435</v>
      </c>
      <c r="I263" s="123"/>
      <c r="J263" s="131">
        <f>BK263</f>
        <v>0</v>
      </c>
      <c r="L263" s="120"/>
      <c r="M263" s="125"/>
      <c r="P263" s="126">
        <f>SUM(P264:P291)</f>
        <v>0</v>
      </c>
      <c r="R263" s="126">
        <f>SUM(R264:R291)</f>
        <v>0</v>
      </c>
      <c r="T263" s="127">
        <f>SUM(T264:T291)</f>
        <v>0</v>
      </c>
      <c r="AR263" s="121" t="s">
        <v>81</v>
      </c>
      <c r="AT263" s="128" t="s">
        <v>72</v>
      </c>
      <c r="AU263" s="128" t="s">
        <v>81</v>
      </c>
      <c r="AY263" s="121" t="s">
        <v>226</v>
      </c>
      <c r="BK263" s="129">
        <f>SUM(BK264:BK291)</f>
        <v>0</v>
      </c>
    </row>
    <row r="264" spans="2:65" s="1" customFormat="1" ht="16.5" customHeight="1" x14ac:dyDescent="0.2">
      <c r="B264" s="33"/>
      <c r="C264" s="132" t="s">
        <v>524</v>
      </c>
      <c r="D264" s="132" t="s">
        <v>228</v>
      </c>
      <c r="E264" s="133" t="s">
        <v>1461</v>
      </c>
      <c r="F264" s="134" t="s">
        <v>1462</v>
      </c>
      <c r="G264" s="135" t="s">
        <v>231</v>
      </c>
      <c r="H264" s="136">
        <v>207.85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1926</v>
      </c>
    </row>
    <row r="265" spans="2:65" s="1" customFormat="1" x14ac:dyDescent="0.2">
      <c r="B265" s="33"/>
      <c r="D265" s="145" t="s">
        <v>235</v>
      </c>
      <c r="F265" s="146" t="s">
        <v>1464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5" customFormat="1" x14ac:dyDescent="0.2">
      <c r="B266" s="185"/>
      <c r="D266" s="150" t="s">
        <v>237</v>
      </c>
      <c r="E266" s="186" t="s">
        <v>19</v>
      </c>
      <c r="F266" s="187" t="s">
        <v>1927</v>
      </c>
      <c r="H266" s="186" t="s">
        <v>19</v>
      </c>
      <c r="I266" s="188"/>
      <c r="L266" s="185"/>
      <c r="M266" s="189"/>
      <c r="T266" s="190"/>
      <c r="AT266" s="186" t="s">
        <v>237</v>
      </c>
      <c r="AU266" s="186" t="s">
        <v>83</v>
      </c>
      <c r="AV266" s="15" t="s">
        <v>81</v>
      </c>
      <c r="AW266" s="15" t="s">
        <v>33</v>
      </c>
      <c r="AX266" s="15" t="s">
        <v>73</v>
      </c>
      <c r="AY266" s="186" t="s">
        <v>226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2198</v>
      </c>
      <c r="H267" s="153">
        <v>207.85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1145</v>
      </c>
      <c r="F268" s="159" t="s">
        <v>240</v>
      </c>
      <c r="H268" s="160">
        <v>207.85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21.75" customHeight="1" x14ac:dyDescent="0.2">
      <c r="B269" s="33"/>
      <c r="C269" s="132" t="s">
        <v>532</v>
      </c>
      <c r="D269" s="132" t="s">
        <v>228</v>
      </c>
      <c r="E269" s="133" t="s">
        <v>1699</v>
      </c>
      <c r="F269" s="134" t="s">
        <v>1700</v>
      </c>
      <c r="G269" s="135" t="s">
        <v>231</v>
      </c>
      <c r="H269" s="136">
        <v>207.85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1929</v>
      </c>
    </row>
    <row r="270" spans="2:65" s="1" customFormat="1" x14ac:dyDescent="0.2">
      <c r="B270" s="33"/>
      <c r="D270" s="145" t="s">
        <v>235</v>
      </c>
      <c r="F270" s="146" t="s">
        <v>1702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1703</v>
      </c>
      <c r="H271" s="153">
        <v>207.85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81</v>
      </c>
      <c r="AY271" s="151" t="s">
        <v>226</v>
      </c>
    </row>
    <row r="272" spans="2:65" s="1" customFormat="1" ht="24.2" customHeight="1" x14ac:dyDescent="0.2">
      <c r="B272" s="33"/>
      <c r="C272" s="132" t="s">
        <v>538</v>
      </c>
      <c r="D272" s="132" t="s">
        <v>228</v>
      </c>
      <c r="E272" s="133" t="s">
        <v>1709</v>
      </c>
      <c r="F272" s="134" t="s">
        <v>1710</v>
      </c>
      <c r="G272" s="135" t="s">
        <v>231</v>
      </c>
      <c r="H272" s="136">
        <v>334.37799999999999</v>
      </c>
      <c r="I272" s="137"/>
      <c r="J272" s="138">
        <f>ROUND(I272*H272,2)</f>
        <v>0</v>
      </c>
      <c r="K272" s="134" t="s">
        <v>232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1930</v>
      </c>
    </row>
    <row r="273" spans="2:65" s="1" customFormat="1" x14ac:dyDescent="0.2">
      <c r="B273" s="33"/>
      <c r="D273" s="145" t="s">
        <v>235</v>
      </c>
      <c r="F273" s="146" t="s">
        <v>1712</v>
      </c>
      <c r="I273" s="147"/>
      <c r="L273" s="33"/>
      <c r="M273" s="148"/>
      <c r="T273" s="54"/>
      <c r="AT273" s="18" t="s">
        <v>235</v>
      </c>
      <c r="AU273" s="18" t="s">
        <v>83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2199</v>
      </c>
      <c r="H274" s="153">
        <v>334.37799999999999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3" customFormat="1" x14ac:dyDescent="0.2">
      <c r="B275" s="157"/>
      <c r="D275" s="150" t="s">
        <v>237</v>
      </c>
      <c r="E275" s="158" t="s">
        <v>19</v>
      </c>
      <c r="F275" s="159" t="s">
        <v>240</v>
      </c>
      <c r="H275" s="160">
        <v>334.37799999999999</v>
      </c>
      <c r="I275" s="161"/>
      <c r="L275" s="157"/>
      <c r="M275" s="162"/>
      <c r="T275" s="163"/>
      <c r="AT275" s="158" t="s">
        <v>237</v>
      </c>
      <c r="AU275" s="158" t="s">
        <v>83</v>
      </c>
      <c r="AV275" s="13" t="s">
        <v>233</v>
      </c>
      <c r="AW275" s="13" t="s">
        <v>33</v>
      </c>
      <c r="AX275" s="13" t="s">
        <v>81</v>
      </c>
      <c r="AY275" s="158" t="s">
        <v>226</v>
      </c>
    </row>
    <row r="276" spans="2:65" s="1" customFormat="1" ht="24.2" customHeight="1" x14ac:dyDescent="0.2">
      <c r="B276" s="33"/>
      <c r="C276" s="132" t="s">
        <v>1328</v>
      </c>
      <c r="D276" s="132" t="s">
        <v>228</v>
      </c>
      <c r="E276" s="133" t="s">
        <v>1289</v>
      </c>
      <c r="F276" s="134" t="s">
        <v>1290</v>
      </c>
      <c r="G276" s="135" t="s">
        <v>231</v>
      </c>
      <c r="H276" s="136">
        <v>207.85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1932</v>
      </c>
    </row>
    <row r="277" spans="2:65" s="1" customFormat="1" x14ac:dyDescent="0.2">
      <c r="B277" s="33"/>
      <c r="D277" s="145" t="s">
        <v>235</v>
      </c>
      <c r="F277" s="146" t="s">
        <v>1292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2" customFormat="1" x14ac:dyDescent="0.2">
      <c r="B278" s="149"/>
      <c r="D278" s="150" t="s">
        <v>237</v>
      </c>
      <c r="E278" s="151" t="s">
        <v>19</v>
      </c>
      <c r="F278" s="152" t="s">
        <v>1145</v>
      </c>
      <c r="H278" s="153">
        <v>207.85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33</v>
      </c>
      <c r="AX278" s="12" t="s">
        <v>73</v>
      </c>
      <c r="AY278" s="151" t="s">
        <v>226</v>
      </c>
    </row>
    <row r="279" spans="2:65" s="13" customFormat="1" x14ac:dyDescent="0.2">
      <c r="B279" s="157"/>
      <c r="D279" s="150" t="s">
        <v>237</v>
      </c>
      <c r="E279" s="158" t="s">
        <v>19</v>
      </c>
      <c r="F279" s="159" t="s">
        <v>240</v>
      </c>
      <c r="H279" s="160">
        <v>207.85</v>
      </c>
      <c r="I279" s="161"/>
      <c r="L279" s="157"/>
      <c r="M279" s="162"/>
      <c r="T279" s="163"/>
      <c r="AT279" s="158" t="s">
        <v>237</v>
      </c>
      <c r="AU279" s="158" t="s">
        <v>83</v>
      </c>
      <c r="AV279" s="13" t="s">
        <v>233</v>
      </c>
      <c r="AW279" s="13" t="s">
        <v>33</v>
      </c>
      <c r="AX279" s="13" t="s">
        <v>81</v>
      </c>
      <c r="AY279" s="158" t="s">
        <v>226</v>
      </c>
    </row>
    <row r="280" spans="2:65" s="1" customFormat="1" ht="16.5" customHeight="1" x14ac:dyDescent="0.2">
      <c r="B280" s="33"/>
      <c r="C280" s="132" t="s">
        <v>1330</v>
      </c>
      <c r="D280" s="132" t="s">
        <v>228</v>
      </c>
      <c r="E280" s="133" t="s">
        <v>1715</v>
      </c>
      <c r="F280" s="134" t="s">
        <v>1716</v>
      </c>
      <c r="G280" s="135" t="s">
        <v>231</v>
      </c>
      <c r="H280" s="136">
        <v>334.37799999999999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1933</v>
      </c>
    </row>
    <row r="281" spans="2:65" s="1" customFormat="1" x14ac:dyDescent="0.2">
      <c r="B281" s="33"/>
      <c r="D281" s="145" t="s">
        <v>235</v>
      </c>
      <c r="F281" s="146" t="s">
        <v>1718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2200</v>
      </c>
      <c r="H282" s="153">
        <v>334.37799999999999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334.37799999999999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32" t="s">
        <v>1332</v>
      </c>
      <c r="D284" s="132" t="s">
        <v>228</v>
      </c>
      <c r="E284" s="133" t="s">
        <v>1719</v>
      </c>
      <c r="F284" s="134" t="s">
        <v>1720</v>
      </c>
      <c r="G284" s="135" t="s">
        <v>231</v>
      </c>
      <c r="H284" s="136">
        <v>486.36799999999999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1935</v>
      </c>
    </row>
    <row r="285" spans="2:65" s="1" customFormat="1" x14ac:dyDescent="0.2">
      <c r="B285" s="33"/>
      <c r="D285" s="145" t="s">
        <v>235</v>
      </c>
      <c r="F285" s="146" t="s">
        <v>1722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1137</v>
      </c>
      <c r="H286" s="153">
        <v>486.36799999999999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81</v>
      </c>
      <c r="AY286" s="151" t="s">
        <v>226</v>
      </c>
    </row>
    <row r="287" spans="2:65" s="1" customFormat="1" ht="24.2" customHeight="1" x14ac:dyDescent="0.2">
      <c r="B287" s="33"/>
      <c r="C287" s="132" t="s">
        <v>1335</v>
      </c>
      <c r="D287" s="132" t="s">
        <v>228</v>
      </c>
      <c r="E287" s="133" t="s">
        <v>1293</v>
      </c>
      <c r="F287" s="134" t="s">
        <v>1294</v>
      </c>
      <c r="G287" s="135" t="s">
        <v>231</v>
      </c>
      <c r="H287" s="136">
        <v>486.36799999999999</v>
      </c>
      <c r="I287" s="137"/>
      <c r="J287" s="138">
        <f>ROUND(I287*H287,2)</f>
        <v>0</v>
      </c>
      <c r="K287" s="134" t="s">
        <v>232</v>
      </c>
      <c r="L287" s="33"/>
      <c r="M287" s="139" t="s">
        <v>19</v>
      </c>
      <c r="N287" s="140" t="s">
        <v>44</v>
      </c>
      <c r="P287" s="141">
        <f>O287*H287</f>
        <v>0</v>
      </c>
      <c r="Q287" s="141">
        <v>0</v>
      </c>
      <c r="R287" s="141">
        <f>Q287*H287</f>
        <v>0</v>
      </c>
      <c r="S287" s="141">
        <v>0</v>
      </c>
      <c r="T287" s="142">
        <f>S287*H287</f>
        <v>0</v>
      </c>
      <c r="AR287" s="143" t="s">
        <v>233</v>
      </c>
      <c r="AT287" s="143" t="s">
        <v>228</v>
      </c>
      <c r="AU287" s="143" t="s">
        <v>83</v>
      </c>
      <c r="AY287" s="18" t="s">
        <v>226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81</v>
      </c>
      <c r="BK287" s="144">
        <f>ROUND(I287*H287,2)</f>
        <v>0</v>
      </c>
      <c r="BL287" s="18" t="s">
        <v>233</v>
      </c>
      <c r="BM287" s="143" t="s">
        <v>1936</v>
      </c>
    </row>
    <row r="288" spans="2:65" s="1" customFormat="1" x14ac:dyDescent="0.2">
      <c r="B288" s="33"/>
      <c r="D288" s="145" t="s">
        <v>235</v>
      </c>
      <c r="F288" s="146" t="s">
        <v>1296</v>
      </c>
      <c r="I288" s="147"/>
      <c r="L288" s="33"/>
      <c r="M288" s="148"/>
      <c r="T288" s="54"/>
      <c r="AT288" s="18" t="s">
        <v>235</v>
      </c>
      <c r="AU288" s="18" t="s">
        <v>83</v>
      </c>
    </row>
    <row r="289" spans="2:65" s="15" customFormat="1" x14ac:dyDescent="0.2">
      <c r="B289" s="185"/>
      <c r="D289" s="150" t="s">
        <v>237</v>
      </c>
      <c r="E289" s="186" t="s">
        <v>19</v>
      </c>
      <c r="F289" s="187" t="s">
        <v>1937</v>
      </c>
      <c r="H289" s="186" t="s">
        <v>19</v>
      </c>
      <c r="I289" s="188"/>
      <c r="L289" s="185"/>
      <c r="M289" s="189"/>
      <c r="T289" s="190"/>
      <c r="AT289" s="186" t="s">
        <v>237</v>
      </c>
      <c r="AU289" s="186" t="s">
        <v>83</v>
      </c>
      <c r="AV289" s="15" t="s">
        <v>81</v>
      </c>
      <c r="AW289" s="15" t="s">
        <v>33</v>
      </c>
      <c r="AX289" s="15" t="s">
        <v>73</v>
      </c>
      <c r="AY289" s="186" t="s">
        <v>226</v>
      </c>
    </row>
    <row r="290" spans="2:65" s="12" customFormat="1" x14ac:dyDescent="0.2">
      <c r="B290" s="149"/>
      <c r="D290" s="150" t="s">
        <v>237</v>
      </c>
      <c r="E290" s="151" t="s">
        <v>19</v>
      </c>
      <c r="F290" s="152" t="s">
        <v>2201</v>
      </c>
      <c r="H290" s="153">
        <v>486.36799999999999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33</v>
      </c>
      <c r="AX290" s="12" t="s">
        <v>73</v>
      </c>
      <c r="AY290" s="151" t="s">
        <v>226</v>
      </c>
    </row>
    <row r="291" spans="2:65" s="13" customFormat="1" x14ac:dyDescent="0.2">
      <c r="B291" s="157"/>
      <c r="D291" s="150" t="s">
        <v>237</v>
      </c>
      <c r="E291" s="158" t="s">
        <v>1137</v>
      </c>
      <c r="F291" s="159" t="s">
        <v>240</v>
      </c>
      <c r="H291" s="160">
        <v>486.36799999999999</v>
      </c>
      <c r="I291" s="161"/>
      <c r="L291" s="157"/>
      <c r="M291" s="162"/>
      <c r="T291" s="163"/>
      <c r="AT291" s="158" t="s">
        <v>237</v>
      </c>
      <c r="AU291" s="158" t="s">
        <v>83</v>
      </c>
      <c r="AV291" s="13" t="s">
        <v>233</v>
      </c>
      <c r="AW291" s="13" t="s">
        <v>33</v>
      </c>
      <c r="AX291" s="13" t="s">
        <v>81</v>
      </c>
      <c r="AY291" s="158" t="s">
        <v>226</v>
      </c>
    </row>
    <row r="292" spans="2:65" s="11" customFormat="1" ht="22.9" customHeight="1" x14ac:dyDescent="0.2">
      <c r="B292" s="120"/>
      <c r="D292" s="121" t="s">
        <v>72</v>
      </c>
      <c r="E292" s="130" t="s">
        <v>270</v>
      </c>
      <c r="F292" s="130" t="s">
        <v>697</v>
      </c>
      <c r="I292" s="123"/>
      <c r="J292" s="131">
        <f>BK292</f>
        <v>0</v>
      </c>
      <c r="L292" s="120"/>
      <c r="M292" s="125"/>
      <c r="P292" s="126">
        <f>SUM(P293:P345)</f>
        <v>0</v>
      </c>
      <c r="R292" s="126">
        <f>SUM(R293:R345)</f>
        <v>35.061777999999997</v>
      </c>
      <c r="T292" s="127">
        <f>SUM(T293:T345)</f>
        <v>0</v>
      </c>
      <c r="AR292" s="121" t="s">
        <v>81</v>
      </c>
      <c r="AT292" s="128" t="s">
        <v>72</v>
      </c>
      <c r="AU292" s="128" t="s">
        <v>81</v>
      </c>
      <c r="AY292" s="121" t="s">
        <v>226</v>
      </c>
      <c r="BK292" s="129">
        <f>SUM(BK293:BK345)</f>
        <v>0</v>
      </c>
    </row>
    <row r="293" spans="2:65" s="1" customFormat="1" ht="21.75" customHeight="1" x14ac:dyDescent="0.2">
      <c r="B293" s="33"/>
      <c r="C293" s="132" t="s">
        <v>1490</v>
      </c>
      <c r="D293" s="132" t="s">
        <v>228</v>
      </c>
      <c r="E293" s="133" t="s">
        <v>934</v>
      </c>
      <c r="F293" s="134" t="s">
        <v>935</v>
      </c>
      <c r="G293" s="135" t="s">
        <v>396</v>
      </c>
      <c r="H293" s="136">
        <v>238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2.0000000000000002E-5</v>
      </c>
      <c r="R293" s="141">
        <f>Q293*H293</f>
        <v>4.7600000000000003E-3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1939</v>
      </c>
    </row>
    <row r="294" spans="2:65" s="1" customFormat="1" x14ac:dyDescent="0.2">
      <c r="B294" s="33"/>
      <c r="D294" s="145" t="s">
        <v>235</v>
      </c>
      <c r="F294" s="146" t="s">
        <v>937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2202</v>
      </c>
      <c r="H295" s="153">
        <v>238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1828</v>
      </c>
      <c r="F296" s="159" t="s">
        <v>240</v>
      </c>
      <c r="H296" s="160">
        <v>238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75" t="s">
        <v>1493</v>
      </c>
      <c r="D297" s="175" t="s">
        <v>331</v>
      </c>
      <c r="E297" s="176" t="s">
        <v>939</v>
      </c>
      <c r="F297" s="177" t="s">
        <v>940</v>
      </c>
      <c r="G297" s="178" t="s">
        <v>396</v>
      </c>
      <c r="H297" s="179">
        <v>241.57</v>
      </c>
      <c r="I297" s="180"/>
      <c r="J297" s="181">
        <f>ROUND(I297*H297,2)</f>
        <v>0</v>
      </c>
      <c r="K297" s="177" t="s">
        <v>232</v>
      </c>
      <c r="L297" s="182"/>
      <c r="M297" s="183" t="s">
        <v>19</v>
      </c>
      <c r="N297" s="184" t="s">
        <v>44</v>
      </c>
      <c r="P297" s="141">
        <f>O297*H297</f>
        <v>0</v>
      </c>
      <c r="Q297" s="141">
        <v>1.34E-2</v>
      </c>
      <c r="R297" s="141">
        <f>Q297*H297</f>
        <v>3.2370380000000001</v>
      </c>
      <c r="S297" s="141">
        <v>0</v>
      </c>
      <c r="T297" s="142">
        <f>S297*H297</f>
        <v>0</v>
      </c>
      <c r="AR297" s="143" t="s">
        <v>270</v>
      </c>
      <c r="AT297" s="143" t="s">
        <v>331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1941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1828</v>
      </c>
      <c r="H298" s="153">
        <v>238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2" customFormat="1" x14ac:dyDescent="0.2">
      <c r="B299" s="149"/>
      <c r="D299" s="150" t="s">
        <v>237</v>
      </c>
      <c r="F299" s="152" t="s">
        <v>2203</v>
      </c>
      <c r="H299" s="153">
        <v>241.57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4</v>
      </c>
      <c r="AX299" s="12" t="s">
        <v>81</v>
      </c>
      <c r="AY299" s="151" t="s">
        <v>226</v>
      </c>
    </row>
    <row r="300" spans="2:65" s="1" customFormat="1" ht="16.5" customHeight="1" x14ac:dyDescent="0.2">
      <c r="B300" s="33"/>
      <c r="C300" s="132" t="s">
        <v>1496</v>
      </c>
      <c r="D300" s="132" t="s">
        <v>228</v>
      </c>
      <c r="E300" s="133" t="s">
        <v>951</v>
      </c>
      <c r="F300" s="134" t="s">
        <v>952</v>
      </c>
      <c r="G300" s="135" t="s">
        <v>953</v>
      </c>
      <c r="H300" s="136">
        <v>7</v>
      </c>
      <c r="I300" s="137"/>
      <c r="J300" s="138">
        <f>ROUND(I300*H300,2)</f>
        <v>0</v>
      </c>
      <c r="K300" s="134" t="s">
        <v>232</v>
      </c>
      <c r="L300" s="33"/>
      <c r="M300" s="139" t="s">
        <v>19</v>
      </c>
      <c r="N300" s="140" t="s">
        <v>44</v>
      </c>
      <c r="P300" s="141">
        <f>O300*H300</f>
        <v>0</v>
      </c>
      <c r="Q300" s="141">
        <v>3.1E-4</v>
      </c>
      <c r="R300" s="141">
        <f>Q300*H300</f>
        <v>2.1700000000000001E-3</v>
      </c>
      <c r="S300" s="141">
        <v>0</v>
      </c>
      <c r="T300" s="142">
        <f>S300*H300</f>
        <v>0</v>
      </c>
      <c r="AR300" s="143" t="s">
        <v>233</v>
      </c>
      <c r="AT300" s="143" t="s">
        <v>228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1952</v>
      </c>
    </row>
    <row r="301" spans="2:65" s="1" customFormat="1" x14ac:dyDescent="0.2">
      <c r="B301" s="33"/>
      <c r="D301" s="145" t="s">
        <v>235</v>
      </c>
      <c r="F301" s="146" t="s">
        <v>955</v>
      </c>
      <c r="I301" s="147"/>
      <c r="L301" s="33"/>
      <c r="M301" s="148"/>
      <c r="T301" s="54"/>
      <c r="AT301" s="18" t="s">
        <v>235</v>
      </c>
      <c r="AU301" s="18" t="s">
        <v>83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2204</v>
      </c>
      <c r="H302" s="153">
        <v>7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19</v>
      </c>
      <c r="F303" s="159" t="s">
        <v>240</v>
      </c>
      <c r="H303" s="160">
        <v>7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16.5" customHeight="1" x14ac:dyDescent="0.2">
      <c r="B304" s="33"/>
      <c r="C304" s="132" t="s">
        <v>1499</v>
      </c>
      <c r="D304" s="132" t="s">
        <v>228</v>
      </c>
      <c r="E304" s="133" t="s">
        <v>960</v>
      </c>
      <c r="F304" s="134" t="s">
        <v>961</v>
      </c>
      <c r="G304" s="135" t="s">
        <v>243</v>
      </c>
      <c r="H304" s="136">
        <v>10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1.0189999999999999E-2</v>
      </c>
      <c r="R304" s="141">
        <f>Q304*H304</f>
        <v>0.10189999999999999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1953</v>
      </c>
    </row>
    <row r="305" spans="2:65" s="1" customFormat="1" x14ac:dyDescent="0.2">
      <c r="B305" s="33"/>
      <c r="D305" s="145" t="s">
        <v>235</v>
      </c>
      <c r="F305" s="146" t="s">
        <v>963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2205</v>
      </c>
      <c r="H306" s="153">
        <v>10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81</v>
      </c>
      <c r="AY306" s="151" t="s">
        <v>226</v>
      </c>
    </row>
    <row r="307" spans="2:65" s="1" customFormat="1" ht="16.5" customHeight="1" x14ac:dyDescent="0.2">
      <c r="B307" s="33"/>
      <c r="C307" s="175" t="s">
        <v>1501</v>
      </c>
      <c r="D307" s="175" t="s">
        <v>331</v>
      </c>
      <c r="E307" s="176" t="s">
        <v>2089</v>
      </c>
      <c r="F307" s="177" t="s">
        <v>2090</v>
      </c>
      <c r="G307" s="178" t="s">
        <v>243</v>
      </c>
      <c r="H307" s="179">
        <v>2</v>
      </c>
      <c r="I307" s="180"/>
      <c r="J307" s="181">
        <f>ROUND(I307*H307,2)</f>
        <v>0</v>
      </c>
      <c r="K307" s="177" t="s">
        <v>232</v>
      </c>
      <c r="L307" s="182"/>
      <c r="M307" s="183" t="s">
        <v>19</v>
      </c>
      <c r="N307" s="184" t="s">
        <v>44</v>
      </c>
      <c r="P307" s="141">
        <f>O307*H307</f>
        <v>0</v>
      </c>
      <c r="Q307" s="141">
        <v>0.254</v>
      </c>
      <c r="R307" s="141">
        <f>Q307*H307</f>
        <v>0.50800000000000001</v>
      </c>
      <c r="S307" s="141">
        <v>0</v>
      </c>
      <c r="T307" s="142">
        <f>S307*H307</f>
        <v>0</v>
      </c>
      <c r="AR307" s="143" t="s">
        <v>270</v>
      </c>
      <c r="AT307" s="143" t="s">
        <v>331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2091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2193</v>
      </c>
      <c r="H308" s="153">
        <v>2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2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75" t="s">
        <v>1503</v>
      </c>
      <c r="D310" s="175" t="s">
        <v>331</v>
      </c>
      <c r="E310" s="176" t="s">
        <v>2092</v>
      </c>
      <c r="F310" s="177" t="s">
        <v>2093</v>
      </c>
      <c r="G310" s="178" t="s">
        <v>243</v>
      </c>
      <c r="H310" s="179">
        <v>1</v>
      </c>
      <c r="I310" s="180"/>
      <c r="J310" s="181">
        <f>ROUND(I310*H310,2)</f>
        <v>0</v>
      </c>
      <c r="K310" s="177" t="s">
        <v>232</v>
      </c>
      <c r="L310" s="182"/>
      <c r="M310" s="183" t="s">
        <v>19</v>
      </c>
      <c r="N310" s="184" t="s">
        <v>44</v>
      </c>
      <c r="P310" s="141">
        <f>O310*H310</f>
        <v>0</v>
      </c>
      <c r="Q310" s="141">
        <v>0.50600000000000001</v>
      </c>
      <c r="R310" s="141">
        <f>Q310*H310</f>
        <v>0.50600000000000001</v>
      </c>
      <c r="S310" s="141">
        <v>0</v>
      </c>
      <c r="T310" s="142">
        <f>S310*H310</f>
        <v>0</v>
      </c>
      <c r="AR310" s="143" t="s">
        <v>270</v>
      </c>
      <c r="AT310" s="143" t="s">
        <v>331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2094</v>
      </c>
    </row>
    <row r="311" spans="2:65" s="12" customFormat="1" x14ac:dyDescent="0.2">
      <c r="B311" s="149"/>
      <c r="D311" s="150" t="s">
        <v>237</v>
      </c>
      <c r="E311" s="151" t="s">
        <v>19</v>
      </c>
      <c r="F311" s="152" t="s">
        <v>2192</v>
      </c>
      <c r="H311" s="153">
        <v>1</v>
      </c>
      <c r="I311" s="154"/>
      <c r="L311" s="149"/>
      <c r="M311" s="155"/>
      <c r="T311" s="156"/>
      <c r="AT311" s="151" t="s">
        <v>237</v>
      </c>
      <c r="AU311" s="151" t="s">
        <v>83</v>
      </c>
      <c r="AV311" s="12" t="s">
        <v>83</v>
      </c>
      <c r="AW311" s="12" t="s">
        <v>33</v>
      </c>
      <c r="AX311" s="12" t="s">
        <v>73</v>
      </c>
      <c r="AY311" s="151" t="s">
        <v>226</v>
      </c>
    </row>
    <row r="312" spans="2:65" s="13" customFormat="1" x14ac:dyDescent="0.2">
      <c r="B312" s="157"/>
      <c r="D312" s="150" t="s">
        <v>237</v>
      </c>
      <c r="E312" s="158" t="s">
        <v>19</v>
      </c>
      <c r="F312" s="159" t="s">
        <v>240</v>
      </c>
      <c r="H312" s="160">
        <v>1</v>
      </c>
      <c r="I312" s="161"/>
      <c r="L312" s="157"/>
      <c r="M312" s="162"/>
      <c r="T312" s="163"/>
      <c r="AT312" s="158" t="s">
        <v>237</v>
      </c>
      <c r="AU312" s="158" t="s">
        <v>83</v>
      </c>
      <c r="AV312" s="13" t="s">
        <v>233</v>
      </c>
      <c r="AW312" s="13" t="s">
        <v>33</v>
      </c>
      <c r="AX312" s="13" t="s">
        <v>81</v>
      </c>
      <c r="AY312" s="158" t="s">
        <v>226</v>
      </c>
    </row>
    <row r="313" spans="2:65" s="1" customFormat="1" ht="16.5" customHeight="1" x14ac:dyDescent="0.2">
      <c r="B313" s="33"/>
      <c r="C313" s="175" t="s">
        <v>1763</v>
      </c>
      <c r="D313" s="175" t="s">
        <v>331</v>
      </c>
      <c r="E313" s="176" t="s">
        <v>1955</v>
      </c>
      <c r="F313" s="177" t="s">
        <v>1956</v>
      </c>
      <c r="G313" s="178" t="s">
        <v>243</v>
      </c>
      <c r="H313" s="179">
        <v>7</v>
      </c>
      <c r="I313" s="180"/>
      <c r="J313" s="181">
        <f>ROUND(I313*H313,2)</f>
        <v>0</v>
      </c>
      <c r="K313" s="177" t="s">
        <v>232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1.0129999999999999</v>
      </c>
      <c r="R313" s="141">
        <f>Q313*H313</f>
        <v>7.0909999999999993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1957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2204</v>
      </c>
      <c r="H314" s="153">
        <v>7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7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75" t="s">
        <v>1768</v>
      </c>
      <c r="D316" s="175" t="s">
        <v>331</v>
      </c>
      <c r="E316" s="176" t="s">
        <v>1963</v>
      </c>
      <c r="F316" s="177" t="s">
        <v>1964</v>
      </c>
      <c r="G316" s="178" t="s">
        <v>243</v>
      </c>
      <c r="H316" s="179">
        <v>17</v>
      </c>
      <c r="I316" s="180"/>
      <c r="J316" s="181">
        <f>ROUND(I316*H316,2)</f>
        <v>0</v>
      </c>
      <c r="K316" s="177" t="s">
        <v>232</v>
      </c>
      <c r="L316" s="182"/>
      <c r="M316" s="183" t="s">
        <v>19</v>
      </c>
      <c r="N316" s="184" t="s">
        <v>44</v>
      </c>
      <c r="P316" s="141">
        <f>O316*H316</f>
        <v>0</v>
      </c>
      <c r="Q316" s="141">
        <v>2E-3</v>
      </c>
      <c r="R316" s="141">
        <f>Q316*H316</f>
        <v>3.4000000000000002E-2</v>
      </c>
      <c r="S316" s="141">
        <v>0</v>
      </c>
      <c r="T316" s="142">
        <f>S316*H316</f>
        <v>0</v>
      </c>
      <c r="AR316" s="143" t="s">
        <v>270</v>
      </c>
      <c r="AT316" s="143" t="s">
        <v>331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1965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2206</v>
      </c>
      <c r="H317" s="153">
        <v>17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17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32" t="s">
        <v>1770</v>
      </c>
      <c r="D319" s="132" t="s">
        <v>228</v>
      </c>
      <c r="E319" s="133" t="s">
        <v>2097</v>
      </c>
      <c r="F319" s="134" t="s">
        <v>2098</v>
      </c>
      <c r="G319" s="135" t="s">
        <v>243</v>
      </c>
      <c r="H319" s="136">
        <v>2</v>
      </c>
      <c r="I319" s="137"/>
      <c r="J319" s="138">
        <f>ROUND(I319*H319,2)</f>
        <v>0</v>
      </c>
      <c r="K319" s="134" t="s">
        <v>232</v>
      </c>
      <c r="L319" s="33"/>
      <c r="M319" s="139" t="s">
        <v>19</v>
      </c>
      <c r="N319" s="140" t="s">
        <v>44</v>
      </c>
      <c r="P319" s="141">
        <f>O319*H319</f>
        <v>0</v>
      </c>
      <c r="Q319" s="141">
        <v>1.248E-2</v>
      </c>
      <c r="R319" s="141">
        <f>Q319*H319</f>
        <v>2.496E-2</v>
      </c>
      <c r="S319" s="141">
        <v>0</v>
      </c>
      <c r="T319" s="142">
        <f>S319*H319</f>
        <v>0</v>
      </c>
      <c r="AR319" s="143" t="s">
        <v>233</v>
      </c>
      <c r="AT319" s="143" t="s">
        <v>228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2099</v>
      </c>
    </row>
    <row r="320" spans="2:65" s="1" customFormat="1" x14ac:dyDescent="0.2">
      <c r="B320" s="33"/>
      <c r="D320" s="145" t="s">
        <v>235</v>
      </c>
      <c r="F320" s="146" t="s">
        <v>2100</v>
      </c>
      <c r="I320" s="147"/>
      <c r="L320" s="33"/>
      <c r="M320" s="148"/>
      <c r="T320" s="54"/>
      <c r="AT320" s="18" t="s">
        <v>235</v>
      </c>
      <c r="AU320" s="18" t="s">
        <v>83</v>
      </c>
    </row>
    <row r="321" spans="2:65" s="1" customFormat="1" ht="16.5" customHeight="1" x14ac:dyDescent="0.2">
      <c r="B321" s="33"/>
      <c r="C321" s="175" t="s">
        <v>1774</v>
      </c>
      <c r="D321" s="175" t="s">
        <v>331</v>
      </c>
      <c r="E321" s="176" t="s">
        <v>2101</v>
      </c>
      <c r="F321" s="177" t="s">
        <v>2102</v>
      </c>
      <c r="G321" s="178" t="s">
        <v>243</v>
      </c>
      <c r="H321" s="179">
        <v>2</v>
      </c>
      <c r="I321" s="180"/>
      <c r="J321" s="181">
        <f>ROUND(I321*H321,2)</f>
        <v>0</v>
      </c>
      <c r="K321" s="177" t="s">
        <v>232</v>
      </c>
      <c r="L321" s="182"/>
      <c r="M321" s="183" t="s">
        <v>19</v>
      </c>
      <c r="N321" s="184" t="s">
        <v>44</v>
      </c>
      <c r="P321" s="141">
        <f>O321*H321</f>
        <v>0</v>
      </c>
      <c r="Q321" s="141">
        <v>0.54800000000000004</v>
      </c>
      <c r="R321" s="141">
        <f>Q321*H321</f>
        <v>1.0960000000000001</v>
      </c>
      <c r="S321" s="141">
        <v>0</v>
      </c>
      <c r="T321" s="142">
        <f>S321*H321</f>
        <v>0</v>
      </c>
      <c r="AR321" s="143" t="s">
        <v>270</v>
      </c>
      <c r="AT321" s="143" t="s">
        <v>331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2103</v>
      </c>
    </row>
    <row r="322" spans="2:65" s="12" customFormat="1" x14ac:dyDescent="0.2">
      <c r="B322" s="149"/>
      <c r="D322" s="150" t="s">
        <v>237</v>
      </c>
      <c r="E322" s="151" t="s">
        <v>19</v>
      </c>
      <c r="F322" s="152" t="s">
        <v>2193</v>
      </c>
      <c r="H322" s="153">
        <v>2</v>
      </c>
      <c r="I322" s="154"/>
      <c r="L322" s="149"/>
      <c r="M322" s="155"/>
      <c r="T322" s="156"/>
      <c r="AT322" s="151" t="s">
        <v>237</v>
      </c>
      <c r="AU322" s="151" t="s">
        <v>83</v>
      </c>
      <c r="AV322" s="12" t="s">
        <v>83</v>
      </c>
      <c r="AW322" s="12" t="s">
        <v>33</v>
      </c>
      <c r="AX322" s="12" t="s">
        <v>73</v>
      </c>
      <c r="AY322" s="151" t="s">
        <v>226</v>
      </c>
    </row>
    <row r="323" spans="2:65" s="13" customFormat="1" x14ac:dyDescent="0.2">
      <c r="B323" s="157"/>
      <c r="D323" s="150" t="s">
        <v>237</v>
      </c>
      <c r="E323" s="158" t="s">
        <v>19</v>
      </c>
      <c r="F323" s="159" t="s">
        <v>240</v>
      </c>
      <c r="H323" s="160">
        <v>2</v>
      </c>
      <c r="I323" s="161"/>
      <c r="L323" s="157"/>
      <c r="M323" s="162"/>
      <c r="T323" s="163"/>
      <c r="AT323" s="158" t="s">
        <v>237</v>
      </c>
      <c r="AU323" s="158" t="s">
        <v>83</v>
      </c>
      <c r="AV323" s="13" t="s">
        <v>233</v>
      </c>
      <c r="AW323" s="13" t="s">
        <v>33</v>
      </c>
      <c r="AX323" s="13" t="s">
        <v>81</v>
      </c>
      <c r="AY323" s="158" t="s">
        <v>226</v>
      </c>
    </row>
    <row r="324" spans="2:65" s="1" customFormat="1" ht="16.5" customHeight="1" x14ac:dyDescent="0.2">
      <c r="B324" s="33"/>
      <c r="C324" s="132" t="s">
        <v>1778</v>
      </c>
      <c r="D324" s="132" t="s">
        <v>228</v>
      </c>
      <c r="E324" s="133" t="s">
        <v>1971</v>
      </c>
      <c r="F324" s="134" t="s">
        <v>1972</v>
      </c>
      <c r="G324" s="135" t="s">
        <v>243</v>
      </c>
      <c r="H324" s="136">
        <v>7</v>
      </c>
      <c r="I324" s="137"/>
      <c r="J324" s="138">
        <f>ROUND(I324*H324,2)</f>
        <v>0</v>
      </c>
      <c r="K324" s="134" t="s">
        <v>232</v>
      </c>
      <c r="L324" s="33"/>
      <c r="M324" s="139" t="s">
        <v>19</v>
      </c>
      <c r="N324" s="140" t="s">
        <v>44</v>
      </c>
      <c r="P324" s="141">
        <f>O324*H324</f>
        <v>0</v>
      </c>
      <c r="Q324" s="141">
        <v>2.8539999999999999E-2</v>
      </c>
      <c r="R324" s="141">
        <f>Q324*H324</f>
        <v>0.19977999999999999</v>
      </c>
      <c r="S324" s="141">
        <v>0</v>
      </c>
      <c r="T324" s="142">
        <f>S324*H324</f>
        <v>0</v>
      </c>
      <c r="AR324" s="143" t="s">
        <v>233</v>
      </c>
      <c r="AT324" s="143" t="s">
        <v>228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1973</v>
      </c>
    </row>
    <row r="325" spans="2:65" s="1" customFormat="1" x14ac:dyDescent="0.2">
      <c r="B325" s="33"/>
      <c r="D325" s="145" t="s">
        <v>235</v>
      </c>
      <c r="F325" s="146" t="s">
        <v>1974</v>
      </c>
      <c r="I325" s="147"/>
      <c r="L325" s="33"/>
      <c r="M325" s="148"/>
      <c r="T325" s="54"/>
      <c r="AT325" s="18" t="s">
        <v>235</v>
      </c>
      <c r="AU325" s="18" t="s">
        <v>83</v>
      </c>
    </row>
    <row r="326" spans="2:65" s="1" customFormat="1" ht="16.5" customHeight="1" x14ac:dyDescent="0.2">
      <c r="B326" s="33"/>
      <c r="C326" s="175" t="s">
        <v>535</v>
      </c>
      <c r="D326" s="175" t="s">
        <v>331</v>
      </c>
      <c r="E326" s="176" t="s">
        <v>1975</v>
      </c>
      <c r="F326" s="177" t="s">
        <v>1976</v>
      </c>
      <c r="G326" s="178" t="s">
        <v>243</v>
      </c>
      <c r="H326" s="179">
        <v>7</v>
      </c>
      <c r="I326" s="180"/>
      <c r="J326" s="181">
        <f>ROUND(I326*H326,2)</f>
        <v>0</v>
      </c>
      <c r="K326" s="177" t="s">
        <v>19</v>
      </c>
      <c r="L326" s="182"/>
      <c r="M326" s="183" t="s">
        <v>19</v>
      </c>
      <c r="N326" s="184" t="s">
        <v>44</v>
      </c>
      <c r="P326" s="141">
        <f>O326*H326</f>
        <v>0</v>
      </c>
      <c r="Q326" s="141">
        <v>2.4900000000000002</v>
      </c>
      <c r="R326" s="141">
        <f>Q326*H326</f>
        <v>17.43</v>
      </c>
      <c r="S326" s="141">
        <v>0</v>
      </c>
      <c r="T326" s="142">
        <f>S326*H326</f>
        <v>0</v>
      </c>
      <c r="AR326" s="143" t="s">
        <v>270</v>
      </c>
      <c r="AT326" s="143" t="s">
        <v>331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1977</v>
      </c>
    </row>
    <row r="327" spans="2:65" s="12" customFormat="1" x14ac:dyDescent="0.2">
      <c r="B327" s="149"/>
      <c r="D327" s="150" t="s">
        <v>237</v>
      </c>
      <c r="E327" s="151" t="s">
        <v>19</v>
      </c>
      <c r="F327" s="152" t="s">
        <v>2204</v>
      </c>
      <c r="H327" s="153">
        <v>7</v>
      </c>
      <c r="I327" s="154"/>
      <c r="L327" s="149"/>
      <c r="M327" s="155"/>
      <c r="T327" s="156"/>
      <c r="AT327" s="151" t="s">
        <v>237</v>
      </c>
      <c r="AU327" s="151" t="s">
        <v>83</v>
      </c>
      <c r="AV327" s="12" t="s">
        <v>83</v>
      </c>
      <c r="AW327" s="12" t="s">
        <v>33</v>
      </c>
      <c r="AX327" s="12" t="s">
        <v>73</v>
      </c>
      <c r="AY327" s="151" t="s">
        <v>226</v>
      </c>
    </row>
    <row r="328" spans="2:65" s="13" customFormat="1" x14ac:dyDescent="0.2">
      <c r="B328" s="157"/>
      <c r="D328" s="150" t="s">
        <v>237</v>
      </c>
      <c r="E328" s="158" t="s">
        <v>19</v>
      </c>
      <c r="F328" s="159" t="s">
        <v>240</v>
      </c>
      <c r="H328" s="160">
        <v>7</v>
      </c>
      <c r="I328" s="161"/>
      <c r="L328" s="157"/>
      <c r="M328" s="162"/>
      <c r="T328" s="163"/>
      <c r="AT328" s="158" t="s">
        <v>237</v>
      </c>
      <c r="AU328" s="158" t="s">
        <v>83</v>
      </c>
      <c r="AV328" s="13" t="s">
        <v>233</v>
      </c>
      <c r="AW328" s="13" t="s">
        <v>33</v>
      </c>
      <c r="AX328" s="13" t="s">
        <v>81</v>
      </c>
      <c r="AY328" s="158" t="s">
        <v>226</v>
      </c>
    </row>
    <row r="329" spans="2:65" s="1" customFormat="1" ht="16.5" customHeight="1" x14ac:dyDescent="0.2">
      <c r="B329" s="33"/>
      <c r="C329" s="175" t="s">
        <v>1787</v>
      </c>
      <c r="D329" s="175" t="s">
        <v>331</v>
      </c>
      <c r="E329" s="176" t="s">
        <v>1982</v>
      </c>
      <c r="F329" s="177" t="s">
        <v>1983</v>
      </c>
      <c r="G329" s="178" t="s">
        <v>243</v>
      </c>
      <c r="H329" s="179">
        <v>5</v>
      </c>
      <c r="I329" s="180"/>
      <c r="J329" s="181">
        <f>ROUND(I329*H329,2)</f>
        <v>0</v>
      </c>
      <c r="K329" s="177" t="s">
        <v>19</v>
      </c>
      <c r="L329" s="182"/>
      <c r="M329" s="183" t="s">
        <v>19</v>
      </c>
      <c r="N329" s="184" t="s">
        <v>44</v>
      </c>
      <c r="P329" s="141">
        <f>O329*H329</f>
        <v>0</v>
      </c>
      <c r="Q329" s="141">
        <v>5.0000000000000001E-4</v>
      </c>
      <c r="R329" s="141">
        <f>Q329*H329</f>
        <v>2.5000000000000001E-3</v>
      </c>
      <c r="S329" s="141">
        <v>0</v>
      </c>
      <c r="T329" s="142">
        <f>S329*H329</f>
        <v>0</v>
      </c>
      <c r="AR329" s="143" t="s">
        <v>270</v>
      </c>
      <c r="AT329" s="143" t="s">
        <v>331</v>
      </c>
      <c r="AU329" s="143" t="s">
        <v>83</v>
      </c>
      <c r="AY329" s="18" t="s">
        <v>226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81</v>
      </c>
      <c r="BK329" s="144">
        <f>ROUND(I329*H329,2)</f>
        <v>0</v>
      </c>
      <c r="BL329" s="18" t="s">
        <v>233</v>
      </c>
      <c r="BM329" s="143" t="s">
        <v>1984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2207</v>
      </c>
      <c r="H330" s="153">
        <v>5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73</v>
      </c>
      <c r="AY330" s="151" t="s">
        <v>226</v>
      </c>
    </row>
    <row r="331" spans="2:65" s="13" customFormat="1" x14ac:dyDescent="0.2">
      <c r="B331" s="157"/>
      <c r="D331" s="150" t="s">
        <v>237</v>
      </c>
      <c r="E331" s="158" t="s">
        <v>19</v>
      </c>
      <c r="F331" s="159" t="s">
        <v>240</v>
      </c>
      <c r="H331" s="160">
        <v>5</v>
      </c>
      <c r="I331" s="161"/>
      <c r="L331" s="157"/>
      <c r="M331" s="162"/>
      <c r="T331" s="163"/>
      <c r="AT331" s="158" t="s">
        <v>237</v>
      </c>
      <c r="AU331" s="158" t="s">
        <v>83</v>
      </c>
      <c r="AV331" s="13" t="s">
        <v>233</v>
      </c>
      <c r="AW331" s="13" t="s">
        <v>33</v>
      </c>
      <c r="AX331" s="13" t="s">
        <v>81</v>
      </c>
      <c r="AY331" s="158" t="s">
        <v>226</v>
      </c>
    </row>
    <row r="332" spans="2:65" s="1" customFormat="1" ht="16.5" customHeight="1" x14ac:dyDescent="0.2">
      <c r="B332" s="33"/>
      <c r="C332" s="132" t="s">
        <v>1792</v>
      </c>
      <c r="D332" s="132" t="s">
        <v>228</v>
      </c>
      <c r="E332" s="133" t="s">
        <v>1986</v>
      </c>
      <c r="F332" s="134" t="s">
        <v>1987</v>
      </c>
      <c r="G332" s="135" t="s">
        <v>243</v>
      </c>
      <c r="H332" s="136">
        <v>5</v>
      </c>
      <c r="I332" s="137"/>
      <c r="J332" s="138">
        <f>ROUND(I332*H332,2)</f>
        <v>0</v>
      </c>
      <c r="K332" s="134" t="s">
        <v>232</v>
      </c>
      <c r="L332" s="33"/>
      <c r="M332" s="139" t="s">
        <v>19</v>
      </c>
      <c r="N332" s="140" t="s">
        <v>44</v>
      </c>
      <c r="P332" s="141">
        <f>O332*H332</f>
        <v>0</v>
      </c>
      <c r="Q332" s="141">
        <v>3.9269999999999999E-2</v>
      </c>
      <c r="R332" s="141">
        <f>Q332*H332</f>
        <v>0.19635</v>
      </c>
      <c r="S332" s="141">
        <v>0</v>
      </c>
      <c r="T332" s="142">
        <f>S332*H332</f>
        <v>0</v>
      </c>
      <c r="AR332" s="143" t="s">
        <v>233</v>
      </c>
      <c r="AT332" s="143" t="s">
        <v>228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1988</v>
      </c>
    </row>
    <row r="333" spans="2:65" s="1" customFormat="1" x14ac:dyDescent="0.2">
      <c r="B333" s="33"/>
      <c r="D333" s="145" t="s">
        <v>235</v>
      </c>
      <c r="F333" s="146" t="s">
        <v>1989</v>
      </c>
      <c r="I333" s="147"/>
      <c r="L333" s="33"/>
      <c r="M333" s="148"/>
      <c r="T333" s="54"/>
      <c r="AT333" s="18" t="s">
        <v>235</v>
      </c>
      <c r="AU333" s="18" t="s">
        <v>83</v>
      </c>
    </row>
    <row r="334" spans="2:65" s="1" customFormat="1" ht="16.5" customHeight="1" x14ac:dyDescent="0.2">
      <c r="B334" s="33"/>
      <c r="C334" s="175" t="s">
        <v>1795</v>
      </c>
      <c r="D334" s="175" t="s">
        <v>331</v>
      </c>
      <c r="E334" s="176" t="s">
        <v>1990</v>
      </c>
      <c r="F334" s="177" t="s">
        <v>1991</v>
      </c>
      <c r="G334" s="178" t="s">
        <v>243</v>
      </c>
      <c r="H334" s="179">
        <v>5</v>
      </c>
      <c r="I334" s="180"/>
      <c r="J334" s="181">
        <f>ROUND(I334*H334,2)</f>
        <v>0</v>
      </c>
      <c r="K334" s="177" t="s">
        <v>19</v>
      </c>
      <c r="L334" s="182"/>
      <c r="M334" s="183" t="s">
        <v>19</v>
      </c>
      <c r="N334" s="184" t="s">
        <v>44</v>
      </c>
      <c r="P334" s="141">
        <f>O334*H334</f>
        <v>0</v>
      </c>
      <c r="Q334" s="141">
        <v>0.435</v>
      </c>
      <c r="R334" s="141">
        <f>Q334*H334</f>
        <v>2.1749999999999998</v>
      </c>
      <c r="S334" s="141">
        <v>0</v>
      </c>
      <c r="T334" s="142">
        <f>S334*H334</f>
        <v>0</v>
      </c>
      <c r="AR334" s="143" t="s">
        <v>270</v>
      </c>
      <c r="AT334" s="143" t="s">
        <v>331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1992</v>
      </c>
    </row>
    <row r="335" spans="2:65" s="12" customFormat="1" x14ac:dyDescent="0.2">
      <c r="B335" s="149"/>
      <c r="D335" s="150" t="s">
        <v>237</v>
      </c>
      <c r="E335" s="151" t="s">
        <v>19</v>
      </c>
      <c r="F335" s="152" t="s">
        <v>2208</v>
      </c>
      <c r="H335" s="153">
        <v>5</v>
      </c>
      <c r="I335" s="154"/>
      <c r="L335" s="149"/>
      <c r="M335" s="155"/>
      <c r="T335" s="156"/>
      <c r="AT335" s="151" t="s">
        <v>237</v>
      </c>
      <c r="AU335" s="151" t="s">
        <v>83</v>
      </c>
      <c r="AV335" s="12" t="s">
        <v>83</v>
      </c>
      <c r="AW335" s="12" t="s">
        <v>33</v>
      </c>
      <c r="AX335" s="12" t="s">
        <v>73</v>
      </c>
      <c r="AY335" s="151" t="s">
        <v>226</v>
      </c>
    </row>
    <row r="336" spans="2:65" s="13" customFormat="1" x14ac:dyDescent="0.2">
      <c r="B336" s="157"/>
      <c r="D336" s="150" t="s">
        <v>237</v>
      </c>
      <c r="E336" s="158" t="s">
        <v>19</v>
      </c>
      <c r="F336" s="159" t="s">
        <v>240</v>
      </c>
      <c r="H336" s="160">
        <v>5</v>
      </c>
      <c r="I336" s="161"/>
      <c r="L336" s="157"/>
      <c r="M336" s="162"/>
      <c r="T336" s="163"/>
      <c r="AT336" s="158" t="s">
        <v>237</v>
      </c>
      <c r="AU336" s="158" t="s">
        <v>83</v>
      </c>
      <c r="AV336" s="13" t="s">
        <v>233</v>
      </c>
      <c r="AW336" s="13" t="s">
        <v>33</v>
      </c>
      <c r="AX336" s="13" t="s">
        <v>81</v>
      </c>
      <c r="AY336" s="158" t="s">
        <v>226</v>
      </c>
    </row>
    <row r="337" spans="2:65" s="1" customFormat="1" ht="16.5" customHeight="1" x14ac:dyDescent="0.2">
      <c r="B337" s="33"/>
      <c r="C337" s="132" t="s">
        <v>1797</v>
      </c>
      <c r="D337" s="132" t="s">
        <v>228</v>
      </c>
      <c r="E337" s="133" t="s">
        <v>968</v>
      </c>
      <c r="F337" s="134" t="s">
        <v>969</v>
      </c>
      <c r="G337" s="135" t="s">
        <v>243</v>
      </c>
      <c r="H337" s="136">
        <v>3</v>
      </c>
      <c r="I337" s="137"/>
      <c r="J337" s="138">
        <f>ROUND(I337*H337,2)</f>
        <v>0</v>
      </c>
      <c r="K337" s="134" t="s">
        <v>232</v>
      </c>
      <c r="L337" s="33"/>
      <c r="M337" s="139" t="s">
        <v>19</v>
      </c>
      <c r="N337" s="140" t="s">
        <v>44</v>
      </c>
      <c r="P337" s="141">
        <f>O337*H337</f>
        <v>0</v>
      </c>
      <c r="Q337" s="141">
        <v>0.21734000000000001</v>
      </c>
      <c r="R337" s="141">
        <f>Q337*H337</f>
        <v>0.65202000000000004</v>
      </c>
      <c r="S337" s="141">
        <v>0</v>
      </c>
      <c r="T337" s="142">
        <f>S337*H337</f>
        <v>0</v>
      </c>
      <c r="AR337" s="143" t="s">
        <v>233</v>
      </c>
      <c r="AT337" s="143" t="s">
        <v>228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2155</v>
      </c>
    </row>
    <row r="338" spans="2:65" s="1" customFormat="1" x14ac:dyDescent="0.2">
      <c r="B338" s="33"/>
      <c r="D338" s="145" t="s">
        <v>235</v>
      </c>
      <c r="F338" s="146" t="s">
        <v>971</v>
      </c>
      <c r="I338" s="147"/>
      <c r="L338" s="33"/>
      <c r="M338" s="148"/>
      <c r="T338" s="54"/>
      <c r="AT338" s="18" t="s">
        <v>235</v>
      </c>
      <c r="AU338" s="18" t="s">
        <v>83</v>
      </c>
    </row>
    <row r="339" spans="2:65" s="1" customFormat="1" ht="16.5" customHeight="1" x14ac:dyDescent="0.2">
      <c r="B339" s="33"/>
      <c r="C339" s="175" t="s">
        <v>1801</v>
      </c>
      <c r="D339" s="175" t="s">
        <v>331</v>
      </c>
      <c r="E339" s="176" t="s">
        <v>972</v>
      </c>
      <c r="F339" s="177" t="s">
        <v>973</v>
      </c>
      <c r="G339" s="178" t="s">
        <v>243</v>
      </c>
      <c r="H339" s="179">
        <v>3</v>
      </c>
      <c r="I339" s="180"/>
      <c r="J339" s="181">
        <f>ROUND(I339*H339,2)</f>
        <v>0</v>
      </c>
      <c r="K339" s="177" t="s">
        <v>19</v>
      </c>
      <c r="L339" s="182"/>
      <c r="M339" s="183" t="s">
        <v>19</v>
      </c>
      <c r="N339" s="184" t="s">
        <v>44</v>
      </c>
      <c r="P339" s="141">
        <f>O339*H339</f>
        <v>0</v>
      </c>
      <c r="Q339" s="141">
        <v>0.08</v>
      </c>
      <c r="R339" s="141">
        <f>Q339*H339</f>
        <v>0.24</v>
      </c>
      <c r="S339" s="141">
        <v>0</v>
      </c>
      <c r="T339" s="142">
        <f>S339*H339</f>
        <v>0</v>
      </c>
      <c r="AR339" s="143" t="s">
        <v>270</v>
      </c>
      <c r="AT339" s="143" t="s">
        <v>331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2157</v>
      </c>
    </row>
    <row r="340" spans="2:65" s="1" customFormat="1" ht="16.5" customHeight="1" x14ac:dyDescent="0.2">
      <c r="B340" s="33"/>
      <c r="C340" s="132" t="s">
        <v>1804</v>
      </c>
      <c r="D340" s="132" t="s">
        <v>228</v>
      </c>
      <c r="E340" s="133" t="s">
        <v>975</v>
      </c>
      <c r="F340" s="134" t="s">
        <v>976</v>
      </c>
      <c r="G340" s="135" t="s">
        <v>243</v>
      </c>
      <c r="H340" s="136">
        <v>4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0.21734000000000001</v>
      </c>
      <c r="R340" s="141">
        <f>Q340*H340</f>
        <v>0.86936000000000002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1997</v>
      </c>
    </row>
    <row r="341" spans="2:65" s="1" customFormat="1" x14ac:dyDescent="0.2">
      <c r="B341" s="33"/>
      <c r="D341" s="145" t="s">
        <v>235</v>
      </c>
      <c r="F341" s="146" t="s">
        <v>978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" customFormat="1" ht="16.5" customHeight="1" x14ac:dyDescent="0.2">
      <c r="B342" s="33"/>
      <c r="C342" s="175" t="s">
        <v>1810</v>
      </c>
      <c r="D342" s="175" t="s">
        <v>331</v>
      </c>
      <c r="E342" s="176" t="s">
        <v>979</v>
      </c>
      <c r="F342" s="177" t="s">
        <v>980</v>
      </c>
      <c r="G342" s="178" t="s">
        <v>243</v>
      </c>
      <c r="H342" s="179">
        <v>4</v>
      </c>
      <c r="I342" s="180"/>
      <c r="J342" s="181">
        <f>ROUND(I342*H342,2)</f>
        <v>0</v>
      </c>
      <c r="K342" s="177" t="s">
        <v>19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0.16500000000000001</v>
      </c>
      <c r="R342" s="141">
        <f>Q342*H342</f>
        <v>0.66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1998</v>
      </c>
    </row>
    <row r="343" spans="2:65" s="1" customFormat="1" ht="16.5" customHeight="1" x14ac:dyDescent="0.2">
      <c r="B343" s="33"/>
      <c r="C343" s="132" t="s">
        <v>1813</v>
      </c>
      <c r="D343" s="132" t="s">
        <v>228</v>
      </c>
      <c r="E343" s="133" t="s">
        <v>986</v>
      </c>
      <c r="F343" s="134" t="s">
        <v>987</v>
      </c>
      <c r="G343" s="135" t="s">
        <v>396</v>
      </c>
      <c r="H343" s="136">
        <v>238</v>
      </c>
      <c r="I343" s="137"/>
      <c r="J343" s="138">
        <f>ROUND(I343*H343,2)</f>
        <v>0</v>
      </c>
      <c r="K343" s="134" t="s">
        <v>232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1.2999999999999999E-4</v>
      </c>
      <c r="R343" s="141">
        <f>Q343*H343</f>
        <v>3.0939999999999999E-2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1999</v>
      </c>
    </row>
    <row r="344" spans="2:65" s="1" customFormat="1" x14ac:dyDescent="0.2">
      <c r="B344" s="33"/>
      <c r="D344" s="145" t="s">
        <v>235</v>
      </c>
      <c r="F344" s="146" t="s">
        <v>989</v>
      </c>
      <c r="I344" s="147"/>
      <c r="L344" s="33"/>
      <c r="M344" s="148"/>
      <c r="T344" s="54"/>
      <c r="AT344" s="18" t="s">
        <v>235</v>
      </c>
      <c r="AU344" s="18" t="s">
        <v>83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1828</v>
      </c>
      <c r="H345" s="153">
        <v>238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81</v>
      </c>
      <c r="AY345" s="151" t="s">
        <v>226</v>
      </c>
    </row>
    <row r="346" spans="2:65" s="11" customFormat="1" ht="22.9" customHeight="1" x14ac:dyDescent="0.2">
      <c r="B346" s="120"/>
      <c r="D346" s="121" t="s">
        <v>72</v>
      </c>
      <c r="E346" s="130" t="s">
        <v>330</v>
      </c>
      <c r="F346" s="130" t="s">
        <v>478</v>
      </c>
      <c r="I346" s="123"/>
      <c r="J346" s="131">
        <f>BK346</f>
        <v>0</v>
      </c>
      <c r="L346" s="120"/>
      <c r="M346" s="125"/>
      <c r="P346" s="126">
        <f>SUM(P347:P378)</f>
        <v>0</v>
      </c>
      <c r="R346" s="126">
        <f>SUM(R347:R378)</f>
        <v>0</v>
      </c>
      <c r="T346" s="127">
        <f>SUM(T347:T378)</f>
        <v>0</v>
      </c>
      <c r="AR346" s="121" t="s">
        <v>81</v>
      </c>
      <c r="AT346" s="128" t="s">
        <v>72</v>
      </c>
      <c r="AU346" s="128" t="s">
        <v>81</v>
      </c>
      <c r="AY346" s="121" t="s">
        <v>226</v>
      </c>
      <c r="BK346" s="129">
        <f>SUM(BK347:BK378)</f>
        <v>0</v>
      </c>
    </row>
    <row r="347" spans="2:65" s="1" customFormat="1" ht="24.2" customHeight="1" x14ac:dyDescent="0.2">
      <c r="B347" s="33"/>
      <c r="C347" s="132" t="s">
        <v>1818</v>
      </c>
      <c r="D347" s="132" t="s">
        <v>228</v>
      </c>
      <c r="E347" s="133" t="s">
        <v>1309</v>
      </c>
      <c r="F347" s="134" t="s">
        <v>1310</v>
      </c>
      <c r="G347" s="135" t="s">
        <v>396</v>
      </c>
      <c r="H347" s="136">
        <v>476</v>
      </c>
      <c r="I347" s="137"/>
      <c r="J347" s="138">
        <f>ROUND(I347*H347,2)</f>
        <v>0</v>
      </c>
      <c r="K347" s="134" t="s">
        <v>232</v>
      </c>
      <c r="L347" s="33"/>
      <c r="M347" s="139" t="s">
        <v>19</v>
      </c>
      <c r="N347" s="140" t="s">
        <v>44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233</v>
      </c>
      <c r="AT347" s="143" t="s">
        <v>228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2001</v>
      </c>
    </row>
    <row r="348" spans="2:65" s="1" customFormat="1" x14ac:dyDescent="0.2">
      <c r="B348" s="33"/>
      <c r="D348" s="145" t="s">
        <v>235</v>
      </c>
      <c r="F348" s="146" t="s">
        <v>1312</v>
      </c>
      <c r="I348" s="147"/>
      <c r="L348" s="33"/>
      <c r="M348" s="148"/>
      <c r="T348" s="54"/>
      <c r="AT348" s="18" t="s">
        <v>235</v>
      </c>
      <c r="AU348" s="18" t="s">
        <v>83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2002</v>
      </c>
      <c r="H349" s="153">
        <v>476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81</v>
      </c>
      <c r="AY349" s="151" t="s">
        <v>226</v>
      </c>
    </row>
    <row r="350" spans="2:65" s="1" customFormat="1" ht="16.5" customHeight="1" x14ac:dyDescent="0.2">
      <c r="B350" s="33"/>
      <c r="C350" s="132" t="s">
        <v>1821</v>
      </c>
      <c r="D350" s="132" t="s">
        <v>228</v>
      </c>
      <c r="E350" s="133" t="s">
        <v>1314</v>
      </c>
      <c r="F350" s="134" t="s">
        <v>1315</v>
      </c>
      <c r="G350" s="135" t="s">
        <v>396</v>
      </c>
      <c r="H350" s="136">
        <v>476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2003</v>
      </c>
    </row>
    <row r="351" spans="2:65" s="1" customFormat="1" x14ac:dyDescent="0.2">
      <c r="B351" s="33"/>
      <c r="D351" s="145" t="s">
        <v>235</v>
      </c>
      <c r="F351" s="146" t="s">
        <v>1317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2002</v>
      </c>
      <c r="H352" s="153">
        <v>476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3" customFormat="1" x14ac:dyDescent="0.2">
      <c r="B353" s="157"/>
      <c r="D353" s="150" t="s">
        <v>237</v>
      </c>
      <c r="E353" s="158" t="s">
        <v>19</v>
      </c>
      <c r="F353" s="159" t="s">
        <v>240</v>
      </c>
      <c r="H353" s="160">
        <v>476</v>
      </c>
      <c r="I353" s="161"/>
      <c r="L353" s="157"/>
      <c r="M353" s="162"/>
      <c r="T353" s="163"/>
      <c r="AT353" s="158" t="s">
        <v>237</v>
      </c>
      <c r="AU353" s="158" t="s">
        <v>83</v>
      </c>
      <c r="AV353" s="13" t="s">
        <v>233</v>
      </c>
      <c r="AW353" s="13" t="s">
        <v>33</v>
      </c>
      <c r="AX353" s="13" t="s">
        <v>81</v>
      </c>
      <c r="AY353" s="158" t="s">
        <v>226</v>
      </c>
    </row>
    <row r="354" spans="2:65" s="1" customFormat="1" ht="24.2" customHeight="1" x14ac:dyDescent="0.2">
      <c r="B354" s="33"/>
      <c r="C354" s="132" t="s">
        <v>1823</v>
      </c>
      <c r="D354" s="132" t="s">
        <v>228</v>
      </c>
      <c r="E354" s="133" t="s">
        <v>490</v>
      </c>
      <c r="F354" s="134" t="s">
        <v>491</v>
      </c>
      <c r="G354" s="135" t="s">
        <v>492</v>
      </c>
      <c r="H354" s="136">
        <v>105.023</v>
      </c>
      <c r="I354" s="137"/>
      <c r="J354" s="138">
        <f>ROUND(I354*H354,2)</f>
        <v>0</v>
      </c>
      <c r="K354" s="134" t="s">
        <v>232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2004</v>
      </c>
    </row>
    <row r="355" spans="2:65" s="1" customFormat="1" x14ac:dyDescent="0.2">
      <c r="B355" s="33"/>
      <c r="D355" s="145" t="s">
        <v>235</v>
      </c>
      <c r="F355" s="146" t="s">
        <v>494</v>
      </c>
      <c r="I355" s="147"/>
      <c r="L355" s="33"/>
      <c r="M355" s="148"/>
      <c r="T355" s="54"/>
      <c r="AT355" s="18" t="s">
        <v>235</v>
      </c>
      <c r="AU355" s="18" t="s">
        <v>83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2209</v>
      </c>
      <c r="H356" s="153">
        <v>60.277000000000001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2" customFormat="1" x14ac:dyDescent="0.2">
      <c r="B357" s="149"/>
      <c r="D357" s="150" t="s">
        <v>237</v>
      </c>
      <c r="E357" s="151" t="s">
        <v>19</v>
      </c>
      <c r="F357" s="152" t="s">
        <v>2210</v>
      </c>
      <c r="H357" s="153">
        <v>44.746000000000002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33</v>
      </c>
      <c r="AX357" s="12" t="s">
        <v>73</v>
      </c>
      <c r="AY357" s="151" t="s">
        <v>226</v>
      </c>
    </row>
    <row r="358" spans="2:65" s="13" customFormat="1" x14ac:dyDescent="0.2">
      <c r="B358" s="157"/>
      <c r="D358" s="150" t="s">
        <v>237</v>
      </c>
      <c r="E358" s="158" t="s">
        <v>19</v>
      </c>
      <c r="F358" s="159" t="s">
        <v>240</v>
      </c>
      <c r="H358" s="160">
        <v>105.023</v>
      </c>
      <c r="I358" s="161"/>
      <c r="L358" s="157"/>
      <c r="M358" s="162"/>
      <c r="T358" s="163"/>
      <c r="AT358" s="158" t="s">
        <v>237</v>
      </c>
      <c r="AU358" s="158" t="s">
        <v>83</v>
      </c>
      <c r="AV358" s="13" t="s">
        <v>233</v>
      </c>
      <c r="AW358" s="13" t="s">
        <v>33</v>
      </c>
      <c r="AX358" s="13" t="s">
        <v>81</v>
      </c>
      <c r="AY358" s="158" t="s">
        <v>226</v>
      </c>
    </row>
    <row r="359" spans="2:65" s="1" customFormat="1" ht="24.2" customHeight="1" x14ac:dyDescent="0.2">
      <c r="B359" s="33"/>
      <c r="C359" s="132" t="s">
        <v>1825</v>
      </c>
      <c r="D359" s="132" t="s">
        <v>228</v>
      </c>
      <c r="E359" s="133" t="s">
        <v>497</v>
      </c>
      <c r="F359" s="134" t="s">
        <v>498</v>
      </c>
      <c r="G359" s="135" t="s">
        <v>492</v>
      </c>
      <c r="H359" s="136">
        <v>420.09199999999998</v>
      </c>
      <c r="I359" s="137"/>
      <c r="J359" s="138">
        <f>ROUND(I359*H359,2)</f>
        <v>0</v>
      </c>
      <c r="K359" s="134" t="s">
        <v>232</v>
      </c>
      <c r="L359" s="33"/>
      <c r="M359" s="139" t="s">
        <v>19</v>
      </c>
      <c r="N359" s="140" t="s">
        <v>44</v>
      </c>
      <c r="P359" s="141">
        <f>O359*H359</f>
        <v>0</v>
      </c>
      <c r="Q359" s="141">
        <v>0</v>
      </c>
      <c r="R359" s="141">
        <f>Q359*H359</f>
        <v>0</v>
      </c>
      <c r="S359" s="141">
        <v>0</v>
      </c>
      <c r="T359" s="142">
        <f>S359*H359</f>
        <v>0</v>
      </c>
      <c r="AR359" s="143" t="s">
        <v>233</v>
      </c>
      <c r="AT359" s="143" t="s">
        <v>228</v>
      </c>
      <c r="AU359" s="143" t="s">
        <v>83</v>
      </c>
      <c r="AY359" s="18" t="s">
        <v>226</v>
      </c>
      <c r="BE359" s="144">
        <f>IF(N359="základní",J359,0)</f>
        <v>0</v>
      </c>
      <c r="BF359" s="144">
        <f>IF(N359="snížená",J359,0)</f>
        <v>0</v>
      </c>
      <c r="BG359" s="144">
        <f>IF(N359="zákl. přenesená",J359,0)</f>
        <v>0</v>
      </c>
      <c r="BH359" s="144">
        <f>IF(N359="sníž. přenesená",J359,0)</f>
        <v>0</v>
      </c>
      <c r="BI359" s="144">
        <f>IF(N359="nulová",J359,0)</f>
        <v>0</v>
      </c>
      <c r="BJ359" s="18" t="s">
        <v>81</v>
      </c>
      <c r="BK359" s="144">
        <f>ROUND(I359*H359,2)</f>
        <v>0</v>
      </c>
      <c r="BL359" s="18" t="s">
        <v>233</v>
      </c>
      <c r="BM359" s="143" t="s">
        <v>2007</v>
      </c>
    </row>
    <row r="360" spans="2:65" s="1" customFormat="1" x14ac:dyDescent="0.2">
      <c r="B360" s="33"/>
      <c r="D360" s="145" t="s">
        <v>235</v>
      </c>
      <c r="F360" s="146" t="s">
        <v>500</v>
      </c>
      <c r="I360" s="147"/>
      <c r="L360" s="33"/>
      <c r="M360" s="148"/>
      <c r="T360" s="54"/>
      <c r="AT360" s="18" t="s">
        <v>235</v>
      </c>
      <c r="AU360" s="18" t="s">
        <v>83</v>
      </c>
    </row>
    <row r="361" spans="2:65" s="12" customFormat="1" x14ac:dyDescent="0.2">
      <c r="B361" s="149"/>
      <c r="D361" s="150" t="s">
        <v>237</v>
      </c>
      <c r="F361" s="152" t="s">
        <v>2211</v>
      </c>
      <c r="H361" s="153">
        <v>420.09199999999998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4</v>
      </c>
      <c r="AX361" s="12" t="s">
        <v>81</v>
      </c>
      <c r="AY361" s="151" t="s">
        <v>226</v>
      </c>
    </row>
    <row r="362" spans="2:65" s="1" customFormat="1" ht="24.2" customHeight="1" x14ac:dyDescent="0.2">
      <c r="B362" s="33"/>
      <c r="C362" s="132" t="s">
        <v>2110</v>
      </c>
      <c r="D362" s="132" t="s">
        <v>228</v>
      </c>
      <c r="E362" s="133" t="s">
        <v>503</v>
      </c>
      <c r="F362" s="134" t="s">
        <v>504</v>
      </c>
      <c r="G362" s="135" t="s">
        <v>492</v>
      </c>
      <c r="H362" s="136">
        <v>146.047</v>
      </c>
      <c r="I362" s="137"/>
      <c r="J362" s="138">
        <f>ROUND(I362*H362,2)</f>
        <v>0</v>
      </c>
      <c r="K362" s="134" t="s">
        <v>232</v>
      </c>
      <c r="L362" s="33"/>
      <c r="M362" s="139" t="s">
        <v>19</v>
      </c>
      <c r="N362" s="140" t="s">
        <v>44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233</v>
      </c>
      <c r="AT362" s="143" t="s">
        <v>228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2009</v>
      </c>
    </row>
    <row r="363" spans="2:65" s="1" customFormat="1" x14ac:dyDescent="0.2">
      <c r="B363" s="33"/>
      <c r="D363" s="145" t="s">
        <v>235</v>
      </c>
      <c r="F363" s="146" t="s">
        <v>506</v>
      </c>
      <c r="I363" s="147"/>
      <c r="L363" s="33"/>
      <c r="M363" s="148"/>
      <c r="T363" s="54"/>
      <c r="AT363" s="18" t="s">
        <v>235</v>
      </c>
      <c r="AU363" s="18" t="s">
        <v>83</v>
      </c>
    </row>
    <row r="364" spans="2:65" s="12" customFormat="1" x14ac:dyDescent="0.2">
      <c r="B364" s="149"/>
      <c r="D364" s="150" t="s">
        <v>237</v>
      </c>
      <c r="E364" s="151" t="s">
        <v>19</v>
      </c>
      <c r="F364" s="152" t="s">
        <v>2212</v>
      </c>
      <c r="H364" s="153">
        <v>67.551000000000002</v>
      </c>
      <c r="I364" s="154"/>
      <c r="L364" s="149"/>
      <c r="M364" s="155"/>
      <c r="T364" s="156"/>
      <c r="AT364" s="151" t="s">
        <v>237</v>
      </c>
      <c r="AU364" s="151" t="s">
        <v>83</v>
      </c>
      <c r="AV364" s="12" t="s">
        <v>83</v>
      </c>
      <c r="AW364" s="12" t="s">
        <v>33</v>
      </c>
      <c r="AX364" s="12" t="s">
        <v>73</v>
      </c>
      <c r="AY364" s="151" t="s">
        <v>226</v>
      </c>
    </row>
    <row r="365" spans="2:65" s="12" customFormat="1" x14ac:dyDescent="0.2">
      <c r="B365" s="149"/>
      <c r="D365" s="150" t="s">
        <v>237</v>
      </c>
      <c r="E365" s="151" t="s">
        <v>19</v>
      </c>
      <c r="F365" s="152" t="s">
        <v>2213</v>
      </c>
      <c r="H365" s="153">
        <v>78.495999999999995</v>
      </c>
      <c r="I365" s="154"/>
      <c r="L365" s="149"/>
      <c r="M365" s="155"/>
      <c r="T365" s="156"/>
      <c r="AT365" s="151" t="s">
        <v>237</v>
      </c>
      <c r="AU365" s="151" t="s">
        <v>83</v>
      </c>
      <c r="AV365" s="12" t="s">
        <v>83</v>
      </c>
      <c r="AW365" s="12" t="s">
        <v>33</v>
      </c>
      <c r="AX365" s="12" t="s">
        <v>73</v>
      </c>
      <c r="AY365" s="151" t="s">
        <v>226</v>
      </c>
    </row>
    <row r="366" spans="2:65" s="13" customFormat="1" x14ac:dyDescent="0.2">
      <c r="B366" s="157"/>
      <c r="D366" s="150" t="s">
        <v>237</v>
      </c>
      <c r="E366" s="158" t="s">
        <v>19</v>
      </c>
      <c r="F366" s="159" t="s">
        <v>240</v>
      </c>
      <c r="H366" s="160">
        <v>146.047</v>
      </c>
      <c r="I366" s="161"/>
      <c r="L366" s="157"/>
      <c r="M366" s="162"/>
      <c r="T366" s="163"/>
      <c r="AT366" s="158" t="s">
        <v>237</v>
      </c>
      <c r="AU366" s="158" t="s">
        <v>83</v>
      </c>
      <c r="AV366" s="13" t="s">
        <v>233</v>
      </c>
      <c r="AW366" s="13" t="s">
        <v>33</v>
      </c>
      <c r="AX366" s="13" t="s">
        <v>81</v>
      </c>
      <c r="AY366" s="158" t="s">
        <v>226</v>
      </c>
    </row>
    <row r="367" spans="2:65" s="1" customFormat="1" ht="24.2" customHeight="1" x14ac:dyDescent="0.2">
      <c r="B367" s="33"/>
      <c r="C367" s="132" t="s">
        <v>2112</v>
      </c>
      <c r="D367" s="132" t="s">
        <v>228</v>
      </c>
      <c r="E367" s="133" t="s">
        <v>509</v>
      </c>
      <c r="F367" s="134" t="s">
        <v>498</v>
      </c>
      <c r="G367" s="135" t="s">
        <v>492</v>
      </c>
      <c r="H367" s="136">
        <v>584.18799999999999</v>
      </c>
      <c r="I367" s="137"/>
      <c r="J367" s="138">
        <f>ROUND(I367*H367,2)</f>
        <v>0</v>
      </c>
      <c r="K367" s="134" t="s">
        <v>232</v>
      </c>
      <c r="L367" s="33"/>
      <c r="M367" s="139" t="s">
        <v>19</v>
      </c>
      <c r="N367" s="140" t="s">
        <v>44</v>
      </c>
      <c r="P367" s="141">
        <f>O367*H367</f>
        <v>0</v>
      </c>
      <c r="Q367" s="141">
        <v>0</v>
      </c>
      <c r="R367" s="141">
        <f>Q367*H367</f>
        <v>0</v>
      </c>
      <c r="S367" s="141">
        <v>0</v>
      </c>
      <c r="T367" s="142">
        <f>S367*H367</f>
        <v>0</v>
      </c>
      <c r="AR367" s="143" t="s">
        <v>233</v>
      </c>
      <c r="AT367" s="143" t="s">
        <v>228</v>
      </c>
      <c r="AU367" s="143" t="s">
        <v>83</v>
      </c>
      <c r="AY367" s="18" t="s">
        <v>226</v>
      </c>
      <c r="BE367" s="144">
        <f>IF(N367="základní",J367,0)</f>
        <v>0</v>
      </c>
      <c r="BF367" s="144">
        <f>IF(N367="snížená",J367,0)</f>
        <v>0</v>
      </c>
      <c r="BG367" s="144">
        <f>IF(N367="zákl. přenesená",J367,0)</f>
        <v>0</v>
      </c>
      <c r="BH367" s="144">
        <f>IF(N367="sníž. přenesená",J367,0)</f>
        <v>0</v>
      </c>
      <c r="BI367" s="144">
        <f>IF(N367="nulová",J367,0)</f>
        <v>0</v>
      </c>
      <c r="BJ367" s="18" t="s">
        <v>81</v>
      </c>
      <c r="BK367" s="144">
        <f>ROUND(I367*H367,2)</f>
        <v>0</v>
      </c>
      <c r="BL367" s="18" t="s">
        <v>233</v>
      </c>
      <c r="BM367" s="143" t="s">
        <v>2012</v>
      </c>
    </row>
    <row r="368" spans="2:65" s="1" customFormat="1" x14ac:dyDescent="0.2">
      <c r="B368" s="33"/>
      <c r="D368" s="145" t="s">
        <v>235</v>
      </c>
      <c r="F368" s="146" t="s">
        <v>511</v>
      </c>
      <c r="I368" s="147"/>
      <c r="L368" s="33"/>
      <c r="M368" s="148"/>
      <c r="T368" s="54"/>
      <c r="AT368" s="18" t="s">
        <v>235</v>
      </c>
      <c r="AU368" s="18" t="s">
        <v>83</v>
      </c>
    </row>
    <row r="369" spans="2:65" s="12" customFormat="1" x14ac:dyDescent="0.2">
      <c r="B369" s="149"/>
      <c r="D369" s="150" t="s">
        <v>237</v>
      </c>
      <c r="F369" s="152" t="s">
        <v>2214</v>
      </c>
      <c r="H369" s="153">
        <v>584.18799999999999</v>
      </c>
      <c r="I369" s="154"/>
      <c r="L369" s="149"/>
      <c r="M369" s="155"/>
      <c r="T369" s="156"/>
      <c r="AT369" s="151" t="s">
        <v>237</v>
      </c>
      <c r="AU369" s="151" t="s">
        <v>83</v>
      </c>
      <c r="AV369" s="12" t="s">
        <v>83</v>
      </c>
      <c r="AW369" s="12" t="s">
        <v>4</v>
      </c>
      <c r="AX369" s="12" t="s">
        <v>81</v>
      </c>
      <c r="AY369" s="151" t="s">
        <v>226</v>
      </c>
    </row>
    <row r="370" spans="2:65" s="1" customFormat="1" ht="24.2" customHeight="1" x14ac:dyDescent="0.2">
      <c r="B370" s="33"/>
      <c r="C370" s="132" t="s">
        <v>2113</v>
      </c>
      <c r="D370" s="132" t="s">
        <v>228</v>
      </c>
      <c r="E370" s="133" t="s">
        <v>514</v>
      </c>
      <c r="F370" s="134" t="s">
        <v>515</v>
      </c>
      <c r="G370" s="135" t="s">
        <v>492</v>
      </c>
      <c r="H370" s="136">
        <v>67.551000000000002</v>
      </c>
      <c r="I370" s="137"/>
      <c r="J370" s="138">
        <f>ROUND(I370*H370,2)</f>
        <v>0</v>
      </c>
      <c r="K370" s="134" t="s">
        <v>19</v>
      </c>
      <c r="L370" s="33"/>
      <c r="M370" s="139" t="s">
        <v>19</v>
      </c>
      <c r="N370" s="140" t="s">
        <v>44</v>
      </c>
      <c r="P370" s="141">
        <f>O370*H370</f>
        <v>0</v>
      </c>
      <c r="Q370" s="141">
        <v>0</v>
      </c>
      <c r="R370" s="141">
        <f>Q370*H370</f>
        <v>0</v>
      </c>
      <c r="S370" s="141">
        <v>0</v>
      </c>
      <c r="T370" s="142">
        <f>S370*H370</f>
        <v>0</v>
      </c>
      <c r="AR370" s="143" t="s">
        <v>233</v>
      </c>
      <c r="AT370" s="143" t="s">
        <v>228</v>
      </c>
      <c r="AU370" s="143" t="s">
        <v>83</v>
      </c>
      <c r="AY370" s="18" t="s">
        <v>226</v>
      </c>
      <c r="BE370" s="144">
        <f>IF(N370="základní",J370,0)</f>
        <v>0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8" t="s">
        <v>81</v>
      </c>
      <c r="BK370" s="144">
        <f>ROUND(I370*H370,2)</f>
        <v>0</v>
      </c>
      <c r="BL370" s="18" t="s">
        <v>233</v>
      </c>
      <c r="BM370" s="143" t="s">
        <v>2014</v>
      </c>
    </row>
    <row r="371" spans="2:65" s="12" customFormat="1" x14ac:dyDescent="0.2">
      <c r="B371" s="149"/>
      <c r="D371" s="150" t="s">
        <v>237</v>
      </c>
      <c r="E371" s="151" t="s">
        <v>19</v>
      </c>
      <c r="F371" s="152" t="s">
        <v>2212</v>
      </c>
      <c r="H371" s="153">
        <v>67.551000000000002</v>
      </c>
      <c r="I371" s="154"/>
      <c r="L371" s="149"/>
      <c r="M371" s="155"/>
      <c r="T371" s="156"/>
      <c r="AT371" s="151" t="s">
        <v>237</v>
      </c>
      <c r="AU371" s="151" t="s">
        <v>83</v>
      </c>
      <c r="AV371" s="12" t="s">
        <v>83</v>
      </c>
      <c r="AW371" s="12" t="s">
        <v>33</v>
      </c>
      <c r="AX371" s="12" t="s">
        <v>73</v>
      </c>
      <c r="AY371" s="151" t="s">
        <v>226</v>
      </c>
    </row>
    <row r="372" spans="2:65" s="13" customFormat="1" x14ac:dyDescent="0.2">
      <c r="B372" s="157"/>
      <c r="D372" s="150" t="s">
        <v>237</v>
      </c>
      <c r="E372" s="158" t="s">
        <v>19</v>
      </c>
      <c r="F372" s="159" t="s">
        <v>240</v>
      </c>
      <c r="H372" s="160">
        <v>67.551000000000002</v>
      </c>
      <c r="I372" s="161"/>
      <c r="L372" s="157"/>
      <c r="M372" s="162"/>
      <c r="T372" s="163"/>
      <c r="AT372" s="158" t="s">
        <v>237</v>
      </c>
      <c r="AU372" s="158" t="s">
        <v>83</v>
      </c>
      <c r="AV372" s="13" t="s">
        <v>233</v>
      </c>
      <c r="AW372" s="13" t="s">
        <v>33</v>
      </c>
      <c r="AX372" s="13" t="s">
        <v>81</v>
      </c>
      <c r="AY372" s="158" t="s">
        <v>226</v>
      </c>
    </row>
    <row r="373" spans="2:65" s="1" customFormat="1" ht="24.2" customHeight="1" x14ac:dyDescent="0.2">
      <c r="B373" s="33"/>
      <c r="C373" s="132" t="s">
        <v>544</v>
      </c>
      <c r="D373" s="132" t="s">
        <v>228</v>
      </c>
      <c r="E373" s="133" t="s">
        <v>519</v>
      </c>
      <c r="F373" s="134" t="s">
        <v>520</v>
      </c>
      <c r="G373" s="135" t="s">
        <v>492</v>
      </c>
      <c r="H373" s="136">
        <v>123.242</v>
      </c>
      <c r="I373" s="137"/>
      <c r="J373" s="138">
        <f>ROUND(I373*H373,2)</f>
        <v>0</v>
      </c>
      <c r="K373" s="134" t="s">
        <v>19</v>
      </c>
      <c r="L373" s="33"/>
      <c r="M373" s="139" t="s">
        <v>19</v>
      </c>
      <c r="N373" s="140" t="s">
        <v>44</v>
      </c>
      <c r="P373" s="141">
        <f>O373*H373</f>
        <v>0</v>
      </c>
      <c r="Q373" s="141">
        <v>0</v>
      </c>
      <c r="R373" s="141">
        <f>Q373*H373</f>
        <v>0</v>
      </c>
      <c r="S373" s="141">
        <v>0</v>
      </c>
      <c r="T373" s="142">
        <f>S373*H373</f>
        <v>0</v>
      </c>
      <c r="AR373" s="143" t="s">
        <v>233</v>
      </c>
      <c r="AT373" s="143" t="s">
        <v>228</v>
      </c>
      <c r="AU373" s="143" t="s">
        <v>83</v>
      </c>
      <c r="AY373" s="18" t="s">
        <v>226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8" t="s">
        <v>81</v>
      </c>
      <c r="BK373" s="144">
        <f>ROUND(I373*H373,2)</f>
        <v>0</v>
      </c>
      <c r="BL373" s="18" t="s">
        <v>233</v>
      </c>
      <c r="BM373" s="143" t="s">
        <v>2015</v>
      </c>
    </row>
    <row r="374" spans="2:65" s="12" customFormat="1" x14ac:dyDescent="0.2">
      <c r="B374" s="149"/>
      <c r="D374" s="150" t="s">
        <v>237</v>
      </c>
      <c r="E374" s="151" t="s">
        <v>19</v>
      </c>
      <c r="F374" s="152" t="s">
        <v>2210</v>
      </c>
      <c r="H374" s="153">
        <v>44.746000000000002</v>
      </c>
      <c r="I374" s="154"/>
      <c r="L374" s="149"/>
      <c r="M374" s="155"/>
      <c r="T374" s="156"/>
      <c r="AT374" s="151" t="s">
        <v>237</v>
      </c>
      <c r="AU374" s="151" t="s">
        <v>83</v>
      </c>
      <c r="AV374" s="12" t="s">
        <v>83</v>
      </c>
      <c r="AW374" s="12" t="s">
        <v>33</v>
      </c>
      <c r="AX374" s="12" t="s">
        <v>73</v>
      </c>
      <c r="AY374" s="151" t="s">
        <v>226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2213</v>
      </c>
      <c r="H375" s="153">
        <v>78.495999999999995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73</v>
      </c>
      <c r="AY375" s="151" t="s">
        <v>226</v>
      </c>
    </row>
    <row r="376" spans="2:65" s="13" customFormat="1" x14ac:dyDescent="0.2">
      <c r="B376" s="157"/>
      <c r="D376" s="150" t="s">
        <v>237</v>
      </c>
      <c r="E376" s="158" t="s">
        <v>19</v>
      </c>
      <c r="F376" s="159" t="s">
        <v>240</v>
      </c>
      <c r="H376" s="160">
        <v>123.242</v>
      </c>
      <c r="I376" s="161"/>
      <c r="L376" s="157"/>
      <c r="M376" s="162"/>
      <c r="T376" s="163"/>
      <c r="AT376" s="158" t="s">
        <v>237</v>
      </c>
      <c r="AU376" s="158" t="s">
        <v>83</v>
      </c>
      <c r="AV376" s="13" t="s">
        <v>233</v>
      </c>
      <c r="AW376" s="13" t="s">
        <v>33</v>
      </c>
      <c r="AX376" s="13" t="s">
        <v>81</v>
      </c>
      <c r="AY376" s="158" t="s">
        <v>226</v>
      </c>
    </row>
    <row r="377" spans="2:65" s="1" customFormat="1" ht="24.2" customHeight="1" x14ac:dyDescent="0.2">
      <c r="B377" s="33"/>
      <c r="C377" s="132" t="s">
        <v>2114</v>
      </c>
      <c r="D377" s="132" t="s">
        <v>228</v>
      </c>
      <c r="E377" s="133" t="s">
        <v>1333</v>
      </c>
      <c r="F377" s="134" t="s">
        <v>606</v>
      </c>
      <c r="G377" s="135" t="s">
        <v>492</v>
      </c>
      <c r="H377" s="136">
        <v>60.277000000000001</v>
      </c>
      <c r="I377" s="137"/>
      <c r="J377" s="138">
        <f>ROUND(I377*H377,2)</f>
        <v>0</v>
      </c>
      <c r="K377" s="134" t="s">
        <v>19</v>
      </c>
      <c r="L377" s="33"/>
      <c r="M377" s="139" t="s">
        <v>19</v>
      </c>
      <c r="N377" s="140" t="s">
        <v>44</v>
      </c>
      <c r="P377" s="141">
        <f>O377*H377</f>
        <v>0</v>
      </c>
      <c r="Q377" s="141">
        <v>0</v>
      </c>
      <c r="R377" s="141">
        <f>Q377*H377</f>
        <v>0</v>
      </c>
      <c r="S377" s="141">
        <v>0</v>
      </c>
      <c r="T377" s="142">
        <f>S377*H377</f>
        <v>0</v>
      </c>
      <c r="AR377" s="143" t="s">
        <v>233</v>
      </c>
      <c r="AT377" s="143" t="s">
        <v>228</v>
      </c>
      <c r="AU377" s="143" t="s">
        <v>83</v>
      </c>
      <c r="AY377" s="18" t="s">
        <v>226</v>
      </c>
      <c r="BE377" s="144">
        <f>IF(N377="základní",J377,0)</f>
        <v>0</v>
      </c>
      <c r="BF377" s="144">
        <f>IF(N377="snížená",J377,0)</f>
        <v>0</v>
      </c>
      <c r="BG377" s="144">
        <f>IF(N377="zákl. přenesená",J377,0)</f>
        <v>0</v>
      </c>
      <c r="BH377" s="144">
        <f>IF(N377="sníž. přenesená",J377,0)</f>
        <v>0</v>
      </c>
      <c r="BI377" s="144">
        <f>IF(N377="nulová",J377,0)</f>
        <v>0</v>
      </c>
      <c r="BJ377" s="18" t="s">
        <v>81</v>
      </c>
      <c r="BK377" s="144">
        <f>ROUND(I377*H377,2)</f>
        <v>0</v>
      </c>
      <c r="BL377" s="18" t="s">
        <v>233</v>
      </c>
      <c r="BM377" s="143" t="s">
        <v>2016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2209</v>
      </c>
      <c r="H378" s="153">
        <v>60.277000000000001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81</v>
      </c>
      <c r="AY378" s="151" t="s">
        <v>226</v>
      </c>
    </row>
    <row r="379" spans="2:65" s="11" customFormat="1" ht="22.9" customHeight="1" x14ac:dyDescent="0.2">
      <c r="B379" s="120"/>
      <c r="D379" s="121" t="s">
        <v>72</v>
      </c>
      <c r="E379" s="130" t="s">
        <v>762</v>
      </c>
      <c r="F379" s="130" t="s">
        <v>763</v>
      </c>
      <c r="I379" s="123"/>
      <c r="J379" s="131">
        <f>BK379</f>
        <v>0</v>
      </c>
      <c r="L379" s="120"/>
      <c r="M379" s="125"/>
      <c r="P379" s="126">
        <f>SUM(P380:P381)</f>
        <v>0</v>
      </c>
      <c r="R379" s="126">
        <f>SUM(R380:R381)</f>
        <v>0</v>
      </c>
      <c r="T379" s="127">
        <f>SUM(T380:T381)</f>
        <v>0</v>
      </c>
      <c r="AR379" s="121" t="s">
        <v>81</v>
      </c>
      <c r="AT379" s="128" t="s">
        <v>72</v>
      </c>
      <c r="AU379" s="128" t="s">
        <v>81</v>
      </c>
      <c r="AY379" s="121" t="s">
        <v>226</v>
      </c>
      <c r="BK379" s="129">
        <f>SUM(BK380:BK381)</f>
        <v>0</v>
      </c>
    </row>
    <row r="380" spans="2:65" s="1" customFormat="1" ht="24.2" customHeight="1" x14ac:dyDescent="0.2">
      <c r="B380" s="33"/>
      <c r="C380" s="132" t="s">
        <v>2215</v>
      </c>
      <c r="D380" s="132" t="s">
        <v>228</v>
      </c>
      <c r="E380" s="133" t="s">
        <v>990</v>
      </c>
      <c r="F380" s="134" t="s">
        <v>991</v>
      </c>
      <c r="G380" s="135" t="s">
        <v>492</v>
      </c>
      <c r="H380" s="136">
        <v>1189.3309999999999</v>
      </c>
      <c r="I380" s="137"/>
      <c r="J380" s="138">
        <f>ROUND(I380*H380,2)</f>
        <v>0</v>
      </c>
      <c r="K380" s="134" t="s">
        <v>232</v>
      </c>
      <c r="L380" s="33"/>
      <c r="M380" s="139" t="s">
        <v>19</v>
      </c>
      <c r="N380" s="140" t="s">
        <v>44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233</v>
      </c>
      <c r="AT380" s="143" t="s">
        <v>228</v>
      </c>
      <c r="AU380" s="143" t="s">
        <v>83</v>
      </c>
      <c r="AY380" s="18" t="s">
        <v>226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8" t="s">
        <v>81</v>
      </c>
      <c r="BK380" s="144">
        <f>ROUND(I380*H380,2)</f>
        <v>0</v>
      </c>
      <c r="BL380" s="18" t="s">
        <v>233</v>
      </c>
      <c r="BM380" s="143" t="s">
        <v>2017</v>
      </c>
    </row>
    <row r="381" spans="2:65" s="1" customFormat="1" x14ac:dyDescent="0.2">
      <c r="B381" s="33"/>
      <c r="D381" s="145" t="s">
        <v>235</v>
      </c>
      <c r="F381" s="146" t="s">
        <v>993</v>
      </c>
      <c r="I381" s="147"/>
      <c r="L381" s="33"/>
      <c r="M381" s="164"/>
      <c r="N381" s="165"/>
      <c r="O381" s="165"/>
      <c r="P381" s="165"/>
      <c r="Q381" s="165"/>
      <c r="R381" s="165"/>
      <c r="S381" s="165"/>
      <c r="T381" s="166"/>
      <c r="AT381" s="18" t="s">
        <v>235</v>
      </c>
      <c r="AU381" s="18" t="s">
        <v>83</v>
      </c>
    </row>
    <row r="382" spans="2:65" s="1" customFormat="1" ht="6.95" customHeight="1" x14ac:dyDescent="0.2">
      <c r="B382" s="42"/>
      <c r="C382" s="43"/>
      <c r="D382" s="43"/>
      <c r="E382" s="43"/>
      <c r="F382" s="43"/>
      <c r="G382" s="43"/>
      <c r="H382" s="43"/>
      <c r="I382" s="43"/>
      <c r="J382" s="43"/>
      <c r="K382" s="43"/>
      <c r="L382" s="33"/>
    </row>
  </sheetData>
  <sheetProtection algorithmName="SHA-512" hashValue="MZUK8IFkqJylJ50ii8frZz/PNd1UUVIb6feW1C9UF9tMnwVxF8/bUeL3drabKpJIDnThVUcGhDF9xtxj2EbD2A==" saltValue="OWSMVRUqwLhCZwMDwE1BmnP4J1YuydxlW3QfJoW6cd9ePAaAPxCHXCFAVdi7MyfnQFW7Rhru+ULAvNBDQlhWdA==" spinCount="100000" sheet="1" objects="1" scenarios="1" formatColumns="0" formatRows="0" autoFilter="0"/>
  <autoFilter ref="C87:K381" xr:uid="{00000000-0009-0000-0000-000018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800-000000000000}"/>
    <hyperlink ref="F95" r:id="rId2" xr:uid="{00000000-0004-0000-1800-000001000000}"/>
    <hyperlink ref="F98" r:id="rId3" xr:uid="{00000000-0004-0000-1800-000002000000}"/>
    <hyperlink ref="F102" r:id="rId4" xr:uid="{00000000-0004-0000-1800-000003000000}"/>
    <hyperlink ref="F106" r:id="rId5" xr:uid="{00000000-0004-0000-1800-000004000000}"/>
    <hyperlink ref="F109" r:id="rId6" xr:uid="{00000000-0004-0000-1800-000005000000}"/>
    <hyperlink ref="F112" r:id="rId7" xr:uid="{00000000-0004-0000-1800-000006000000}"/>
    <hyperlink ref="F114" r:id="rId8" xr:uid="{00000000-0004-0000-1800-000007000000}"/>
    <hyperlink ref="F119" r:id="rId9" xr:uid="{00000000-0004-0000-1800-000008000000}"/>
    <hyperlink ref="F124" r:id="rId10" xr:uid="{00000000-0004-0000-1800-000009000000}"/>
    <hyperlink ref="F127" r:id="rId11" xr:uid="{00000000-0004-0000-1800-00000A000000}"/>
    <hyperlink ref="F131" r:id="rId12" xr:uid="{00000000-0004-0000-1800-00000B000000}"/>
    <hyperlink ref="F143" r:id="rId13" xr:uid="{00000000-0004-0000-1800-00000C000000}"/>
    <hyperlink ref="F146" r:id="rId14" xr:uid="{00000000-0004-0000-1800-00000D000000}"/>
    <hyperlink ref="F149" r:id="rId15" xr:uid="{00000000-0004-0000-1800-00000E000000}"/>
    <hyperlink ref="F154" r:id="rId16" xr:uid="{00000000-0004-0000-1800-00000F000000}"/>
    <hyperlink ref="F156" r:id="rId17" xr:uid="{00000000-0004-0000-1800-000010000000}"/>
    <hyperlink ref="F159" r:id="rId18" xr:uid="{00000000-0004-0000-1800-000011000000}"/>
    <hyperlink ref="F164" r:id="rId19" xr:uid="{00000000-0004-0000-1800-000012000000}"/>
    <hyperlink ref="F167" r:id="rId20" xr:uid="{00000000-0004-0000-1800-000013000000}"/>
    <hyperlink ref="F172" r:id="rId21" xr:uid="{00000000-0004-0000-1800-000014000000}"/>
    <hyperlink ref="F176" r:id="rId22" xr:uid="{00000000-0004-0000-1800-000015000000}"/>
    <hyperlink ref="F184" r:id="rId23" xr:uid="{00000000-0004-0000-1800-000016000000}"/>
    <hyperlink ref="F193" r:id="rId24" xr:uid="{00000000-0004-0000-1800-000017000000}"/>
    <hyperlink ref="F201" r:id="rId25" xr:uid="{00000000-0004-0000-1800-000018000000}"/>
    <hyperlink ref="F207" r:id="rId26" xr:uid="{00000000-0004-0000-1800-000019000000}"/>
    <hyperlink ref="F213" r:id="rId27" xr:uid="{00000000-0004-0000-1800-00001A000000}"/>
    <hyperlink ref="F216" r:id="rId28" xr:uid="{00000000-0004-0000-1800-00001B000000}"/>
    <hyperlink ref="F219" r:id="rId29" xr:uid="{00000000-0004-0000-1800-00001C000000}"/>
    <hyperlink ref="F224" r:id="rId30" xr:uid="{00000000-0004-0000-1800-00001D000000}"/>
    <hyperlink ref="F228" r:id="rId31" xr:uid="{00000000-0004-0000-1800-00001E000000}"/>
    <hyperlink ref="F232" r:id="rId32" xr:uid="{00000000-0004-0000-1800-00001F000000}"/>
    <hyperlink ref="F236" r:id="rId33" xr:uid="{00000000-0004-0000-1800-000020000000}"/>
    <hyperlink ref="F251" r:id="rId34" xr:uid="{00000000-0004-0000-1800-000021000000}"/>
    <hyperlink ref="F256" r:id="rId35" xr:uid="{00000000-0004-0000-1800-000022000000}"/>
    <hyperlink ref="F260" r:id="rId36" xr:uid="{00000000-0004-0000-1800-000023000000}"/>
    <hyperlink ref="F265" r:id="rId37" xr:uid="{00000000-0004-0000-1800-000024000000}"/>
    <hyperlink ref="F270" r:id="rId38" xr:uid="{00000000-0004-0000-1800-000025000000}"/>
    <hyperlink ref="F273" r:id="rId39" xr:uid="{00000000-0004-0000-1800-000026000000}"/>
    <hyperlink ref="F277" r:id="rId40" xr:uid="{00000000-0004-0000-1800-000027000000}"/>
    <hyperlink ref="F281" r:id="rId41" xr:uid="{00000000-0004-0000-1800-000028000000}"/>
    <hyperlink ref="F285" r:id="rId42" xr:uid="{00000000-0004-0000-1800-000029000000}"/>
    <hyperlink ref="F288" r:id="rId43" xr:uid="{00000000-0004-0000-1800-00002A000000}"/>
    <hyperlink ref="F294" r:id="rId44" xr:uid="{00000000-0004-0000-1800-00002B000000}"/>
    <hyperlink ref="F301" r:id="rId45" xr:uid="{00000000-0004-0000-1800-00002C000000}"/>
    <hyperlink ref="F305" r:id="rId46" xr:uid="{00000000-0004-0000-1800-00002D000000}"/>
    <hyperlink ref="F320" r:id="rId47" xr:uid="{00000000-0004-0000-1800-00002E000000}"/>
    <hyperlink ref="F325" r:id="rId48" xr:uid="{00000000-0004-0000-1800-00002F000000}"/>
    <hyperlink ref="F333" r:id="rId49" xr:uid="{00000000-0004-0000-1800-000030000000}"/>
    <hyperlink ref="F338" r:id="rId50" xr:uid="{00000000-0004-0000-1800-000031000000}"/>
    <hyperlink ref="F341" r:id="rId51" xr:uid="{00000000-0004-0000-1800-000032000000}"/>
    <hyperlink ref="F344" r:id="rId52" xr:uid="{00000000-0004-0000-1800-000033000000}"/>
    <hyperlink ref="F348" r:id="rId53" xr:uid="{00000000-0004-0000-1800-000034000000}"/>
    <hyperlink ref="F351" r:id="rId54" xr:uid="{00000000-0004-0000-1800-000035000000}"/>
    <hyperlink ref="F355" r:id="rId55" xr:uid="{00000000-0004-0000-1800-000036000000}"/>
    <hyperlink ref="F360" r:id="rId56" xr:uid="{00000000-0004-0000-1800-000037000000}"/>
    <hyperlink ref="F363" r:id="rId57" xr:uid="{00000000-0004-0000-1800-000038000000}"/>
    <hyperlink ref="F368" r:id="rId58" xr:uid="{00000000-0004-0000-1800-000039000000}"/>
    <hyperlink ref="F381" r:id="rId59" xr:uid="{00000000-0004-0000-1800-00003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57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164</v>
      </c>
      <c r="AZ2" s="167" t="s">
        <v>1137</v>
      </c>
      <c r="BA2" s="167" t="s">
        <v>1138</v>
      </c>
      <c r="BB2" s="167" t="s">
        <v>231</v>
      </c>
      <c r="BC2" s="167" t="s">
        <v>2216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2217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484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2218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2219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2220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2221</v>
      </c>
      <c r="BD8" s="167" t="s">
        <v>83</v>
      </c>
    </row>
    <row r="9" spans="2:56" s="1" customFormat="1" ht="16.5" customHeight="1" x14ac:dyDescent="0.2">
      <c r="B9" s="33"/>
      <c r="E9" s="582" t="s">
        <v>2222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2223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2224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2225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2226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ROUNDUP((SUM(BE88:BE356)),  2)</f>
        <v>0</v>
      </c>
      <c r="I33" s="94">
        <v>0.21</v>
      </c>
      <c r="J33" s="84">
        <f>ROUNDUP(((SUM(BE88:BE356))*I33),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ROUNDUP((SUM(BF88:BF356)),  2)</f>
        <v>0</v>
      </c>
      <c r="I34" s="94">
        <v>0.15</v>
      </c>
      <c r="J34" s="84">
        <f>ROUNDUP(((SUM(BF88:BF356))*I34),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ROUNDUP((SUM(BG88:BG356)),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ROUNDUP((SUM(BH88:BH356)),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ROUNDUP((SUM(BI88:BI356)),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04A3-1 - Kanalizace - gravitační řad A-3-1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J217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J221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J243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J272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J321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J354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04A3-1 - Kanalizace - gravitační řad A-3-1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160.22142460000001</v>
      </c>
      <c r="S88" s="51"/>
      <c r="T88" s="118">
        <f>T89</f>
        <v>62.249549999999999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P90+P217+P221+P225+P243+P272+P321+P354</f>
        <v>0</v>
      </c>
      <c r="R89" s="126">
        <f>R90+R217+R221+R225+R243+R272+R321+R354</f>
        <v>160.22142460000001</v>
      </c>
      <c r="T89" s="127">
        <f>T90+T217+T221+T225+T243+T272+T321+T354</f>
        <v>62.249549999999999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BK90+BK217+BK221+BK225+BK243+BK272+BK321+BK354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SUM(P91:P216)</f>
        <v>0</v>
      </c>
      <c r="R90" s="126">
        <f>SUM(R91:R216)</f>
        <v>137.91805600000001</v>
      </c>
      <c r="T90" s="127">
        <f>SUM(T91:T216)</f>
        <v>62.249549999999999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SUM(BK91:BK216)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1162</v>
      </c>
      <c r="F91" s="134" t="s">
        <v>1163</v>
      </c>
      <c r="G91" s="135" t="s">
        <v>231</v>
      </c>
      <c r="H91" s="136">
        <v>50.73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16.48725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1839</v>
      </c>
    </row>
    <row r="92" spans="2:65" s="1" customFormat="1" x14ac:dyDescent="0.2">
      <c r="B92" s="33"/>
      <c r="D92" s="145" t="s">
        <v>235</v>
      </c>
      <c r="F92" s="146" t="s">
        <v>1165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1840</v>
      </c>
      <c r="H93" s="153">
        <v>50.73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1841</v>
      </c>
      <c r="F94" s="134" t="s">
        <v>1842</v>
      </c>
      <c r="G94" s="135" t="s">
        <v>231</v>
      </c>
      <c r="H94" s="136">
        <v>50.73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14.711699999999999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1843</v>
      </c>
    </row>
    <row r="95" spans="2:65" s="1" customFormat="1" x14ac:dyDescent="0.2">
      <c r="B95" s="33"/>
      <c r="D95" s="145" t="s">
        <v>235</v>
      </c>
      <c r="F95" s="146" t="s">
        <v>1844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1845</v>
      </c>
      <c r="H96" s="153">
        <v>50.73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1846</v>
      </c>
      <c r="F97" s="134" t="s">
        <v>1847</v>
      </c>
      <c r="G97" s="135" t="s">
        <v>231</v>
      </c>
      <c r="H97" s="136">
        <v>85.8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8.4084000000000003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1848</v>
      </c>
    </row>
    <row r="98" spans="2:65" s="1" customFormat="1" x14ac:dyDescent="0.2">
      <c r="B98" s="33"/>
      <c r="D98" s="145" t="s">
        <v>235</v>
      </c>
      <c r="F98" s="146" t="s">
        <v>1849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2227</v>
      </c>
      <c r="H99" s="153">
        <v>85.8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85.8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1851</v>
      </c>
      <c r="F101" s="134" t="s">
        <v>1852</v>
      </c>
      <c r="G101" s="135" t="s">
        <v>231</v>
      </c>
      <c r="H101" s="136">
        <v>50.73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11.160599999999999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1853</v>
      </c>
    </row>
    <row r="102" spans="2:65" s="1" customFormat="1" x14ac:dyDescent="0.2">
      <c r="B102" s="33"/>
      <c r="D102" s="145" t="s">
        <v>235</v>
      </c>
      <c r="F102" s="146" t="s">
        <v>1854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1581</v>
      </c>
      <c r="H103" s="153">
        <v>50.73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50.73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1855</v>
      </c>
      <c r="F105" s="134" t="s">
        <v>1856</v>
      </c>
      <c r="G105" s="135" t="s">
        <v>231</v>
      </c>
      <c r="H105" s="136">
        <v>124.8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7.4879999999999999E-3</v>
      </c>
      <c r="S105" s="141">
        <v>9.1999999999999998E-2</v>
      </c>
      <c r="T105" s="142">
        <f>S105*H105</f>
        <v>11.4816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1857</v>
      </c>
    </row>
    <row r="106" spans="2:65" s="1" customFormat="1" x14ac:dyDescent="0.2">
      <c r="B106" s="33"/>
      <c r="D106" s="145" t="s">
        <v>235</v>
      </c>
      <c r="F106" s="146" t="s">
        <v>1858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1859</v>
      </c>
      <c r="H107" s="153">
        <v>124.8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88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2.64E-3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2228</v>
      </c>
      <c r="H110" s="153">
        <v>88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11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1862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1596</v>
      </c>
      <c r="F113" s="134" t="s">
        <v>1597</v>
      </c>
      <c r="G113" s="135" t="s">
        <v>396</v>
      </c>
      <c r="H113" s="136">
        <v>4.8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4.1664E-2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1863</v>
      </c>
    </row>
    <row r="114" spans="2:65" s="1" customFormat="1" x14ac:dyDescent="0.2">
      <c r="B114" s="33"/>
      <c r="D114" s="145" t="s">
        <v>235</v>
      </c>
      <c r="F114" s="146" t="s">
        <v>1599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1600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2229</v>
      </c>
      <c r="H116" s="153">
        <v>4.8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4.8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24.2" customHeight="1" x14ac:dyDescent="0.2">
      <c r="B118" s="33"/>
      <c r="C118" s="132" t="s">
        <v>330</v>
      </c>
      <c r="D118" s="132" t="s">
        <v>228</v>
      </c>
      <c r="E118" s="133" t="s">
        <v>1613</v>
      </c>
      <c r="F118" s="134" t="s">
        <v>1614</v>
      </c>
      <c r="G118" s="135" t="s">
        <v>277</v>
      </c>
      <c r="H118" s="136">
        <v>8.5370000000000008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1871</v>
      </c>
    </row>
    <row r="119" spans="2:65" s="1" customFormat="1" x14ac:dyDescent="0.2">
      <c r="B119" s="33"/>
      <c r="D119" s="145" t="s">
        <v>235</v>
      </c>
      <c r="F119" s="146" t="s">
        <v>1616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1617</v>
      </c>
      <c r="H120" s="153">
        <v>8.5370000000000008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81</v>
      </c>
      <c r="AY120" s="151" t="s">
        <v>226</v>
      </c>
    </row>
    <row r="121" spans="2:65" s="1" customFormat="1" ht="16.5" customHeight="1" x14ac:dyDescent="0.2">
      <c r="B121" s="33"/>
      <c r="C121" s="132" t="s">
        <v>337</v>
      </c>
      <c r="D121" s="132" t="s">
        <v>228</v>
      </c>
      <c r="E121" s="133" t="s">
        <v>299</v>
      </c>
      <c r="F121" s="134" t="s">
        <v>300</v>
      </c>
      <c r="G121" s="135" t="s">
        <v>231</v>
      </c>
      <c r="H121" s="136">
        <v>3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2035</v>
      </c>
    </row>
    <row r="122" spans="2:65" s="1" customFormat="1" x14ac:dyDescent="0.2">
      <c r="B122" s="33"/>
      <c r="D122" s="145" t="s">
        <v>235</v>
      </c>
      <c r="F122" s="146" t="s">
        <v>302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2036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2037</v>
      </c>
      <c r="H124" s="153">
        <v>3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81</v>
      </c>
      <c r="AY124" s="151" t="s">
        <v>226</v>
      </c>
    </row>
    <row r="125" spans="2:65" s="1" customFormat="1" ht="24.2" customHeight="1" x14ac:dyDescent="0.2">
      <c r="B125" s="33"/>
      <c r="C125" s="132" t="s">
        <v>343</v>
      </c>
      <c r="D125" s="132" t="s">
        <v>228</v>
      </c>
      <c r="E125" s="133" t="s">
        <v>1872</v>
      </c>
      <c r="F125" s="134" t="s">
        <v>1873</v>
      </c>
      <c r="G125" s="135" t="s">
        <v>277</v>
      </c>
      <c r="H125" s="136">
        <v>51.223999999999997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1874</v>
      </c>
    </row>
    <row r="126" spans="2:65" s="1" customFormat="1" x14ac:dyDescent="0.2">
      <c r="B126" s="33"/>
      <c r="D126" s="145" t="s">
        <v>235</v>
      </c>
      <c r="F126" s="146" t="s">
        <v>1875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5" customFormat="1" x14ac:dyDescent="0.2">
      <c r="B127" s="185"/>
      <c r="D127" s="150" t="s">
        <v>237</v>
      </c>
      <c r="E127" s="186" t="s">
        <v>19</v>
      </c>
      <c r="F127" s="187" t="s">
        <v>837</v>
      </c>
      <c r="H127" s="186" t="s">
        <v>19</v>
      </c>
      <c r="I127" s="188"/>
      <c r="L127" s="185"/>
      <c r="M127" s="189"/>
      <c r="T127" s="190"/>
      <c r="AT127" s="186" t="s">
        <v>237</v>
      </c>
      <c r="AU127" s="186" t="s">
        <v>83</v>
      </c>
      <c r="AV127" s="15" t="s">
        <v>81</v>
      </c>
      <c r="AW127" s="15" t="s">
        <v>33</v>
      </c>
      <c r="AX127" s="15" t="s">
        <v>73</v>
      </c>
      <c r="AY127" s="186" t="s">
        <v>226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2230</v>
      </c>
      <c r="H128" s="153">
        <v>99.683999999999997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73</v>
      </c>
      <c r="AY128" s="151" t="s">
        <v>226</v>
      </c>
    </row>
    <row r="129" spans="2:65" s="15" customFormat="1" x14ac:dyDescent="0.2">
      <c r="B129" s="185"/>
      <c r="D129" s="150" t="s">
        <v>237</v>
      </c>
      <c r="E129" s="186" t="s">
        <v>19</v>
      </c>
      <c r="F129" s="187" t="s">
        <v>842</v>
      </c>
      <c r="H129" s="186" t="s">
        <v>19</v>
      </c>
      <c r="I129" s="188"/>
      <c r="L129" s="185"/>
      <c r="M129" s="189"/>
      <c r="T129" s="190"/>
      <c r="AT129" s="186" t="s">
        <v>237</v>
      </c>
      <c r="AU129" s="186" t="s">
        <v>83</v>
      </c>
      <c r="AV129" s="15" t="s">
        <v>81</v>
      </c>
      <c r="AW129" s="15" t="s">
        <v>33</v>
      </c>
      <c r="AX129" s="15" t="s">
        <v>73</v>
      </c>
      <c r="AY129" s="186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2231</v>
      </c>
      <c r="H130" s="153">
        <v>7.524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2232</v>
      </c>
      <c r="H131" s="153">
        <v>2.1880000000000002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1200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1879</v>
      </c>
      <c r="H133" s="153">
        <v>-23.843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1628</v>
      </c>
      <c r="H134" s="153">
        <v>-0.18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4" customFormat="1" x14ac:dyDescent="0.2">
      <c r="B135" s="168"/>
      <c r="D135" s="150" t="s">
        <v>237</v>
      </c>
      <c r="E135" s="169" t="s">
        <v>50</v>
      </c>
      <c r="F135" s="170" t="s">
        <v>310</v>
      </c>
      <c r="H135" s="171">
        <v>85.373000000000005</v>
      </c>
      <c r="I135" s="172"/>
      <c r="L135" s="168"/>
      <c r="M135" s="173"/>
      <c r="T135" s="174"/>
      <c r="AT135" s="169" t="s">
        <v>237</v>
      </c>
      <c r="AU135" s="169" t="s">
        <v>83</v>
      </c>
      <c r="AV135" s="14" t="s">
        <v>246</v>
      </c>
      <c r="AW135" s="14" t="s">
        <v>33</v>
      </c>
      <c r="AX135" s="14" t="s">
        <v>73</v>
      </c>
      <c r="AY135" s="169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1629</v>
      </c>
      <c r="H136" s="153">
        <v>51.223999999999997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33" customHeight="1" x14ac:dyDescent="0.2">
      <c r="B137" s="33"/>
      <c r="C137" s="132" t="s">
        <v>348</v>
      </c>
      <c r="D137" s="132" t="s">
        <v>228</v>
      </c>
      <c r="E137" s="133" t="s">
        <v>1880</v>
      </c>
      <c r="F137" s="134" t="s">
        <v>1881</v>
      </c>
      <c r="G137" s="135" t="s">
        <v>277</v>
      </c>
      <c r="H137" s="136">
        <v>25.611999999999998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1882</v>
      </c>
    </row>
    <row r="138" spans="2:65" s="1" customFormat="1" x14ac:dyDescent="0.2">
      <c r="B138" s="33"/>
      <c r="D138" s="145" t="s">
        <v>235</v>
      </c>
      <c r="F138" s="146" t="s">
        <v>1883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1634</v>
      </c>
      <c r="H139" s="153">
        <v>25.611999999999998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33" customHeight="1" x14ac:dyDescent="0.2">
      <c r="B140" s="33"/>
      <c r="C140" s="132" t="s">
        <v>354</v>
      </c>
      <c r="D140" s="132" t="s">
        <v>228</v>
      </c>
      <c r="E140" s="133" t="s">
        <v>1884</v>
      </c>
      <c r="F140" s="134" t="s">
        <v>1885</v>
      </c>
      <c r="G140" s="135" t="s">
        <v>277</v>
      </c>
      <c r="H140" s="136">
        <v>8.5370000000000008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1886</v>
      </c>
    </row>
    <row r="141" spans="2:65" s="1" customFormat="1" x14ac:dyDescent="0.2">
      <c r="B141" s="33"/>
      <c r="D141" s="145" t="s">
        <v>235</v>
      </c>
      <c r="F141" s="146" t="s">
        <v>1887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1617</v>
      </c>
      <c r="H142" s="153">
        <v>8.5370000000000008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24.2" customHeight="1" x14ac:dyDescent="0.2">
      <c r="B143" s="33"/>
      <c r="C143" s="132" t="s">
        <v>359</v>
      </c>
      <c r="D143" s="132" t="s">
        <v>228</v>
      </c>
      <c r="E143" s="133" t="s">
        <v>1639</v>
      </c>
      <c r="F143" s="134" t="s">
        <v>1640</v>
      </c>
      <c r="G143" s="135" t="s">
        <v>231</v>
      </c>
      <c r="H143" s="136">
        <v>166.14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8.4999999999999995E-4</v>
      </c>
      <c r="R143" s="141">
        <f>Q143*H143</f>
        <v>0.14121899999999998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1888</v>
      </c>
    </row>
    <row r="144" spans="2:65" s="1" customFormat="1" x14ac:dyDescent="0.2">
      <c r="B144" s="33"/>
      <c r="D144" s="145" t="s">
        <v>235</v>
      </c>
      <c r="F144" s="146" t="s">
        <v>1642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5" customFormat="1" x14ac:dyDescent="0.2">
      <c r="B145" s="185"/>
      <c r="D145" s="150" t="s">
        <v>237</v>
      </c>
      <c r="E145" s="186" t="s">
        <v>19</v>
      </c>
      <c r="F145" s="187" t="s">
        <v>837</v>
      </c>
      <c r="H145" s="186" t="s">
        <v>19</v>
      </c>
      <c r="I145" s="188"/>
      <c r="L145" s="185"/>
      <c r="M145" s="189"/>
      <c r="T145" s="190"/>
      <c r="AT145" s="186" t="s">
        <v>237</v>
      </c>
      <c r="AU145" s="186" t="s">
        <v>83</v>
      </c>
      <c r="AV145" s="15" t="s">
        <v>81</v>
      </c>
      <c r="AW145" s="15" t="s">
        <v>33</v>
      </c>
      <c r="AX145" s="15" t="s">
        <v>73</v>
      </c>
      <c r="AY145" s="186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2233</v>
      </c>
      <c r="H146" s="153">
        <v>166.14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73</v>
      </c>
      <c r="AY146" s="151" t="s">
        <v>226</v>
      </c>
    </row>
    <row r="147" spans="2:65" s="13" customFormat="1" x14ac:dyDescent="0.2">
      <c r="B147" s="157"/>
      <c r="D147" s="150" t="s">
        <v>237</v>
      </c>
      <c r="E147" s="158" t="s">
        <v>19</v>
      </c>
      <c r="F147" s="159" t="s">
        <v>240</v>
      </c>
      <c r="H147" s="160">
        <v>166.14</v>
      </c>
      <c r="I147" s="161"/>
      <c r="L147" s="157"/>
      <c r="M147" s="162"/>
      <c r="T147" s="163"/>
      <c r="AT147" s="158" t="s">
        <v>237</v>
      </c>
      <c r="AU147" s="158" t="s">
        <v>83</v>
      </c>
      <c r="AV147" s="13" t="s">
        <v>233</v>
      </c>
      <c r="AW147" s="13" t="s">
        <v>33</v>
      </c>
      <c r="AX147" s="13" t="s">
        <v>81</v>
      </c>
      <c r="AY147" s="158" t="s">
        <v>226</v>
      </c>
    </row>
    <row r="148" spans="2:65" s="1" customFormat="1" ht="24.2" customHeight="1" x14ac:dyDescent="0.2">
      <c r="B148" s="33"/>
      <c r="C148" s="132" t="s">
        <v>8</v>
      </c>
      <c r="D148" s="132" t="s">
        <v>228</v>
      </c>
      <c r="E148" s="133" t="s">
        <v>1645</v>
      </c>
      <c r="F148" s="134" t="s">
        <v>1646</v>
      </c>
      <c r="G148" s="135" t="s">
        <v>231</v>
      </c>
      <c r="H148" s="136">
        <v>166.14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1890</v>
      </c>
    </row>
    <row r="149" spans="2:65" s="1" customFormat="1" x14ac:dyDescent="0.2">
      <c r="B149" s="33"/>
      <c r="D149" s="145" t="s">
        <v>235</v>
      </c>
      <c r="F149" s="146" t="s">
        <v>1648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" customFormat="1" ht="37.9" customHeight="1" x14ac:dyDescent="0.2">
      <c r="B150" s="33"/>
      <c r="C150" s="132" t="s">
        <v>366</v>
      </c>
      <c r="D150" s="132" t="s">
        <v>228</v>
      </c>
      <c r="E150" s="133" t="s">
        <v>1226</v>
      </c>
      <c r="F150" s="134" t="s">
        <v>1227</v>
      </c>
      <c r="G150" s="135" t="s">
        <v>277</v>
      </c>
      <c r="H150" s="136">
        <v>51.078000000000003</v>
      </c>
      <c r="I150" s="137"/>
      <c r="J150" s="138">
        <f>ROUND(I150*H150,2)</f>
        <v>0</v>
      </c>
      <c r="K150" s="134" t="s">
        <v>232</v>
      </c>
      <c r="L150" s="33"/>
      <c r="M150" s="139" t="s">
        <v>19</v>
      </c>
      <c r="N150" s="140" t="s">
        <v>44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233</v>
      </c>
      <c r="AT150" s="143" t="s">
        <v>228</v>
      </c>
      <c r="AU150" s="143" t="s">
        <v>83</v>
      </c>
      <c r="AY150" s="18" t="s">
        <v>226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81</v>
      </c>
      <c r="BK150" s="144">
        <f>ROUND(I150*H150,2)</f>
        <v>0</v>
      </c>
      <c r="BL150" s="18" t="s">
        <v>233</v>
      </c>
      <c r="BM150" s="143" t="s">
        <v>1891</v>
      </c>
    </row>
    <row r="151" spans="2:65" s="1" customFormat="1" x14ac:dyDescent="0.2">
      <c r="B151" s="33"/>
      <c r="D151" s="145" t="s">
        <v>235</v>
      </c>
      <c r="F151" s="146" t="s">
        <v>1229</v>
      </c>
      <c r="I151" s="147"/>
      <c r="L151" s="33"/>
      <c r="M151" s="148"/>
      <c r="T151" s="54"/>
      <c r="AT151" s="18" t="s">
        <v>235</v>
      </c>
      <c r="AU151" s="18" t="s">
        <v>83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1650</v>
      </c>
      <c r="H152" s="153">
        <v>51.078000000000003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81</v>
      </c>
      <c r="AY152" s="151" t="s">
        <v>226</v>
      </c>
    </row>
    <row r="153" spans="2:65" s="1" customFormat="1" ht="37.9" customHeight="1" x14ac:dyDescent="0.2">
      <c r="B153" s="33"/>
      <c r="C153" s="132" t="s">
        <v>372</v>
      </c>
      <c r="D153" s="132" t="s">
        <v>228</v>
      </c>
      <c r="E153" s="133" t="s">
        <v>861</v>
      </c>
      <c r="F153" s="134" t="s">
        <v>862</v>
      </c>
      <c r="G153" s="135" t="s">
        <v>277</v>
      </c>
      <c r="H153" s="136">
        <v>33.695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1892</v>
      </c>
    </row>
    <row r="154" spans="2:65" s="1" customFormat="1" x14ac:dyDescent="0.2">
      <c r="B154" s="33"/>
      <c r="D154" s="145" t="s">
        <v>235</v>
      </c>
      <c r="F154" s="146" t="s">
        <v>864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1893</v>
      </c>
      <c r="H155" s="153">
        <v>25.158000000000001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1894</v>
      </c>
      <c r="H156" s="153">
        <v>8.5370000000000008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73</v>
      </c>
      <c r="AY156" s="151" t="s">
        <v>226</v>
      </c>
    </row>
    <row r="157" spans="2:65" s="13" customFormat="1" x14ac:dyDescent="0.2">
      <c r="B157" s="157"/>
      <c r="D157" s="150" t="s">
        <v>237</v>
      </c>
      <c r="E157" s="158" t="s">
        <v>19</v>
      </c>
      <c r="F157" s="159" t="s">
        <v>240</v>
      </c>
      <c r="H157" s="160">
        <v>33.695</v>
      </c>
      <c r="I157" s="161"/>
      <c r="L157" s="157"/>
      <c r="M157" s="162"/>
      <c r="T157" s="163"/>
      <c r="AT157" s="158" t="s">
        <v>237</v>
      </c>
      <c r="AU157" s="158" t="s">
        <v>83</v>
      </c>
      <c r="AV157" s="13" t="s">
        <v>233</v>
      </c>
      <c r="AW157" s="13" t="s">
        <v>33</v>
      </c>
      <c r="AX157" s="13" t="s">
        <v>81</v>
      </c>
      <c r="AY157" s="158" t="s">
        <v>226</v>
      </c>
    </row>
    <row r="158" spans="2:65" s="1" customFormat="1" ht="24.2" customHeight="1" x14ac:dyDescent="0.2">
      <c r="B158" s="33"/>
      <c r="C158" s="132" t="s">
        <v>377</v>
      </c>
      <c r="D158" s="132" t="s">
        <v>228</v>
      </c>
      <c r="E158" s="133" t="s">
        <v>1234</v>
      </c>
      <c r="F158" s="134" t="s">
        <v>1235</v>
      </c>
      <c r="G158" s="135" t="s">
        <v>277</v>
      </c>
      <c r="H158" s="136">
        <v>51.078000000000003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1895</v>
      </c>
    </row>
    <row r="159" spans="2:65" s="1" customFormat="1" x14ac:dyDescent="0.2">
      <c r="B159" s="33"/>
      <c r="D159" s="145" t="s">
        <v>235</v>
      </c>
      <c r="F159" s="146" t="s">
        <v>1237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1650</v>
      </c>
      <c r="H160" s="153">
        <v>51.078000000000003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81</v>
      </c>
      <c r="AY160" s="151" t="s">
        <v>226</v>
      </c>
    </row>
    <row r="161" spans="2:65" s="1" customFormat="1" ht="24.2" customHeight="1" x14ac:dyDescent="0.2">
      <c r="B161" s="33"/>
      <c r="C161" s="132" t="s">
        <v>381</v>
      </c>
      <c r="D161" s="132" t="s">
        <v>228</v>
      </c>
      <c r="E161" s="133" t="s">
        <v>592</v>
      </c>
      <c r="F161" s="134" t="s">
        <v>593</v>
      </c>
      <c r="G161" s="135" t="s">
        <v>277</v>
      </c>
      <c r="H161" s="136">
        <v>33.695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1896</v>
      </c>
    </row>
    <row r="162" spans="2:65" s="1" customFormat="1" x14ac:dyDescent="0.2">
      <c r="B162" s="33"/>
      <c r="D162" s="145" t="s">
        <v>235</v>
      </c>
      <c r="F162" s="146" t="s">
        <v>595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1652</v>
      </c>
      <c r="H163" s="153">
        <v>25.158000000000001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73</v>
      </c>
      <c r="AY163" s="151" t="s">
        <v>226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1617</v>
      </c>
      <c r="H164" s="153">
        <v>8.5370000000000008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73</v>
      </c>
      <c r="AY164" s="151" t="s">
        <v>226</v>
      </c>
    </row>
    <row r="165" spans="2:65" s="13" customFormat="1" x14ac:dyDescent="0.2">
      <c r="B165" s="157"/>
      <c r="D165" s="150" t="s">
        <v>237</v>
      </c>
      <c r="E165" s="158" t="s">
        <v>19</v>
      </c>
      <c r="F165" s="159" t="s">
        <v>240</v>
      </c>
      <c r="H165" s="160">
        <v>33.695</v>
      </c>
      <c r="I165" s="161"/>
      <c r="L165" s="157"/>
      <c r="M165" s="162"/>
      <c r="T165" s="163"/>
      <c r="AT165" s="158" t="s">
        <v>237</v>
      </c>
      <c r="AU165" s="158" t="s">
        <v>83</v>
      </c>
      <c r="AV165" s="13" t="s">
        <v>233</v>
      </c>
      <c r="AW165" s="13" t="s">
        <v>33</v>
      </c>
      <c r="AX165" s="13" t="s">
        <v>81</v>
      </c>
      <c r="AY165" s="158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866</v>
      </c>
      <c r="F166" s="134" t="s">
        <v>867</v>
      </c>
      <c r="G166" s="135" t="s">
        <v>231</v>
      </c>
      <c r="H166" s="136">
        <v>46.8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2234</v>
      </c>
    </row>
    <row r="167" spans="2:65" s="1" customFormat="1" x14ac:dyDescent="0.2">
      <c r="B167" s="33"/>
      <c r="D167" s="145" t="s">
        <v>235</v>
      </c>
      <c r="F167" s="146" t="s">
        <v>869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1898</v>
      </c>
      <c r="H168" s="153">
        <v>46.8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3" customFormat="1" x14ac:dyDescent="0.2">
      <c r="B169" s="157"/>
      <c r="D169" s="150" t="s">
        <v>237</v>
      </c>
      <c r="E169" s="158" t="s">
        <v>19</v>
      </c>
      <c r="F169" s="159" t="s">
        <v>240</v>
      </c>
      <c r="H169" s="160">
        <v>46.8</v>
      </c>
      <c r="I169" s="161"/>
      <c r="L169" s="157"/>
      <c r="M169" s="162"/>
      <c r="T169" s="163"/>
      <c r="AT169" s="158" t="s">
        <v>237</v>
      </c>
      <c r="AU169" s="158" t="s">
        <v>83</v>
      </c>
      <c r="AV169" s="13" t="s">
        <v>233</v>
      </c>
      <c r="AW169" s="13" t="s">
        <v>33</v>
      </c>
      <c r="AX169" s="13" t="s">
        <v>81</v>
      </c>
      <c r="AY169" s="158" t="s">
        <v>226</v>
      </c>
    </row>
    <row r="170" spans="2:65" s="1" customFormat="1" ht="24.2" customHeight="1" x14ac:dyDescent="0.2">
      <c r="B170" s="33"/>
      <c r="C170" s="132" t="s">
        <v>7</v>
      </c>
      <c r="D170" s="132" t="s">
        <v>228</v>
      </c>
      <c r="E170" s="133" t="s">
        <v>599</v>
      </c>
      <c r="F170" s="134" t="s">
        <v>600</v>
      </c>
      <c r="G170" s="135" t="s">
        <v>277</v>
      </c>
      <c r="H170" s="136">
        <v>84.772999999999996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1899</v>
      </c>
    </row>
    <row r="171" spans="2:65" s="1" customFormat="1" x14ac:dyDescent="0.2">
      <c r="B171" s="33"/>
      <c r="D171" s="145" t="s">
        <v>235</v>
      </c>
      <c r="F171" s="146" t="s">
        <v>602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873</v>
      </c>
      <c r="H172" s="153">
        <v>32.984999999999999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813</v>
      </c>
      <c r="H173" s="153">
        <v>51.787999999999997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603</v>
      </c>
      <c r="F174" s="159" t="s">
        <v>240</v>
      </c>
      <c r="H174" s="160">
        <v>84.772999999999996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605</v>
      </c>
      <c r="F175" s="134" t="s">
        <v>606</v>
      </c>
      <c r="G175" s="135" t="s">
        <v>492</v>
      </c>
      <c r="H175" s="136">
        <v>152.59100000000001</v>
      </c>
      <c r="I175" s="137"/>
      <c r="J175" s="138">
        <f>ROUND(I175*H175,2)</f>
        <v>0</v>
      </c>
      <c r="K175" s="134" t="s">
        <v>19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1900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603</v>
      </c>
      <c r="H176" s="153">
        <v>84.772999999999996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81</v>
      </c>
      <c r="AY176" s="151" t="s">
        <v>226</v>
      </c>
    </row>
    <row r="177" spans="2:65" s="12" customFormat="1" x14ac:dyDescent="0.2">
      <c r="B177" s="149"/>
      <c r="D177" s="150" t="s">
        <v>237</v>
      </c>
      <c r="F177" s="152" t="s">
        <v>2235</v>
      </c>
      <c r="H177" s="153">
        <v>152.59100000000001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4</v>
      </c>
      <c r="AX177" s="12" t="s">
        <v>81</v>
      </c>
      <c r="AY177" s="151" t="s">
        <v>226</v>
      </c>
    </row>
    <row r="178" spans="2:65" s="1" customFormat="1" ht="24.2" customHeight="1" x14ac:dyDescent="0.2">
      <c r="B178" s="33"/>
      <c r="C178" s="132" t="s">
        <v>399</v>
      </c>
      <c r="D178" s="132" t="s">
        <v>228</v>
      </c>
      <c r="E178" s="133" t="s">
        <v>609</v>
      </c>
      <c r="F178" s="134" t="s">
        <v>610</v>
      </c>
      <c r="G178" s="135" t="s">
        <v>277</v>
      </c>
      <c r="H178" s="136">
        <v>52.387999999999998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1902</v>
      </c>
    </row>
    <row r="179" spans="2:65" s="1" customFormat="1" x14ac:dyDescent="0.2">
      <c r="B179" s="33"/>
      <c r="D179" s="145" t="s">
        <v>235</v>
      </c>
      <c r="F179" s="146" t="s">
        <v>612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1661</v>
      </c>
      <c r="H180" s="153">
        <v>52.387999999999998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3" customFormat="1" x14ac:dyDescent="0.2">
      <c r="B181" s="157"/>
      <c r="D181" s="150" t="s">
        <v>237</v>
      </c>
      <c r="E181" s="158" t="s">
        <v>19</v>
      </c>
      <c r="F181" s="159" t="s">
        <v>240</v>
      </c>
      <c r="H181" s="160">
        <v>52.387999999999998</v>
      </c>
      <c r="I181" s="161"/>
      <c r="L181" s="157"/>
      <c r="M181" s="162"/>
      <c r="T181" s="163"/>
      <c r="AT181" s="158" t="s">
        <v>237</v>
      </c>
      <c r="AU181" s="158" t="s">
        <v>83</v>
      </c>
      <c r="AV181" s="13" t="s">
        <v>233</v>
      </c>
      <c r="AW181" s="13" t="s">
        <v>33</v>
      </c>
      <c r="AX181" s="13" t="s">
        <v>81</v>
      </c>
      <c r="AY181" s="158" t="s">
        <v>226</v>
      </c>
    </row>
    <row r="182" spans="2:65" s="1" customFormat="1" ht="16.5" customHeight="1" x14ac:dyDescent="0.2">
      <c r="B182" s="33"/>
      <c r="C182" s="175" t="s">
        <v>404</v>
      </c>
      <c r="D182" s="175" t="s">
        <v>331</v>
      </c>
      <c r="E182" s="176" t="s">
        <v>614</v>
      </c>
      <c r="F182" s="177" t="s">
        <v>615</v>
      </c>
      <c r="G182" s="178" t="s">
        <v>492</v>
      </c>
      <c r="H182" s="179">
        <v>93.218000000000004</v>
      </c>
      <c r="I182" s="180"/>
      <c r="J182" s="181">
        <f>ROUND(I182*H182,2)</f>
        <v>0</v>
      </c>
      <c r="K182" s="177" t="s">
        <v>19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1</v>
      </c>
      <c r="R182" s="141">
        <f>Q182*H182</f>
        <v>93.218000000000004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1903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1904</v>
      </c>
      <c r="H183" s="153">
        <v>52.387999999999998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2044</v>
      </c>
      <c r="H184" s="153">
        <v>-0.6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813</v>
      </c>
      <c r="F185" s="159" t="s">
        <v>240</v>
      </c>
      <c r="H185" s="160">
        <v>51.787999999999997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2" customFormat="1" x14ac:dyDescent="0.2">
      <c r="B186" s="149"/>
      <c r="D186" s="150" t="s">
        <v>237</v>
      </c>
      <c r="F186" s="152" t="s">
        <v>2236</v>
      </c>
      <c r="H186" s="153">
        <v>93.218000000000004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4</v>
      </c>
      <c r="AX186" s="12" t="s">
        <v>81</v>
      </c>
      <c r="AY186" s="151" t="s">
        <v>226</v>
      </c>
    </row>
    <row r="187" spans="2:65" s="1" customFormat="1" ht="37.9" customHeight="1" x14ac:dyDescent="0.2">
      <c r="B187" s="33"/>
      <c r="C187" s="132" t="s">
        <v>409</v>
      </c>
      <c r="D187" s="132" t="s">
        <v>228</v>
      </c>
      <c r="E187" s="133" t="s">
        <v>882</v>
      </c>
      <c r="F187" s="134" t="s">
        <v>883</v>
      </c>
      <c r="G187" s="135" t="s">
        <v>277</v>
      </c>
      <c r="H187" s="136">
        <v>24.725999999999999</v>
      </c>
      <c r="I187" s="137"/>
      <c r="J187" s="138">
        <f>ROUND(I187*H187,2)</f>
        <v>0</v>
      </c>
      <c r="K187" s="134" t="s">
        <v>232</v>
      </c>
      <c r="L187" s="33"/>
      <c r="M187" s="139" t="s">
        <v>19</v>
      </c>
      <c r="N187" s="140" t="s">
        <v>44</v>
      </c>
      <c r="P187" s="141">
        <f>O187*H187</f>
        <v>0</v>
      </c>
      <c r="Q187" s="141">
        <v>0</v>
      </c>
      <c r="R187" s="141">
        <f>Q187*H187</f>
        <v>0</v>
      </c>
      <c r="S187" s="141">
        <v>0</v>
      </c>
      <c r="T187" s="142">
        <f>S187*H187</f>
        <v>0</v>
      </c>
      <c r="AR187" s="143" t="s">
        <v>233</v>
      </c>
      <c r="AT187" s="143" t="s">
        <v>228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1906</v>
      </c>
    </row>
    <row r="188" spans="2:65" s="1" customFormat="1" x14ac:dyDescent="0.2">
      <c r="B188" s="33"/>
      <c r="D188" s="145" t="s">
        <v>235</v>
      </c>
      <c r="F188" s="146" t="s">
        <v>885</v>
      </c>
      <c r="I188" s="147"/>
      <c r="L188" s="33"/>
      <c r="M188" s="148"/>
      <c r="T188" s="54"/>
      <c r="AT188" s="18" t="s">
        <v>235</v>
      </c>
      <c r="AU188" s="18" t="s">
        <v>83</v>
      </c>
    </row>
    <row r="189" spans="2:65" s="12" customFormat="1" x14ac:dyDescent="0.2">
      <c r="B189" s="149"/>
      <c r="D189" s="150" t="s">
        <v>237</v>
      </c>
      <c r="E189" s="151" t="s">
        <v>819</v>
      </c>
      <c r="F189" s="152" t="s">
        <v>1907</v>
      </c>
      <c r="H189" s="153">
        <v>28.08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1908</v>
      </c>
      <c r="H190" s="153">
        <v>-3.3540000000000001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73</v>
      </c>
      <c r="AY190" s="151" t="s">
        <v>226</v>
      </c>
    </row>
    <row r="191" spans="2:65" s="13" customFormat="1" x14ac:dyDescent="0.2">
      <c r="B191" s="157"/>
      <c r="D191" s="150" t="s">
        <v>237</v>
      </c>
      <c r="E191" s="158" t="s">
        <v>816</v>
      </c>
      <c r="F191" s="159" t="s">
        <v>240</v>
      </c>
      <c r="H191" s="160">
        <v>24.725999999999999</v>
      </c>
      <c r="I191" s="161"/>
      <c r="L191" s="157"/>
      <c r="M191" s="162"/>
      <c r="T191" s="163"/>
      <c r="AT191" s="158" t="s">
        <v>237</v>
      </c>
      <c r="AU191" s="158" t="s">
        <v>83</v>
      </c>
      <c r="AV191" s="13" t="s">
        <v>233</v>
      </c>
      <c r="AW191" s="13" t="s">
        <v>33</v>
      </c>
      <c r="AX191" s="13" t="s">
        <v>81</v>
      </c>
      <c r="AY191" s="158" t="s">
        <v>226</v>
      </c>
    </row>
    <row r="192" spans="2:65" s="1" customFormat="1" ht="16.5" customHeight="1" x14ac:dyDescent="0.2">
      <c r="B192" s="33"/>
      <c r="C192" s="175" t="s">
        <v>414</v>
      </c>
      <c r="D192" s="175" t="s">
        <v>331</v>
      </c>
      <c r="E192" s="176" t="s">
        <v>890</v>
      </c>
      <c r="F192" s="177" t="s">
        <v>891</v>
      </c>
      <c r="G192" s="178" t="s">
        <v>492</v>
      </c>
      <c r="H192" s="179">
        <v>44.506999999999998</v>
      </c>
      <c r="I192" s="180"/>
      <c r="J192" s="181">
        <f>ROUND(I192*H192,2)</f>
        <v>0</v>
      </c>
      <c r="K192" s="177" t="s">
        <v>232</v>
      </c>
      <c r="L192" s="182"/>
      <c r="M192" s="183" t="s">
        <v>19</v>
      </c>
      <c r="N192" s="184" t="s">
        <v>44</v>
      </c>
      <c r="P192" s="141">
        <f>O192*H192</f>
        <v>0</v>
      </c>
      <c r="Q192" s="141">
        <v>1</v>
      </c>
      <c r="R192" s="141">
        <f>Q192*H192</f>
        <v>44.506999999999998</v>
      </c>
      <c r="S192" s="141">
        <v>0</v>
      </c>
      <c r="T192" s="142">
        <f>S192*H192</f>
        <v>0</v>
      </c>
      <c r="AR192" s="143" t="s">
        <v>270</v>
      </c>
      <c r="AT192" s="143" t="s">
        <v>331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1909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816</v>
      </c>
      <c r="H193" s="153">
        <v>24.725999999999999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81</v>
      </c>
      <c r="AY193" s="151" t="s">
        <v>226</v>
      </c>
    </row>
    <row r="194" spans="2:65" s="12" customFormat="1" x14ac:dyDescent="0.2">
      <c r="B194" s="149"/>
      <c r="D194" s="150" t="s">
        <v>237</v>
      </c>
      <c r="F194" s="152" t="s">
        <v>2237</v>
      </c>
      <c r="H194" s="153">
        <v>44.506999999999998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4</v>
      </c>
      <c r="AX194" s="12" t="s">
        <v>81</v>
      </c>
      <c r="AY194" s="151" t="s">
        <v>226</v>
      </c>
    </row>
    <row r="195" spans="2:65" s="1" customFormat="1" ht="24.2" customHeight="1" x14ac:dyDescent="0.2">
      <c r="B195" s="33"/>
      <c r="C195" s="132" t="s">
        <v>419</v>
      </c>
      <c r="D195" s="132" t="s">
        <v>228</v>
      </c>
      <c r="E195" s="133" t="s">
        <v>1422</v>
      </c>
      <c r="F195" s="134" t="s">
        <v>1423</v>
      </c>
      <c r="G195" s="135" t="s">
        <v>231</v>
      </c>
      <c r="H195" s="136">
        <v>3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2047</v>
      </c>
    </row>
    <row r="196" spans="2:65" s="1" customFormat="1" x14ac:dyDescent="0.2">
      <c r="B196" s="33"/>
      <c r="D196" s="145" t="s">
        <v>235</v>
      </c>
      <c r="F196" s="146" t="s">
        <v>1425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2238</v>
      </c>
      <c r="H197" s="153">
        <v>1.2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73</v>
      </c>
      <c r="AY197" s="151" t="s">
        <v>226</v>
      </c>
    </row>
    <row r="198" spans="2:65" s="14" customFormat="1" x14ac:dyDescent="0.2">
      <c r="B198" s="168"/>
      <c r="D198" s="150" t="s">
        <v>237</v>
      </c>
      <c r="E198" s="169" t="s">
        <v>1351</v>
      </c>
      <c r="F198" s="170" t="s">
        <v>310</v>
      </c>
      <c r="H198" s="171">
        <v>1.2</v>
      </c>
      <c r="I198" s="172"/>
      <c r="L198" s="168"/>
      <c r="M198" s="173"/>
      <c r="T198" s="174"/>
      <c r="AT198" s="169" t="s">
        <v>237</v>
      </c>
      <c r="AU198" s="169" t="s">
        <v>83</v>
      </c>
      <c r="AV198" s="14" t="s">
        <v>246</v>
      </c>
      <c r="AW198" s="14" t="s">
        <v>33</v>
      </c>
      <c r="AX198" s="14" t="s">
        <v>73</v>
      </c>
      <c r="AY198" s="169" t="s">
        <v>226</v>
      </c>
    </row>
    <row r="199" spans="2:65" s="15" customFormat="1" x14ac:dyDescent="0.2">
      <c r="B199" s="185"/>
      <c r="D199" s="150" t="s">
        <v>237</v>
      </c>
      <c r="E199" s="186" t="s">
        <v>19</v>
      </c>
      <c r="F199" s="187" t="s">
        <v>2036</v>
      </c>
      <c r="H199" s="186" t="s">
        <v>19</v>
      </c>
      <c r="I199" s="188"/>
      <c r="L199" s="185"/>
      <c r="M199" s="189"/>
      <c r="T199" s="190"/>
      <c r="AT199" s="186" t="s">
        <v>237</v>
      </c>
      <c r="AU199" s="186" t="s">
        <v>83</v>
      </c>
      <c r="AV199" s="15" t="s">
        <v>81</v>
      </c>
      <c r="AW199" s="15" t="s">
        <v>33</v>
      </c>
      <c r="AX199" s="15" t="s">
        <v>73</v>
      </c>
      <c r="AY199" s="186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2049</v>
      </c>
      <c r="H200" s="153">
        <v>3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24.2" customHeight="1" x14ac:dyDescent="0.2">
      <c r="B201" s="33"/>
      <c r="C201" s="132" t="s">
        <v>425</v>
      </c>
      <c r="D201" s="132" t="s">
        <v>228</v>
      </c>
      <c r="E201" s="133" t="s">
        <v>1427</v>
      </c>
      <c r="F201" s="134" t="s">
        <v>1428</v>
      </c>
      <c r="G201" s="135" t="s">
        <v>231</v>
      </c>
      <c r="H201" s="136">
        <v>3</v>
      </c>
      <c r="I201" s="137"/>
      <c r="J201" s="138">
        <f>ROUND(I201*H201,2)</f>
        <v>0</v>
      </c>
      <c r="K201" s="134" t="s">
        <v>232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2050</v>
      </c>
    </row>
    <row r="202" spans="2:65" s="1" customFormat="1" x14ac:dyDescent="0.2">
      <c r="B202" s="33"/>
      <c r="D202" s="145" t="s">
        <v>235</v>
      </c>
      <c r="F202" s="146" t="s">
        <v>1430</v>
      </c>
      <c r="I202" s="147"/>
      <c r="L202" s="33"/>
      <c r="M202" s="148"/>
      <c r="T202" s="54"/>
      <c r="AT202" s="18" t="s">
        <v>235</v>
      </c>
      <c r="AU202" s="18" t="s">
        <v>83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2049</v>
      </c>
      <c r="H203" s="153">
        <v>3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75" t="s">
        <v>430</v>
      </c>
      <c r="D204" s="175" t="s">
        <v>331</v>
      </c>
      <c r="E204" s="176" t="s">
        <v>332</v>
      </c>
      <c r="F204" s="177" t="s">
        <v>333</v>
      </c>
      <c r="G204" s="178" t="s">
        <v>334</v>
      </c>
      <c r="H204" s="179">
        <v>4.4999999999999998E-2</v>
      </c>
      <c r="I204" s="180"/>
      <c r="J204" s="181">
        <f>ROUND(I204*H204,2)</f>
        <v>0</v>
      </c>
      <c r="K204" s="177" t="s">
        <v>232</v>
      </c>
      <c r="L204" s="182"/>
      <c r="M204" s="183" t="s">
        <v>19</v>
      </c>
      <c r="N204" s="184" t="s">
        <v>44</v>
      </c>
      <c r="P204" s="141">
        <f>O204*H204</f>
        <v>0</v>
      </c>
      <c r="Q204" s="141">
        <v>1E-3</v>
      </c>
      <c r="R204" s="141">
        <f>Q204*H204</f>
        <v>4.4999999999999996E-5</v>
      </c>
      <c r="S204" s="141">
        <v>0</v>
      </c>
      <c r="T204" s="142">
        <f>S204*H204</f>
        <v>0</v>
      </c>
      <c r="AR204" s="143" t="s">
        <v>270</v>
      </c>
      <c r="AT204" s="143" t="s">
        <v>331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2051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2049</v>
      </c>
      <c r="H205" s="153">
        <v>3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2" customFormat="1" x14ac:dyDescent="0.2">
      <c r="B206" s="149"/>
      <c r="D206" s="150" t="s">
        <v>237</v>
      </c>
      <c r="F206" s="152" t="s">
        <v>2239</v>
      </c>
      <c r="H206" s="153">
        <v>4.4999999999999998E-2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436</v>
      </c>
      <c r="D207" s="132" t="s">
        <v>228</v>
      </c>
      <c r="E207" s="133" t="s">
        <v>1433</v>
      </c>
      <c r="F207" s="134" t="s">
        <v>1434</v>
      </c>
      <c r="G207" s="135" t="s">
        <v>231</v>
      </c>
      <c r="H207" s="136">
        <v>3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2053</v>
      </c>
    </row>
    <row r="208" spans="2:65" s="1" customFormat="1" x14ac:dyDescent="0.2">
      <c r="B208" s="33"/>
      <c r="D208" s="145" t="s">
        <v>235</v>
      </c>
      <c r="F208" s="146" t="s">
        <v>1436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2049</v>
      </c>
      <c r="H209" s="153">
        <v>3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1437</v>
      </c>
      <c r="F210" s="134" t="s">
        <v>1438</v>
      </c>
      <c r="G210" s="135" t="s">
        <v>231</v>
      </c>
      <c r="H210" s="136">
        <v>3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2054</v>
      </c>
    </row>
    <row r="211" spans="2:65" s="1" customFormat="1" x14ac:dyDescent="0.2">
      <c r="B211" s="33"/>
      <c r="D211" s="145" t="s">
        <v>235</v>
      </c>
      <c r="F211" s="146" t="s">
        <v>1440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2049</v>
      </c>
      <c r="H212" s="153">
        <v>3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447</v>
      </c>
      <c r="D213" s="132" t="s">
        <v>228</v>
      </c>
      <c r="E213" s="133" t="s">
        <v>349</v>
      </c>
      <c r="F213" s="134" t="s">
        <v>350</v>
      </c>
      <c r="G213" s="135" t="s">
        <v>277</v>
      </c>
      <c r="H213" s="136">
        <v>0.3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2055</v>
      </c>
    </row>
    <row r="214" spans="2:65" s="1" customFormat="1" x14ac:dyDescent="0.2">
      <c r="B214" s="33"/>
      <c r="D214" s="145" t="s">
        <v>235</v>
      </c>
      <c r="F214" s="146" t="s">
        <v>352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2049</v>
      </c>
      <c r="H215" s="153">
        <v>3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2" customFormat="1" x14ac:dyDescent="0.2">
      <c r="B216" s="149"/>
      <c r="D216" s="150" t="s">
        <v>237</v>
      </c>
      <c r="F216" s="152" t="s">
        <v>2240</v>
      </c>
      <c r="H216" s="153">
        <v>0.3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4</v>
      </c>
      <c r="AX216" s="12" t="s">
        <v>81</v>
      </c>
      <c r="AY216" s="151" t="s">
        <v>226</v>
      </c>
    </row>
    <row r="217" spans="2:65" s="11" customFormat="1" ht="22.9" customHeight="1" x14ac:dyDescent="0.2">
      <c r="B217" s="120"/>
      <c r="D217" s="121" t="s">
        <v>72</v>
      </c>
      <c r="E217" s="130" t="s">
        <v>83</v>
      </c>
      <c r="F217" s="130" t="s">
        <v>618</v>
      </c>
      <c r="I217" s="123"/>
      <c r="J217" s="131">
        <f>BK217</f>
        <v>0</v>
      </c>
      <c r="L217" s="120"/>
      <c r="M217" s="125"/>
      <c r="P217" s="126">
        <f>SUM(P218:P220)</f>
        <v>0</v>
      </c>
      <c r="R217" s="126">
        <f>SUM(R218:R220)</f>
        <v>7.9751099999999999</v>
      </c>
      <c r="T217" s="127">
        <f>SUM(T218:T220)</f>
        <v>0</v>
      </c>
      <c r="AR217" s="121" t="s">
        <v>81</v>
      </c>
      <c r="AT217" s="128" t="s">
        <v>72</v>
      </c>
      <c r="AU217" s="128" t="s">
        <v>81</v>
      </c>
      <c r="AY217" s="121" t="s">
        <v>226</v>
      </c>
      <c r="BK217" s="129">
        <f>SUM(BK218:BK220)</f>
        <v>0</v>
      </c>
    </row>
    <row r="218" spans="2:65" s="1" customFormat="1" ht="37.9" customHeight="1" x14ac:dyDescent="0.2">
      <c r="B218" s="33"/>
      <c r="C218" s="132" t="s">
        <v>452</v>
      </c>
      <c r="D218" s="132" t="s">
        <v>228</v>
      </c>
      <c r="E218" s="133" t="s">
        <v>619</v>
      </c>
      <c r="F218" s="134" t="s">
        <v>620</v>
      </c>
      <c r="G218" s="135" t="s">
        <v>396</v>
      </c>
      <c r="H218" s="136">
        <v>39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0.20449000000000001</v>
      </c>
      <c r="R218" s="141">
        <f>Q218*H218</f>
        <v>7.9751099999999999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1911</v>
      </c>
    </row>
    <row r="219" spans="2:65" s="1" customFormat="1" x14ac:dyDescent="0.2">
      <c r="B219" s="33"/>
      <c r="D219" s="145" t="s">
        <v>235</v>
      </c>
      <c r="F219" s="146" t="s">
        <v>622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1828</v>
      </c>
      <c r="H220" s="153">
        <v>39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1" customFormat="1" ht="22.9" customHeight="1" x14ac:dyDescent="0.2">
      <c r="B221" s="120"/>
      <c r="D221" s="121" t="s">
        <v>72</v>
      </c>
      <c r="E221" s="130" t="s">
        <v>246</v>
      </c>
      <c r="F221" s="130" t="s">
        <v>353</v>
      </c>
      <c r="I221" s="123"/>
      <c r="J221" s="131">
        <f>BK221</f>
        <v>0</v>
      </c>
      <c r="L221" s="120"/>
      <c r="M221" s="125"/>
      <c r="P221" s="126">
        <f>SUM(P222:P224)</f>
        <v>0</v>
      </c>
      <c r="R221" s="126">
        <f>SUM(R222:R224)</f>
        <v>0</v>
      </c>
      <c r="T221" s="127">
        <f>SUM(T222:T224)</f>
        <v>0</v>
      </c>
      <c r="AR221" s="121" t="s">
        <v>81</v>
      </c>
      <c r="AT221" s="128" t="s">
        <v>72</v>
      </c>
      <c r="AU221" s="128" t="s">
        <v>81</v>
      </c>
      <c r="AY221" s="121" t="s">
        <v>226</v>
      </c>
      <c r="BK221" s="129">
        <f>SUM(BK222:BK224)</f>
        <v>0</v>
      </c>
    </row>
    <row r="222" spans="2:65" s="1" customFormat="1" ht="16.5" customHeight="1" x14ac:dyDescent="0.2">
      <c r="B222" s="33"/>
      <c r="C222" s="132" t="s">
        <v>457</v>
      </c>
      <c r="D222" s="132" t="s">
        <v>228</v>
      </c>
      <c r="E222" s="133" t="s">
        <v>896</v>
      </c>
      <c r="F222" s="134" t="s">
        <v>897</v>
      </c>
      <c r="G222" s="135" t="s">
        <v>396</v>
      </c>
      <c r="H222" s="136">
        <v>39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1912</v>
      </c>
    </row>
    <row r="223" spans="2:65" s="1" customFormat="1" x14ac:dyDescent="0.2">
      <c r="B223" s="33"/>
      <c r="D223" s="145" t="s">
        <v>235</v>
      </c>
      <c r="F223" s="146" t="s">
        <v>899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1828</v>
      </c>
      <c r="H224" s="153">
        <v>39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81</v>
      </c>
      <c r="AY224" s="151" t="s">
        <v>226</v>
      </c>
    </row>
    <row r="225" spans="2:65" s="11" customFormat="1" ht="22.9" customHeight="1" x14ac:dyDescent="0.2">
      <c r="B225" s="120"/>
      <c r="D225" s="121" t="s">
        <v>72</v>
      </c>
      <c r="E225" s="130" t="s">
        <v>233</v>
      </c>
      <c r="F225" s="130" t="s">
        <v>424</v>
      </c>
      <c r="I225" s="123"/>
      <c r="J225" s="131">
        <f>BK225</f>
        <v>0</v>
      </c>
      <c r="L225" s="120"/>
      <c r="M225" s="125"/>
      <c r="P225" s="126">
        <f>SUM(P226:P242)</f>
        <v>0</v>
      </c>
      <c r="R225" s="126">
        <f>SUM(R226:R242)</f>
        <v>9.6191856000000016</v>
      </c>
      <c r="T225" s="127">
        <f>SUM(T226:T242)</f>
        <v>0</v>
      </c>
      <c r="AR225" s="121" t="s">
        <v>81</v>
      </c>
      <c r="AT225" s="128" t="s">
        <v>72</v>
      </c>
      <c r="AU225" s="128" t="s">
        <v>81</v>
      </c>
      <c r="AY225" s="121" t="s">
        <v>226</v>
      </c>
      <c r="BK225" s="129">
        <f>SUM(BK226:BK242)</f>
        <v>0</v>
      </c>
    </row>
    <row r="226" spans="2:65" s="1" customFormat="1" ht="16.5" customHeight="1" x14ac:dyDescent="0.2">
      <c r="B226" s="33"/>
      <c r="C226" s="132" t="s">
        <v>462</v>
      </c>
      <c r="D226" s="132" t="s">
        <v>228</v>
      </c>
      <c r="E226" s="133" t="s">
        <v>901</v>
      </c>
      <c r="F226" s="134" t="s">
        <v>902</v>
      </c>
      <c r="G226" s="135" t="s">
        <v>277</v>
      </c>
      <c r="H226" s="136">
        <v>4.68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1.8907700000000001</v>
      </c>
      <c r="R226" s="141">
        <f>Q226*H226</f>
        <v>8.8488036000000001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1913</v>
      </c>
    </row>
    <row r="227" spans="2:65" s="1" customFormat="1" x14ac:dyDescent="0.2">
      <c r="B227" s="33"/>
      <c r="D227" s="145" t="s">
        <v>235</v>
      </c>
      <c r="F227" s="146" t="s">
        <v>904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2" customFormat="1" x14ac:dyDescent="0.2">
      <c r="B228" s="149"/>
      <c r="D228" s="150" t="s">
        <v>237</v>
      </c>
      <c r="E228" s="151" t="s">
        <v>19</v>
      </c>
      <c r="F228" s="152" t="s">
        <v>1914</v>
      </c>
      <c r="H228" s="153">
        <v>4.68</v>
      </c>
      <c r="I228" s="154"/>
      <c r="L228" s="149"/>
      <c r="M228" s="155"/>
      <c r="T228" s="156"/>
      <c r="AT228" s="151" t="s">
        <v>237</v>
      </c>
      <c r="AU228" s="151" t="s">
        <v>83</v>
      </c>
      <c r="AV228" s="12" t="s">
        <v>83</v>
      </c>
      <c r="AW228" s="12" t="s">
        <v>33</v>
      </c>
      <c r="AX228" s="12" t="s">
        <v>73</v>
      </c>
      <c r="AY228" s="151" t="s">
        <v>226</v>
      </c>
    </row>
    <row r="229" spans="2:65" s="13" customFormat="1" x14ac:dyDescent="0.2">
      <c r="B229" s="157"/>
      <c r="D229" s="150" t="s">
        <v>237</v>
      </c>
      <c r="E229" s="158" t="s">
        <v>811</v>
      </c>
      <c r="F229" s="159" t="s">
        <v>240</v>
      </c>
      <c r="H229" s="160">
        <v>4.68</v>
      </c>
      <c r="I229" s="161"/>
      <c r="L229" s="157"/>
      <c r="M229" s="162"/>
      <c r="T229" s="163"/>
      <c r="AT229" s="158" t="s">
        <v>237</v>
      </c>
      <c r="AU229" s="158" t="s">
        <v>83</v>
      </c>
      <c r="AV229" s="13" t="s">
        <v>233</v>
      </c>
      <c r="AW229" s="13" t="s">
        <v>33</v>
      </c>
      <c r="AX229" s="13" t="s">
        <v>81</v>
      </c>
      <c r="AY229" s="158" t="s">
        <v>226</v>
      </c>
    </row>
    <row r="230" spans="2:65" s="1" customFormat="1" ht="16.5" customHeight="1" x14ac:dyDescent="0.2">
      <c r="B230" s="33"/>
      <c r="C230" s="132" t="s">
        <v>468</v>
      </c>
      <c r="D230" s="132" t="s">
        <v>228</v>
      </c>
      <c r="E230" s="133" t="s">
        <v>1915</v>
      </c>
      <c r="F230" s="134" t="s">
        <v>1916</v>
      </c>
      <c r="G230" s="135" t="s">
        <v>243</v>
      </c>
      <c r="H230" s="136">
        <v>1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0.22394</v>
      </c>
      <c r="R230" s="141">
        <f>Q230*H230</f>
        <v>0.22394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1917</v>
      </c>
    </row>
    <row r="231" spans="2:65" s="1" customFormat="1" x14ac:dyDescent="0.2">
      <c r="B231" s="33"/>
      <c r="D231" s="145" t="s">
        <v>235</v>
      </c>
      <c r="F231" s="146" t="s">
        <v>1918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" customFormat="1" ht="16.5" customHeight="1" x14ac:dyDescent="0.2">
      <c r="B232" s="33"/>
      <c r="C232" s="175" t="s">
        <v>473</v>
      </c>
      <c r="D232" s="175" t="s">
        <v>331</v>
      </c>
      <c r="E232" s="176" t="s">
        <v>2058</v>
      </c>
      <c r="F232" s="177" t="s">
        <v>2059</v>
      </c>
      <c r="G232" s="178" t="s">
        <v>243</v>
      </c>
      <c r="H232" s="179">
        <v>1</v>
      </c>
      <c r="I232" s="180"/>
      <c r="J232" s="181">
        <f>ROUND(I232*H232,2)</f>
        <v>0</v>
      </c>
      <c r="K232" s="177" t="s">
        <v>232</v>
      </c>
      <c r="L232" s="182"/>
      <c r="M232" s="183" t="s">
        <v>19</v>
      </c>
      <c r="N232" s="184" t="s">
        <v>44</v>
      </c>
      <c r="P232" s="141">
        <f>O232*H232</f>
        <v>0</v>
      </c>
      <c r="Q232" s="141">
        <v>0.04</v>
      </c>
      <c r="R232" s="141">
        <f>Q232*H232</f>
        <v>0.04</v>
      </c>
      <c r="S232" s="141">
        <v>0</v>
      </c>
      <c r="T232" s="142">
        <f>S232*H232</f>
        <v>0</v>
      </c>
      <c r="AR232" s="143" t="s">
        <v>270</v>
      </c>
      <c r="AT232" s="143" t="s">
        <v>331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2060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2241</v>
      </c>
      <c r="H233" s="153">
        <v>1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19</v>
      </c>
      <c r="F234" s="159" t="s">
        <v>240</v>
      </c>
      <c r="H234" s="160">
        <v>1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24.2" customHeight="1" x14ac:dyDescent="0.2">
      <c r="B235" s="33"/>
      <c r="C235" s="132" t="s">
        <v>479</v>
      </c>
      <c r="D235" s="132" t="s">
        <v>228</v>
      </c>
      <c r="E235" s="133" t="s">
        <v>907</v>
      </c>
      <c r="F235" s="134" t="s">
        <v>908</v>
      </c>
      <c r="G235" s="135" t="s">
        <v>277</v>
      </c>
      <c r="H235" s="136">
        <v>0.22500000000000001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2.234</v>
      </c>
      <c r="R235" s="141">
        <f>Q235*H235</f>
        <v>0.50265000000000004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1923</v>
      </c>
    </row>
    <row r="236" spans="2:65" s="1" customFormat="1" x14ac:dyDescent="0.2">
      <c r="B236" s="33"/>
      <c r="D236" s="145" t="s">
        <v>235</v>
      </c>
      <c r="F236" s="146" t="s">
        <v>910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2242</v>
      </c>
      <c r="H237" s="153">
        <v>0.22500000000000001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808</v>
      </c>
      <c r="F238" s="159" t="s">
        <v>240</v>
      </c>
      <c r="H238" s="160">
        <v>0.22500000000000001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4.2" customHeight="1" x14ac:dyDescent="0.2">
      <c r="B239" s="33"/>
      <c r="C239" s="132" t="s">
        <v>484</v>
      </c>
      <c r="D239" s="132" t="s">
        <v>228</v>
      </c>
      <c r="E239" s="133" t="s">
        <v>912</v>
      </c>
      <c r="F239" s="134" t="s">
        <v>913</v>
      </c>
      <c r="G239" s="135" t="s">
        <v>231</v>
      </c>
      <c r="H239" s="136">
        <v>0.6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6.3200000000000001E-3</v>
      </c>
      <c r="R239" s="141">
        <f>Q239*H239</f>
        <v>3.7919999999999998E-3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1925</v>
      </c>
    </row>
    <row r="240" spans="2:65" s="1" customFormat="1" x14ac:dyDescent="0.2">
      <c r="B240" s="33"/>
      <c r="D240" s="145" t="s">
        <v>235</v>
      </c>
      <c r="F240" s="146" t="s">
        <v>915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2" customFormat="1" x14ac:dyDescent="0.2">
      <c r="B241" s="149"/>
      <c r="D241" s="150" t="s">
        <v>237</v>
      </c>
      <c r="E241" s="151" t="s">
        <v>19</v>
      </c>
      <c r="F241" s="152" t="s">
        <v>2243</v>
      </c>
      <c r="H241" s="153">
        <v>0.6</v>
      </c>
      <c r="I241" s="154"/>
      <c r="L241" s="149"/>
      <c r="M241" s="155"/>
      <c r="T241" s="156"/>
      <c r="AT241" s="151" t="s">
        <v>237</v>
      </c>
      <c r="AU241" s="151" t="s">
        <v>83</v>
      </c>
      <c r="AV241" s="12" t="s">
        <v>83</v>
      </c>
      <c r="AW241" s="12" t="s">
        <v>33</v>
      </c>
      <c r="AX241" s="12" t="s">
        <v>73</v>
      </c>
      <c r="AY241" s="151" t="s">
        <v>226</v>
      </c>
    </row>
    <row r="242" spans="2:65" s="13" customFormat="1" x14ac:dyDescent="0.2">
      <c r="B242" s="157"/>
      <c r="D242" s="150" t="s">
        <v>237</v>
      </c>
      <c r="E242" s="158" t="s">
        <v>19</v>
      </c>
      <c r="F242" s="159" t="s">
        <v>240</v>
      </c>
      <c r="H242" s="160">
        <v>0.6</v>
      </c>
      <c r="I242" s="161"/>
      <c r="L242" s="157"/>
      <c r="M242" s="162"/>
      <c r="T242" s="163"/>
      <c r="AT242" s="158" t="s">
        <v>237</v>
      </c>
      <c r="AU242" s="158" t="s">
        <v>83</v>
      </c>
      <c r="AV242" s="13" t="s">
        <v>233</v>
      </c>
      <c r="AW242" s="13" t="s">
        <v>33</v>
      </c>
      <c r="AX242" s="13" t="s">
        <v>81</v>
      </c>
      <c r="AY242" s="158" t="s">
        <v>226</v>
      </c>
    </row>
    <row r="243" spans="2:65" s="11" customFormat="1" ht="22.9" customHeight="1" x14ac:dyDescent="0.2">
      <c r="B243" s="120"/>
      <c r="D243" s="121" t="s">
        <v>72</v>
      </c>
      <c r="E243" s="130" t="s">
        <v>255</v>
      </c>
      <c r="F243" s="130" t="s">
        <v>435</v>
      </c>
      <c r="I243" s="123"/>
      <c r="J243" s="131">
        <f>BK243</f>
        <v>0</v>
      </c>
      <c r="L243" s="120"/>
      <c r="M243" s="125"/>
      <c r="P243" s="126">
        <f>SUM(P244:P271)</f>
        <v>0</v>
      </c>
      <c r="R243" s="126">
        <f>SUM(R244:R271)</f>
        <v>0</v>
      </c>
      <c r="T243" s="127">
        <f>SUM(T244:T271)</f>
        <v>0</v>
      </c>
      <c r="AR243" s="121" t="s">
        <v>81</v>
      </c>
      <c r="AT243" s="128" t="s">
        <v>72</v>
      </c>
      <c r="AU243" s="128" t="s">
        <v>81</v>
      </c>
      <c r="AY243" s="121" t="s">
        <v>226</v>
      </c>
      <c r="BK243" s="129">
        <f>SUM(BK244:BK271)</f>
        <v>0</v>
      </c>
    </row>
    <row r="244" spans="2:65" s="1" customFormat="1" ht="16.5" customHeight="1" x14ac:dyDescent="0.2">
      <c r="B244" s="33"/>
      <c r="C244" s="132" t="s">
        <v>489</v>
      </c>
      <c r="D244" s="132" t="s">
        <v>228</v>
      </c>
      <c r="E244" s="133" t="s">
        <v>1461</v>
      </c>
      <c r="F244" s="134" t="s">
        <v>1462</v>
      </c>
      <c r="G244" s="135" t="s">
        <v>231</v>
      </c>
      <c r="H244" s="136">
        <v>50.73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0</v>
      </c>
      <c r="R244" s="141">
        <f>Q244*H244</f>
        <v>0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1926</v>
      </c>
    </row>
    <row r="245" spans="2:65" s="1" customFormat="1" x14ac:dyDescent="0.2">
      <c r="B245" s="33"/>
      <c r="D245" s="145" t="s">
        <v>235</v>
      </c>
      <c r="F245" s="146" t="s">
        <v>1464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5" customFormat="1" x14ac:dyDescent="0.2">
      <c r="B246" s="185"/>
      <c r="D246" s="150" t="s">
        <v>237</v>
      </c>
      <c r="E246" s="186" t="s">
        <v>19</v>
      </c>
      <c r="F246" s="187" t="s">
        <v>1927</v>
      </c>
      <c r="H246" s="186" t="s">
        <v>19</v>
      </c>
      <c r="I246" s="188"/>
      <c r="L246" s="185"/>
      <c r="M246" s="189"/>
      <c r="T246" s="190"/>
      <c r="AT246" s="186" t="s">
        <v>237</v>
      </c>
      <c r="AU246" s="186" t="s">
        <v>83</v>
      </c>
      <c r="AV246" s="15" t="s">
        <v>81</v>
      </c>
      <c r="AW246" s="15" t="s">
        <v>33</v>
      </c>
      <c r="AX246" s="15" t="s">
        <v>73</v>
      </c>
      <c r="AY246" s="186" t="s">
        <v>226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2244</v>
      </c>
      <c r="H247" s="153">
        <v>50.73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73</v>
      </c>
      <c r="AY247" s="151" t="s">
        <v>226</v>
      </c>
    </row>
    <row r="248" spans="2:65" s="13" customFormat="1" x14ac:dyDescent="0.2">
      <c r="B248" s="157"/>
      <c r="D248" s="150" t="s">
        <v>237</v>
      </c>
      <c r="E248" s="158" t="s">
        <v>1145</v>
      </c>
      <c r="F248" s="159" t="s">
        <v>240</v>
      </c>
      <c r="H248" s="160">
        <v>50.73</v>
      </c>
      <c r="I248" s="161"/>
      <c r="L248" s="157"/>
      <c r="M248" s="162"/>
      <c r="T248" s="163"/>
      <c r="AT248" s="158" t="s">
        <v>237</v>
      </c>
      <c r="AU248" s="158" t="s">
        <v>83</v>
      </c>
      <c r="AV248" s="13" t="s">
        <v>233</v>
      </c>
      <c r="AW248" s="13" t="s">
        <v>33</v>
      </c>
      <c r="AX248" s="13" t="s">
        <v>81</v>
      </c>
      <c r="AY248" s="158" t="s">
        <v>226</v>
      </c>
    </row>
    <row r="249" spans="2:65" s="1" customFormat="1" ht="21.75" customHeight="1" x14ac:dyDescent="0.2">
      <c r="B249" s="33"/>
      <c r="C249" s="132" t="s">
        <v>496</v>
      </c>
      <c r="D249" s="132" t="s">
        <v>228</v>
      </c>
      <c r="E249" s="133" t="s">
        <v>1699</v>
      </c>
      <c r="F249" s="134" t="s">
        <v>1700</v>
      </c>
      <c r="G249" s="135" t="s">
        <v>231</v>
      </c>
      <c r="H249" s="136">
        <v>50.73</v>
      </c>
      <c r="I249" s="137"/>
      <c r="J249" s="138">
        <f>ROUND(I249*H249,2)</f>
        <v>0</v>
      </c>
      <c r="K249" s="134" t="s">
        <v>232</v>
      </c>
      <c r="L249" s="33"/>
      <c r="M249" s="139" t="s">
        <v>19</v>
      </c>
      <c r="N249" s="140" t="s">
        <v>44</v>
      </c>
      <c r="P249" s="141">
        <f>O249*H249</f>
        <v>0</v>
      </c>
      <c r="Q249" s="141">
        <v>0</v>
      </c>
      <c r="R249" s="141">
        <f>Q249*H249</f>
        <v>0</v>
      </c>
      <c r="S249" s="141">
        <v>0</v>
      </c>
      <c r="T249" s="142">
        <f>S249*H249</f>
        <v>0</v>
      </c>
      <c r="AR249" s="143" t="s">
        <v>233</v>
      </c>
      <c r="AT249" s="143" t="s">
        <v>228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1929</v>
      </c>
    </row>
    <row r="250" spans="2:65" s="1" customFormat="1" x14ac:dyDescent="0.2">
      <c r="B250" s="33"/>
      <c r="D250" s="145" t="s">
        <v>235</v>
      </c>
      <c r="F250" s="146" t="s">
        <v>1702</v>
      </c>
      <c r="I250" s="147"/>
      <c r="L250" s="33"/>
      <c r="M250" s="148"/>
      <c r="T250" s="54"/>
      <c r="AT250" s="18" t="s">
        <v>235</v>
      </c>
      <c r="AU250" s="18" t="s">
        <v>83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1703</v>
      </c>
      <c r="H251" s="153">
        <v>50.73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81</v>
      </c>
      <c r="AY251" s="151" t="s">
        <v>226</v>
      </c>
    </row>
    <row r="252" spans="2:65" s="1" customFormat="1" ht="24.2" customHeight="1" x14ac:dyDescent="0.2">
      <c r="B252" s="33"/>
      <c r="C252" s="132" t="s">
        <v>502</v>
      </c>
      <c r="D252" s="132" t="s">
        <v>228</v>
      </c>
      <c r="E252" s="133" t="s">
        <v>1709</v>
      </c>
      <c r="F252" s="134" t="s">
        <v>1710</v>
      </c>
      <c r="G252" s="135" t="s">
        <v>231</v>
      </c>
      <c r="H252" s="136">
        <v>85.8</v>
      </c>
      <c r="I252" s="137"/>
      <c r="J252" s="138">
        <f>ROUND(I252*H252,2)</f>
        <v>0</v>
      </c>
      <c r="K252" s="134" t="s">
        <v>232</v>
      </c>
      <c r="L252" s="33"/>
      <c r="M252" s="139" t="s">
        <v>19</v>
      </c>
      <c r="N252" s="140" t="s">
        <v>44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233</v>
      </c>
      <c r="AT252" s="143" t="s">
        <v>228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1930</v>
      </c>
    </row>
    <row r="253" spans="2:65" s="1" customFormat="1" x14ac:dyDescent="0.2">
      <c r="B253" s="33"/>
      <c r="D253" s="145" t="s">
        <v>235</v>
      </c>
      <c r="F253" s="146" t="s">
        <v>1712</v>
      </c>
      <c r="I253" s="147"/>
      <c r="L253" s="33"/>
      <c r="M253" s="148"/>
      <c r="T253" s="54"/>
      <c r="AT253" s="18" t="s">
        <v>235</v>
      </c>
      <c r="AU253" s="18" t="s">
        <v>83</v>
      </c>
    </row>
    <row r="254" spans="2:65" s="12" customFormat="1" x14ac:dyDescent="0.2">
      <c r="B254" s="149"/>
      <c r="D254" s="150" t="s">
        <v>237</v>
      </c>
      <c r="E254" s="151" t="s">
        <v>19</v>
      </c>
      <c r="F254" s="152" t="s">
        <v>2245</v>
      </c>
      <c r="H254" s="153">
        <v>85.8</v>
      </c>
      <c r="I254" s="154"/>
      <c r="L254" s="149"/>
      <c r="M254" s="155"/>
      <c r="T254" s="156"/>
      <c r="AT254" s="151" t="s">
        <v>237</v>
      </c>
      <c r="AU254" s="151" t="s">
        <v>83</v>
      </c>
      <c r="AV254" s="12" t="s">
        <v>83</v>
      </c>
      <c r="AW254" s="12" t="s">
        <v>33</v>
      </c>
      <c r="AX254" s="12" t="s">
        <v>73</v>
      </c>
      <c r="AY254" s="151" t="s">
        <v>226</v>
      </c>
    </row>
    <row r="255" spans="2:65" s="13" customFormat="1" x14ac:dyDescent="0.2">
      <c r="B255" s="157"/>
      <c r="D255" s="150" t="s">
        <v>237</v>
      </c>
      <c r="E255" s="158" t="s">
        <v>19</v>
      </c>
      <c r="F255" s="159" t="s">
        <v>240</v>
      </c>
      <c r="H255" s="160">
        <v>85.8</v>
      </c>
      <c r="I255" s="161"/>
      <c r="L255" s="157"/>
      <c r="M255" s="162"/>
      <c r="T255" s="163"/>
      <c r="AT255" s="158" t="s">
        <v>237</v>
      </c>
      <c r="AU255" s="158" t="s">
        <v>83</v>
      </c>
      <c r="AV255" s="13" t="s">
        <v>233</v>
      </c>
      <c r="AW255" s="13" t="s">
        <v>33</v>
      </c>
      <c r="AX255" s="13" t="s">
        <v>81</v>
      </c>
      <c r="AY255" s="158" t="s">
        <v>226</v>
      </c>
    </row>
    <row r="256" spans="2:65" s="1" customFormat="1" ht="24.2" customHeight="1" x14ac:dyDescent="0.2">
      <c r="B256" s="33"/>
      <c r="C256" s="132" t="s">
        <v>508</v>
      </c>
      <c r="D256" s="132" t="s">
        <v>228</v>
      </c>
      <c r="E256" s="133" t="s">
        <v>1289</v>
      </c>
      <c r="F256" s="134" t="s">
        <v>1290</v>
      </c>
      <c r="G256" s="135" t="s">
        <v>231</v>
      </c>
      <c r="H256" s="136">
        <v>50.73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1932</v>
      </c>
    </row>
    <row r="257" spans="2:65" s="1" customFormat="1" x14ac:dyDescent="0.2">
      <c r="B257" s="33"/>
      <c r="D257" s="145" t="s">
        <v>235</v>
      </c>
      <c r="F257" s="146" t="s">
        <v>1292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1145</v>
      </c>
      <c r="H258" s="153">
        <v>50.73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73</v>
      </c>
      <c r="AY258" s="151" t="s">
        <v>226</v>
      </c>
    </row>
    <row r="259" spans="2:65" s="13" customFormat="1" x14ac:dyDescent="0.2">
      <c r="B259" s="157"/>
      <c r="D259" s="150" t="s">
        <v>237</v>
      </c>
      <c r="E259" s="158" t="s">
        <v>19</v>
      </c>
      <c r="F259" s="159" t="s">
        <v>240</v>
      </c>
      <c r="H259" s="160">
        <v>50.73</v>
      </c>
      <c r="I259" s="161"/>
      <c r="L259" s="157"/>
      <c r="M259" s="162"/>
      <c r="T259" s="163"/>
      <c r="AT259" s="158" t="s">
        <v>237</v>
      </c>
      <c r="AU259" s="158" t="s">
        <v>83</v>
      </c>
      <c r="AV259" s="13" t="s">
        <v>233</v>
      </c>
      <c r="AW259" s="13" t="s">
        <v>33</v>
      </c>
      <c r="AX259" s="13" t="s">
        <v>81</v>
      </c>
      <c r="AY259" s="158" t="s">
        <v>226</v>
      </c>
    </row>
    <row r="260" spans="2:65" s="1" customFormat="1" ht="16.5" customHeight="1" x14ac:dyDescent="0.2">
      <c r="B260" s="33"/>
      <c r="C260" s="132" t="s">
        <v>513</v>
      </c>
      <c r="D260" s="132" t="s">
        <v>228</v>
      </c>
      <c r="E260" s="133" t="s">
        <v>1715</v>
      </c>
      <c r="F260" s="134" t="s">
        <v>1716</v>
      </c>
      <c r="G260" s="135" t="s">
        <v>231</v>
      </c>
      <c r="H260" s="136">
        <v>85.8</v>
      </c>
      <c r="I260" s="137"/>
      <c r="J260" s="138">
        <f>ROUND(I260*H260,2)</f>
        <v>0</v>
      </c>
      <c r="K260" s="134" t="s">
        <v>232</v>
      </c>
      <c r="L260" s="33"/>
      <c r="M260" s="139" t="s">
        <v>19</v>
      </c>
      <c r="N260" s="140" t="s">
        <v>44</v>
      </c>
      <c r="P260" s="141">
        <f>O260*H260</f>
        <v>0</v>
      </c>
      <c r="Q260" s="141">
        <v>0</v>
      </c>
      <c r="R260" s="141">
        <f>Q260*H260</f>
        <v>0</v>
      </c>
      <c r="S260" s="141">
        <v>0</v>
      </c>
      <c r="T260" s="142">
        <f>S260*H260</f>
        <v>0</v>
      </c>
      <c r="AR260" s="143" t="s">
        <v>233</v>
      </c>
      <c r="AT260" s="143" t="s">
        <v>228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1933</v>
      </c>
    </row>
    <row r="261" spans="2:65" s="1" customFormat="1" x14ac:dyDescent="0.2">
      <c r="B261" s="33"/>
      <c r="D261" s="145" t="s">
        <v>235</v>
      </c>
      <c r="F261" s="146" t="s">
        <v>1718</v>
      </c>
      <c r="I261" s="147"/>
      <c r="L261" s="33"/>
      <c r="M261" s="148"/>
      <c r="T261" s="54"/>
      <c r="AT261" s="18" t="s">
        <v>235</v>
      </c>
      <c r="AU261" s="18" t="s">
        <v>83</v>
      </c>
    </row>
    <row r="262" spans="2:65" s="12" customFormat="1" x14ac:dyDescent="0.2">
      <c r="B262" s="149"/>
      <c r="D262" s="150" t="s">
        <v>237</v>
      </c>
      <c r="E262" s="151" t="s">
        <v>19</v>
      </c>
      <c r="F262" s="152" t="s">
        <v>2246</v>
      </c>
      <c r="H262" s="153">
        <v>85.8</v>
      </c>
      <c r="I262" s="154"/>
      <c r="L262" s="149"/>
      <c r="M262" s="155"/>
      <c r="T262" s="156"/>
      <c r="AT262" s="151" t="s">
        <v>237</v>
      </c>
      <c r="AU262" s="151" t="s">
        <v>83</v>
      </c>
      <c r="AV262" s="12" t="s">
        <v>83</v>
      </c>
      <c r="AW262" s="12" t="s">
        <v>33</v>
      </c>
      <c r="AX262" s="12" t="s">
        <v>73</v>
      </c>
      <c r="AY262" s="151" t="s">
        <v>226</v>
      </c>
    </row>
    <row r="263" spans="2:65" s="13" customFormat="1" x14ac:dyDescent="0.2">
      <c r="B263" s="157"/>
      <c r="D263" s="150" t="s">
        <v>237</v>
      </c>
      <c r="E263" s="158" t="s">
        <v>19</v>
      </c>
      <c r="F263" s="159" t="s">
        <v>240</v>
      </c>
      <c r="H263" s="160">
        <v>85.8</v>
      </c>
      <c r="I263" s="161"/>
      <c r="L263" s="157"/>
      <c r="M263" s="162"/>
      <c r="T263" s="163"/>
      <c r="AT263" s="158" t="s">
        <v>237</v>
      </c>
      <c r="AU263" s="158" t="s">
        <v>83</v>
      </c>
      <c r="AV263" s="13" t="s">
        <v>233</v>
      </c>
      <c r="AW263" s="13" t="s">
        <v>33</v>
      </c>
      <c r="AX263" s="13" t="s">
        <v>81</v>
      </c>
      <c r="AY263" s="158" t="s">
        <v>226</v>
      </c>
    </row>
    <row r="264" spans="2:65" s="1" customFormat="1" ht="16.5" customHeight="1" x14ac:dyDescent="0.2">
      <c r="B264" s="33"/>
      <c r="C264" s="132" t="s">
        <v>518</v>
      </c>
      <c r="D264" s="132" t="s">
        <v>228</v>
      </c>
      <c r="E264" s="133" t="s">
        <v>1719</v>
      </c>
      <c r="F264" s="134" t="s">
        <v>1720</v>
      </c>
      <c r="G264" s="135" t="s">
        <v>231</v>
      </c>
      <c r="H264" s="136">
        <v>124.8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1935</v>
      </c>
    </row>
    <row r="265" spans="2:65" s="1" customFormat="1" x14ac:dyDescent="0.2">
      <c r="B265" s="33"/>
      <c r="D265" s="145" t="s">
        <v>235</v>
      </c>
      <c r="F265" s="146" t="s">
        <v>1722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2" customFormat="1" x14ac:dyDescent="0.2">
      <c r="B266" s="149"/>
      <c r="D266" s="150" t="s">
        <v>237</v>
      </c>
      <c r="E266" s="151" t="s">
        <v>19</v>
      </c>
      <c r="F266" s="152" t="s">
        <v>1137</v>
      </c>
      <c r="H266" s="153">
        <v>124.8</v>
      </c>
      <c r="I266" s="154"/>
      <c r="L266" s="149"/>
      <c r="M266" s="155"/>
      <c r="T266" s="156"/>
      <c r="AT266" s="151" t="s">
        <v>237</v>
      </c>
      <c r="AU266" s="151" t="s">
        <v>83</v>
      </c>
      <c r="AV266" s="12" t="s">
        <v>83</v>
      </c>
      <c r="AW266" s="12" t="s">
        <v>33</v>
      </c>
      <c r="AX266" s="12" t="s">
        <v>81</v>
      </c>
      <c r="AY266" s="151" t="s">
        <v>226</v>
      </c>
    </row>
    <row r="267" spans="2:65" s="1" customFormat="1" ht="24.2" customHeight="1" x14ac:dyDescent="0.2">
      <c r="B267" s="33"/>
      <c r="C267" s="132" t="s">
        <v>524</v>
      </c>
      <c r="D267" s="132" t="s">
        <v>228</v>
      </c>
      <c r="E267" s="133" t="s">
        <v>1293</v>
      </c>
      <c r="F267" s="134" t="s">
        <v>1294</v>
      </c>
      <c r="G267" s="135" t="s">
        <v>231</v>
      </c>
      <c r="H267" s="136">
        <v>124.8</v>
      </c>
      <c r="I267" s="137"/>
      <c r="J267" s="138">
        <f>ROUND(I267*H267,2)</f>
        <v>0</v>
      </c>
      <c r="K267" s="134" t="s">
        <v>232</v>
      </c>
      <c r="L267" s="33"/>
      <c r="M267" s="139" t="s">
        <v>19</v>
      </c>
      <c r="N267" s="140" t="s">
        <v>44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233</v>
      </c>
      <c r="AT267" s="143" t="s">
        <v>228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1936</v>
      </c>
    </row>
    <row r="268" spans="2:65" s="1" customFormat="1" x14ac:dyDescent="0.2">
      <c r="B268" s="33"/>
      <c r="D268" s="145" t="s">
        <v>235</v>
      </c>
      <c r="F268" s="146" t="s">
        <v>1296</v>
      </c>
      <c r="I268" s="147"/>
      <c r="L268" s="33"/>
      <c r="M268" s="148"/>
      <c r="T268" s="54"/>
      <c r="AT268" s="18" t="s">
        <v>235</v>
      </c>
      <c r="AU268" s="18" t="s">
        <v>83</v>
      </c>
    </row>
    <row r="269" spans="2:65" s="15" customFormat="1" x14ac:dyDescent="0.2">
      <c r="B269" s="185"/>
      <c r="D269" s="150" t="s">
        <v>237</v>
      </c>
      <c r="E269" s="186" t="s">
        <v>19</v>
      </c>
      <c r="F269" s="187" t="s">
        <v>1937</v>
      </c>
      <c r="H269" s="186" t="s">
        <v>19</v>
      </c>
      <c r="I269" s="188"/>
      <c r="L269" s="185"/>
      <c r="M269" s="189"/>
      <c r="T269" s="190"/>
      <c r="AT269" s="186" t="s">
        <v>237</v>
      </c>
      <c r="AU269" s="186" t="s">
        <v>83</v>
      </c>
      <c r="AV269" s="15" t="s">
        <v>81</v>
      </c>
      <c r="AW269" s="15" t="s">
        <v>33</v>
      </c>
      <c r="AX269" s="15" t="s">
        <v>73</v>
      </c>
      <c r="AY269" s="186" t="s">
        <v>226</v>
      </c>
    </row>
    <row r="270" spans="2:65" s="12" customFormat="1" x14ac:dyDescent="0.2">
      <c r="B270" s="149"/>
      <c r="D270" s="150" t="s">
        <v>237</v>
      </c>
      <c r="E270" s="151" t="s">
        <v>19</v>
      </c>
      <c r="F270" s="152" t="s">
        <v>2247</v>
      </c>
      <c r="H270" s="153">
        <v>124.8</v>
      </c>
      <c r="I270" s="154"/>
      <c r="L270" s="149"/>
      <c r="M270" s="155"/>
      <c r="T270" s="156"/>
      <c r="AT270" s="151" t="s">
        <v>237</v>
      </c>
      <c r="AU270" s="151" t="s">
        <v>83</v>
      </c>
      <c r="AV270" s="12" t="s">
        <v>83</v>
      </c>
      <c r="AW270" s="12" t="s">
        <v>33</v>
      </c>
      <c r="AX270" s="12" t="s">
        <v>73</v>
      </c>
      <c r="AY270" s="151" t="s">
        <v>226</v>
      </c>
    </row>
    <row r="271" spans="2:65" s="13" customFormat="1" x14ac:dyDescent="0.2">
      <c r="B271" s="157"/>
      <c r="D271" s="150" t="s">
        <v>237</v>
      </c>
      <c r="E271" s="158" t="s">
        <v>1137</v>
      </c>
      <c r="F271" s="159" t="s">
        <v>240</v>
      </c>
      <c r="H271" s="160">
        <v>124.8</v>
      </c>
      <c r="I271" s="161"/>
      <c r="L271" s="157"/>
      <c r="M271" s="162"/>
      <c r="T271" s="163"/>
      <c r="AT271" s="158" t="s">
        <v>237</v>
      </c>
      <c r="AU271" s="158" t="s">
        <v>83</v>
      </c>
      <c r="AV271" s="13" t="s">
        <v>233</v>
      </c>
      <c r="AW271" s="13" t="s">
        <v>33</v>
      </c>
      <c r="AX271" s="13" t="s">
        <v>81</v>
      </c>
      <c r="AY271" s="158" t="s">
        <v>226</v>
      </c>
    </row>
    <row r="272" spans="2:65" s="11" customFormat="1" ht="22.9" customHeight="1" x14ac:dyDescent="0.2">
      <c r="B272" s="120"/>
      <c r="D272" s="121" t="s">
        <v>72</v>
      </c>
      <c r="E272" s="130" t="s">
        <v>270</v>
      </c>
      <c r="F272" s="130" t="s">
        <v>697</v>
      </c>
      <c r="I272" s="123"/>
      <c r="J272" s="131">
        <f>BK272</f>
        <v>0</v>
      </c>
      <c r="L272" s="120"/>
      <c r="M272" s="125"/>
      <c r="P272" s="126">
        <f>SUM(P273:P320)</f>
        <v>0</v>
      </c>
      <c r="R272" s="126">
        <f>SUM(R273:R320)</f>
        <v>4.7090730000000001</v>
      </c>
      <c r="T272" s="127">
        <f>SUM(T273:T320)</f>
        <v>0</v>
      </c>
      <c r="AR272" s="121" t="s">
        <v>81</v>
      </c>
      <c r="AT272" s="128" t="s">
        <v>72</v>
      </c>
      <c r="AU272" s="128" t="s">
        <v>81</v>
      </c>
      <c r="AY272" s="121" t="s">
        <v>226</v>
      </c>
      <c r="BK272" s="129">
        <f>SUM(BK273:BK320)</f>
        <v>0</v>
      </c>
    </row>
    <row r="273" spans="2:65" s="1" customFormat="1" ht="21.75" customHeight="1" x14ac:dyDescent="0.2">
      <c r="B273" s="33"/>
      <c r="C273" s="132" t="s">
        <v>532</v>
      </c>
      <c r="D273" s="132" t="s">
        <v>228</v>
      </c>
      <c r="E273" s="133" t="s">
        <v>934</v>
      </c>
      <c r="F273" s="134" t="s">
        <v>935</v>
      </c>
      <c r="G273" s="135" t="s">
        <v>396</v>
      </c>
      <c r="H273" s="136">
        <v>39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2.0000000000000002E-5</v>
      </c>
      <c r="R273" s="141">
        <f>Q273*H273</f>
        <v>7.8000000000000009E-4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1939</v>
      </c>
    </row>
    <row r="274" spans="2:65" s="1" customFormat="1" x14ac:dyDescent="0.2">
      <c r="B274" s="33"/>
      <c r="D274" s="145" t="s">
        <v>235</v>
      </c>
      <c r="F274" s="146" t="s">
        <v>937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2248</v>
      </c>
      <c r="H275" s="153">
        <v>39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73</v>
      </c>
      <c r="AY275" s="151" t="s">
        <v>226</v>
      </c>
    </row>
    <row r="276" spans="2:65" s="13" customFormat="1" x14ac:dyDescent="0.2">
      <c r="B276" s="157"/>
      <c r="D276" s="150" t="s">
        <v>237</v>
      </c>
      <c r="E276" s="158" t="s">
        <v>1828</v>
      </c>
      <c r="F276" s="159" t="s">
        <v>240</v>
      </c>
      <c r="H276" s="160">
        <v>39</v>
      </c>
      <c r="I276" s="161"/>
      <c r="L276" s="157"/>
      <c r="M276" s="162"/>
      <c r="T276" s="163"/>
      <c r="AT276" s="158" t="s">
        <v>237</v>
      </c>
      <c r="AU276" s="158" t="s">
        <v>83</v>
      </c>
      <c r="AV276" s="13" t="s">
        <v>233</v>
      </c>
      <c r="AW276" s="13" t="s">
        <v>33</v>
      </c>
      <c r="AX276" s="13" t="s">
        <v>81</v>
      </c>
      <c r="AY276" s="158" t="s">
        <v>226</v>
      </c>
    </row>
    <row r="277" spans="2:65" s="1" customFormat="1" ht="16.5" customHeight="1" x14ac:dyDescent="0.2">
      <c r="B277" s="33"/>
      <c r="C277" s="175" t="s">
        <v>538</v>
      </c>
      <c r="D277" s="175" t="s">
        <v>331</v>
      </c>
      <c r="E277" s="176" t="s">
        <v>939</v>
      </c>
      <c r="F277" s="177" t="s">
        <v>940</v>
      </c>
      <c r="G277" s="178" t="s">
        <v>396</v>
      </c>
      <c r="H277" s="179">
        <v>39.585000000000001</v>
      </c>
      <c r="I277" s="180"/>
      <c r="J277" s="181">
        <f>ROUND(I277*H277,2)</f>
        <v>0</v>
      </c>
      <c r="K277" s="177" t="s">
        <v>232</v>
      </c>
      <c r="L277" s="182"/>
      <c r="M277" s="183" t="s">
        <v>19</v>
      </c>
      <c r="N277" s="184" t="s">
        <v>44</v>
      </c>
      <c r="P277" s="141">
        <f>O277*H277</f>
        <v>0</v>
      </c>
      <c r="Q277" s="141">
        <v>1.34E-2</v>
      </c>
      <c r="R277" s="141">
        <f>Q277*H277</f>
        <v>0.53043899999999999</v>
      </c>
      <c r="S277" s="141">
        <v>0</v>
      </c>
      <c r="T277" s="142">
        <f>S277*H277</f>
        <v>0</v>
      </c>
      <c r="AR277" s="143" t="s">
        <v>270</v>
      </c>
      <c r="AT277" s="143" t="s">
        <v>331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1941</v>
      </c>
    </row>
    <row r="278" spans="2:65" s="12" customFormat="1" x14ac:dyDescent="0.2">
      <c r="B278" s="149"/>
      <c r="D278" s="150" t="s">
        <v>237</v>
      </c>
      <c r="E278" s="151" t="s">
        <v>19</v>
      </c>
      <c r="F278" s="152" t="s">
        <v>1828</v>
      </c>
      <c r="H278" s="153">
        <v>39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33</v>
      </c>
      <c r="AX278" s="12" t="s">
        <v>81</v>
      </c>
      <c r="AY278" s="151" t="s">
        <v>226</v>
      </c>
    </row>
    <row r="279" spans="2:65" s="12" customFormat="1" x14ac:dyDescent="0.2">
      <c r="B279" s="149"/>
      <c r="D279" s="150" t="s">
        <v>237</v>
      </c>
      <c r="F279" s="152" t="s">
        <v>2249</v>
      </c>
      <c r="H279" s="153">
        <v>39.585000000000001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4</v>
      </c>
      <c r="AX279" s="12" t="s">
        <v>81</v>
      </c>
      <c r="AY279" s="151" t="s">
        <v>226</v>
      </c>
    </row>
    <row r="280" spans="2:65" s="1" customFormat="1" ht="24.2" customHeight="1" x14ac:dyDescent="0.2">
      <c r="B280" s="33"/>
      <c r="C280" s="132" t="s">
        <v>1328</v>
      </c>
      <c r="D280" s="132" t="s">
        <v>228</v>
      </c>
      <c r="E280" s="133" t="s">
        <v>1943</v>
      </c>
      <c r="F280" s="134" t="s">
        <v>1944</v>
      </c>
      <c r="G280" s="135" t="s">
        <v>243</v>
      </c>
      <c r="H280" s="136">
        <v>2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1E-4</v>
      </c>
      <c r="R280" s="141">
        <f>Q280*H280</f>
        <v>2.0000000000000001E-4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1945</v>
      </c>
    </row>
    <row r="281" spans="2:65" s="1" customFormat="1" x14ac:dyDescent="0.2">
      <c r="B281" s="33"/>
      <c r="D281" s="145" t="s">
        <v>235</v>
      </c>
      <c r="F281" s="146" t="s">
        <v>1946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2250</v>
      </c>
      <c r="H282" s="153">
        <v>2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2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75" t="s">
        <v>1330</v>
      </c>
      <c r="D284" s="175" t="s">
        <v>331</v>
      </c>
      <c r="E284" s="176" t="s">
        <v>1948</v>
      </c>
      <c r="F284" s="177" t="s">
        <v>1949</v>
      </c>
      <c r="G284" s="178" t="s">
        <v>243</v>
      </c>
      <c r="H284" s="179">
        <v>2.0299999999999998</v>
      </c>
      <c r="I284" s="180"/>
      <c r="J284" s="181">
        <f>ROUND(I284*H284,2)</f>
        <v>0</v>
      </c>
      <c r="K284" s="177" t="s">
        <v>19</v>
      </c>
      <c r="L284" s="182"/>
      <c r="M284" s="183" t="s">
        <v>19</v>
      </c>
      <c r="N284" s="184" t="s">
        <v>44</v>
      </c>
      <c r="P284" s="141">
        <f>O284*H284</f>
        <v>0</v>
      </c>
      <c r="Q284" s="141">
        <v>4.7999999999999996E-3</v>
      </c>
      <c r="R284" s="141">
        <f>Q284*H284</f>
        <v>9.7439999999999975E-3</v>
      </c>
      <c r="S284" s="141">
        <v>0</v>
      </c>
      <c r="T284" s="142">
        <f>S284*H284</f>
        <v>0</v>
      </c>
      <c r="AR284" s="143" t="s">
        <v>270</v>
      </c>
      <c r="AT284" s="143" t="s">
        <v>331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1950</v>
      </c>
    </row>
    <row r="285" spans="2:65" s="12" customFormat="1" x14ac:dyDescent="0.2">
      <c r="B285" s="149"/>
      <c r="D285" s="150" t="s">
        <v>237</v>
      </c>
      <c r="F285" s="152" t="s">
        <v>2251</v>
      </c>
      <c r="H285" s="153">
        <v>2.0299999999999998</v>
      </c>
      <c r="I285" s="154"/>
      <c r="L285" s="149"/>
      <c r="M285" s="155"/>
      <c r="T285" s="156"/>
      <c r="AT285" s="151" t="s">
        <v>237</v>
      </c>
      <c r="AU285" s="151" t="s">
        <v>83</v>
      </c>
      <c r="AV285" s="12" t="s">
        <v>83</v>
      </c>
      <c r="AW285" s="12" t="s">
        <v>4</v>
      </c>
      <c r="AX285" s="12" t="s">
        <v>81</v>
      </c>
      <c r="AY285" s="151" t="s">
        <v>226</v>
      </c>
    </row>
    <row r="286" spans="2:65" s="1" customFormat="1" ht="16.5" customHeight="1" x14ac:dyDescent="0.2">
      <c r="B286" s="33"/>
      <c r="C286" s="132" t="s">
        <v>1332</v>
      </c>
      <c r="D286" s="132" t="s">
        <v>228</v>
      </c>
      <c r="E286" s="133" t="s">
        <v>951</v>
      </c>
      <c r="F286" s="134" t="s">
        <v>952</v>
      </c>
      <c r="G286" s="135" t="s">
        <v>953</v>
      </c>
      <c r="H286" s="136">
        <v>1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3.1E-4</v>
      </c>
      <c r="R286" s="141">
        <f>Q286*H286</f>
        <v>3.1E-4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1952</v>
      </c>
    </row>
    <row r="287" spans="2:65" s="1" customFormat="1" x14ac:dyDescent="0.2">
      <c r="B287" s="33"/>
      <c r="D287" s="145" t="s">
        <v>235</v>
      </c>
      <c r="F287" s="146" t="s">
        <v>955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2" customFormat="1" x14ac:dyDescent="0.2">
      <c r="B288" s="149"/>
      <c r="D288" s="150" t="s">
        <v>237</v>
      </c>
      <c r="E288" s="151" t="s">
        <v>19</v>
      </c>
      <c r="F288" s="152" t="s">
        <v>2241</v>
      </c>
      <c r="H288" s="153">
        <v>1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33</v>
      </c>
      <c r="AX288" s="12" t="s">
        <v>73</v>
      </c>
      <c r="AY288" s="151" t="s">
        <v>226</v>
      </c>
    </row>
    <row r="289" spans="2:65" s="13" customFormat="1" x14ac:dyDescent="0.2">
      <c r="B289" s="157"/>
      <c r="D289" s="150" t="s">
        <v>237</v>
      </c>
      <c r="E289" s="158" t="s">
        <v>19</v>
      </c>
      <c r="F289" s="159" t="s">
        <v>240</v>
      </c>
      <c r="H289" s="160">
        <v>1</v>
      </c>
      <c r="I289" s="161"/>
      <c r="L289" s="157"/>
      <c r="M289" s="162"/>
      <c r="T289" s="163"/>
      <c r="AT289" s="158" t="s">
        <v>237</v>
      </c>
      <c r="AU289" s="158" t="s">
        <v>83</v>
      </c>
      <c r="AV289" s="13" t="s">
        <v>233</v>
      </c>
      <c r="AW289" s="13" t="s">
        <v>33</v>
      </c>
      <c r="AX289" s="13" t="s">
        <v>81</v>
      </c>
      <c r="AY289" s="158" t="s">
        <v>226</v>
      </c>
    </row>
    <row r="290" spans="2:65" s="1" customFormat="1" ht="16.5" customHeight="1" x14ac:dyDescent="0.2">
      <c r="B290" s="33"/>
      <c r="C290" s="132" t="s">
        <v>1335</v>
      </c>
      <c r="D290" s="132" t="s">
        <v>228</v>
      </c>
      <c r="E290" s="133" t="s">
        <v>960</v>
      </c>
      <c r="F290" s="134" t="s">
        <v>961</v>
      </c>
      <c r="G290" s="135" t="s">
        <v>243</v>
      </c>
      <c r="H290" s="136">
        <v>2</v>
      </c>
      <c r="I290" s="137"/>
      <c r="J290" s="138">
        <f>ROUND(I290*H290,2)</f>
        <v>0</v>
      </c>
      <c r="K290" s="134" t="s">
        <v>232</v>
      </c>
      <c r="L290" s="33"/>
      <c r="M290" s="139" t="s">
        <v>19</v>
      </c>
      <c r="N290" s="140" t="s">
        <v>44</v>
      </c>
      <c r="P290" s="141">
        <f>O290*H290</f>
        <v>0</v>
      </c>
      <c r="Q290" s="141">
        <v>1.0189999999999999E-2</v>
      </c>
      <c r="R290" s="141">
        <f>Q290*H290</f>
        <v>2.0379999999999999E-2</v>
      </c>
      <c r="S290" s="141">
        <v>0</v>
      </c>
      <c r="T290" s="142">
        <f>S290*H290</f>
        <v>0</v>
      </c>
      <c r="AR290" s="143" t="s">
        <v>233</v>
      </c>
      <c r="AT290" s="143" t="s">
        <v>228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1953</v>
      </c>
    </row>
    <row r="291" spans="2:65" s="1" customFormat="1" x14ac:dyDescent="0.2">
      <c r="B291" s="33"/>
      <c r="D291" s="145" t="s">
        <v>235</v>
      </c>
      <c r="F291" s="146" t="s">
        <v>963</v>
      </c>
      <c r="I291" s="147"/>
      <c r="L291" s="33"/>
      <c r="M291" s="148"/>
      <c r="T291" s="54"/>
      <c r="AT291" s="18" t="s">
        <v>235</v>
      </c>
      <c r="AU291" s="18" t="s">
        <v>83</v>
      </c>
    </row>
    <row r="292" spans="2:65" s="12" customFormat="1" x14ac:dyDescent="0.2">
      <c r="B292" s="149"/>
      <c r="D292" s="150" t="s">
        <v>237</v>
      </c>
      <c r="E292" s="151" t="s">
        <v>19</v>
      </c>
      <c r="F292" s="152" t="s">
        <v>2252</v>
      </c>
      <c r="H292" s="153">
        <v>2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75" t="s">
        <v>1490</v>
      </c>
      <c r="D293" s="175" t="s">
        <v>331</v>
      </c>
      <c r="E293" s="176" t="s">
        <v>2089</v>
      </c>
      <c r="F293" s="177" t="s">
        <v>2090</v>
      </c>
      <c r="G293" s="178" t="s">
        <v>243</v>
      </c>
      <c r="H293" s="179">
        <v>1</v>
      </c>
      <c r="I293" s="180"/>
      <c r="J293" s="181">
        <f>ROUND(I293*H293,2)</f>
        <v>0</v>
      </c>
      <c r="K293" s="177" t="s">
        <v>232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0.254</v>
      </c>
      <c r="R293" s="141">
        <f>Q293*H293</f>
        <v>0.254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2091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2241</v>
      </c>
      <c r="H294" s="153">
        <v>1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73</v>
      </c>
      <c r="AY294" s="151" t="s">
        <v>226</v>
      </c>
    </row>
    <row r="295" spans="2:65" s="13" customFormat="1" x14ac:dyDescent="0.2">
      <c r="B295" s="157"/>
      <c r="D295" s="150" t="s">
        <v>237</v>
      </c>
      <c r="E295" s="158" t="s">
        <v>19</v>
      </c>
      <c r="F295" s="159" t="s">
        <v>240</v>
      </c>
      <c r="H295" s="160">
        <v>1</v>
      </c>
      <c r="I295" s="161"/>
      <c r="L295" s="157"/>
      <c r="M295" s="162"/>
      <c r="T295" s="163"/>
      <c r="AT295" s="158" t="s">
        <v>237</v>
      </c>
      <c r="AU295" s="158" t="s">
        <v>83</v>
      </c>
      <c r="AV295" s="13" t="s">
        <v>233</v>
      </c>
      <c r="AW295" s="13" t="s">
        <v>33</v>
      </c>
      <c r="AX295" s="13" t="s">
        <v>81</v>
      </c>
      <c r="AY295" s="158" t="s">
        <v>226</v>
      </c>
    </row>
    <row r="296" spans="2:65" s="1" customFormat="1" ht="16.5" customHeight="1" x14ac:dyDescent="0.2">
      <c r="B296" s="33"/>
      <c r="C296" s="175" t="s">
        <v>1493</v>
      </c>
      <c r="D296" s="175" t="s">
        <v>331</v>
      </c>
      <c r="E296" s="176" t="s">
        <v>2092</v>
      </c>
      <c r="F296" s="177" t="s">
        <v>2093</v>
      </c>
      <c r="G296" s="178" t="s">
        <v>243</v>
      </c>
      <c r="H296" s="179">
        <v>1</v>
      </c>
      <c r="I296" s="180"/>
      <c r="J296" s="181">
        <f>ROUND(I296*H296,2)</f>
        <v>0</v>
      </c>
      <c r="K296" s="177" t="s">
        <v>232</v>
      </c>
      <c r="L296" s="182"/>
      <c r="M296" s="183" t="s">
        <v>19</v>
      </c>
      <c r="N296" s="184" t="s">
        <v>44</v>
      </c>
      <c r="P296" s="141">
        <f>O296*H296</f>
        <v>0</v>
      </c>
      <c r="Q296" s="141">
        <v>0.50600000000000001</v>
      </c>
      <c r="R296" s="141">
        <f>Q296*H296</f>
        <v>0.50600000000000001</v>
      </c>
      <c r="S296" s="141">
        <v>0</v>
      </c>
      <c r="T296" s="142">
        <f>S296*H296</f>
        <v>0</v>
      </c>
      <c r="AR296" s="143" t="s">
        <v>270</v>
      </c>
      <c r="AT296" s="143" t="s">
        <v>331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2094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2241</v>
      </c>
      <c r="H297" s="153">
        <v>1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73</v>
      </c>
      <c r="AY297" s="151" t="s">
        <v>226</v>
      </c>
    </row>
    <row r="298" spans="2:65" s="13" customFormat="1" x14ac:dyDescent="0.2">
      <c r="B298" s="157"/>
      <c r="D298" s="150" t="s">
        <v>237</v>
      </c>
      <c r="E298" s="158" t="s">
        <v>19</v>
      </c>
      <c r="F298" s="159" t="s">
        <v>240</v>
      </c>
      <c r="H298" s="160">
        <v>1</v>
      </c>
      <c r="I298" s="161"/>
      <c r="L298" s="157"/>
      <c r="M298" s="162"/>
      <c r="T298" s="163"/>
      <c r="AT298" s="158" t="s">
        <v>237</v>
      </c>
      <c r="AU298" s="158" t="s">
        <v>83</v>
      </c>
      <c r="AV298" s="13" t="s">
        <v>233</v>
      </c>
      <c r="AW298" s="13" t="s">
        <v>33</v>
      </c>
      <c r="AX298" s="13" t="s">
        <v>81</v>
      </c>
      <c r="AY298" s="158" t="s">
        <v>226</v>
      </c>
    </row>
    <row r="299" spans="2:65" s="1" customFormat="1" ht="16.5" customHeight="1" x14ac:dyDescent="0.2">
      <c r="B299" s="33"/>
      <c r="C299" s="175" t="s">
        <v>1496</v>
      </c>
      <c r="D299" s="175" t="s">
        <v>331</v>
      </c>
      <c r="E299" s="176" t="s">
        <v>1963</v>
      </c>
      <c r="F299" s="177" t="s">
        <v>1964</v>
      </c>
      <c r="G299" s="178" t="s">
        <v>243</v>
      </c>
      <c r="H299" s="179">
        <v>3</v>
      </c>
      <c r="I299" s="180"/>
      <c r="J299" s="181">
        <f>ROUND(I299*H299,2)</f>
        <v>0</v>
      </c>
      <c r="K299" s="177" t="s">
        <v>232</v>
      </c>
      <c r="L299" s="182"/>
      <c r="M299" s="183" t="s">
        <v>19</v>
      </c>
      <c r="N299" s="184" t="s">
        <v>44</v>
      </c>
      <c r="P299" s="141">
        <f>O299*H299</f>
        <v>0</v>
      </c>
      <c r="Q299" s="141">
        <v>2E-3</v>
      </c>
      <c r="R299" s="141">
        <f>Q299*H299</f>
        <v>6.0000000000000001E-3</v>
      </c>
      <c r="S299" s="141">
        <v>0</v>
      </c>
      <c r="T299" s="142">
        <f>S299*H299</f>
        <v>0</v>
      </c>
      <c r="AR299" s="143" t="s">
        <v>270</v>
      </c>
      <c r="AT299" s="143" t="s">
        <v>331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1965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2253</v>
      </c>
      <c r="H300" s="153">
        <v>3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3" customFormat="1" x14ac:dyDescent="0.2">
      <c r="B301" s="157"/>
      <c r="D301" s="150" t="s">
        <v>237</v>
      </c>
      <c r="E301" s="158" t="s">
        <v>19</v>
      </c>
      <c r="F301" s="159" t="s">
        <v>240</v>
      </c>
      <c r="H301" s="160">
        <v>3</v>
      </c>
      <c r="I301" s="161"/>
      <c r="L301" s="157"/>
      <c r="M301" s="162"/>
      <c r="T301" s="163"/>
      <c r="AT301" s="158" t="s">
        <v>237</v>
      </c>
      <c r="AU301" s="158" t="s">
        <v>83</v>
      </c>
      <c r="AV301" s="13" t="s">
        <v>233</v>
      </c>
      <c r="AW301" s="13" t="s">
        <v>33</v>
      </c>
      <c r="AX301" s="13" t="s">
        <v>81</v>
      </c>
      <c r="AY301" s="158" t="s">
        <v>226</v>
      </c>
    </row>
    <row r="302" spans="2:65" s="1" customFormat="1" ht="16.5" customHeight="1" x14ac:dyDescent="0.2">
      <c r="B302" s="33"/>
      <c r="C302" s="132" t="s">
        <v>1499</v>
      </c>
      <c r="D302" s="132" t="s">
        <v>228</v>
      </c>
      <c r="E302" s="133" t="s">
        <v>1971</v>
      </c>
      <c r="F302" s="134" t="s">
        <v>1972</v>
      </c>
      <c r="G302" s="135" t="s">
        <v>243</v>
      </c>
      <c r="H302" s="136">
        <v>1</v>
      </c>
      <c r="I302" s="137"/>
      <c r="J302" s="138">
        <f>ROUND(I302*H302,2)</f>
        <v>0</v>
      </c>
      <c r="K302" s="134" t="s">
        <v>232</v>
      </c>
      <c r="L302" s="33"/>
      <c r="M302" s="139" t="s">
        <v>19</v>
      </c>
      <c r="N302" s="140" t="s">
        <v>44</v>
      </c>
      <c r="P302" s="141">
        <f>O302*H302</f>
        <v>0</v>
      </c>
      <c r="Q302" s="141">
        <v>2.8539999999999999E-2</v>
      </c>
      <c r="R302" s="141">
        <f>Q302*H302</f>
        <v>2.8539999999999999E-2</v>
      </c>
      <c r="S302" s="141">
        <v>0</v>
      </c>
      <c r="T302" s="142">
        <f>S302*H302</f>
        <v>0</v>
      </c>
      <c r="AR302" s="143" t="s">
        <v>233</v>
      </c>
      <c r="AT302" s="143" t="s">
        <v>228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1973</v>
      </c>
    </row>
    <row r="303" spans="2:65" s="1" customFormat="1" x14ac:dyDescent="0.2">
      <c r="B303" s="33"/>
      <c r="D303" s="145" t="s">
        <v>235</v>
      </c>
      <c r="F303" s="146" t="s">
        <v>1974</v>
      </c>
      <c r="I303" s="147"/>
      <c r="L303" s="33"/>
      <c r="M303" s="148"/>
      <c r="T303" s="54"/>
      <c r="AT303" s="18" t="s">
        <v>235</v>
      </c>
      <c r="AU303" s="18" t="s">
        <v>83</v>
      </c>
    </row>
    <row r="304" spans="2:65" s="1" customFormat="1" ht="16.5" customHeight="1" x14ac:dyDescent="0.2">
      <c r="B304" s="33"/>
      <c r="C304" s="175" t="s">
        <v>1501</v>
      </c>
      <c r="D304" s="175" t="s">
        <v>331</v>
      </c>
      <c r="E304" s="176" t="s">
        <v>1975</v>
      </c>
      <c r="F304" s="177" t="s">
        <v>1976</v>
      </c>
      <c r="G304" s="178" t="s">
        <v>243</v>
      </c>
      <c r="H304" s="179">
        <v>1</v>
      </c>
      <c r="I304" s="180"/>
      <c r="J304" s="181">
        <f>ROUND(I304*H304,2)</f>
        <v>0</v>
      </c>
      <c r="K304" s="177" t="s">
        <v>19</v>
      </c>
      <c r="L304" s="182"/>
      <c r="M304" s="183" t="s">
        <v>19</v>
      </c>
      <c r="N304" s="184" t="s">
        <v>44</v>
      </c>
      <c r="P304" s="141">
        <f>O304*H304</f>
        <v>0</v>
      </c>
      <c r="Q304" s="141">
        <v>2.4900000000000002</v>
      </c>
      <c r="R304" s="141">
        <f>Q304*H304</f>
        <v>2.4900000000000002</v>
      </c>
      <c r="S304" s="141">
        <v>0</v>
      </c>
      <c r="T304" s="142">
        <f>S304*H304</f>
        <v>0</v>
      </c>
      <c r="AR304" s="143" t="s">
        <v>270</v>
      </c>
      <c r="AT304" s="143" t="s">
        <v>331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1977</v>
      </c>
    </row>
    <row r="305" spans="2:65" s="12" customFormat="1" x14ac:dyDescent="0.2">
      <c r="B305" s="149"/>
      <c r="D305" s="150" t="s">
        <v>237</v>
      </c>
      <c r="E305" s="151" t="s">
        <v>19</v>
      </c>
      <c r="F305" s="152" t="s">
        <v>2241</v>
      </c>
      <c r="H305" s="153">
        <v>1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33</v>
      </c>
      <c r="AX305" s="12" t="s">
        <v>73</v>
      </c>
      <c r="AY305" s="151" t="s">
        <v>226</v>
      </c>
    </row>
    <row r="306" spans="2:65" s="13" customFormat="1" x14ac:dyDescent="0.2">
      <c r="B306" s="157"/>
      <c r="D306" s="150" t="s">
        <v>237</v>
      </c>
      <c r="E306" s="158" t="s">
        <v>19</v>
      </c>
      <c r="F306" s="159" t="s">
        <v>240</v>
      </c>
      <c r="H306" s="160">
        <v>1</v>
      </c>
      <c r="I306" s="161"/>
      <c r="L306" s="157"/>
      <c r="M306" s="162"/>
      <c r="T306" s="163"/>
      <c r="AT306" s="158" t="s">
        <v>237</v>
      </c>
      <c r="AU306" s="158" t="s">
        <v>83</v>
      </c>
      <c r="AV306" s="13" t="s">
        <v>233</v>
      </c>
      <c r="AW306" s="13" t="s">
        <v>33</v>
      </c>
      <c r="AX306" s="13" t="s">
        <v>81</v>
      </c>
      <c r="AY306" s="158" t="s">
        <v>226</v>
      </c>
    </row>
    <row r="307" spans="2:65" s="1" customFormat="1" ht="16.5" customHeight="1" x14ac:dyDescent="0.2">
      <c r="B307" s="33"/>
      <c r="C307" s="175" t="s">
        <v>1503</v>
      </c>
      <c r="D307" s="175" t="s">
        <v>331</v>
      </c>
      <c r="E307" s="176" t="s">
        <v>1982</v>
      </c>
      <c r="F307" s="177" t="s">
        <v>1983</v>
      </c>
      <c r="G307" s="178" t="s">
        <v>243</v>
      </c>
      <c r="H307" s="179">
        <v>2</v>
      </c>
      <c r="I307" s="180"/>
      <c r="J307" s="181">
        <f>ROUND(I307*H307,2)</f>
        <v>0</v>
      </c>
      <c r="K307" s="177" t="s">
        <v>19</v>
      </c>
      <c r="L307" s="182"/>
      <c r="M307" s="183" t="s">
        <v>19</v>
      </c>
      <c r="N307" s="184" t="s">
        <v>44</v>
      </c>
      <c r="P307" s="141">
        <f>O307*H307</f>
        <v>0</v>
      </c>
      <c r="Q307" s="141">
        <v>5.0000000000000001E-4</v>
      </c>
      <c r="R307" s="141">
        <f>Q307*H307</f>
        <v>1E-3</v>
      </c>
      <c r="S307" s="141">
        <v>0</v>
      </c>
      <c r="T307" s="142">
        <f>S307*H307</f>
        <v>0</v>
      </c>
      <c r="AR307" s="143" t="s">
        <v>270</v>
      </c>
      <c r="AT307" s="143" t="s">
        <v>331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1984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2250</v>
      </c>
      <c r="H308" s="153">
        <v>2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2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32" t="s">
        <v>1763</v>
      </c>
      <c r="D310" s="132" t="s">
        <v>228</v>
      </c>
      <c r="E310" s="133" t="s">
        <v>1986</v>
      </c>
      <c r="F310" s="134" t="s">
        <v>1987</v>
      </c>
      <c r="G310" s="135" t="s">
        <v>243</v>
      </c>
      <c r="H310" s="136">
        <v>1</v>
      </c>
      <c r="I310" s="137"/>
      <c r="J310" s="138">
        <f>ROUND(I310*H310,2)</f>
        <v>0</v>
      </c>
      <c r="K310" s="134" t="s">
        <v>232</v>
      </c>
      <c r="L310" s="33"/>
      <c r="M310" s="139" t="s">
        <v>19</v>
      </c>
      <c r="N310" s="140" t="s">
        <v>44</v>
      </c>
      <c r="P310" s="141">
        <f>O310*H310</f>
        <v>0</v>
      </c>
      <c r="Q310" s="141">
        <v>3.9269999999999999E-2</v>
      </c>
      <c r="R310" s="141">
        <f>Q310*H310</f>
        <v>3.9269999999999999E-2</v>
      </c>
      <c r="S310" s="141">
        <v>0</v>
      </c>
      <c r="T310" s="142">
        <f>S310*H310</f>
        <v>0</v>
      </c>
      <c r="AR310" s="143" t="s">
        <v>233</v>
      </c>
      <c r="AT310" s="143" t="s">
        <v>228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1988</v>
      </c>
    </row>
    <row r="311" spans="2:65" s="1" customFormat="1" x14ac:dyDescent="0.2">
      <c r="B311" s="33"/>
      <c r="D311" s="145" t="s">
        <v>235</v>
      </c>
      <c r="F311" s="146" t="s">
        <v>1989</v>
      </c>
      <c r="I311" s="147"/>
      <c r="L311" s="33"/>
      <c r="M311" s="148"/>
      <c r="T311" s="54"/>
      <c r="AT311" s="18" t="s">
        <v>235</v>
      </c>
      <c r="AU311" s="18" t="s">
        <v>83</v>
      </c>
    </row>
    <row r="312" spans="2:65" s="1" customFormat="1" ht="16.5" customHeight="1" x14ac:dyDescent="0.2">
      <c r="B312" s="33"/>
      <c r="C312" s="175" t="s">
        <v>1768</v>
      </c>
      <c r="D312" s="175" t="s">
        <v>331</v>
      </c>
      <c r="E312" s="176" t="s">
        <v>1990</v>
      </c>
      <c r="F312" s="177" t="s">
        <v>1991</v>
      </c>
      <c r="G312" s="178" t="s">
        <v>243</v>
      </c>
      <c r="H312" s="179">
        <v>1</v>
      </c>
      <c r="I312" s="180"/>
      <c r="J312" s="181">
        <f>ROUND(I312*H312,2)</f>
        <v>0</v>
      </c>
      <c r="K312" s="177" t="s">
        <v>19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0.435</v>
      </c>
      <c r="R312" s="141">
        <f>Q312*H312</f>
        <v>0.435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1992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2241</v>
      </c>
      <c r="H313" s="153">
        <v>1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3" customFormat="1" x14ac:dyDescent="0.2">
      <c r="B314" s="157"/>
      <c r="D314" s="150" t="s">
        <v>237</v>
      </c>
      <c r="E314" s="158" t="s">
        <v>19</v>
      </c>
      <c r="F314" s="159" t="s">
        <v>240</v>
      </c>
      <c r="H314" s="160">
        <v>1</v>
      </c>
      <c r="I314" s="161"/>
      <c r="L314" s="157"/>
      <c r="M314" s="162"/>
      <c r="T314" s="163"/>
      <c r="AT314" s="158" t="s">
        <v>237</v>
      </c>
      <c r="AU314" s="158" t="s">
        <v>83</v>
      </c>
      <c r="AV314" s="13" t="s">
        <v>233</v>
      </c>
      <c r="AW314" s="13" t="s">
        <v>33</v>
      </c>
      <c r="AX314" s="13" t="s">
        <v>81</v>
      </c>
      <c r="AY314" s="158" t="s">
        <v>226</v>
      </c>
    </row>
    <row r="315" spans="2:65" s="1" customFormat="1" ht="16.5" customHeight="1" x14ac:dyDescent="0.2">
      <c r="B315" s="33"/>
      <c r="C315" s="132" t="s">
        <v>1770</v>
      </c>
      <c r="D315" s="132" t="s">
        <v>228</v>
      </c>
      <c r="E315" s="133" t="s">
        <v>975</v>
      </c>
      <c r="F315" s="134" t="s">
        <v>976</v>
      </c>
      <c r="G315" s="135" t="s">
        <v>243</v>
      </c>
      <c r="H315" s="136">
        <v>1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0.21734000000000001</v>
      </c>
      <c r="R315" s="141">
        <f>Q315*H315</f>
        <v>0.21734000000000001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1997</v>
      </c>
    </row>
    <row r="316" spans="2:65" s="1" customFormat="1" x14ac:dyDescent="0.2">
      <c r="B316" s="33"/>
      <c r="D316" s="145" t="s">
        <v>235</v>
      </c>
      <c r="F316" s="146" t="s">
        <v>978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" customFormat="1" ht="16.5" customHeight="1" x14ac:dyDescent="0.2">
      <c r="B317" s="33"/>
      <c r="C317" s="175" t="s">
        <v>1774</v>
      </c>
      <c r="D317" s="175" t="s">
        <v>331</v>
      </c>
      <c r="E317" s="176" t="s">
        <v>979</v>
      </c>
      <c r="F317" s="177" t="s">
        <v>980</v>
      </c>
      <c r="G317" s="178" t="s">
        <v>243</v>
      </c>
      <c r="H317" s="179">
        <v>1</v>
      </c>
      <c r="I317" s="180"/>
      <c r="J317" s="181">
        <f>ROUND(I317*H317,2)</f>
        <v>0</v>
      </c>
      <c r="K317" s="177" t="s">
        <v>19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0.16500000000000001</v>
      </c>
      <c r="R317" s="141">
        <f>Q317*H317</f>
        <v>0.16500000000000001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1998</v>
      </c>
    </row>
    <row r="318" spans="2:65" s="1" customFormat="1" ht="16.5" customHeight="1" x14ac:dyDescent="0.2">
      <c r="B318" s="33"/>
      <c r="C318" s="132" t="s">
        <v>1778</v>
      </c>
      <c r="D318" s="132" t="s">
        <v>228</v>
      </c>
      <c r="E318" s="133" t="s">
        <v>986</v>
      </c>
      <c r="F318" s="134" t="s">
        <v>987</v>
      </c>
      <c r="G318" s="135" t="s">
        <v>396</v>
      </c>
      <c r="H318" s="136">
        <v>39</v>
      </c>
      <c r="I318" s="137"/>
      <c r="J318" s="138">
        <f>ROUND(I318*H318,2)</f>
        <v>0</v>
      </c>
      <c r="K318" s="134" t="s">
        <v>232</v>
      </c>
      <c r="L318" s="33"/>
      <c r="M318" s="139" t="s">
        <v>19</v>
      </c>
      <c r="N318" s="140" t="s">
        <v>44</v>
      </c>
      <c r="P318" s="141">
        <f>O318*H318</f>
        <v>0</v>
      </c>
      <c r="Q318" s="141">
        <v>1.2999999999999999E-4</v>
      </c>
      <c r="R318" s="141">
        <f>Q318*H318</f>
        <v>5.0699999999999999E-3</v>
      </c>
      <c r="S318" s="141">
        <v>0</v>
      </c>
      <c r="T318" s="142">
        <f>S318*H318</f>
        <v>0</v>
      </c>
      <c r="AR318" s="143" t="s">
        <v>233</v>
      </c>
      <c r="AT318" s="143" t="s">
        <v>228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1999</v>
      </c>
    </row>
    <row r="319" spans="2:65" s="1" customFormat="1" x14ac:dyDescent="0.2">
      <c r="B319" s="33"/>
      <c r="D319" s="145" t="s">
        <v>235</v>
      </c>
      <c r="F319" s="146" t="s">
        <v>989</v>
      </c>
      <c r="I319" s="147"/>
      <c r="L319" s="33"/>
      <c r="M319" s="148"/>
      <c r="T319" s="54"/>
      <c r="AT319" s="18" t="s">
        <v>235</v>
      </c>
      <c r="AU319" s="18" t="s">
        <v>83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2000</v>
      </c>
      <c r="H320" s="153">
        <v>39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81</v>
      </c>
      <c r="AY320" s="151" t="s">
        <v>226</v>
      </c>
    </row>
    <row r="321" spans="2:65" s="11" customFormat="1" ht="22.9" customHeight="1" x14ac:dyDescent="0.2">
      <c r="B321" s="120"/>
      <c r="D321" s="121" t="s">
        <v>72</v>
      </c>
      <c r="E321" s="130" t="s">
        <v>330</v>
      </c>
      <c r="F321" s="130" t="s">
        <v>478</v>
      </c>
      <c r="I321" s="123"/>
      <c r="J321" s="131">
        <f>BK321</f>
        <v>0</v>
      </c>
      <c r="L321" s="120"/>
      <c r="M321" s="125"/>
      <c r="P321" s="126">
        <f>SUM(P322:P353)</f>
        <v>0</v>
      </c>
      <c r="R321" s="126">
        <f>SUM(R322:R353)</f>
        <v>0</v>
      </c>
      <c r="T321" s="127">
        <f>SUM(T322:T353)</f>
        <v>0</v>
      </c>
      <c r="AR321" s="121" t="s">
        <v>81</v>
      </c>
      <c r="AT321" s="128" t="s">
        <v>72</v>
      </c>
      <c r="AU321" s="128" t="s">
        <v>81</v>
      </c>
      <c r="AY321" s="121" t="s">
        <v>226</v>
      </c>
      <c r="BK321" s="129">
        <f>SUM(BK322:BK353)</f>
        <v>0</v>
      </c>
    </row>
    <row r="322" spans="2:65" s="1" customFormat="1" ht="24.2" customHeight="1" x14ac:dyDescent="0.2">
      <c r="B322" s="33"/>
      <c r="C322" s="132" t="s">
        <v>535</v>
      </c>
      <c r="D322" s="132" t="s">
        <v>228</v>
      </c>
      <c r="E322" s="133" t="s">
        <v>1309</v>
      </c>
      <c r="F322" s="134" t="s">
        <v>1310</v>
      </c>
      <c r="G322" s="135" t="s">
        <v>396</v>
      </c>
      <c r="H322" s="136">
        <v>78</v>
      </c>
      <c r="I322" s="137"/>
      <c r="J322" s="138">
        <f>ROUND(I322*H322,2)</f>
        <v>0</v>
      </c>
      <c r="K322" s="134" t="s">
        <v>232</v>
      </c>
      <c r="L322" s="33"/>
      <c r="M322" s="139" t="s">
        <v>19</v>
      </c>
      <c r="N322" s="140" t="s">
        <v>44</v>
      </c>
      <c r="P322" s="141">
        <f>O322*H322</f>
        <v>0</v>
      </c>
      <c r="Q322" s="141">
        <v>0</v>
      </c>
      <c r="R322" s="141">
        <f>Q322*H322</f>
        <v>0</v>
      </c>
      <c r="S322" s="141">
        <v>0</v>
      </c>
      <c r="T322" s="142">
        <f>S322*H322</f>
        <v>0</v>
      </c>
      <c r="AR322" s="143" t="s">
        <v>233</v>
      </c>
      <c r="AT322" s="143" t="s">
        <v>228</v>
      </c>
      <c r="AU322" s="143" t="s">
        <v>83</v>
      </c>
      <c r="AY322" s="18" t="s">
        <v>226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81</v>
      </c>
      <c r="BK322" s="144">
        <f>ROUND(I322*H322,2)</f>
        <v>0</v>
      </c>
      <c r="BL322" s="18" t="s">
        <v>233</v>
      </c>
      <c r="BM322" s="143" t="s">
        <v>2001</v>
      </c>
    </row>
    <row r="323" spans="2:65" s="1" customFormat="1" x14ac:dyDescent="0.2">
      <c r="B323" s="33"/>
      <c r="D323" s="145" t="s">
        <v>235</v>
      </c>
      <c r="F323" s="146" t="s">
        <v>1312</v>
      </c>
      <c r="I323" s="147"/>
      <c r="L323" s="33"/>
      <c r="M323" s="148"/>
      <c r="T323" s="54"/>
      <c r="AT323" s="18" t="s">
        <v>235</v>
      </c>
      <c r="AU323" s="18" t="s">
        <v>83</v>
      </c>
    </row>
    <row r="324" spans="2:65" s="12" customFormat="1" x14ac:dyDescent="0.2">
      <c r="B324" s="149"/>
      <c r="D324" s="150" t="s">
        <v>237</v>
      </c>
      <c r="E324" s="151" t="s">
        <v>19</v>
      </c>
      <c r="F324" s="152" t="s">
        <v>2002</v>
      </c>
      <c r="H324" s="153">
        <v>78</v>
      </c>
      <c r="I324" s="154"/>
      <c r="L324" s="149"/>
      <c r="M324" s="155"/>
      <c r="T324" s="156"/>
      <c r="AT324" s="151" t="s">
        <v>237</v>
      </c>
      <c r="AU324" s="151" t="s">
        <v>83</v>
      </c>
      <c r="AV324" s="12" t="s">
        <v>83</v>
      </c>
      <c r="AW324" s="12" t="s">
        <v>33</v>
      </c>
      <c r="AX324" s="12" t="s">
        <v>81</v>
      </c>
      <c r="AY324" s="151" t="s">
        <v>226</v>
      </c>
    </row>
    <row r="325" spans="2:65" s="1" customFormat="1" ht="16.5" customHeight="1" x14ac:dyDescent="0.2">
      <c r="B325" s="33"/>
      <c r="C325" s="132" t="s">
        <v>1787</v>
      </c>
      <c r="D325" s="132" t="s">
        <v>228</v>
      </c>
      <c r="E325" s="133" t="s">
        <v>1314</v>
      </c>
      <c r="F325" s="134" t="s">
        <v>1315</v>
      </c>
      <c r="G325" s="135" t="s">
        <v>396</v>
      </c>
      <c r="H325" s="136">
        <v>78</v>
      </c>
      <c r="I325" s="137"/>
      <c r="J325" s="138">
        <f>ROUND(I325*H325,2)</f>
        <v>0</v>
      </c>
      <c r="K325" s="134" t="s">
        <v>232</v>
      </c>
      <c r="L325" s="33"/>
      <c r="M325" s="139" t="s">
        <v>19</v>
      </c>
      <c r="N325" s="140" t="s">
        <v>44</v>
      </c>
      <c r="P325" s="141">
        <f>O325*H325</f>
        <v>0</v>
      </c>
      <c r="Q325" s="141">
        <v>0</v>
      </c>
      <c r="R325" s="141">
        <f>Q325*H325</f>
        <v>0</v>
      </c>
      <c r="S325" s="141">
        <v>0</v>
      </c>
      <c r="T325" s="142">
        <f>S325*H325</f>
        <v>0</v>
      </c>
      <c r="AR325" s="143" t="s">
        <v>233</v>
      </c>
      <c r="AT325" s="143" t="s">
        <v>228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2003</v>
      </c>
    </row>
    <row r="326" spans="2:65" s="1" customFormat="1" x14ac:dyDescent="0.2">
      <c r="B326" s="33"/>
      <c r="D326" s="145" t="s">
        <v>235</v>
      </c>
      <c r="F326" s="146" t="s">
        <v>1317</v>
      </c>
      <c r="I326" s="147"/>
      <c r="L326" s="33"/>
      <c r="M326" s="148"/>
      <c r="T326" s="54"/>
      <c r="AT326" s="18" t="s">
        <v>235</v>
      </c>
      <c r="AU326" s="18" t="s">
        <v>83</v>
      </c>
    </row>
    <row r="327" spans="2:65" s="12" customFormat="1" x14ac:dyDescent="0.2">
      <c r="B327" s="149"/>
      <c r="D327" s="150" t="s">
        <v>237</v>
      </c>
      <c r="E327" s="151" t="s">
        <v>19</v>
      </c>
      <c r="F327" s="152" t="s">
        <v>2002</v>
      </c>
      <c r="H327" s="153">
        <v>78</v>
      </c>
      <c r="I327" s="154"/>
      <c r="L327" s="149"/>
      <c r="M327" s="155"/>
      <c r="T327" s="156"/>
      <c r="AT327" s="151" t="s">
        <v>237</v>
      </c>
      <c r="AU327" s="151" t="s">
        <v>83</v>
      </c>
      <c r="AV327" s="12" t="s">
        <v>83</v>
      </c>
      <c r="AW327" s="12" t="s">
        <v>33</v>
      </c>
      <c r="AX327" s="12" t="s">
        <v>73</v>
      </c>
      <c r="AY327" s="151" t="s">
        <v>226</v>
      </c>
    </row>
    <row r="328" spans="2:65" s="13" customFormat="1" x14ac:dyDescent="0.2">
      <c r="B328" s="157"/>
      <c r="D328" s="150" t="s">
        <v>237</v>
      </c>
      <c r="E328" s="158" t="s">
        <v>19</v>
      </c>
      <c r="F328" s="159" t="s">
        <v>240</v>
      </c>
      <c r="H328" s="160">
        <v>78</v>
      </c>
      <c r="I328" s="161"/>
      <c r="L328" s="157"/>
      <c r="M328" s="162"/>
      <c r="T328" s="163"/>
      <c r="AT328" s="158" t="s">
        <v>237</v>
      </c>
      <c r="AU328" s="158" t="s">
        <v>83</v>
      </c>
      <c r="AV328" s="13" t="s">
        <v>233</v>
      </c>
      <c r="AW328" s="13" t="s">
        <v>33</v>
      </c>
      <c r="AX328" s="13" t="s">
        <v>81</v>
      </c>
      <c r="AY328" s="158" t="s">
        <v>226</v>
      </c>
    </row>
    <row r="329" spans="2:65" s="1" customFormat="1" ht="24.2" customHeight="1" x14ac:dyDescent="0.2">
      <c r="B329" s="33"/>
      <c r="C329" s="132" t="s">
        <v>1792</v>
      </c>
      <c r="D329" s="132" t="s">
        <v>228</v>
      </c>
      <c r="E329" s="133" t="s">
        <v>490</v>
      </c>
      <c r="F329" s="134" t="s">
        <v>491</v>
      </c>
      <c r="G329" s="135" t="s">
        <v>492</v>
      </c>
      <c r="H329" s="136">
        <v>26.193999999999999</v>
      </c>
      <c r="I329" s="137"/>
      <c r="J329" s="138">
        <f>ROUND(I329*H329,2)</f>
        <v>0</v>
      </c>
      <c r="K329" s="134" t="s">
        <v>232</v>
      </c>
      <c r="L329" s="33"/>
      <c r="M329" s="139" t="s">
        <v>19</v>
      </c>
      <c r="N329" s="140" t="s">
        <v>44</v>
      </c>
      <c r="P329" s="141">
        <f>O329*H329</f>
        <v>0</v>
      </c>
      <c r="Q329" s="141">
        <v>0</v>
      </c>
      <c r="R329" s="141">
        <f>Q329*H329</f>
        <v>0</v>
      </c>
      <c r="S329" s="141">
        <v>0</v>
      </c>
      <c r="T329" s="142">
        <f>S329*H329</f>
        <v>0</v>
      </c>
      <c r="AR329" s="143" t="s">
        <v>233</v>
      </c>
      <c r="AT329" s="143" t="s">
        <v>228</v>
      </c>
      <c r="AU329" s="143" t="s">
        <v>83</v>
      </c>
      <c r="AY329" s="18" t="s">
        <v>226</v>
      </c>
      <c r="BE329" s="144">
        <f>IF(N329="základní",J329,0)</f>
        <v>0</v>
      </c>
      <c r="BF329" s="144">
        <f>IF(N329="snížená",J329,0)</f>
        <v>0</v>
      </c>
      <c r="BG329" s="144">
        <f>IF(N329="zákl. přenesená",J329,0)</f>
        <v>0</v>
      </c>
      <c r="BH329" s="144">
        <f>IF(N329="sníž. přenesená",J329,0)</f>
        <v>0</v>
      </c>
      <c r="BI329" s="144">
        <f>IF(N329="nulová",J329,0)</f>
        <v>0</v>
      </c>
      <c r="BJ329" s="18" t="s">
        <v>81</v>
      </c>
      <c r="BK329" s="144">
        <f>ROUND(I329*H329,2)</f>
        <v>0</v>
      </c>
      <c r="BL329" s="18" t="s">
        <v>233</v>
      </c>
      <c r="BM329" s="143" t="s">
        <v>2004</v>
      </c>
    </row>
    <row r="330" spans="2:65" s="1" customFormat="1" x14ac:dyDescent="0.2">
      <c r="B330" s="33"/>
      <c r="D330" s="145" t="s">
        <v>235</v>
      </c>
      <c r="F330" s="146" t="s">
        <v>494</v>
      </c>
      <c r="I330" s="147"/>
      <c r="L330" s="33"/>
      <c r="M330" s="148"/>
      <c r="T330" s="54"/>
      <c r="AT330" s="18" t="s">
        <v>235</v>
      </c>
      <c r="AU330" s="18" t="s">
        <v>83</v>
      </c>
    </row>
    <row r="331" spans="2:65" s="12" customFormat="1" x14ac:dyDescent="0.2">
      <c r="B331" s="149"/>
      <c r="D331" s="150" t="s">
        <v>237</v>
      </c>
      <c r="E331" s="151" t="s">
        <v>19</v>
      </c>
      <c r="F331" s="152" t="s">
        <v>2254</v>
      </c>
      <c r="H331" s="153">
        <v>14.712</v>
      </c>
      <c r="I331" s="154"/>
      <c r="L331" s="149"/>
      <c r="M331" s="155"/>
      <c r="T331" s="156"/>
      <c r="AT331" s="151" t="s">
        <v>237</v>
      </c>
      <c r="AU331" s="151" t="s">
        <v>83</v>
      </c>
      <c r="AV331" s="12" t="s">
        <v>83</v>
      </c>
      <c r="AW331" s="12" t="s">
        <v>33</v>
      </c>
      <c r="AX331" s="12" t="s">
        <v>73</v>
      </c>
      <c r="AY331" s="151" t="s">
        <v>226</v>
      </c>
    </row>
    <row r="332" spans="2:65" s="12" customFormat="1" x14ac:dyDescent="0.2">
      <c r="B332" s="149"/>
      <c r="D332" s="150" t="s">
        <v>237</v>
      </c>
      <c r="E332" s="151" t="s">
        <v>19</v>
      </c>
      <c r="F332" s="152" t="s">
        <v>2255</v>
      </c>
      <c r="H332" s="153">
        <v>11.481999999999999</v>
      </c>
      <c r="I332" s="154"/>
      <c r="L332" s="149"/>
      <c r="M332" s="155"/>
      <c r="T332" s="156"/>
      <c r="AT332" s="151" t="s">
        <v>237</v>
      </c>
      <c r="AU332" s="151" t="s">
        <v>83</v>
      </c>
      <c r="AV332" s="12" t="s">
        <v>83</v>
      </c>
      <c r="AW332" s="12" t="s">
        <v>33</v>
      </c>
      <c r="AX332" s="12" t="s">
        <v>73</v>
      </c>
      <c r="AY332" s="151" t="s">
        <v>226</v>
      </c>
    </row>
    <row r="333" spans="2:65" s="13" customFormat="1" x14ac:dyDescent="0.2">
      <c r="B333" s="157"/>
      <c r="D333" s="150" t="s">
        <v>237</v>
      </c>
      <c r="E333" s="158" t="s">
        <v>19</v>
      </c>
      <c r="F333" s="159" t="s">
        <v>240</v>
      </c>
      <c r="H333" s="160">
        <v>26.193999999999999</v>
      </c>
      <c r="I333" s="161"/>
      <c r="L333" s="157"/>
      <c r="M333" s="162"/>
      <c r="T333" s="163"/>
      <c r="AT333" s="158" t="s">
        <v>237</v>
      </c>
      <c r="AU333" s="158" t="s">
        <v>83</v>
      </c>
      <c r="AV333" s="13" t="s">
        <v>233</v>
      </c>
      <c r="AW333" s="13" t="s">
        <v>33</v>
      </c>
      <c r="AX333" s="13" t="s">
        <v>81</v>
      </c>
      <c r="AY333" s="158" t="s">
        <v>226</v>
      </c>
    </row>
    <row r="334" spans="2:65" s="1" customFormat="1" ht="24.2" customHeight="1" x14ac:dyDescent="0.2">
      <c r="B334" s="33"/>
      <c r="C334" s="132" t="s">
        <v>1795</v>
      </c>
      <c r="D334" s="132" t="s">
        <v>228</v>
      </c>
      <c r="E334" s="133" t="s">
        <v>497</v>
      </c>
      <c r="F334" s="134" t="s">
        <v>498</v>
      </c>
      <c r="G334" s="135" t="s">
        <v>492</v>
      </c>
      <c r="H334" s="136">
        <v>104.776</v>
      </c>
      <c r="I334" s="137"/>
      <c r="J334" s="138">
        <f>ROUND(I334*H334,2)</f>
        <v>0</v>
      </c>
      <c r="K334" s="134" t="s">
        <v>232</v>
      </c>
      <c r="L334" s="33"/>
      <c r="M334" s="139" t="s">
        <v>19</v>
      </c>
      <c r="N334" s="140" t="s">
        <v>44</v>
      </c>
      <c r="P334" s="141">
        <f>O334*H334</f>
        <v>0</v>
      </c>
      <c r="Q334" s="141">
        <v>0</v>
      </c>
      <c r="R334" s="141">
        <f>Q334*H334</f>
        <v>0</v>
      </c>
      <c r="S334" s="141">
        <v>0</v>
      </c>
      <c r="T334" s="142">
        <f>S334*H334</f>
        <v>0</v>
      </c>
      <c r="AR334" s="143" t="s">
        <v>233</v>
      </c>
      <c r="AT334" s="143" t="s">
        <v>228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2007</v>
      </c>
    </row>
    <row r="335" spans="2:65" s="1" customFormat="1" x14ac:dyDescent="0.2">
      <c r="B335" s="33"/>
      <c r="D335" s="145" t="s">
        <v>235</v>
      </c>
      <c r="F335" s="146" t="s">
        <v>500</v>
      </c>
      <c r="I335" s="147"/>
      <c r="L335" s="33"/>
      <c r="M335" s="148"/>
      <c r="T335" s="54"/>
      <c r="AT335" s="18" t="s">
        <v>235</v>
      </c>
      <c r="AU335" s="18" t="s">
        <v>83</v>
      </c>
    </row>
    <row r="336" spans="2:65" s="12" customFormat="1" x14ac:dyDescent="0.2">
      <c r="B336" s="149"/>
      <c r="D336" s="150" t="s">
        <v>237</v>
      </c>
      <c r="F336" s="152" t="s">
        <v>2256</v>
      </c>
      <c r="H336" s="153">
        <v>104.776</v>
      </c>
      <c r="I336" s="154"/>
      <c r="L336" s="149"/>
      <c r="M336" s="155"/>
      <c r="T336" s="156"/>
      <c r="AT336" s="151" t="s">
        <v>237</v>
      </c>
      <c r="AU336" s="151" t="s">
        <v>83</v>
      </c>
      <c r="AV336" s="12" t="s">
        <v>83</v>
      </c>
      <c r="AW336" s="12" t="s">
        <v>4</v>
      </c>
      <c r="AX336" s="12" t="s">
        <v>81</v>
      </c>
      <c r="AY336" s="151" t="s">
        <v>226</v>
      </c>
    </row>
    <row r="337" spans="2:65" s="1" customFormat="1" ht="24.2" customHeight="1" x14ac:dyDescent="0.2">
      <c r="B337" s="33"/>
      <c r="C337" s="132" t="s">
        <v>1797</v>
      </c>
      <c r="D337" s="132" t="s">
        <v>228</v>
      </c>
      <c r="E337" s="133" t="s">
        <v>503</v>
      </c>
      <c r="F337" s="134" t="s">
        <v>504</v>
      </c>
      <c r="G337" s="135" t="s">
        <v>492</v>
      </c>
      <c r="H337" s="136">
        <v>36.055999999999997</v>
      </c>
      <c r="I337" s="137"/>
      <c r="J337" s="138">
        <f>ROUND(I337*H337,2)</f>
        <v>0</v>
      </c>
      <c r="K337" s="134" t="s">
        <v>232</v>
      </c>
      <c r="L337" s="33"/>
      <c r="M337" s="139" t="s">
        <v>19</v>
      </c>
      <c r="N337" s="140" t="s">
        <v>44</v>
      </c>
      <c r="P337" s="141">
        <f>O337*H337</f>
        <v>0</v>
      </c>
      <c r="Q337" s="141">
        <v>0</v>
      </c>
      <c r="R337" s="141">
        <f>Q337*H337</f>
        <v>0</v>
      </c>
      <c r="S337" s="141">
        <v>0</v>
      </c>
      <c r="T337" s="142">
        <f>S337*H337</f>
        <v>0</v>
      </c>
      <c r="AR337" s="143" t="s">
        <v>233</v>
      </c>
      <c r="AT337" s="143" t="s">
        <v>228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2009</v>
      </c>
    </row>
    <row r="338" spans="2:65" s="1" customFormat="1" x14ac:dyDescent="0.2">
      <c r="B338" s="33"/>
      <c r="D338" s="145" t="s">
        <v>235</v>
      </c>
      <c r="F338" s="146" t="s">
        <v>506</v>
      </c>
      <c r="I338" s="147"/>
      <c r="L338" s="33"/>
      <c r="M338" s="148"/>
      <c r="T338" s="54"/>
      <c r="AT338" s="18" t="s">
        <v>235</v>
      </c>
      <c r="AU338" s="18" t="s">
        <v>83</v>
      </c>
    </row>
    <row r="339" spans="2:65" s="12" customFormat="1" x14ac:dyDescent="0.2">
      <c r="B339" s="149"/>
      <c r="D339" s="150" t="s">
        <v>237</v>
      </c>
      <c r="E339" s="151" t="s">
        <v>19</v>
      </c>
      <c r="F339" s="152" t="s">
        <v>2257</v>
      </c>
      <c r="H339" s="153">
        <v>16.486999999999998</v>
      </c>
      <c r="I339" s="154"/>
      <c r="L339" s="149"/>
      <c r="M339" s="155"/>
      <c r="T339" s="156"/>
      <c r="AT339" s="151" t="s">
        <v>237</v>
      </c>
      <c r="AU339" s="151" t="s">
        <v>83</v>
      </c>
      <c r="AV339" s="12" t="s">
        <v>83</v>
      </c>
      <c r="AW339" s="12" t="s">
        <v>33</v>
      </c>
      <c r="AX339" s="12" t="s">
        <v>73</v>
      </c>
      <c r="AY339" s="151" t="s">
        <v>226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2258</v>
      </c>
      <c r="H340" s="153">
        <v>19.568999999999999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36.055999999999997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24.2" customHeight="1" x14ac:dyDescent="0.2">
      <c r="B342" s="33"/>
      <c r="C342" s="132" t="s">
        <v>1801</v>
      </c>
      <c r="D342" s="132" t="s">
        <v>228</v>
      </c>
      <c r="E342" s="133" t="s">
        <v>509</v>
      </c>
      <c r="F342" s="134" t="s">
        <v>498</v>
      </c>
      <c r="G342" s="135" t="s">
        <v>492</v>
      </c>
      <c r="H342" s="136">
        <v>144.22399999999999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2012</v>
      </c>
    </row>
    <row r="343" spans="2:65" s="1" customFormat="1" x14ac:dyDescent="0.2">
      <c r="B343" s="33"/>
      <c r="D343" s="145" t="s">
        <v>235</v>
      </c>
      <c r="F343" s="146" t="s">
        <v>511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F344" s="152" t="s">
        <v>2259</v>
      </c>
      <c r="H344" s="153">
        <v>144.22399999999999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4</v>
      </c>
      <c r="AX344" s="12" t="s">
        <v>81</v>
      </c>
      <c r="AY344" s="151" t="s">
        <v>226</v>
      </c>
    </row>
    <row r="345" spans="2:65" s="1" customFormat="1" ht="24.2" customHeight="1" x14ac:dyDescent="0.2">
      <c r="B345" s="33"/>
      <c r="C345" s="132" t="s">
        <v>1804</v>
      </c>
      <c r="D345" s="132" t="s">
        <v>228</v>
      </c>
      <c r="E345" s="133" t="s">
        <v>514</v>
      </c>
      <c r="F345" s="134" t="s">
        <v>515</v>
      </c>
      <c r="G345" s="135" t="s">
        <v>492</v>
      </c>
      <c r="H345" s="136">
        <v>16.486999999999998</v>
      </c>
      <c r="I345" s="137"/>
      <c r="J345" s="138">
        <f>ROUND(I345*H345,2)</f>
        <v>0</v>
      </c>
      <c r="K345" s="134" t="s">
        <v>19</v>
      </c>
      <c r="L345" s="33"/>
      <c r="M345" s="139" t="s">
        <v>19</v>
      </c>
      <c r="N345" s="140" t="s">
        <v>44</v>
      </c>
      <c r="P345" s="141">
        <f>O345*H345</f>
        <v>0</v>
      </c>
      <c r="Q345" s="141">
        <v>0</v>
      </c>
      <c r="R345" s="141">
        <f>Q345*H345</f>
        <v>0</v>
      </c>
      <c r="S345" s="141">
        <v>0</v>
      </c>
      <c r="T345" s="142">
        <f>S345*H345</f>
        <v>0</v>
      </c>
      <c r="AR345" s="143" t="s">
        <v>233</v>
      </c>
      <c r="AT345" s="143" t="s">
        <v>228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2014</v>
      </c>
    </row>
    <row r="346" spans="2:65" s="12" customFormat="1" x14ac:dyDescent="0.2">
      <c r="B346" s="149"/>
      <c r="D346" s="150" t="s">
        <v>237</v>
      </c>
      <c r="E346" s="151" t="s">
        <v>19</v>
      </c>
      <c r="F346" s="152" t="s">
        <v>2257</v>
      </c>
      <c r="H346" s="153">
        <v>16.486999999999998</v>
      </c>
      <c r="I346" s="154"/>
      <c r="L346" s="149"/>
      <c r="M346" s="155"/>
      <c r="T346" s="156"/>
      <c r="AT346" s="151" t="s">
        <v>237</v>
      </c>
      <c r="AU346" s="151" t="s">
        <v>83</v>
      </c>
      <c r="AV346" s="12" t="s">
        <v>83</v>
      </c>
      <c r="AW346" s="12" t="s">
        <v>33</v>
      </c>
      <c r="AX346" s="12" t="s">
        <v>73</v>
      </c>
      <c r="AY346" s="151" t="s">
        <v>226</v>
      </c>
    </row>
    <row r="347" spans="2:65" s="13" customFormat="1" x14ac:dyDescent="0.2">
      <c r="B347" s="157"/>
      <c r="D347" s="150" t="s">
        <v>237</v>
      </c>
      <c r="E347" s="158" t="s">
        <v>19</v>
      </c>
      <c r="F347" s="159" t="s">
        <v>240</v>
      </c>
      <c r="H347" s="160">
        <v>16.486999999999998</v>
      </c>
      <c r="I347" s="161"/>
      <c r="L347" s="157"/>
      <c r="M347" s="162"/>
      <c r="T347" s="163"/>
      <c r="AT347" s="158" t="s">
        <v>237</v>
      </c>
      <c r="AU347" s="158" t="s">
        <v>83</v>
      </c>
      <c r="AV347" s="13" t="s">
        <v>233</v>
      </c>
      <c r="AW347" s="13" t="s">
        <v>33</v>
      </c>
      <c r="AX347" s="13" t="s">
        <v>81</v>
      </c>
      <c r="AY347" s="158" t="s">
        <v>226</v>
      </c>
    </row>
    <row r="348" spans="2:65" s="1" customFormat="1" ht="24.2" customHeight="1" x14ac:dyDescent="0.2">
      <c r="B348" s="33"/>
      <c r="C348" s="132" t="s">
        <v>1810</v>
      </c>
      <c r="D348" s="132" t="s">
        <v>228</v>
      </c>
      <c r="E348" s="133" t="s">
        <v>519</v>
      </c>
      <c r="F348" s="134" t="s">
        <v>520</v>
      </c>
      <c r="G348" s="135" t="s">
        <v>492</v>
      </c>
      <c r="H348" s="136">
        <v>31.050999999999998</v>
      </c>
      <c r="I348" s="137"/>
      <c r="J348" s="138">
        <f>ROUND(I348*H348,2)</f>
        <v>0</v>
      </c>
      <c r="K348" s="134" t="s">
        <v>19</v>
      </c>
      <c r="L348" s="33"/>
      <c r="M348" s="139" t="s">
        <v>19</v>
      </c>
      <c r="N348" s="140" t="s">
        <v>44</v>
      </c>
      <c r="P348" s="141">
        <f>O348*H348</f>
        <v>0</v>
      </c>
      <c r="Q348" s="141">
        <v>0</v>
      </c>
      <c r="R348" s="141">
        <f>Q348*H348</f>
        <v>0</v>
      </c>
      <c r="S348" s="141">
        <v>0</v>
      </c>
      <c r="T348" s="142">
        <f>S348*H348</f>
        <v>0</v>
      </c>
      <c r="AR348" s="143" t="s">
        <v>233</v>
      </c>
      <c r="AT348" s="143" t="s">
        <v>228</v>
      </c>
      <c r="AU348" s="143" t="s">
        <v>83</v>
      </c>
      <c r="AY348" s="18" t="s">
        <v>226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8" t="s">
        <v>81</v>
      </c>
      <c r="BK348" s="144">
        <f>ROUND(I348*H348,2)</f>
        <v>0</v>
      </c>
      <c r="BL348" s="18" t="s">
        <v>233</v>
      </c>
      <c r="BM348" s="143" t="s">
        <v>2015</v>
      </c>
    </row>
    <row r="349" spans="2:65" s="12" customFormat="1" x14ac:dyDescent="0.2">
      <c r="B349" s="149"/>
      <c r="D349" s="150" t="s">
        <v>237</v>
      </c>
      <c r="E349" s="151" t="s">
        <v>19</v>
      </c>
      <c r="F349" s="152" t="s">
        <v>2255</v>
      </c>
      <c r="H349" s="153">
        <v>11.481999999999999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33</v>
      </c>
      <c r="AX349" s="12" t="s">
        <v>73</v>
      </c>
      <c r="AY349" s="151" t="s">
        <v>226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2258</v>
      </c>
      <c r="H350" s="153">
        <v>19.568999999999999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73</v>
      </c>
      <c r="AY350" s="151" t="s">
        <v>226</v>
      </c>
    </row>
    <row r="351" spans="2:65" s="13" customFormat="1" x14ac:dyDescent="0.2">
      <c r="B351" s="157"/>
      <c r="D351" s="150" t="s">
        <v>237</v>
      </c>
      <c r="E351" s="158" t="s">
        <v>19</v>
      </c>
      <c r="F351" s="159" t="s">
        <v>240</v>
      </c>
      <c r="H351" s="160">
        <v>31.050999999999998</v>
      </c>
      <c r="I351" s="161"/>
      <c r="L351" s="157"/>
      <c r="M351" s="162"/>
      <c r="T351" s="163"/>
      <c r="AT351" s="158" t="s">
        <v>237</v>
      </c>
      <c r="AU351" s="158" t="s">
        <v>83</v>
      </c>
      <c r="AV351" s="13" t="s">
        <v>233</v>
      </c>
      <c r="AW351" s="13" t="s">
        <v>33</v>
      </c>
      <c r="AX351" s="13" t="s">
        <v>81</v>
      </c>
      <c r="AY351" s="158" t="s">
        <v>226</v>
      </c>
    </row>
    <row r="352" spans="2:65" s="1" customFormat="1" ht="24.2" customHeight="1" x14ac:dyDescent="0.2">
      <c r="B352" s="33"/>
      <c r="C352" s="132" t="s">
        <v>1813</v>
      </c>
      <c r="D352" s="132" t="s">
        <v>228</v>
      </c>
      <c r="E352" s="133" t="s">
        <v>1333</v>
      </c>
      <c r="F352" s="134" t="s">
        <v>606</v>
      </c>
      <c r="G352" s="135" t="s">
        <v>492</v>
      </c>
      <c r="H352" s="136">
        <v>14.712</v>
      </c>
      <c r="I352" s="137"/>
      <c r="J352" s="138">
        <f>ROUND(I352*H352,2)</f>
        <v>0</v>
      </c>
      <c r="K352" s="134" t="s">
        <v>19</v>
      </c>
      <c r="L352" s="33"/>
      <c r="M352" s="139" t="s">
        <v>19</v>
      </c>
      <c r="N352" s="140" t="s">
        <v>44</v>
      </c>
      <c r="P352" s="141">
        <f>O352*H352</f>
        <v>0</v>
      </c>
      <c r="Q352" s="141">
        <v>0</v>
      </c>
      <c r="R352" s="141">
        <f>Q352*H352</f>
        <v>0</v>
      </c>
      <c r="S352" s="141">
        <v>0</v>
      </c>
      <c r="T352" s="142">
        <f>S352*H352</f>
        <v>0</v>
      </c>
      <c r="AR352" s="143" t="s">
        <v>233</v>
      </c>
      <c r="AT352" s="143" t="s">
        <v>228</v>
      </c>
      <c r="AU352" s="143" t="s">
        <v>83</v>
      </c>
      <c r="AY352" s="18" t="s">
        <v>226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8" t="s">
        <v>81</v>
      </c>
      <c r="BK352" s="144">
        <f>ROUND(I352*H352,2)</f>
        <v>0</v>
      </c>
      <c r="BL352" s="18" t="s">
        <v>233</v>
      </c>
      <c r="BM352" s="143" t="s">
        <v>2016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2254</v>
      </c>
      <c r="H353" s="153">
        <v>14.712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81</v>
      </c>
      <c r="AY353" s="151" t="s">
        <v>226</v>
      </c>
    </row>
    <row r="354" spans="2:65" s="11" customFormat="1" ht="22.9" customHeight="1" x14ac:dyDescent="0.2">
      <c r="B354" s="120"/>
      <c r="D354" s="121" t="s">
        <v>72</v>
      </c>
      <c r="E354" s="130" t="s">
        <v>762</v>
      </c>
      <c r="F354" s="130" t="s">
        <v>763</v>
      </c>
      <c r="I354" s="123"/>
      <c r="J354" s="131">
        <f>BK354</f>
        <v>0</v>
      </c>
      <c r="L354" s="120"/>
      <c r="M354" s="125"/>
      <c r="P354" s="126">
        <f>SUM(P355:P356)</f>
        <v>0</v>
      </c>
      <c r="R354" s="126">
        <f>SUM(R355:R356)</f>
        <v>0</v>
      </c>
      <c r="T354" s="127">
        <f>SUM(T355:T356)</f>
        <v>0</v>
      </c>
      <c r="AR354" s="121" t="s">
        <v>81</v>
      </c>
      <c r="AT354" s="128" t="s">
        <v>72</v>
      </c>
      <c r="AU354" s="128" t="s">
        <v>81</v>
      </c>
      <c r="AY354" s="121" t="s">
        <v>226</v>
      </c>
      <c r="BK354" s="129">
        <f>SUM(BK355:BK356)</f>
        <v>0</v>
      </c>
    </row>
    <row r="355" spans="2:65" s="1" customFormat="1" ht="24.2" customHeight="1" x14ac:dyDescent="0.2">
      <c r="B355" s="33"/>
      <c r="C355" s="132" t="s">
        <v>1818</v>
      </c>
      <c r="D355" s="132" t="s">
        <v>228</v>
      </c>
      <c r="E355" s="133" t="s">
        <v>990</v>
      </c>
      <c r="F355" s="134" t="s">
        <v>991</v>
      </c>
      <c r="G355" s="135" t="s">
        <v>492</v>
      </c>
      <c r="H355" s="136">
        <v>160.221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0</v>
      </c>
      <c r="R355" s="141">
        <f>Q355*H355</f>
        <v>0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2017</v>
      </c>
    </row>
    <row r="356" spans="2:65" s="1" customFormat="1" x14ac:dyDescent="0.2">
      <c r="B356" s="33"/>
      <c r="D356" s="145" t="s">
        <v>235</v>
      </c>
      <c r="F356" s="146" t="s">
        <v>993</v>
      </c>
      <c r="I356" s="147"/>
      <c r="L356" s="33"/>
      <c r="M356" s="164"/>
      <c r="N356" s="165"/>
      <c r="O356" s="165"/>
      <c r="P356" s="165"/>
      <c r="Q356" s="165"/>
      <c r="R356" s="165"/>
      <c r="S356" s="165"/>
      <c r="T356" s="166"/>
      <c r="AT356" s="18" t="s">
        <v>235</v>
      </c>
      <c r="AU356" s="18" t="s">
        <v>83</v>
      </c>
    </row>
    <row r="357" spans="2:65" s="1" customFormat="1" ht="6.95" customHeight="1" x14ac:dyDescent="0.2">
      <c r="B357" s="42"/>
      <c r="C357" s="43"/>
      <c r="D357" s="43"/>
      <c r="E357" s="43"/>
      <c r="F357" s="43"/>
      <c r="G357" s="43"/>
      <c r="H357" s="43"/>
      <c r="I357" s="43"/>
      <c r="J357" s="43"/>
      <c r="K357" s="43"/>
      <c r="L357" s="33"/>
    </row>
  </sheetData>
  <sheetProtection algorithmName="SHA-512" hashValue="6KPe7sK6IgNrwIqP0SvLEySuxXnxJHnnGVRhaDMCjGEqOoDEpx/vkj/cJu7MWUelhPtVhOEF7t9Db9/7Cm67jA==" saltValue="fimxBCpv2vyQ+OveTqgHedkL/ZCO2Q3YIBhV390SgrvSL+8dyuROaNaE+tFNl3Gg6fFPP4Z5fcK6yznX/L3Ubw==" spinCount="100000" sheet="1" objects="1" scenarios="1" formatColumns="0" formatRows="0" autoFilter="0"/>
  <autoFilter ref="C87:K356" xr:uid="{00000000-0009-0000-0000-00001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900-000000000000}"/>
    <hyperlink ref="F95" r:id="rId2" xr:uid="{00000000-0004-0000-1900-000001000000}"/>
    <hyperlink ref="F98" r:id="rId3" xr:uid="{00000000-0004-0000-1900-000002000000}"/>
    <hyperlink ref="F102" r:id="rId4" xr:uid="{00000000-0004-0000-1900-000003000000}"/>
    <hyperlink ref="F106" r:id="rId5" xr:uid="{00000000-0004-0000-1900-000004000000}"/>
    <hyperlink ref="F109" r:id="rId6" xr:uid="{00000000-0004-0000-1900-000005000000}"/>
    <hyperlink ref="F112" r:id="rId7" xr:uid="{00000000-0004-0000-1900-000006000000}"/>
    <hyperlink ref="F114" r:id="rId8" xr:uid="{00000000-0004-0000-1900-000007000000}"/>
    <hyperlink ref="F119" r:id="rId9" xr:uid="{00000000-0004-0000-1900-000008000000}"/>
    <hyperlink ref="F122" r:id="rId10" xr:uid="{00000000-0004-0000-1900-000009000000}"/>
    <hyperlink ref="F126" r:id="rId11" xr:uid="{00000000-0004-0000-1900-00000A000000}"/>
    <hyperlink ref="F138" r:id="rId12" xr:uid="{00000000-0004-0000-1900-00000B000000}"/>
    <hyperlink ref="F141" r:id="rId13" xr:uid="{00000000-0004-0000-1900-00000C000000}"/>
    <hyperlink ref="F144" r:id="rId14" xr:uid="{00000000-0004-0000-1900-00000D000000}"/>
    <hyperlink ref="F149" r:id="rId15" xr:uid="{00000000-0004-0000-1900-00000E000000}"/>
    <hyperlink ref="F151" r:id="rId16" xr:uid="{00000000-0004-0000-1900-00000F000000}"/>
    <hyperlink ref="F154" r:id="rId17" xr:uid="{00000000-0004-0000-1900-000010000000}"/>
    <hyperlink ref="F159" r:id="rId18" xr:uid="{00000000-0004-0000-1900-000011000000}"/>
    <hyperlink ref="F162" r:id="rId19" xr:uid="{00000000-0004-0000-1900-000012000000}"/>
    <hyperlink ref="F167" r:id="rId20" xr:uid="{00000000-0004-0000-1900-000013000000}"/>
    <hyperlink ref="F171" r:id="rId21" xr:uid="{00000000-0004-0000-1900-000014000000}"/>
    <hyperlink ref="F179" r:id="rId22" xr:uid="{00000000-0004-0000-1900-000015000000}"/>
    <hyperlink ref="F188" r:id="rId23" xr:uid="{00000000-0004-0000-1900-000016000000}"/>
    <hyperlink ref="F196" r:id="rId24" xr:uid="{00000000-0004-0000-1900-000017000000}"/>
    <hyperlink ref="F202" r:id="rId25" xr:uid="{00000000-0004-0000-1900-000018000000}"/>
    <hyperlink ref="F208" r:id="rId26" xr:uid="{00000000-0004-0000-1900-000019000000}"/>
    <hyperlink ref="F211" r:id="rId27" xr:uid="{00000000-0004-0000-1900-00001A000000}"/>
    <hyperlink ref="F214" r:id="rId28" xr:uid="{00000000-0004-0000-1900-00001B000000}"/>
    <hyperlink ref="F219" r:id="rId29" xr:uid="{00000000-0004-0000-1900-00001C000000}"/>
    <hyperlink ref="F223" r:id="rId30" xr:uid="{00000000-0004-0000-1900-00001D000000}"/>
    <hyperlink ref="F227" r:id="rId31" xr:uid="{00000000-0004-0000-1900-00001E000000}"/>
    <hyperlink ref="F231" r:id="rId32" xr:uid="{00000000-0004-0000-1900-00001F000000}"/>
    <hyperlink ref="F236" r:id="rId33" xr:uid="{00000000-0004-0000-1900-000020000000}"/>
    <hyperlink ref="F240" r:id="rId34" xr:uid="{00000000-0004-0000-1900-000021000000}"/>
    <hyperlink ref="F245" r:id="rId35" xr:uid="{00000000-0004-0000-1900-000022000000}"/>
    <hyperlink ref="F250" r:id="rId36" xr:uid="{00000000-0004-0000-1900-000023000000}"/>
    <hyperlink ref="F253" r:id="rId37" xr:uid="{00000000-0004-0000-1900-000024000000}"/>
    <hyperlink ref="F257" r:id="rId38" xr:uid="{00000000-0004-0000-1900-000025000000}"/>
    <hyperlink ref="F261" r:id="rId39" xr:uid="{00000000-0004-0000-1900-000026000000}"/>
    <hyperlink ref="F265" r:id="rId40" xr:uid="{00000000-0004-0000-1900-000027000000}"/>
    <hyperlink ref="F268" r:id="rId41" xr:uid="{00000000-0004-0000-1900-000028000000}"/>
    <hyperlink ref="F274" r:id="rId42" xr:uid="{00000000-0004-0000-1900-000029000000}"/>
    <hyperlink ref="F281" r:id="rId43" xr:uid="{00000000-0004-0000-1900-00002A000000}"/>
    <hyperlink ref="F287" r:id="rId44" xr:uid="{00000000-0004-0000-1900-00002B000000}"/>
    <hyperlink ref="F291" r:id="rId45" xr:uid="{00000000-0004-0000-1900-00002C000000}"/>
    <hyperlink ref="F303" r:id="rId46" xr:uid="{00000000-0004-0000-1900-00002D000000}"/>
    <hyperlink ref="F311" r:id="rId47" xr:uid="{00000000-0004-0000-1900-00002E000000}"/>
    <hyperlink ref="F316" r:id="rId48" xr:uid="{00000000-0004-0000-1900-00002F000000}"/>
    <hyperlink ref="F319" r:id="rId49" xr:uid="{00000000-0004-0000-1900-000030000000}"/>
    <hyperlink ref="F323" r:id="rId50" xr:uid="{00000000-0004-0000-1900-000031000000}"/>
    <hyperlink ref="F326" r:id="rId51" xr:uid="{00000000-0004-0000-1900-000032000000}"/>
    <hyperlink ref="F330" r:id="rId52" xr:uid="{00000000-0004-0000-1900-000033000000}"/>
    <hyperlink ref="F335" r:id="rId53" xr:uid="{00000000-0004-0000-1900-000034000000}"/>
    <hyperlink ref="F338" r:id="rId54" xr:uid="{00000000-0004-0000-1900-000035000000}"/>
    <hyperlink ref="F343" r:id="rId55" xr:uid="{00000000-0004-0000-1900-000036000000}"/>
    <hyperlink ref="F356" r:id="rId56" xr:uid="{00000000-0004-0000-1900-00003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7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38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167</v>
      </c>
      <c r="AZ2" s="167" t="s">
        <v>1137</v>
      </c>
      <c r="BA2" s="167" t="s">
        <v>1138</v>
      </c>
      <c r="BB2" s="167" t="s">
        <v>231</v>
      </c>
      <c r="BC2" s="167" t="s">
        <v>2260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2261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2262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2263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2264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2265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2266</v>
      </c>
      <c r="BD8" s="167" t="s">
        <v>83</v>
      </c>
    </row>
    <row r="9" spans="2:56" s="1" customFormat="1" ht="16.5" customHeight="1" x14ac:dyDescent="0.2">
      <c r="B9" s="33"/>
      <c r="E9" s="582" t="s">
        <v>2267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2268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2269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2270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2271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ROUNDUP((SUM(BE88:BE384)),  2)</f>
        <v>0</v>
      </c>
      <c r="I33" s="94">
        <v>0.21</v>
      </c>
      <c r="J33" s="84">
        <f>ROUNDUP(((SUM(BE88:BE384))*I33),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ROUNDUP((SUM(BF88:BF384)),  2)</f>
        <v>0</v>
      </c>
      <c r="I34" s="94">
        <v>0.15</v>
      </c>
      <c r="J34" s="84">
        <f>ROUNDUP(((SUM(BF88:BF384))*I34),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ROUNDUP((SUM(BG88:BG384)),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ROUNDUP((SUM(BH88:BH384)),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ROUNDUP((SUM(BI88:BI384)),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04A4 - Kanalizace - gravitační řad A4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J263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J292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J349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J382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04A4 - Kanalizace - gravitační řad A4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1180.4882614800001</v>
      </c>
      <c r="S88" s="51"/>
      <c r="T88" s="118">
        <f>T89</f>
        <v>236.26689999999999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P90+P222+P226+P230+P263+P292+P349+P382</f>
        <v>0</v>
      </c>
      <c r="R89" s="126">
        <f>R90+R222+R226+R230+R263+R292+R349+R382</f>
        <v>1180.4882614800001</v>
      </c>
      <c r="T89" s="127">
        <f>T90+T222+T226+T230+T263+T292+T349+T382</f>
        <v>236.26689999999999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BK90+BK222+BK226+BK230+BK263+BK292+BK349+BK382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979.91815516000008</v>
      </c>
      <c r="T90" s="127">
        <f>SUM(T91:T221)</f>
        <v>236.26689999999999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1162</v>
      </c>
      <c r="F91" s="134" t="s">
        <v>1163</v>
      </c>
      <c r="G91" s="135" t="s">
        <v>231</v>
      </c>
      <c r="H91" s="136">
        <v>193.06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62.744500000000002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1839</v>
      </c>
    </row>
    <row r="92" spans="2:65" s="1" customFormat="1" x14ac:dyDescent="0.2">
      <c r="B92" s="33"/>
      <c r="D92" s="145" t="s">
        <v>235</v>
      </c>
      <c r="F92" s="146" t="s">
        <v>1165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1840</v>
      </c>
      <c r="H93" s="153">
        <v>193.06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1841</v>
      </c>
      <c r="F94" s="134" t="s">
        <v>1842</v>
      </c>
      <c r="G94" s="135" t="s">
        <v>231</v>
      </c>
      <c r="H94" s="136">
        <v>193.06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55.987399999999994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1843</v>
      </c>
    </row>
    <row r="95" spans="2:65" s="1" customFormat="1" x14ac:dyDescent="0.2">
      <c r="B95" s="33"/>
      <c r="D95" s="145" t="s">
        <v>235</v>
      </c>
      <c r="F95" s="146" t="s">
        <v>1844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1845</v>
      </c>
      <c r="H96" s="153">
        <v>193.06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1846</v>
      </c>
      <c r="F97" s="134" t="s">
        <v>1847</v>
      </c>
      <c r="G97" s="135" t="s">
        <v>231</v>
      </c>
      <c r="H97" s="136">
        <v>323.79599999999999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31.732008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1848</v>
      </c>
    </row>
    <row r="98" spans="2:65" s="1" customFormat="1" x14ac:dyDescent="0.2">
      <c r="B98" s="33"/>
      <c r="D98" s="145" t="s">
        <v>235</v>
      </c>
      <c r="F98" s="146" t="s">
        <v>1849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2272</v>
      </c>
      <c r="H99" s="153">
        <v>323.79599999999999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323.79599999999999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1851</v>
      </c>
      <c r="F101" s="134" t="s">
        <v>1852</v>
      </c>
      <c r="G101" s="135" t="s">
        <v>231</v>
      </c>
      <c r="H101" s="136">
        <v>193.06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42.473199999999999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1853</v>
      </c>
    </row>
    <row r="102" spans="2:65" s="1" customFormat="1" x14ac:dyDescent="0.2">
      <c r="B102" s="33"/>
      <c r="D102" s="145" t="s">
        <v>235</v>
      </c>
      <c r="F102" s="146" t="s">
        <v>1854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1581</v>
      </c>
      <c r="H103" s="153">
        <v>193.06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193.06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1855</v>
      </c>
      <c r="F105" s="134" t="s">
        <v>1856</v>
      </c>
      <c r="G105" s="135" t="s">
        <v>231</v>
      </c>
      <c r="H105" s="136">
        <v>470.976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2.8258560000000002E-2</v>
      </c>
      <c r="S105" s="141">
        <v>9.1999999999999998E-2</v>
      </c>
      <c r="T105" s="142">
        <f>S105*H105</f>
        <v>43.329791999999998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1857</v>
      </c>
    </row>
    <row r="106" spans="2:65" s="1" customFormat="1" x14ac:dyDescent="0.2">
      <c r="B106" s="33"/>
      <c r="D106" s="145" t="s">
        <v>235</v>
      </c>
      <c r="F106" s="146" t="s">
        <v>1858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1859</v>
      </c>
      <c r="H107" s="153">
        <v>470.976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752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2.256E-2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2273</v>
      </c>
      <c r="H110" s="153">
        <v>752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94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1862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1596</v>
      </c>
      <c r="F113" s="134" t="s">
        <v>1597</v>
      </c>
      <c r="G113" s="135" t="s">
        <v>396</v>
      </c>
      <c r="H113" s="136">
        <v>2.4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2.0832E-2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1863</v>
      </c>
    </row>
    <row r="114" spans="2:65" s="1" customFormat="1" x14ac:dyDescent="0.2">
      <c r="B114" s="33"/>
      <c r="D114" s="145" t="s">
        <v>235</v>
      </c>
      <c r="F114" s="146" t="s">
        <v>1599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1600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2274</v>
      </c>
      <c r="H116" s="153">
        <v>2.4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2.4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1608</v>
      </c>
      <c r="F118" s="134" t="s">
        <v>1609</v>
      </c>
      <c r="G118" s="135" t="s">
        <v>396</v>
      </c>
      <c r="H118" s="136">
        <v>3.6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0.13284000000000001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1868</v>
      </c>
    </row>
    <row r="119" spans="2:65" s="1" customFormat="1" x14ac:dyDescent="0.2">
      <c r="B119" s="33"/>
      <c r="D119" s="145" t="s">
        <v>235</v>
      </c>
      <c r="F119" s="146" t="s">
        <v>1611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1869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2275</v>
      </c>
      <c r="H121" s="153">
        <v>3.6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3.6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1613</v>
      </c>
      <c r="F123" s="134" t="s">
        <v>1614</v>
      </c>
      <c r="G123" s="135" t="s">
        <v>277</v>
      </c>
      <c r="H123" s="136">
        <v>75.209000000000003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1871</v>
      </c>
    </row>
    <row r="124" spans="2:65" s="1" customFormat="1" x14ac:dyDescent="0.2">
      <c r="B124" s="33"/>
      <c r="D124" s="145" t="s">
        <v>235</v>
      </c>
      <c r="F124" s="146" t="s">
        <v>1616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1617</v>
      </c>
      <c r="H125" s="153">
        <v>75.209000000000003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677.42499999999995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2035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2036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2037</v>
      </c>
      <c r="H129" s="153">
        <v>677.42499999999995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1872</v>
      </c>
      <c r="F130" s="134" t="s">
        <v>1873</v>
      </c>
      <c r="G130" s="135" t="s">
        <v>277</v>
      </c>
      <c r="H130" s="136">
        <v>451.255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1874</v>
      </c>
    </row>
    <row r="131" spans="2:65" s="1" customFormat="1" x14ac:dyDescent="0.2">
      <c r="B131" s="33"/>
      <c r="D131" s="145" t="s">
        <v>235</v>
      </c>
      <c r="F131" s="146" t="s">
        <v>1875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837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2276</v>
      </c>
      <c r="H133" s="153">
        <v>796.07399999999996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842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2277</v>
      </c>
      <c r="H135" s="153">
        <v>67.713999999999999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2278</v>
      </c>
      <c r="H136" s="153">
        <v>19.687999999999999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1200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1879</v>
      </c>
      <c r="H138" s="153">
        <v>-90.738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1628</v>
      </c>
      <c r="H139" s="153">
        <v>-40.646000000000001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752.09199999999998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1629</v>
      </c>
      <c r="H141" s="153">
        <v>451.255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1880</v>
      </c>
      <c r="F142" s="134" t="s">
        <v>1881</v>
      </c>
      <c r="G142" s="135" t="s">
        <v>277</v>
      </c>
      <c r="H142" s="136">
        <v>225.62799999999999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1882</v>
      </c>
    </row>
    <row r="143" spans="2:65" s="1" customFormat="1" x14ac:dyDescent="0.2">
      <c r="B143" s="33"/>
      <c r="D143" s="145" t="s">
        <v>235</v>
      </c>
      <c r="F143" s="146" t="s">
        <v>1883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1634</v>
      </c>
      <c r="H144" s="153">
        <v>225.62799999999999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1884</v>
      </c>
      <c r="F145" s="134" t="s">
        <v>1885</v>
      </c>
      <c r="G145" s="135" t="s">
        <v>277</v>
      </c>
      <c r="H145" s="136">
        <v>75.209000000000003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1886</v>
      </c>
    </row>
    <row r="146" spans="2:65" s="1" customFormat="1" x14ac:dyDescent="0.2">
      <c r="B146" s="33"/>
      <c r="D146" s="145" t="s">
        <v>235</v>
      </c>
      <c r="F146" s="146" t="s">
        <v>1887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1617</v>
      </c>
      <c r="H147" s="153">
        <v>75.209000000000003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1.75" customHeight="1" x14ac:dyDescent="0.2">
      <c r="B148" s="33"/>
      <c r="C148" s="132" t="s">
        <v>8</v>
      </c>
      <c r="D148" s="132" t="s">
        <v>228</v>
      </c>
      <c r="E148" s="133" t="s">
        <v>848</v>
      </c>
      <c r="F148" s="134" t="s">
        <v>849</v>
      </c>
      <c r="G148" s="135" t="s">
        <v>231</v>
      </c>
      <c r="H148" s="136">
        <v>1326.79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8.4000000000000003E-4</v>
      </c>
      <c r="R148" s="141">
        <f>Q148*H148</f>
        <v>1.1145035999999999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2279</v>
      </c>
    </row>
    <row r="149" spans="2:65" s="1" customFormat="1" x14ac:dyDescent="0.2">
      <c r="B149" s="33"/>
      <c r="D149" s="145" t="s">
        <v>235</v>
      </c>
      <c r="F149" s="146" t="s">
        <v>851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852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2280</v>
      </c>
      <c r="H151" s="153">
        <v>1326.79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1326.79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857</v>
      </c>
      <c r="F153" s="134" t="s">
        <v>858</v>
      </c>
      <c r="G153" s="135" t="s">
        <v>231</v>
      </c>
      <c r="H153" s="136">
        <v>1326.79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2281</v>
      </c>
    </row>
    <row r="154" spans="2:65" s="1" customFormat="1" x14ac:dyDescent="0.2">
      <c r="B154" s="33"/>
      <c r="D154" s="145" t="s">
        <v>235</v>
      </c>
      <c r="F154" s="146" t="s">
        <v>860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1226</v>
      </c>
      <c r="F155" s="134" t="s">
        <v>1227</v>
      </c>
      <c r="G155" s="135" t="s">
        <v>277</v>
      </c>
      <c r="H155" s="136">
        <v>362.80900000000003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1891</v>
      </c>
    </row>
    <row r="156" spans="2:65" s="1" customFormat="1" x14ac:dyDescent="0.2">
      <c r="B156" s="33"/>
      <c r="D156" s="145" t="s">
        <v>235</v>
      </c>
      <c r="F156" s="146" t="s">
        <v>1229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1650</v>
      </c>
      <c r="H157" s="153">
        <v>362.80900000000003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861</v>
      </c>
      <c r="F158" s="134" t="s">
        <v>862</v>
      </c>
      <c r="G158" s="135" t="s">
        <v>277</v>
      </c>
      <c r="H158" s="136">
        <v>253.90600000000001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1892</v>
      </c>
    </row>
    <row r="159" spans="2:65" s="1" customFormat="1" x14ac:dyDescent="0.2">
      <c r="B159" s="33"/>
      <c r="D159" s="145" t="s">
        <v>235</v>
      </c>
      <c r="F159" s="146" t="s">
        <v>864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1893</v>
      </c>
      <c r="H160" s="153">
        <v>178.697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1894</v>
      </c>
      <c r="H161" s="153">
        <v>75.209000000000003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253.90600000000001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1234</v>
      </c>
      <c r="F163" s="134" t="s">
        <v>1235</v>
      </c>
      <c r="G163" s="135" t="s">
        <v>277</v>
      </c>
      <c r="H163" s="136">
        <v>362.80900000000003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1895</v>
      </c>
    </row>
    <row r="164" spans="2:65" s="1" customFormat="1" x14ac:dyDescent="0.2">
      <c r="B164" s="33"/>
      <c r="D164" s="145" t="s">
        <v>235</v>
      </c>
      <c r="F164" s="146" t="s">
        <v>1237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1650</v>
      </c>
      <c r="H165" s="153">
        <v>362.80900000000003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253.90600000000001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1896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1652</v>
      </c>
      <c r="H168" s="153">
        <v>178.697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1617</v>
      </c>
      <c r="H169" s="153">
        <v>75.209000000000003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253.90600000000001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866</v>
      </c>
      <c r="F171" s="134" t="s">
        <v>867</v>
      </c>
      <c r="G171" s="135" t="s">
        <v>231</v>
      </c>
      <c r="H171" s="136">
        <v>413.76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2282</v>
      </c>
    </row>
    <row r="172" spans="2:65" s="1" customFormat="1" x14ac:dyDescent="0.2">
      <c r="B172" s="33"/>
      <c r="D172" s="145" t="s">
        <v>235</v>
      </c>
      <c r="F172" s="146" t="s">
        <v>869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1898</v>
      </c>
      <c r="H173" s="153">
        <v>413.76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413.76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616.71500000000003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1899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873</v>
      </c>
      <c r="H177" s="153">
        <v>291.65699999999998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813</v>
      </c>
      <c r="H178" s="153">
        <v>325.05799999999999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616.71500000000003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1110.087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1900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616.71500000000003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2283</v>
      </c>
      <c r="H182" s="153">
        <v>1110.087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460.435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1902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1661</v>
      </c>
      <c r="H185" s="153">
        <v>460.435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460.435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585.10400000000004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585.10400000000004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1904</v>
      </c>
      <c r="H188" s="153">
        <v>460.435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2044</v>
      </c>
      <c r="H189" s="153">
        <v>-135.37700000000001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813</v>
      </c>
      <c r="F190" s="159" t="s">
        <v>240</v>
      </c>
      <c r="H190" s="160">
        <v>325.05799999999999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2284</v>
      </c>
      <c r="H191" s="153">
        <v>585.10400000000004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882</v>
      </c>
      <c r="F192" s="134" t="s">
        <v>883</v>
      </c>
      <c r="G192" s="135" t="s">
        <v>277</v>
      </c>
      <c r="H192" s="136">
        <v>218.60300000000001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1906</v>
      </c>
    </row>
    <row r="193" spans="2:65" s="1" customFormat="1" x14ac:dyDescent="0.2">
      <c r="B193" s="33"/>
      <c r="D193" s="145" t="s">
        <v>235</v>
      </c>
      <c r="F193" s="146" t="s">
        <v>885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819</v>
      </c>
      <c r="F194" s="152" t="s">
        <v>1907</v>
      </c>
      <c r="H194" s="153">
        <v>248.256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1908</v>
      </c>
      <c r="H195" s="153">
        <v>-29.652999999999999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816</v>
      </c>
      <c r="F196" s="159" t="s">
        <v>240</v>
      </c>
      <c r="H196" s="160">
        <v>218.60300000000001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890</v>
      </c>
      <c r="F197" s="177" t="s">
        <v>891</v>
      </c>
      <c r="G197" s="178" t="s">
        <v>492</v>
      </c>
      <c r="H197" s="179">
        <v>393.48500000000001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393.48500000000001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1909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816</v>
      </c>
      <c r="H198" s="153">
        <v>218.60300000000001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2285</v>
      </c>
      <c r="H199" s="153">
        <v>393.48500000000001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1422</v>
      </c>
      <c r="F200" s="134" t="s">
        <v>1423</v>
      </c>
      <c r="G200" s="135" t="s">
        <v>231</v>
      </c>
      <c r="H200" s="136">
        <v>677.42499999999995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2047</v>
      </c>
    </row>
    <row r="201" spans="2:65" s="1" customFormat="1" x14ac:dyDescent="0.2">
      <c r="B201" s="33"/>
      <c r="D201" s="145" t="s">
        <v>235</v>
      </c>
      <c r="F201" s="146" t="s">
        <v>1425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2286</v>
      </c>
      <c r="H202" s="153">
        <v>270.97000000000003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1351</v>
      </c>
      <c r="F203" s="170" t="s">
        <v>310</v>
      </c>
      <c r="H203" s="171">
        <v>270.97000000000003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2036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2049</v>
      </c>
      <c r="H205" s="153">
        <v>677.42499999999995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1427</v>
      </c>
      <c r="F206" s="134" t="s">
        <v>1428</v>
      </c>
      <c r="G206" s="135" t="s">
        <v>231</v>
      </c>
      <c r="H206" s="136">
        <v>677.42499999999995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2050</v>
      </c>
    </row>
    <row r="207" spans="2:65" s="1" customFormat="1" x14ac:dyDescent="0.2">
      <c r="B207" s="33"/>
      <c r="D207" s="145" t="s">
        <v>235</v>
      </c>
      <c r="F207" s="146" t="s">
        <v>1430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2049</v>
      </c>
      <c r="H208" s="153">
        <v>677.42499999999995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10.161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1.0161E-2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2051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2049</v>
      </c>
      <c r="H210" s="153">
        <v>677.42499999999995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2287</v>
      </c>
      <c r="H211" s="153">
        <v>10.161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1433</v>
      </c>
      <c r="F212" s="134" t="s">
        <v>1434</v>
      </c>
      <c r="G212" s="135" t="s">
        <v>231</v>
      </c>
      <c r="H212" s="136">
        <v>677.42499999999995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2053</v>
      </c>
    </row>
    <row r="213" spans="2:65" s="1" customFormat="1" x14ac:dyDescent="0.2">
      <c r="B213" s="33"/>
      <c r="D213" s="145" t="s">
        <v>235</v>
      </c>
      <c r="F213" s="146" t="s">
        <v>1436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2049</v>
      </c>
      <c r="H214" s="153">
        <v>677.42499999999995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1437</v>
      </c>
      <c r="F215" s="134" t="s">
        <v>1438</v>
      </c>
      <c r="G215" s="135" t="s">
        <v>231</v>
      </c>
      <c r="H215" s="136">
        <v>677.42499999999995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2054</v>
      </c>
    </row>
    <row r="216" spans="2:65" s="1" customFormat="1" x14ac:dyDescent="0.2">
      <c r="B216" s="33"/>
      <c r="D216" s="145" t="s">
        <v>235</v>
      </c>
      <c r="F216" s="146" t="s">
        <v>1440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2049</v>
      </c>
      <c r="H217" s="153">
        <v>677.42499999999995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67.742999999999995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2055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2049</v>
      </c>
      <c r="H220" s="153">
        <v>677.42499999999995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2288</v>
      </c>
      <c r="H221" s="153">
        <v>67.742999999999995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70.50815200000001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344.8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70.50815200000001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1911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1828</v>
      </c>
      <c r="H225" s="153">
        <v>344.8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896</v>
      </c>
      <c r="F227" s="134" t="s">
        <v>897</v>
      </c>
      <c r="G227" s="135" t="s">
        <v>396</v>
      </c>
      <c r="H227" s="136">
        <v>344.8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1912</v>
      </c>
    </row>
    <row r="228" spans="2:65" s="1" customFormat="1" x14ac:dyDescent="0.2">
      <c r="B228" s="33"/>
      <c r="D228" s="145" t="s">
        <v>235</v>
      </c>
      <c r="F228" s="146" t="s">
        <v>899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1828</v>
      </c>
      <c r="H229" s="153">
        <v>344.8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SUM(P231:P262)</f>
        <v>0</v>
      </c>
      <c r="R230" s="126">
        <f>SUM(R231:R262)</f>
        <v>87.028577519999999</v>
      </c>
      <c r="T230" s="127">
        <f>SUM(T231:T262)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SUM(BK231:BK262)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901</v>
      </c>
      <c r="F231" s="134" t="s">
        <v>902</v>
      </c>
      <c r="G231" s="135" t="s">
        <v>277</v>
      </c>
      <c r="H231" s="136">
        <v>41.375999999999998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78.232499520000005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1913</v>
      </c>
    </row>
    <row r="232" spans="2:65" s="1" customFormat="1" x14ac:dyDescent="0.2">
      <c r="B232" s="33"/>
      <c r="D232" s="145" t="s">
        <v>235</v>
      </c>
      <c r="F232" s="146" t="s">
        <v>904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1914</v>
      </c>
      <c r="H233" s="153">
        <v>41.375999999999998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811</v>
      </c>
      <c r="F234" s="159" t="s">
        <v>240</v>
      </c>
      <c r="H234" s="160">
        <v>41.375999999999998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1915</v>
      </c>
      <c r="F235" s="134" t="s">
        <v>1916</v>
      </c>
      <c r="G235" s="135" t="s">
        <v>243</v>
      </c>
      <c r="H235" s="136">
        <v>11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2.4633400000000001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1917</v>
      </c>
    </row>
    <row r="236" spans="2:65" s="1" customFormat="1" x14ac:dyDescent="0.2">
      <c r="B236" s="33"/>
      <c r="D236" s="145" t="s">
        <v>235</v>
      </c>
      <c r="F236" s="146" t="s">
        <v>1918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2289</v>
      </c>
      <c r="H237" s="153">
        <v>11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1919</v>
      </c>
      <c r="F238" s="177" t="s">
        <v>1920</v>
      </c>
      <c r="G238" s="178" t="s">
        <v>243</v>
      </c>
      <c r="H238" s="179">
        <v>3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2.8000000000000001E-2</v>
      </c>
      <c r="R238" s="141">
        <f>Q238*H238</f>
        <v>8.4000000000000005E-2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1921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2290</v>
      </c>
      <c r="H239" s="153">
        <v>3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3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2058</v>
      </c>
      <c r="F241" s="177" t="s">
        <v>2059</v>
      </c>
      <c r="G241" s="178" t="s">
        <v>243</v>
      </c>
      <c r="H241" s="179">
        <v>2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0.04</v>
      </c>
      <c r="R241" s="141">
        <f>Q241*H241</f>
        <v>0.08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2060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2291</v>
      </c>
      <c r="H242" s="153">
        <v>2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2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16.5" customHeight="1" x14ac:dyDescent="0.2">
      <c r="B244" s="33"/>
      <c r="C244" s="175" t="s">
        <v>489</v>
      </c>
      <c r="D244" s="175" t="s">
        <v>331</v>
      </c>
      <c r="E244" s="176" t="s">
        <v>2062</v>
      </c>
      <c r="F244" s="177" t="s">
        <v>2063</v>
      </c>
      <c r="G244" s="178" t="s">
        <v>243</v>
      </c>
      <c r="H244" s="179">
        <v>1</v>
      </c>
      <c r="I244" s="180"/>
      <c r="J244" s="181">
        <f>ROUND(I244*H244,2)</f>
        <v>0</v>
      </c>
      <c r="K244" s="177" t="s">
        <v>232</v>
      </c>
      <c r="L244" s="182"/>
      <c r="M244" s="183" t="s">
        <v>19</v>
      </c>
      <c r="N244" s="184" t="s">
        <v>44</v>
      </c>
      <c r="P244" s="141">
        <f>O244*H244</f>
        <v>0</v>
      </c>
      <c r="Q244" s="141">
        <v>5.0999999999999997E-2</v>
      </c>
      <c r="R244" s="141">
        <f>Q244*H244</f>
        <v>5.0999999999999997E-2</v>
      </c>
      <c r="S244" s="141">
        <v>0</v>
      </c>
      <c r="T244" s="142">
        <f>S244*H244</f>
        <v>0</v>
      </c>
      <c r="AR244" s="143" t="s">
        <v>270</v>
      </c>
      <c r="AT244" s="143" t="s">
        <v>331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2064</v>
      </c>
    </row>
    <row r="245" spans="2:65" s="12" customFormat="1" x14ac:dyDescent="0.2">
      <c r="B245" s="149"/>
      <c r="D245" s="150" t="s">
        <v>237</v>
      </c>
      <c r="E245" s="151" t="s">
        <v>19</v>
      </c>
      <c r="F245" s="152" t="s">
        <v>2292</v>
      </c>
      <c r="H245" s="153">
        <v>1</v>
      </c>
      <c r="I245" s="154"/>
      <c r="L245" s="149"/>
      <c r="M245" s="155"/>
      <c r="T245" s="156"/>
      <c r="AT245" s="151" t="s">
        <v>237</v>
      </c>
      <c r="AU245" s="151" t="s">
        <v>83</v>
      </c>
      <c r="AV245" s="12" t="s">
        <v>83</v>
      </c>
      <c r="AW245" s="12" t="s">
        <v>33</v>
      </c>
      <c r="AX245" s="12" t="s">
        <v>73</v>
      </c>
      <c r="AY245" s="151" t="s">
        <v>226</v>
      </c>
    </row>
    <row r="246" spans="2:65" s="13" customFormat="1" x14ac:dyDescent="0.2">
      <c r="B246" s="157"/>
      <c r="D246" s="150" t="s">
        <v>237</v>
      </c>
      <c r="E246" s="158" t="s">
        <v>19</v>
      </c>
      <c r="F246" s="159" t="s">
        <v>240</v>
      </c>
      <c r="H246" s="160">
        <v>1</v>
      </c>
      <c r="I246" s="161"/>
      <c r="L246" s="157"/>
      <c r="M246" s="162"/>
      <c r="T246" s="163"/>
      <c r="AT246" s="158" t="s">
        <v>237</v>
      </c>
      <c r="AU246" s="158" t="s">
        <v>83</v>
      </c>
      <c r="AV246" s="13" t="s">
        <v>233</v>
      </c>
      <c r="AW246" s="13" t="s">
        <v>33</v>
      </c>
      <c r="AX246" s="13" t="s">
        <v>81</v>
      </c>
      <c r="AY246" s="158" t="s">
        <v>226</v>
      </c>
    </row>
    <row r="247" spans="2:65" s="1" customFormat="1" ht="16.5" customHeight="1" x14ac:dyDescent="0.2">
      <c r="B247" s="33"/>
      <c r="C247" s="175" t="s">
        <v>496</v>
      </c>
      <c r="D247" s="175" t="s">
        <v>331</v>
      </c>
      <c r="E247" s="176" t="s">
        <v>2066</v>
      </c>
      <c r="F247" s="177" t="s">
        <v>2067</v>
      </c>
      <c r="G247" s="178" t="s">
        <v>243</v>
      </c>
      <c r="H247" s="179">
        <v>5</v>
      </c>
      <c r="I247" s="180"/>
      <c r="J247" s="181">
        <f>ROUND(I247*H247,2)</f>
        <v>0</v>
      </c>
      <c r="K247" s="177" t="s">
        <v>232</v>
      </c>
      <c r="L247" s="182"/>
      <c r="M247" s="183" t="s">
        <v>19</v>
      </c>
      <c r="N247" s="184" t="s">
        <v>44</v>
      </c>
      <c r="P247" s="141">
        <f>O247*H247</f>
        <v>0</v>
      </c>
      <c r="Q247" s="141">
        <v>6.8000000000000005E-2</v>
      </c>
      <c r="R247" s="141">
        <f>Q247*H247</f>
        <v>0.34</v>
      </c>
      <c r="S247" s="141">
        <v>0</v>
      </c>
      <c r="T247" s="142">
        <f>S247*H247</f>
        <v>0</v>
      </c>
      <c r="AR247" s="143" t="s">
        <v>270</v>
      </c>
      <c r="AT247" s="143" t="s">
        <v>331</v>
      </c>
      <c r="AU247" s="143" t="s">
        <v>83</v>
      </c>
      <c r="AY247" s="18" t="s">
        <v>226</v>
      </c>
      <c r="BE247" s="144">
        <f>IF(N247="základní",J247,0)</f>
        <v>0</v>
      </c>
      <c r="BF247" s="144">
        <f>IF(N247="snížená",J247,0)</f>
        <v>0</v>
      </c>
      <c r="BG247" s="144">
        <f>IF(N247="zákl. přenesená",J247,0)</f>
        <v>0</v>
      </c>
      <c r="BH247" s="144">
        <f>IF(N247="sníž. přenesená",J247,0)</f>
        <v>0</v>
      </c>
      <c r="BI247" s="144">
        <f>IF(N247="nulová",J247,0)</f>
        <v>0</v>
      </c>
      <c r="BJ247" s="18" t="s">
        <v>81</v>
      </c>
      <c r="BK247" s="144">
        <f>ROUND(I247*H247,2)</f>
        <v>0</v>
      </c>
      <c r="BL247" s="18" t="s">
        <v>233</v>
      </c>
      <c r="BM247" s="143" t="s">
        <v>2068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2293</v>
      </c>
      <c r="H248" s="153">
        <v>5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5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1.75" customHeight="1" x14ac:dyDescent="0.2">
      <c r="B250" s="33"/>
      <c r="C250" s="132" t="s">
        <v>502</v>
      </c>
      <c r="D250" s="132" t="s">
        <v>228</v>
      </c>
      <c r="E250" s="133" t="s">
        <v>2070</v>
      </c>
      <c r="F250" s="134" t="s">
        <v>2071</v>
      </c>
      <c r="G250" s="135" t="s">
        <v>243</v>
      </c>
      <c r="H250" s="136">
        <v>4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0.22394</v>
      </c>
      <c r="R250" s="141">
        <f>Q250*H250</f>
        <v>0.89576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2072</v>
      </c>
    </row>
    <row r="251" spans="2:65" s="1" customFormat="1" x14ac:dyDescent="0.2">
      <c r="B251" s="33"/>
      <c r="D251" s="145" t="s">
        <v>235</v>
      </c>
      <c r="F251" s="146" t="s">
        <v>2073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" customFormat="1" ht="16.5" customHeight="1" x14ac:dyDescent="0.2">
      <c r="B252" s="33"/>
      <c r="C252" s="175" t="s">
        <v>508</v>
      </c>
      <c r="D252" s="175" t="s">
        <v>331</v>
      </c>
      <c r="E252" s="176" t="s">
        <v>2074</v>
      </c>
      <c r="F252" s="177" t="s">
        <v>2075</v>
      </c>
      <c r="G252" s="178" t="s">
        <v>243</v>
      </c>
      <c r="H252" s="179">
        <v>4</v>
      </c>
      <c r="I252" s="180"/>
      <c r="J252" s="181">
        <f>ROUND(I252*H252,2)</f>
        <v>0</v>
      </c>
      <c r="K252" s="177" t="s">
        <v>232</v>
      </c>
      <c r="L252" s="182"/>
      <c r="M252" s="183" t="s">
        <v>19</v>
      </c>
      <c r="N252" s="184" t="s">
        <v>44</v>
      </c>
      <c r="P252" s="141">
        <f>O252*H252</f>
        <v>0</v>
      </c>
      <c r="Q252" s="141">
        <v>8.1000000000000003E-2</v>
      </c>
      <c r="R252" s="141">
        <f>Q252*H252</f>
        <v>0.32400000000000001</v>
      </c>
      <c r="S252" s="141">
        <v>0</v>
      </c>
      <c r="T252" s="142">
        <f>S252*H252</f>
        <v>0</v>
      </c>
      <c r="AR252" s="143" t="s">
        <v>270</v>
      </c>
      <c r="AT252" s="143" t="s">
        <v>331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233</v>
      </c>
      <c r="BM252" s="143" t="s">
        <v>2076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2294</v>
      </c>
      <c r="H253" s="153">
        <v>4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19</v>
      </c>
      <c r="F254" s="159" t="s">
        <v>240</v>
      </c>
      <c r="H254" s="160">
        <v>4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" customFormat="1" ht="24.2" customHeight="1" x14ac:dyDescent="0.2">
      <c r="B255" s="33"/>
      <c r="C255" s="132" t="s">
        <v>513</v>
      </c>
      <c r="D255" s="132" t="s">
        <v>228</v>
      </c>
      <c r="E255" s="133" t="s">
        <v>907</v>
      </c>
      <c r="F255" s="134" t="s">
        <v>908</v>
      </c>
      <c r="G255" s="135" t="s">
        <v>277</v>
      </c>
      <c r="H255" s="136">
        <v>2.0249999999999999</v>
      </c>
      <c r="I255" s="137"/>
      <c r="J255" s="138">
        <f>ROUND(I255*H255,2)</f>
        <v>0</v>
      </c>
      <c r="K255" s="134" t="s">
        <v>232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2.234</v>
      </c>
      <c r="R255" s="141">
        <f>Q255*H255</f>
        <v>4.5238499999999995</v>
      </c>
      <c r="S255" s="141">
        <v>0</v>
      </c>
      <c r="T255" s="142">
        <f>S255*H255</f>
        <v>0</v>
      </c>
      <c r="AR255" s="143" t="s">
        <v>233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233</v>
      </c>
      <c r="BM255" s="143" t="s">
        <v>1923</v>
      </c>
    </row>
    <row r="256" spans="2:65" s="1" customFormat="1" x14ac:dyDescent="0.2">
      <c r="B256" s="33"/>
      <c r="D256" s="145" t="s">
        <v>235</v>
      </c>
      <c r="F256" s="146" t="s">
        <v>910</v>
      </c>
      <c r="I256" s="147"/>
      <c r="L256" s="33"/>
      <c r="M256" s="148"/>
      <c r="T256" s="54"/>
      <c r="AT256" s="18" t="s">
        <v>235</v>
      </c>
      <c r="AU256" s="18" t="s">
        <v>83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2295</v>
      </c>
      <c r="H257" s="153">
        <v>2.0249999999999999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808</v>
      </c>
      <c r="F258" s="159" t="s">
        <v>240</v>
      </c>
      <c r="H258" s="160">
        <v>2.0249999999999999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24.2" customHeight="1" x14ac:dyDescent="0.2">
      <c r="B259" s="33"/>
      <c r="C259" s="132" t="s">
        <v>518</v>
      </c>
      <c r="D259" s="132" t="s">
        <v>228</v>
      </c>
      <c r="E259" s="133" t="s">
        <v>912</v>
      </c>
      <c r="F259" s="134" t="s">
        <v>913</v>
      </c>
      <c r="G259" s="135" t="s">
        <v>231</v>
      </c>
      <c r="H259" s="136">
        <v>5.4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6.3200000000000001E-3</v>
      </c>
      <c r="R259" s="141">
        <f>Q259*H259</f>
        <v>3.4128000000000006E-2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1925</v>
      </c>
    </row>
    <row r="260" spans="2:65" s="1" customFormat="1" x14ac:dyDescent="0.2">
      <c r="B260" s="33"/>
      <c r="D260" s="145" t="s">
        <v>235</v>
      </c>
      <c r="F260" s="146" t="s">
        <v>915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2296</v>
      </c>
      <c r="H261" s="153">
        <v>5.4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5.4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1" customFormat="1" ht="22.9" customHeight="1" x14ac:dyDescent="0.2">
      <c r="B263" s="120"/>
      <c r="D263" s="121" t="s">
        <v>72</v>
      </c>
      <c r="E263" s="130" t="s">
        <v>255</v>
      </c>
      <c r="F263" s="130" t="s">
        <v>435</v>
      </c>
      <c r="I263" s="123"/>
      <c r="J263" s="131">
        <f>BK263</f>
        <v>0</v>
      </c>
      <c r="L263" s="120"/>
      <c r="M263" s="125"/>
      <c r="P263" s="126">
        <f>SUM(P264:P291)</f>
        <v>0</v>
      </c>
      <c r="R263" s="126">
        <f>SUM(R264:R291)</f>
        <v>0</v>
      </c>
      <c r="T263" s="127">
        <f>SUM(T264:T291)</f>
        <v>0</v>
      </c>
      <c r="AR263" s="121" t="s">
        <v>81</v>
      </c>
      <c r="AT263" s="128" t="s">
        <v>72</v>
      </c>
      <c r="AU263" s="128" t="s">
        <v>81</v>
      </c>
      <c r="AY263" s="121" t="s">
        <v>226</v>
      </c>
      <c r="BK263" s="129">
        <f>SUM(BK264:BK291)</f>
        <v>0</v>
      </c>
    </row>
    <row r="264" spans="2:65" s="1" customFormat="1" ht="16.5" customHeight="1" x14ac:dyDescent="0.2">
      <c r="B264" s="33"/>
      <c r="C264" s="132" t="s">
        <v>524</v>
      </c>
      <c r="D264" s="132" t="s">
        <v>228</v>
      </c>
      <c r="E264" s="133" t="s">
        <v>1461</v>
      </c>
      <c r="F264" s="134" t="s">
        <v>1462</v>
      </c>
      <c r="G264" s="135" t="s">
        <v>231</v>
      </c>
      <c r="H264" s="136">
        <v>193.06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1926</v>
      </c>
    </row>
    <row r="265" spans="2:65" s="1" customFormat="1" x14ac:dyDescent="0.2">
      <c r="B265" s="33"/>
      <c r="D265" s="145" t="s">
        <v>235</v>
      </c>
      <c r="F265" s="146" t="s">
        <v>1464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5" customFormat="1" x14ac:dyDescent="0.2">
      <c r="B266" s="185"/>
      <c r="D266" s="150" t="s">
        <v>237</v>
      </c>
      <c r="E266" s="186" t="s">
        <v>19</v>
      </c>
      <c r="F266" s="187" t="s">
        <v>1927</v>
      </c>
      <c r="H266" s="186" t="s">
        <v>19</v>
      </c>
      <c r="I266" s="188"/>
      <c r="L266" s="185"/>
      <c r="M266" s="189"/>
      <c r="T266" s="190"/>
      <c r="AT266" s="186" t="s">
        <v>237</v>
      </c>
      <c r="AU266" s="186" t="s">
        <v>83</v>
      </c>
      <c r="AV266" s="15" t="s">
        <v>81</v>
      </c>
      <c r="AW266" s="15" t="s">
        <v>33</v>
      </c>
      <c r="AX266" s="15" t="s">
        <v>73</v>
      </c>
      <c r="AY266" s="186" t="s">
        <v>226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2297</v>
      </c>
      <c r="H267" s="153">
        <v>193.06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1145</v>
      </c>
      <c r="F268" s="159" t="s">
        <v>240</v>
      </c>
      <c r="H268" s="160">
        <v>193.06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21.75" customHeight="1" x14ac:dyDescent="0.2">
      <c r="B269" s="33"/>
      <c r="C269" s="132" t="s">
        <v>532</v>
      </c>
      <c r="D269" s="132" t="s">
        <v>228</v>
      </c>
      <c r="E269" s="133" t="s">
        <v>1699</v>
      </c>
      <c r="F269" s="134" t="s">
        <v>1700</v>
      </c>
      <c r="G269" s="135" t="s">
        <v>231</v>
      </c>
      <c r="H269" s="136">
        <v>193.06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1929</v>
      </c>
    </row>
    <row r="270" spans="2:65" s="1" customFormat="1" x14ac:dyDescent="0.2">
      <c r="B270" s="33"/>
      <c r="D270" s="145" t="s">
        <v>235</v>
      </c>
      <c r="F270" s="146" t="s">
        <v>1702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1703</v>
      </c>
      <c r="H271" s="153">
        <v>193.06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81</v>
      </c>
      <c r="AY271" s="151" t="s">
        <v>226</v>
      </c>
    </row>
    <row r="272" spans="2:65" s="1" customFormat="1" ht="24.2" customHeight="1" x14ac:dyDescent="0.2">
      <c r="B272" s="33"/>
      <c r="C272" s="132" t="s">
        <v>538</v>
      </c>
      <c r="D272" s="132" t="s">
        <v>228</v>
      </c>
      <c r="E272" s="133" t="s">
        <v>1709</v>
      </c>
      <c r="F272" s="134" t="s">
        <v>1710</v>
      </c>
      <c r="G272" s="135" t="s">
        <v>231</v>
      </c>
      <c r="H272" s="136">
        <v>323.79599999999999</v>
      </c>
      <c r="I272" s="137"/>
      <c r="J272" s="138">
        <f>ROUND(I272*H272,2)</f>
        <v>0</v>
      </c>
      <c r="K272" s="134" t="s">
        <v>232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1930</v>
      </c>
    </row>
    <row r="273" spans="2:65" s="1" customFormat="1" x14ac:dyDescent="0.2">
      <c r="B273" s="33"/>
      <c r="D273" s="145" t="s">
        <v>235</v>
      </c>
      <c r="F273" s="146" t="s">
        <v>1712</v>
      </c>
      <c r="I273" s="147"/>
      <c r="L273" s="33"/>
      <c r="M273" s="148"/>
      <c r="T273" s="54"/>
      <c r="AT273" s="18" t="s">
        <v>235</v>
      </c>
      <c r="AU273" s="18" t="s">
        <v>83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2298</v>
      </c>
      <c r="H274" s="153">
        <v>323.79599999999999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3" customFormat="1" x14ac:dyDescent="0.2">
      <c r="B275" s="157"/>
      <c r="D275" s="150" t="s">
        <v>237</v>
      </c>
      <c r="E275" s="158" t="s">
        <v>19</v>
      </c>
      <c r="F275" s="159" t="s">
        <v>240</v>
      </c>
      <c r="H275" s="160">
        <v>323.79599999999999</v>
      </c>
      <c r="I275" s="161"/>
      <c r="L275" s="157"/>
      <c r="M275" s="162"/>
      <c r="T275" s="163"/>
      <c r="AT275" s="158" t="s">
        <v>237</v>
      </c>
      <c r="AU275" s="158" t="s">
        <v>83</v>
      </c>
      <c r="AV275" s="13" t="s">
        <v>233</v>
      </c>
      <c r="AW275" s="13" t="s">
        <v>33</v>
      </c>
      <c r="AX275" s="13" t="s">
        <v>81</v>
      </c>
      <c r="AY275" s="158" t="s">
        <v>226</v>
      </c>
    </row>
    <row r="276" spans="2:65" s="1" customFormat="1" ht="24.2" customHeight="1" x14ac:dyDescent="0.2">
      <c r="B276" s="33"/>
      <c r="C276" s="132" t="s">
        <v>1328</v>
      </c>
      <c r="D276" s="132" t="s">
        <v>228</v>
      </c>
      <c r="E276" s="133" t="s">
        <v>1289</v>
      </c>
      <c r="F276" s="134" t="s">
        <v>1290</v>
      </c>
      <c r="G276" s="135" t="s">
        <v>231</v>
      </c>
      <c r="H276" s="136">
        <v>193.06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1932</v>
      </c>
    </row>
    <row r="277" spans="2:65" s="1" customFormat="1" x14ac:dyDescent="0.2">
      <c r="B277" s="33"/>
      <c r="D277" s="145" t="s">
        <v>235</v>
      </c>
      <c r="F277" s="146" t="s">
        <v>1292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2" customFormat="1" x14ac:dyDescent="0.2">
      <c r="B278" s="149"/>
      <c r="D278" s="150" t="s">
        <v>237</v>
      </c>
      <c r="E278" s="151" t="s">
        <v>19</v>
      </c>
      <c r="F278" s="152" t="s">
        <v>1145</v>
      </c>
      <c r="H278" s="153">
        <v>193.06</v>
      </c>
      <c r="I278" s="154"/>
      <c r="L278" s="149"/>
      <c r="M278" s="155"/>
      <c r="T278" s="156"/>
      <c r="AT278" s="151" t="s">
        <v>237</v>
      </c>
      <c r="AU278" s="151" t="s">
        <v>83</v>
      </c>
      <c r="AV278" s="12" t="s">
        <v>83</v>
      </c>
      <c r="AW278" s="12" t="s">
        <v>33</v>
      </c>
      <c r="AX278" s="12" t="s">
        <v>73</v>
      </c>
      <c r="AY278" s="151" t="s">
        <v>226</v>
      </c>
    </row>
    <row r="279" spans="2:65" s="13" customFormat="1" x14ac:dyDescent="0.2">
      <c r="B279" s="157"/>
      <c r="D279" s="150" t="s">
        <v>237</v>
      </c>
      <c r="E279" s="158" t="s">
        <v>19</v>
      </c>
      <c r="F279" s="159" t="s">
        <v>240</v>
      </c>
      <c r="H279" s="160">
        <v>193.06</v>
      </c>
      <c r="I279" s="161"/>
      <c r="L279" s="157"/>
      <c r="M279" s="162"/>
      <c r="T279" s="163"/>
      <c r="AT279" s="158" t="s">
        <v>237</v>
      </c>
      <c r="AU279" s="158" t="s">
        <v>83</v>
      </c>
      <c r="AV279" s="13" t="s">
        <v>233</v>
      </c>
      <c r="AW279" s="13" t="s">
        <v>33</v>
      </c>
      <c r="AX279" s="13" t="s">
        <v>81</v>
      </c>
      <c r="AY279" s="158" t="s">
        <v>226</v>
      </c>
    </row>
    <row r="280" spans="2:65" s="1" customFormat="1" ht="16.5" customHeight="1" x14ac:dyDescent="0.2">
      <c r="B280" s="33"/>
      <c r="C280" s="132" t="s">
        <v>1330</v>
      </c>
      <c r="D280" s="132" t="s">
        <v>228</v>
      </c>
      <c r="E280" s="133" t="s">
        <v>1715</v>
      </c>
      <c r="F280" s="134" t="s">
        <v>1716</v>
      </c>
      <c r="G280" s="135" t="s">
        <v>231</v>
      </c>
      <c r="H280" s="136">
        <v>323.79599999999999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0</v>
      </c>
      <c r="R280" s="141">
        <f>Q280*H280</f>
        <v>0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1933</v>
      </c>
    </row>
    <row r="281" spans="2:65" s="1" customFormat="1" x14ac:dyDescent="0.2">
      <c r="B281" s="33"/>
      <c r="D281" s="145" t="s">
        <v>235</v>
      </c>
      <c r="F281" s="146" t="s">
        <v>1718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2" customFormat="1" x14ac:dyDescent="0.2">
      <c r="B282" s="149"/>
      <c r="D282" s="150" t="s">
        <v>237</v>
      </c>
      <c r="E282" s="151" t="s">
        <v>19</v>
      </c>
      <c r="F282" s="152" t="s">
        <v>2299</v>
      </c>
      <c r="H282" s="153">
        <v>323.79599999999999</v>
      </c>
      <c r="I282" s="154"/>
      <c r="L282" s="149"/>
      <c r="M282" s="155"/>
      <c r="T282" s="156"/>
      <c r="AT282" s="151" t="s">
        <v>237</v>
      </c>
      <c r="AU282" s="151" t="s">
        <v>83</v>
      </c>
      <c r="AV282" s="12" t="s">
        <v>83</v>
      </c>
      <c r="AW282" s="12" t="s">
        <v>33</v>
      </c>
      <c r="AX282" s="12" t="s">
        <v>73</v>
      </c>
      <c r="AY282" s="151" t="s">
        <v>226</v>
      </c>
    </row>
    <row r="283" spans="2:65" s="13" customFormat="1" x14ac:dyDescent="0.2">
      <c r="B283" s="157"/>
      <c r="D283" s="150" t="s">
        <v>237</v>
      </c>
      <c r="E283" s="158" t="s">
        <v>19</v>
      </c>
      <c r="F283" s="159" t="s">
        <v>240</v>
      </c>
      <c r="H283" s="160">
        <v>323.79599999999999</v>
      </c>
      <c r="I283" s="161"/>
      <c r="L283" s="157"/>
      <c r="M283" s="162"/>
      <c r="T283" s="163"/>
      <c r="AT283" s="158" t="s">
        <v>237</v>
      </c>
      <c r="AU283" s="158" t="s">
        <v>83</v>
      </c>
      <c r="AV283" s="13" t="s">
        <v>233</v>
      </c>
      <c r="AW283" s="13" t="s">
        <v>33</v>
      </c>
      <c r="AX283" s="13" t="s">
        <v>81</v>
      </c>
      <c r="AY283" s="158" t="s">
        <v>226</v>
      </c>
    </row>
    <row r="284" spans="2:65" s="1" customFormat="1" ht="16.5" customHeight="1" x14ac:dyDescent="0.2">
      <c r="B284" s="33"/>
      <c r="C284" s="132" t="s">
        <v>1332</v>
      </c>
      <c r="D284" s="132" t="s">
        <v>228</v>
      </c>
      <c r="E284" s="133" t="s">
        <v>1719</v>
      </c>
      <c r="F284" s="134" t="s">
        <v>1720</v>
      </c>
      <c r="G284" s="135" t="s">
        <v>231</v>
      </c>
      <c r="H284" s="136">
        <v>470.976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1935</v>
      </c>
    </row>
    <row r="285" spans="2:65" s="1" customFormat="1" x14ac:dyDescent="0.2">
      <c r="B285" s="33"/>
      <c r="D285" s="145" t="s">
        <v>235</v>
      </c>
      <c r="F285" s="146" t="s">
        <v>1722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1137</v>
      </c>
      <c r="H286" s="153">
        <v>470.976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81</v>
      </c>
      <c r="AY286" s="151" t="s">
        <v>226</v>
      </c>
    </row>
    <row r="287" spans="2:65" s="1" customFormat="1" ht="24.2" customHeight="1" x14ac:dyDescent="0.2">
      <c r="B287" s="33"/>
      <c r="C287" s="132" t="s">
        <v>1335</v>
      </c>
      <c r="D287" s="132" t="s">
        <v>228</v>
      </c>
      <c r="E287" s="133" t="s">
        <v>1293</v>
      </c>
      <c r="F287" s="134" t="s">
        <v>1294</v>
      </c>
      <c r="G287" s="135" t="s">
        <v>231</v>
      </c>
      <c r="H287" s="136">
        <v>470.976</v>
      </c>
      <c r="I287" s="137"/>
      <c r="J287" s="138">
        <f>ROUND(I287*H287,2)</f>
        <v>0</v>
      </c>
      <c r="K287" s="134" t="s">
        <v>232</v>
      </c>
      <c r="L287" s="33"/>
      <c r="M287" s="139" t="s">
        <v>19</v>
      </c>
      <c r="N287" s="140" t="s">
        <v>44</v>
      </c>
      <c r="P287" s="141">
        <f>O287*H287</f>
        <v>0</v>
      </c>
      <c r="Q287" s="141">
        <v>0</v>
      </c>
      <c r="R287" s="141">
        <f>Q287*H287</f>
        <v>0</v>
      </c>
      <c r="S287" s="141">
        <v>0</v>
      </c>
      <c r="T287" s="142">
        <f>S287*H287</f>
        <v>0</v>
      </c>
      <c r="AR287" s="143" t="s">
        <v>233</v>
      </c>
      <c r="AT287" s="143" t="s">
        <v>228</v>
      </c>
      <c r="AU287" s="143" t="s">
        <v>83</v>
      </c>
      <c r="AY287" s="18" t="s">
        <v>226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81</v>
      </c>
      <c r="BK287" s="144">
        <f>ROUND(I287*H287,2)</f>
        <v>0</v>
      </c>
      <c r="BL287" s="18" t="s">
        <v>233</v>
      </c>
      <c r="BM287" s="143" t="s">
        <v>1936</v>
      </c>
    </row>
    <row r="288" spans="2:65" s="1" customFormat="1" x14ac:dyDescent="0.2">
      <c r="B288" s="33"/>
      <c r="D288" s="145" t="s">
        <v>235</v>
      </c>
      <c r="F288" s="146" t="s">
        <v>1296</v>
      </c>
      <c r="I288" s="147"/>
      <c r="L288" s="33"/>
      <c r="M288" s="148"/>
      <c r="T288" s="54"/>
      <c r="AT288" s="18" t="s">
        <v>235</v>
      </c>
      <c r="AU288" s="18" t="s">
        <v>83</v>
      </c>
    </row>
    <row r="289" spans="2:65" s="15" customFormat="1" x14ac:dyDescent="0.2">
      <c r="B289" s="185"/>
      <c r="D289" s="150" t="s">
        <v>237</v>
      </c>
      <c r="E289" s="186" t="s">
        <v>19</v>
      </c>
      <c r="F289" s="187" t="s">
        <v>1937</v>
      </c>
      <c r="H289" s="186" t="s">
        <v>19</v>
      </c>
      <c r="I289" s="188"/>
      <c r="L289" s="185"/>
      <c r="M289" s="189"/>
      <c r="T289" s="190"/>
      <c r="AT289" s="186" t="s">
        <v>237</v>
      </c>
      <c r="AU289" s="186" t="s">
        <v>83</v>
      </c>
      <c r="AV289" s="15" t="s">
        <v>81</v>
      </c>
      <c r="AW289" s="15" t="s">
        <v>33</v>
      </c>
      <c r="AX289" s="15" t="s">
        <v>73</v>
      </c>
      <c r="AY289" s="186" t="s">
        <v>226</v>
      </c>
    </row>
    <row r="290" spans="2:65" s="12" customFormat="1" x14ac:dyDescent="0.2">
      <c r="B290" s="149"/>
      <c r="D290" s="150" t="s">
        <v>237</v>
      </c>
      <c r="E290" s="151" t="s">
        <v>19</v>
      </c>
      <c r="F290" s="152" t="s">
        <v>2300</v>
      </c>
      <c r="H290" s="153">
        <v>470.976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33</v>
      </c>
      <c r="AX290" s="12" t="s">
        <v>73</v>
      </c>
      <c r="AY290" s="151" t="s">
        <v>226</v>
      </c>
    </row>
    <row r="291" spans="2:65" s="13" customFormat="1" x14ac:dyDescent="0.2">
      <c r="B291" s="157"/>
      <c r="D291" s="150" t="s">
        <v>237</v>
      </c>
      <c r="E291" s="158" t="s">
        <v>1137</v>
      </c>
      <c r="F291" s="159" t="s">
        <v>240</v>
      </c>
      <c r="H291" s="160">
        <v>470.976</v>
      </c>
      <c r="I291" s="161"/>
      <c r="L291" s="157"/>
      <c r="M291" s="162"/>
      <c r="T291" s="163"/>
      <c r="AT291" s="158" t="s">
        <v>237</v>
      </c>
      <c r="AU291" s="158" t="s">
        <v>83</v>
      </c>
      <c r="AV291" s="13" t="s">
        <v>233</v>
      </c>
      <c r="AW291" s="13" t="s">
        <v>33</v>
      </c>
      <c r="AX291" s="13" t="s">
        <v>81</v>
      </c>
      <c r="AY291" s="158" t="s">
        <v>226</v>
      </c>
    </row>
    <row r="292" spans="2:65" s="11" customFormat="1" ht="22.9" customHeight="1" x14ac:dyDescent="0.2">
      <c r="B292" s="120"/>
      <c r="D292" s="121" t="s">
        <v>72</v>
      </c>
      <c r="E292" s="130" t="s">
        <v>270</v>
      </c>
      <c r="F292" s="130" t="s">
        <v>697</v>
      </c>
      <c r="I292" s="123"/>
      <c r="J292" s="131">
        <f>BK292</f>
        <v>0</v>
      </c>
      <c r="L292" s="120"/>
      <c r="M292" s="125"/>
      <c r="P292" s="126">
        <f>SUM(P293:P348)</f>
        <v>0</v>
      </c>
      <c r="R292" s="126">
        <f>SUM(R293:R348)</f>
        <v>43.033376799999992</v>
      </c>
      <c r="T292" s="127">
        <f>SUM(T293:T348)</f>
        <v>0</v>
      </c>
      <c r="AR292" s="121" t="s">
        <v>81</v>
      </c>
      <c r="AT292" s="128" t="s">
        <v>72</v>
      </c>
      <c r="AU292" s="128" t="s">
        <v>81</v>
      </c>
      <c r="AY292" s="121" t="s">
        <v>226</v>
      </c>
      <c r="BK292" s="129">
        <f>SUM(BK293:BK348)</f>
        <v>0</v>
      </c>
    </row>
    <row r="293" spans="2:65" s="1" customFormat="1" ht="21.75" customHeight="1" x14ac:dyDescent="0.2">
      <c r="B293" s="33"/>
      <c r="C293" s="132" t="s">
        <v>1490</v>
      </c>
      <c r="D293" s="132" t="s">
        <v>228</v>
      </c>
      <c r="E293" s="133" t="s">
        <v>934</v>
      </c>
      <c r="F293" s="134" t="s">
        <v>935</v>
      </c>
      <c r="G293" s="135" t="s">
        <v>396</v>
      </c>
      <c r="H293" s="136">
        <v>344.8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2.0000000000000002E-5</v>
      </c>
      <c r="R293" s="141">
        <f>Q293*H293</f>
        <v>6.8960000000000011E-3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1939</v>
      </c>
    </row>
    <row r="294" spans="2:65" s="1" customFormat="1" x14ac:dyDescent="0.2">
      <c r="B294" s="33"/>
      <c r="D294" s="145" t="s">
        <v>235</v>
      </c>
      <c r="F294" s="146" t="s">
        <v>937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2301</v>
      </c>
      <c r="H295" s="153">
        <v>344.8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1828</v>
      </c>
      <c r="F296" s="159" t="s">
        <v>240</v>
      </c>
      <c r="H296" s="160">
        <v>344.8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75" t="s">
        <v>1493</v>
      </c>
      <c r="D297" s="175" t="s">
        <v>331</v>
      </c>
      <c r="E297" s="176" t="s">
        <v>939</v>
      </c>
      <c r="F297" s="177" t="s">
        <v>940</v>
      </c>
      <c r="G297" s="178" t="s">
        <v>396</v>
      </c>
      <c r="H297" s="179">
        <v>349.97199999999998</v>
      </c>
      <c r="I297" s="180"/>
      <c r="J297" s="181">
        <f>ROUND(I297*H297,2)</f>
        <v>0</v>
      </c>
      <c r="K297" s="177" t="s">
        <v>232</v>
      </c>
      <c r="L297" s="182"/>
      <c r="M297" s="183" t="s">
        <v>19</v>
      </c>
      <c r="N297" s="184" t="s">
        <v>44</v>
      </c>
      <c r="P297" s="141">
        <f>O297*H297</f>
        <v>0</v>
      </c>
      <c r="Q297" s="141">
        <v>1.34E-2</v>
      </c>
      <c r="R297" s="141">
        <f>Q297*H297</f>
        <v>4.6896247999999998</v>
      </c>
      <c r="S297" s="141">
        <v>0</v>
      </c>
      <c r="T297" s="142">
        <f>S297*H297</f>
        <v>0</v>
      </c>
      <c r="AR297" s="143" t="s">
        <v>270</v>
      </c>
      <c r="AT297" s="143" t="s">
        <v>331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1941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1828</v>
      </c>
      <c r="H298" s="153">
        <v>344.8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2" customFormat="1" x14ac:dyDescent="0.2">
      <c r="B299" s="149"/>
      <c r="D299" s="150" t="s">
        <v>237</v>
      </c>
      <c r="F299" s="152" t="s">
        <v>2302</v>
      </c>
      <c r="H299" s="153">
        <v>349.97199999999998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4</v>
      </c>
      <c r="AX299" s="12" t="s">
        <v>81</v>
      </c>
      <c r="AY299" s="151" t="s">
        <v>226</v>
      </c>
    </row>
    <row r="300" spans="2:65" s="1" customFormat="1" ht="24.2" customHeight="1" x14ac:dyDescent="0.2">
      <c r="B300" s="33"/>
      <c r="C300" s="132" t="s">
        <v>1496</v>
      </c>
      <c r="D300" s="132" t="s">
        <v>228</v>
      </c>
      <c r="E300" s="133" t="s">
        <v>1943</v>
      </c>
      <c r="F300" s="134" t="s">
        <v>1944</v>
      </c>
      <c r="G300" s="135" t="s">
        <v>243</v>
      </c>
      <c r="H300" s="136">
        <v>6</v>
      </c>
      <c r="I300" s="137"/>
      <c r="J300" s="138">
        <f>ROUND(I300*H300,2)</f>
        <v>0</v>
      </c>
      <c r="K300" s="134" t="s">
        <v>232</v>
      </c>
      <c r="L300" s="33"/>
      <c r="M300" s="139" t="s">
        <v>19</v>
      </c>
      <c r="N300" s="140" t="s">
        <v>44</v>
      </c>
      <c r="P300" s="141">
        <f>O300*H300</f>
        <v>0</v>
      </c>
      <c r="Q300" s="141">
        <v>1E-4</v>
      </c>
      <c r="R300" s="141">
        <f>Q300*H300</f>
        <v>6.0000000000000006E-4</v>
      </c>
      <c r="S300" s="141">
        <v>0</v>
      </c>
      <c r="T300" s="142">
        <f>S300*H300</f>
        <v>0</v>
      </c>
      <c r="AR300" s="143" t="s">
        <v>233</v>
      </c>
      <c r="AT300" s="143" t="s">
        <v>228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1945</v>
      </c>
    </row>
    <row r="301" spans="2:65" s="1" customFormat="1" x14ac:dyDescent="0.2">
      <c r="B301" s="33"/>
      <c r="D301" s="145" t="s">
        <v>235</v>
      </c>
      <c r="F301" s="146" t="s">
        <v>1946</v>
      </c>
      <c r="I301" s="147"/>
      <c r="L301" s="33"/>
      <c r="M301" s="148"/>
      <c r="T301" s="54"/>
      <c r="AT301" s="18" t="s">
        <v>235</v>
      </c>
      <c r="AU301" s="18" t="s">
        <v>83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2303</v>
      </c>
      <c r="H302" s="153">
        <v>6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19</v>
      </c>
      <c r="F303" s="159" t="s">
        <v>240</v>
      </c>
      <c r="H303" s="160">
        <v>6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16.5" customHeight="1" x14ac:dyDescent="0.2">
      <c r="B304" s="33"/>
      <c r="C304" s="175" t="s">
        <v>1499</v>
      </c>
      <c r="D304" s="175" t="s">
        <v>331</v>
      </c>
      <c r="E304" s="176" t="s">
        <v>1948</v>
      </c>
      <c r="F304" s="177" t="s">
        <v>1949</v>
      </c>
      <c r="G304" s="178" t="s">
        <v>243</v>
      </c>
      <c r="H304" s="179">
        <v>6.09</v>
      </c>
      <c r="I304" s="180"/>
      <c r="J304" s="181">
        <f>ROUND(I304*H304,2)</f>
        <v>0</v>
      </c>
      <c r="K304" s="177" t="s">
        <v>19</v>
      </c>
      <c r="L304" s="182"/>
      <c r="M304" s="183" t="s">
        <v>19</v>
      </c>
      <c r="N304" s="184" t="s">
        <v>44</v>
      </c>
      <c r="P304" s="141">
        <f>O304*H304</f>
        <v>0</v>
      </c>
      <c r="Q304" s="141">
        <v>4.7999999999999996E-3</v>
      </c>
      <c r="R304" s="141">
        <f>Q304*H304</f>
        <v>2.9231999999999998E-2</v>
      </c>
      <c r="S304" s="141">
        <v>0</v>
      </c>
      <c r="T304" s="142">
        <f>S304*H304</f>
        <v>0</v>
      </c>
      <c r="AR304" s="143" t="s">
        <v>270</v>
      </c>
      <c r="AT304" s="143" t="s">
        <v>331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1950</v>
      </c>
    </row>
    <row r="305" spans="2:65" s="12" customFormat="1" x14ac:dyDescent="0.2">
      <c r="B305" s="149"/>
      <c r="D305" s="150" t="s">
        <v>237</v>
      </c>
      <c r="F305" s="152" t="s">
        <v>2304</v>
      </c>
      <c r="H305" s="153">
        <v>6.09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4</v>
      </c>
      <c r="AX305" s="12" t="s">
        <v>81</v>
      </c>
      <c r="AY305" s="151" t="s">
        <v>226</v>
      </c>
    </row>
    <row r="306" spans="2:65" s="1" customFormat="1" ht="16.5" customHeight="1" x14ac:dyDescent="0.2">
      <c r="B306" s="33"/>
      <c r="C306" s="132" t="s">
        <v>1501</v>
      </c>
      <c r="D306" s="132" t="s">
        <v>228</v>
      </c>
      <c r="E306" s="133" t="s">
        <v>951</v>
      </c>
      <c r="F306" s="134" t="s">
        <v>952</v>
      </c>
      <c r="G306" s="135" t="s">
        <v>953</v>
      </c>
      <c r="H306" s="136">
        <v>9</v>
      </c>
      <c r="I306" s="137"/>
      <c r="J306" s="138">
        <f>ROUND(I306*H306,2)</f>
        <v>0</v>
      </c>
      <c r="K306" s="134" t="s">
        <v>232</v>
      </c>
      <c r="L306" s="33"/>
      <c r="M306" s="139" t="s">
        <v>19</v>
      </c>
      <c r="N306" s="140" t="s">
        <v>44</v>
      </c>
      <c r="P306" s="141">
        <f>O306*H306</f>
        <v>0</v>
      </c>
      <c r="Q306" s="141">
        <v>3.1E-4</v>
      </c>
      <c r="R306" s="141">
        <f>Q306*H306</f>
        <v>2.7899999999999999E-3</v>
      </c>
      <c r="S306" s="141">
        <v>0</v>
      </c>
      <c r="T306" s="142">
        <f>S306*H306</f>
        <v>0</v>
      </c>
      <c r="AR306" s="143" t="s">
        <v>233</v>
      </c>
      <c r="AT306" s="143" t="s">
        <v>228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1952</v>
      </c>
    </row>
    <row r="307" spans="2:65" s="1" customFormat="1" x14ac:dyDescent="0.2">
      <c r="B307" s="33"/>
      <c r="D307" s="145" t="s">
        <v>235</v>
      </c>
      <c r="F307" s="146" t="s">
        <v>955</v>
      </c>
      <c r="I307" s="147"/>
      <c r="L307" s="33"/>
      <c r="M307" s="148"/>
      <c r="T307" s="54"/>
      <c r="AT307" s="18" t="s">
        <v>235</v>
      </c>
      <c r="AU307" s="18" t="s">
        <v>83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2305</v>
      </c>
      <c r="H308" s="153">
        <v>9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9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32" t="s">
        <v>1503</v>
      </c>
      <c r="D310" s="132" t="s">
        <v>228</v>
      </c>
      <c r="E310" s="133" t="s">
        <v>960</v>
      </c>
      <c r="F310" s="134" t="s">
        <v>961</v>
      </c>
      <c r="G310" s="135" t="s">
        <v>243</v>
      </c>
      <c r="H310" s="136">
        <v>15</v>
      </c>
      <c r="I310" s="137"/>
      <c r="J310" s="138">
        <f>ROUND(I310*H310,2)</f>
        <v>0</v>
      </c>
      <c r="K310" s="134" t="s">
        <v>232</v>
      </c>
      <c r="L310" s="33"/>
      <c r="M310" s="139" t="s">
        <v>19</v>
      </c>
      <c r="N310" s="140" t="s">
        <v>44</v>
      </c>
      <c r="P310" s="141">
        <f>O310*H310</f>
        <v>0</v>
      </c>
      <c r="Q310" s="141">
        <v>1.0189999999999999E-2</v>
      </c>
      <c r="R310" s="141">
        <f>Q310*H310</f>
        <v>0.15284999999999999</v>
      </c>
      <c r="S310" s="141">
        <v>0</v>
      </c>
      <c r="T310" s="142">
        <f>S310*H310</f>
        <v>0</v>
      </c>
      <c r="AR310" s="143" t="s">
        <v>233</v>
      </c>
      <c r="AT310" s="143" t="s">
        <v>228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1953</v>
      </c>
    </row>
    <row r="311" spans="2:65" s="1" customFormat="1" x14ac:dyDescent="0.2">
      <c r="B311" s="33"/>
      <c r="D311" s="145" t="s">
        <v>235</v>
      </c>
      <c r="F311" s="146" t="s">
        <v>963</v>
      </c>
      <c r="I311" s="147"/>
      <c r="L311" s="33"/>
      <c r="M311" s="148"/>
      <c r="T311" s="54"/>
      <c r="AT311" s="18" t="s">
        <v>235</v>
      </c>
      <c r="AU311" s="18" t="s">
        <v>83</v>
      </c>
    </row>
    <row r="312" spans="2:65" s="12" customFormat="1" x14ac:dyDescent="0.2">
      <c r="B312" s="149"/>
      <c r="D312" s="150" t="s">
        <v>237</v>
      </c>
      <c r="E312" s="151" t="s">
        <v>19</v>
      </c>
      <c r="F312" s="152" t="s">
        <v>2306</v>
      </c>
      <c r="H312" s="153">
        <v>15</v>
      </c>
      <c r="I312" s="154"/>
      <c r="L312" s="149"/>
      <c r="M312" s="155"/>
      <c r="T312" s="156"/>
      <c r="AT312" s="151" t="s">
        <v>237</v>
      </c>
      <c r="AU312" s="151" t="s">
        <v>83</v>
      </c>
      <c r="AV312" s="12" t="s">
        <v>83</v>
      </c>
      <c r="AW312" s="12" t="s">
        <v>33</v>
      </c>
      <c r="AX312" s="12" t="s">
        <v>81</v>
      </c>
      <c r="AY312" s="151" t="s">
        <v>226</v>
      </c>
    </row>
    <row r="313" spans="2:65" s="1" customFormat="1" ht="16.5" customHeight="1" x14ac:dyDescent="0.2">
      <c r="B313" s="33"/>
      <c r="C313" s="175" t="s">
        <v>1763</v>
      </c>
      <c r="D313" s="175" t="s">
        <v>331</v>
      </c>
      <c r="E313" s="176" t="s">
        <v>2089</v>
      </c>
      <c r="F313" s="177" t="s">
        <v>2090</v>
      </c>
      <c r="G313" s="178" t="s">
        <v>243</v>
      </c>
      <c r="H313" s="179">
        <v>6</v>
      </c>
      <c r="I313" s="180"/>
      <c r="J313" s="181">
        <f>ROUND(I313*H313,2)</f>
        <v>0</v>
      </c>
      <c r="K313" s="177" t="s">
        <v>232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0.254</v>
      </c>
      <c r="R313" s="141">
        <f>Q313*H313</f>
        <v>1.524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2091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2307</v>
      </c>
      <c r="H314" s="153">
        <v>6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6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75" t="s">
        <v>1768</v>
      </c>
      <c r="D316" s="175" t="s">
        <v>331</v>
      </c>
      <c r="E316" s="176" t="s">
        <v>2092</v>
      </c>
      <c r="F316" s="177" t="s">
        <v>2093</v>
      </c>
      <c r="G316" s="178" t="s">
        <v>243</v>
      </c>
      <c r="H316" s="179">
        <v>5</v>
      </c>
      <c r="I316" s="180"/>
      <c r="J316" s="181">
        <f>ROUND(I316*H316,2)</f>
        <v>0</v>
      </c>
      <c r="K316" s="177" t="s">
        <v>232</v>
      </c>
      <c r="L316" s="182"/>
      <c r="M316" s="183" t="s">
        <v>19</v>
      </c>
      <c r="N316" s="184" t="s">
        <v>44</v>
      </c>
      <c r="P316" s="141">
        <f>O316*H316</f>
        <v>0</v>
      </c>
      <c r="Q316" s="141">
        <v>0.50600000000000001</v>
      </c>
      <c r="R316" s="141">
        <f>Q316*H316</f>
        <v>2.5300000000000002</v>
      </c>
      <c r="S316" s="141">
        <v>0</v>
      </c>
      <c r="T316" s="142">
        <f>S316*H316</f>
        <v>0</v>
      </c>
      <c r="AR316" s="143" t="s">
        <v>270</v>
      </c>
      <c r="AT316" s="143" t="s">
        <v>331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2094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2293</v>
      </c>
      <c r="H317" s="153">
        <v>5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5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75" t="s">
        <v>1770</v>
      </c>
      <c r="D319" s="175" t="s">
        <v>331</v>
      </c>
      <c r="E319" s="176" t="s">
        <v>1955</v>
      </c>
      <c r="F319" s="177" t="s">
        <v>1956</v>
      </c>
      <c r="G319" s="178" t="s">
        <v>243</v>
      </c>
      <c r="H319" s="179">
        <v>4</v>
      </c>
      <c r="I319" s="180"/>
      <c r="J319" s="181">
        <f>ROUND(I319*H319,2)</f>
        <v>0</v>
      </c>
      <c r="K319" s="177" t="s">
        <v>232</v>
      </c>
      <c r="L319" s="182"/>
      <c r="M319" s="183" t="s">
        <v>19</v>
      </c>
      <c r="N319" s="184" t="s">
        <v>44</v>
      </c>
      <c r="P319" s="141">
        <f>O319*H319</f>
        <v>0</v>
      </c>
      <c r="Q319" s="141">
        <v>1.0129999999999999</v>
      </c>
      <c r="R319" s="141">
        <f>Q319*H319</f>
        <v>4.0519999999999996</v>
      </c>
      <c r="S319" s="141">
        <v>0</v>
      </c>
      <c r="T319" s="142">
        <f>S319*H319</f>
        <v>0</v>
      </c>
      <c r="AR319" s="143" t="s">
        <v>270</v>
      </c>
      <c r="AT319" s="143" t="s">
        <v>331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1957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2294</v>
      </c>
      <c r="H320" s="153">
        <v>4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3" customFormat="1" x14ac:dyDescent="0.2">
      <c r="B321" s="157"/>
      <c r="D321" s="150" t="s">
        <v>237</v>
      </c>
      <c r="E321" s="158" t="s">
        <v>19</v>
      </c>
      <c r="F321" s="159" t="s">
        <v>240</v>
      </c>
      <c r="H321" s="160">
        <v>4</v>
      </c>
      <c r="I321" s="161"/>
      <c r="L321" s="157"/>
      <c r="M321" s="162"/>
      <c r="T321" s="163"/>
      <c r="AT321" s="158" t="s">
        <v>237</v>
      </c>
      <c r="AU321" s="158" t="s">
        <v>83</v>
      </c>
      <c r="AV321" s="13" t="s">
        <v>233</v>
      </c>
      <c r="AW321" s="13" t="s">
        <v>33</v>
      </c>
      <c r="AX321" s="13" t="s">
        <v>81</v>
      </c>
      <c r="AY321" s="158" t="s">
        <v>226</v>
      </c>
    </row>
    <row r="322" spans="2:65" s="1" customFormat="1" ht="16.5" customHeight="1" x14ac:dyDescent="0.2">
      <c r="B322" s="33"/>
      <c r="C322" s="175" t="s">
        <v>1774</v>
      </c>
      <c r="D322" s="175" t="s">
        <v>331</v>
      </c>
      <c r="E322" s="176" t="s">
        <v>1963</v>
      </c>
      <c r="F322" s="177" t="s">
        <v>1964</v>
      </c>
      <c r="G322" s="178" t="s">
        <v>243</v>
      </c>
      <c r="H322" s="179">
        <v>24</v>
      </c>
      <c r="I322" s="180"/>
      <c r="J322" s="181">
        <f>ROUND(I322*H322,2)</f>
        <v>0</v>
      </c>
      <c r="K322" s="177" t="s">
        <v>232</v>
      </c>
      <c r="L322" s="182"/>
      <c r="M322" s="183" t="s">
        <v>19</v>
      </c>
      <c r="N322" s="184" t="s">
        <v>44</v>
      </c>
      <c r="P322" s="141">
        <f>O322*H322</f>
        <v>0</v>
      </c>
      <c r="Q322" s="141">
        <v>2E-3</v>
      </c>
      <c r="R322" s="141">
        <f>Q322*H322</f>
        <v>4.8000000000000001E-2</v>
      </c>
      <c r="S322" s="141">
        <v>0</v>
      </c>
      <c r="T322" s="142">
        <f>S322*H322</f>
        <v>0</v>
      </c>
      <c r="AR322" s="143" t="s">
        <v>270</v>
      </c>
      <c r="AT322" s="143" t="s">
        <v>331</v>
      </c>
      <c r="AU322" s="143" t="s">
        <v>83</v>
      </c>
      <c r="AY322" s="18" t="s">
        <v>226</v>
      </c>
      <c r="BE322" s="144">
        <f>IF(N322="základní",J322,0)</f>
        <v>0</v>
      </c>
      <c r="BF322" s="144">
        <f>IF(N322="snížená",J322,0)</f>
        <v>0</v>
      </c>
      <c r="BG322" s="144">
        <f>IF(N322="zákl. přenesená",J322,0)</f>
        <v>0</v>
      </c>
      <c r="BH322" s="144">
        <f>IF(N322="sníž. přenesená",J322,0)</f>
        <v>0</v>
      </c>
      <c r="BI322" s="144">
        <f>IF(N322="nulová",J322,0)</f>
        <v>0</v>
      </c>
      <c r="BJ322" s="18" t="s">
        <v>81</v>
      </c>
      <c r="BK322" s="144">
        <f>ROUND(I322*H322,2)</f>
        <v>0</v>
      </c>
      <c r="BL322" s="18" t="s">
        <v>233</v>
      </c>
      <c r="BM322" s="143" t="s">
        <v>1965</v>
      </c>
    </row>
    <row r="323" spans="2:65" s="12" customFormat="1" x14ac:dyDescent="0.2">
      <c r="B323" s="149"/>
      <c r="D323" s="150" t="s">
        <v>237</v>
      </c>
      <c r="E323" s="151" t="s">
        <v>19</v>
      </c>
      <c r="F323" s="152" t="s">
        <v>2308</v>
      </c>
      <c r="H323" s="153">
        <v>24</v>
      </c>
      <c r="I323" s="154"/>
      <c r="L323" s="149"/>
      <c r="M323" s="155"/>
      <c r="T323" s="156"/>
      <c r="AT323" s="151" t="s">
        <v>237</v>
      </c>
      <c r="AU323" s="151" t="s">
        <v>83</v>
      </c>
      <c r="AV323" s="12" t="s">
        <v>83</v>
      </c>
      <c r="AW323" s="12" t="s">
        <v>33</v>
      </c>
      <c r="AX323" s="12" t="s">
        <v>73</v>
      </c>
      <c r="AY323" s="151" t="s">
        <v>226</v>
      </c>
    </row>
    <row r="324" spans="2:65" s="13" customFormat="1" x14ac:dyDescent="0.2">
      <c r="B324" s="157"/>
      <c r="D324" s="150" t="s">
        <v>237</v>
      </c>
      <c r="E324" s="158" t="s">
        <v>19</v>
      </c>
      <c r="F324" s="159" t="s">
        <v>240</v>
      </c>
      <c r="H324" s="160">
        <v>24</v>
      </c>
      <c r="I324" s="161"/>
      <c r="L324" s="157"/>
      <c r="M324" s="162"/>
      <c r="T324" s="163"/>
      <c r="AT324" s="158" t="s">
        <v>237</v>
      </c>
      <c r="AU324" s="158" t="s">
        <v>83</v>
      </c>
      <c r="AV324" s="13" t="s">
        <v>233</v>
      </c>
      <c r="AW324" s="13" t="s">
        <v>33</v>
      </c>
      <c r="AX324" s="13" t="s">
        <v>81</v>
      </c>
      <c r="AY324" s="158" t="s">
        <v>226</v>
      </c>
    </row>
    <row r="325" spans="2:65" s="1" customFormat="1" ht="16.5" customHeight="1" x14ac:dyDescent="0.2">
      <c r="B325" s="33"/>
      <c r="C325" s="132" t="s">
        <v>1778</v>
      </c>
      <c r="D325" s="132" t="s">
        <v>228</v>
      </c>
      <c r="E325" s="133" t="s">
        <v>2097</v>
      </c>
      <c r="F325" s="134" t="s">
        <v>2098</v>
      </c>
      <c r="G325" s="135" t="s">
        <v>243</v>
      </c>
      <c r="H325" s="136">
        <v>1</v>
      </c>
      <c r="I325" s="137"/>
      <c r="J325" s="138">
        <f>ROUND(I325*H325,2)</f>
        <v>0</v>
      </c>
      <c r="K325" s="134" t="s">
        <v>232</v>
      </c>
      <c r="L325" s="33"/>
      <c r="M325" s="139" t="s">
        <v>19</v>
      </c>
      <c r="N325" s="140" t="s">
        <v>44</v>
      </c>
      <c r="P325" s="141">
        <f>O325*H325</f>
        <v>0</v>
      </c>
      <c r="Q325" s="141">
        <v>1.248E-2</v>
      </c>
      <c r="R325" s="141">
        <f>Q325*H325</f>
        <v>1.248E-2</v>
      </c>
      <c r="S325" s="141">
        <v>0</v>
      </c>
      <c r="T325" s="142">
        <f>S325*H325</f>
        <v>0</v>
      </c>
      <c r="AR325" s="143" t="s">
        <v>233</v>
      </c>
      <c r="AT325" s="143" t="s">
        <v>228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2099</v>
      </c>
    </row>
    <row r="326" spans="2:65" s="1" customFormat="1" x14ac:dyDescent="0.2">
      <c r="B326" s="33"/>
      <c r="D326" s="145" t="s">
        <v>235</v>
      </c>
      <c r="F326" s="146" t="s">
        <v>2100</v>
      </c>
      <c r="I326" s="147"/>
      <c r="L326" s="33"/>
      <c r="M326" s="148"/>
      <c r="T326" s="54"/>
      <c r="AT326" s="18" t="s">
        <v>235</v>
      </c>
      <c r="AU326" s="18" t="s">
        <v>83</v>
      </c>
    </row>
    <row r="327" spans="2:65" s="1" customFormat="1" ht="16.5" customHeight="1" x14ac:dyDescent="0.2">
      <c r="B327" s="33"/>
      <c r="C327" s="175" t="s">
        <v>535</v>
      </c>
      <c r="D327" s="175" t="s">
        <v>331</v>
      </c>
      <c r="E327" s="176" t="s">
        <v>2101</v>
      </c>
      <c r="F327" s="177" t="s">
        <v>2102</v>
      </c>
      <c r="G327" s="178" t="s">
        <v>243</v>
      </c>
      <c r="H327" s="179">
        <v>1</v>
      </c>
      <c r="I327" s="180"/>
      <c r="J327" s="181">
        <f>ROUND(I327*H327,2)</f>
        <v>0</v>
      </c>
      <c r="K327" s="177" t="s">
        <v>232</v>
      </c>
      <c r="L327" s="182"/>
      <c r="M327" s="183" t="s">
        <v>19</v>
      </c>
      <c r="N327" s="184" t="s">
        <v>44</v>
      </c>
      <c r="P327" s="141">
        <f>O327*H327</f>
        <v>0</v>
      </c>
      <c r="Q327" s="141">
        <v>0.54800000000000004</v>
      </c>
      <c r="R327" s="141">
        <f>Q327*H327</f>
        <v>0.54800000000000004</v>
      </c>
      <c r="S327" s="141">
        <v>0</v>
      </c>
      <c r="T327" s="142">
        <f>S327*H327</f>
        <v>0</v>
      </c>
      <c r="AR327" s="143" t="s">
        <v>270</v>
      </c>
      <c r="AT327" s="143" t="s">
        <v>331</v>
      </c>
      <c r="AU327" s="143" t="s">
        <v>83</v>
      </c>
      <c r="AY327" s="18" t="s">
        <v>226</v>
      </c>
      <c r="BE327" s="144">
        <f>IF(N327="základní",J327,0)</f>
        <v>0</v>
      </c>
      <c r="BF327" s="144">
        <f>IF(N327="snížená",J327,0)</f>
        <v>0</v>
      </c>
      <c r="BG327" s="144">
        <f>IF(N327="zákl. přenesená",J327,0)</f>
        <v>0</v>
      </c>
      <c r="BH327" s="144">
        <f>IF(N327="sníž. přenesená",J327,0)</f>
        <v>0</v>
      </c>
      <c r="BI327" s="144">
        <f>IF(N327="nulová",J327,0)</f>
        <v>0</v>
      </c>
      <c r="BJ327" s="18" t="s">
        <v>81</v>
      </c>
      <c r="BK327" s="144">
        <f>ROUND(I327*H327,2)</f>
        <v>0</v>
      </c>
      <c r="BL327" s="18" t="s">
        <v>233</v>
      </c>
      <c r="BM327" s="143" t="s">
        <v>2103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2292</v>
      </c>
      <c r="H328" s="153">
        <v>1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3" customFormat="1" x14ac:dyDescent="0.2">
      <c r="B329" s="157"/>
      <c r="D329" s="150" t="s">
        <v>237</v>
      </c>
      <c r="E329" s="158" t="s">
        <v>19</v>
      </c>
      <c r="F329" s="159" t="s">
        <v>240</v>
      </c>
      <c r="H329" s="160">
        <v>1</v>
      </c>
      <c r="I329" s="161"/>
      <c r="L329" s="157"/>
      <c r="M329" s="162"/>
      <c r="T329" s="163"/>
      <c r="AT329" s="158" t="s">
        <v>237</v>
      </c>
      <c r="AU329" s="158" t="s">
        <v>83</v>
      </c>
      <c r="AV329" s="13" t="s">
        <v>233</v>
      </c>
      <c r="AW329" s="13" t="s">
        <v>33</v>
      </c>
      <c r="AX329" s="13" t="s">
        <v>81</v>
      </c>
      <c r="AY329" s="158" t="s">
        <v>226</v>
      </c>
    </row>
    <row r="330" spans="2:65" s="1" customFormat="1" ht="16.5" customHeight="1" x14ac:dyDescent="0.2">
      <c r="B330" s="33"/>
      <c r="C330" s="132" t="s">
        <v>1787</v>
      </c>
      <c r="D330" s="132" t="s">
        <v>228</v>
      </c>
      <c r="E330" s="133" t="s">
        <v>1971</v>
      </c>
      <c r="F330" s="134" t="s">
        <v>1972</v>
      </c>
      <c r="G330" s="135" t="s">
        <v>243</v>
      </c>
      <c r="H330" s="136">
        <v>9</v>
      </c>
      <c r="I330" s="137"/>
      <c r="J330" s="138">
        <f>ROUND(I330*H330,2)</f>
        <v>0</v>
      </c>
      <c r="K330" s="134" t="s">
        <v>232</v>
      </c>
      <c r="L330" s="33"/>
      <c r="M330" s="139" t="s">
        <v>19</v>
      </c>
      <c r="N330" s="140" t="s">
        <v>44</v>
      </c>
      <c r="P330" s="141">
        <f>O330*H330</f>
        <v>0</v>
      </c>
      <c r="Q330" s="141">
        <v>2.8539999999999999E-2</v>
      </c>
      <c r="R330" s="141">
        <f>Q330*H330</f>
        <v>0.25685999999999998</v>
      </c>
      <c r="S330" s="141">
        <v>0</v>
      </c>
      <c r="T330" s="142">
        <f>S330*H330</f>
        <v>0</v>
      </c>
      <c r="AR330" s="143" t="s">
        <v>233</v>
      </c>
      <c r="AT330" s="143" t="s">
        <v>228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1973</v>
      </c>
    </row>
    <row r="331" spans="2:65" s="1" customFormat="1" x14ac:dyDescent="0.2">
      <c r="B331" s="33"/>
      <c r="D331" s="145" t="s">
        <v>235</v>
      </c>
      <c r="F331" s="146" t="s">
        <v>1974</v>
      </c>
      <c r="I331" s="147"/>
      <c r="L331" s="33"/>
      <c r="M331" s="148"/>
      <c r="T331" s="54"/>
      <c r="AT331" s="18" t="s">
        <v>235</v>
      </c>
      <c r="AU331" s="18" t="s">
        <v>83</v>
      </c>
    </row>
    <row r="332" spans="2:65" s="1" customFormat="1" ht="16.5" customHeight="1" x14ac:dyDescent="0.2">
      <c r="B332" s="33"/>
      <c r="C332" s="175" t="s">
        <v>1792</v>
      </c>
      <c r="D332" s="175" t="s">
        <v>331</v>
      </c>
      <c r="E332" s="176" t="s">
        <v>1975</v>
      </c>
      <c r="F332" s="177" t="s">
        <v>1976</v>
      </c>
      <c r="G332" s="178" t="s">
        <v>243</v>
      </c>
      <c r="H332" s="179">
        <v>9</v>
      </c>
      <c r="I332" s="180"/>
      <c r="J332" s="181">
        <f>ROUND(I332*H332,2)</f>
        <v>0</v>
      </c>
      <c r="K332" s="177" t="s">
        <v>19</v>
      </c>
      <c r="L332" s="182"/>
      <c r="M332" s="183" t="s">
        <v>19</v>
      </c>
      <c r="N332" s="184" t="s">
        <v>44</v>
      </c>
      <c r="P332" s="141">
        <f>O332*H332</f>
        <v>0</v>
      </c>
      <c r="Q332" s="141">
        <v>2.4900000000000002</v>
      </c>
      <c r="R332" s="141">
        <f>Q332*H332</f>
        <v>22.410000000000004</v>
      </c>
      <c r="S332" s="141">
        <v>0</v>
      </c>
      <c r="T332" s="142">
        <f>S332*H332</f>
        <v>0</v>
      </c>
      <c r="AR332" s="143" t="s">
        <v>270</v>
      </c>
      <c r="AT332" s="143" t="s">
        <v>331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1977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2305</v>
      </c>
      <c r="H333" s="153">
        <v>9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73</v>
      </c>
      <c r="AY333" s="151" t="s">
        <v>226</v>
      </c>
    </row>
    <row r="334" spans="2:65" s="13" customFormat="1" x14ac:dyDescent="0.2">
      <c r="B334" s="157"/>
      <c r="D334" s="150" t="s">
        <v>237</v>
      </c>
      <c r="E334" s="158" t="s">
        <v>19</v>
      </c>
      <c r="F334" s="159" t="s">
        <v>240</v>
      </c>
      <c r="H334" s="160">
        <v>9</v>
      </c>
      <c r="I334" s="161"/>
      <c r="L334" s="157"/>
      <c r="M334" s="162"/>
      <c r="T334" s="163"/>
      <c r="AT334" s="158" t="s">
        <v>237</v>
      </c>
      <c r="AU334" s="158" t="s">
        <v>83</v>
      </c>
      <c r="AV334" s="13" t="s">
        <v>233</v>
      </c>
      <c r="AW334" s="13" t="s">
        <v>33</v>
      </c>
      <c r="AX334" s="13" t="s">
        <v>81</v>
      </c>
      <c r="AY334" s="158" t="s">
        <v>226</v>
      </c>
    </row>
    <row r="335" spans="2:65" s="1" customFormat="1" ht="16.5" customHeight="1" x14ac:dyDescent="0.2">
      <c r="B335" s="33"/>
      <c r="C335" s="132" t="s">
        <v>1795</v>
      </c>
      <c r="D335" s="132" t="s">
        <v>228</v>
      </c>
      <c r="E335" s="133" t="s">
        <v>1986</v>
      </c>
      <c r="F335" s="134" t="s">
        <v>1987</v>
      </c>
      <c r="G335" s="135" t="s">
        <v>243</v>
      </c>
      <c r="H335" s="136">
        <v>8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3.9269999999999999E-2</v>
      </c>
      <c r="R335" s="141">
        <f>Q335*H335</f>
        <v>0.31415999999999999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1988</v>
      </c>
    </row>
    <row r="336" spans="2:65" s="1" customFormat="1" x14ac:dyDescent="0.2">
      <c r="B336" s="33"/>
      <c r="D336" s="145" t="s">
        <v>235</v>
      </c>
      <c r="F336" s="146" t="s">
        <v>1989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" customFormat="1" ht="16.5" customHeight="1" x14ac:dyDescent="0.2">
      <c r="B337" s="33"/>
      <c r="C337" s="175" t="s">
        <v>1797</v>
      </c>
      <c r="D337" s="175" t="s">
        <v>331</v>
      </c>
      <c r="E337" s="176" t="s">
        <v>1990</v>
      </c>
      <c r="F337" s="177" t="s">
        <v>1991</v>
      </c>
      <c r="G337" s="178" t="s">
        <v>243</v>
      </c>
      <c r="H337" s="179">
        <v>8</v>
      </c>
      <c r="I337" s="180"/>
      <c r="J337" s="181">
        <f>ROUND(I337*H337,2)</f>
        <v>0</v>
      </c>
      <c r="K337" s="177" t="s">
        <v>19</v>
      </c>
      <c r="L337" s="182"/>
      <c r="M337" s="183" t="s">
        <v>19</v>
      </c>
      <c r="N337" s="184" t="s">
        <v>44</v>
      </c>
      <c r="P337" s="141">
        <f>O337*H337</f>
        <v>0</v>
      </c>
      <c r="Q337" s="141">
        <v>0.435</v>
      </c>
      <c r="R337" s="141">
        <f>Q337*H337</f>
        <v>3.48</v>
      </c>
      <c r="S337" s="141">
        <v>0</v>
      </c>
      <c r="T337" s="142">
        <f>S337*H337</f>
        <v>0</v>
      </c>
      <c r="AR337" s="143" t="s">
        <v>270</v>
      </c>
      <c r="AT337" s="143" t="s">
        <v>331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1992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2309</v>
      </c>
      <c r="H338" s="153">
        <v>8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3" customFormat="1" x14ac:dyDescent="0.2">
      <c r="B339" s="157"/>
      <c r="D339" s="150" t="s">
        <v>237</v>
      </c>
      <c r="E339" s="158" t="s">
        <v>19</v>
      </c>
      <c r="F339" s="159" t="s">
        <v>240</v>
      </c>
      <c r="H339" s="160">
        <v>8</v>
      </c>
      <c r="I339" s="161"/>
      <c r="L339" s="157"/>
      <c r="M339" s="162"/>
      <c r="T339" s="163"/>
      <c r="AT339" s="158" t="s">
        <v>237</v>
      </c>
      <c r="AU339" s="158" t="s">
        <v>83</v>
      </c>
      <c r="AV339" s="13" t="s">
        <v>233</v>
      </c>
      <c r="AW339" s="13" t="s">
        <v>33</v>
      </c>
      <c r="AX339" s="13" t="s">
        <v>81</v>
      </c>
      <c r="AY339" s="158" t="s">
        <v>226</v>
      </c>
    </row>
    <row r="340" spans="2:65" s="1" customFormat="1" ht="16.5" customHeight="1" x14ac:dyDescent="0.2">
      <c r="B340" s="33"/>
      <c r="C340" s="132" t="s">
        <v>1801</v>
      </c>
      <c r="D340" s="132" t="s">
        <v>228</v>
      </c>
      <c r="E340" s="133" t="s">
        <v>968</v>
      </c>
      <c r="F340" s="134" t="s">
        <v>969</v>
      </c>
      <c r="G340" s="135" t="s">
        <v>243</v>
      </c>
      <c r="H340" s="136">
        <v>6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0.21734000000000001</v>
      </c>
      <c r="R340" s="141">
        <f>Q340*H340</f>
        <v>1.3040400000000001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2155</v>
      </c>
    </row>
    <row r="341" spans="2:65" s="1" customFormat="1" x14ac:dyDescent="0.2">
      <c r="B341" s="33"/>
      <c r="D341" s="145" t="s">
        <v>235</v>
      </c>
      <c r="F341" s="146" t="s">
        <v>971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" customFormat="1" ht="16.5" customHeight="1" x14ac:dyDescent="0.2">
      <c r="B342" s="33"/>
      <c r="C342" s="175" t="s">
        <v>1804</v>
      </c>
      <c r="D342" s="175" t="s">
        <v>331</v>
      </c>
      <c r="E342" s="176" t="s">
        <v>972</v>
      </c>
      <c r="F342" s="177" t="s">
        <v>973</v>
      </c>
      <c r="G342" s="178" t="s">
        <v>243</v>
      </c>
      <c r="H342" s="179">
        <v>6</v>
      </c>
      <c r="I342" s="180"/>
      <c r="J342" s="181">
        <f>ROUND(I342*H342,2)</f>
        <v>0</v>
      </c>
      <c r="K342" s="177" t="s">
        <v>19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0.08</v>
      </c>
      <c r="R342" s="141">
        <f>Q342*H342</f>
        <v>0.48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2157</v>
      </c>
    </row>
    <row r="343" spans="2:65" s="1" customFormat="1" ht="16.5" customHeight="1" x14ac:dyDescent="0.2">
      <c r="B343" s="33"/>
      <c r="C343" s="132" t="s">
        <v>1810</v>
      </c>
      <c r="D343" s="132" t="s">
        <v>228</v>
      </c>
      <c r="E343" s="133" t="s">
        <v>975</v>
      </c>
      <c r="F343" s="134" t="s">
        <v>976</v>
      </c>
      <c r="G343" s="135" t="s">
        <v>243</v>
      </c>
      <c r="H343" s="136">
        <v>3</v>
      </c>
      <c r="I343" s="137"/>
      <c r="J343" s="138">
        <f>ROUND(I343*H343,2)</f>
        <v>0</v>
      </c>
      <c r="K343" s="134" t="s">
        <v>232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0.21734000000000001</v>
      </c>
      <c r="R343" s="141">
        <f>Q343*H343</f>
        <v>0.65202000000000004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1997</v>
      </c>
    </row>
    <row r="344" spans="2:65" s="1" customFormat="1" x14ac:dyDescent="0.2">
      <c r="B344" s="33"/>
      <c r="D344" s="145" t="s">
        <v>235</v>
      </c>
      <c r="F344" s="146" t="s">
        <v>978</v>
      </c>
      <c r="I344" s="147"/>
      <c r="L344" s="33"/>
      <c r="M344" s="148"/>
      <c r="T344" s="54"/>
      <c r="AT344" s="18" t="s">
        <v>235</v>
      </c>
      <c r="AU344" s="18" t="s">
        <v>83</v>
      </c>
    </row>
    <row r="345" spans="2:65" s="1" customFormat="1" ht="16.5" customHeight="1" x14ac:dyDescent="0.2">
      <c r="B345" s="33"/>
      <c r="C345" s="175" t="s">
        <v>1813</v>
      </c>
      <c r="D345" s="175" t="s">
        <v>331</v>
      </c>
      <c r="E345" s="176" t="s">
        <v>979</v>
      </c>
      <c r="F345" s="177" t="s">
        <v>980</v>
      </c>
      <c r="G345" s="178" t="s">
        <v>243</v>
      </c>
      <c r="H345" s="179">
        <v>3</v>
      </c>
      <c r="I345" s="180"/>
      <c r="J345" s="181">
        <f>ROUND(I345*H345,2)</f>
        <v>0</v>
      </c>
      <c r="K345" s="177" t="s">
        <v>19</v>
      </c>
      <c r="L345" s="182"/>
      <c r="M345" s="183" t="s">
        <v>19</v>
      </c>
      <c r="N345" s="184" t="s">
        <v>44</v>
      </c>
      <c r="P345" s="141">
        <f>O345*H345</f>
        <v>0</v>
      </c>
      <c r="Q345" s="141">
        <v>0.16500000000000001</v>
      </c>
      <c r="R345" s="141">
        <f>Q345*H345</f>
        <v>0.495</v>
      </c>
      <c r="S345" s="141">
        <v>0</v>
      </c>
      <c r="T345" s="142">
        <f>S345*H345</f>
        <v>0</v>
      </c>
      <c r="AR345" s="143" t="s">
        <v>270</v>
      </c>
      <c r="AT345" s="143" t="s">
        <v>331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1998</v>
      </c>
    </row>
    <row r="346" spans="2:65" s="1" customFormat="1" ht="16.5" customHeight="1" x14ac:dyDescent="0.2">
      <c r="B346" s="33"/>
      <c r="C346" s="132" t="s">
        <v>1818</v>
      </c>
      <c r="D346" s="132" t="s">
        <v>228</v>
      </c>
      <c r="E346" s="133" t="s">
        <v>986</v>
      </c>
      <c r="F346" s="134" t="s">
        <v>987</v>
      </c>
      <c r="G346" s="135" t="s">
        <v>396</v>
      </c>
      <c r="H346" s="136">
        <v>344.8</v>
      </c>
      <c r="I346" s="137"/>
      <c r="J346" s="138">
        <f>ROUND(I346*H346,2)</f>
        <v>0</v>
      </c>
      <c r="K346" s="134" t="s">
        <v>232</v>
      </c>
      <c r="L346" s="33"/>
      <c r="M346" s="139" t="s">
        <v>19</v>
      </c>
      <c r="N346" s="140" t="s">
        <v>44</v>
      </c>
      <c r="P346" s="141">
        <f>O346*H346</f>
        <v>0</v>
      </c>
      <c r="Q346" s="141">
        <v>1.2999999999999999E-4</v>
      </c>
      <c r="R346" s="141">
        <f>Q346*H346</f>
        <v>4.4823999999999996E-2</v>
      </c>
      <c r="S346" s="141">
        <v>0</v>
      </c>
      <c r="T346" s="142">
        <f>S346*H346</f>
        <v>0</v>
      </c>
      <c r="AR346" s="143" t="s">
        <v>233</v>
      </c>
      <c r="AT346" s="143" t="s">
        <v>228</v>
      </c>
      <c r="AU346" s="143" t="s">
        <v>83</v>
      </c>
      <c r="AY346" s="18" t="s">
        <v>226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8" t="s">
        <v>81</v>
      </c>
      <c r="BK346" s="144">
        <f>ROUND(I346*H346,2)</f>
        <v>0</v>
      </c>
      <c r="BL346" s="18" t="s">
        <v>233</v>
      </c>
      <c r="BM346" s="143" t="s">
        <v>1999</v>
      </c>
    </row>
    <row r="347" spans="2:65" s="1" customFormat="1" x14ac:dyDescent="0.2">
      <c r="B347" s="33"/>
      <c r="D347" s="145" t="s">
        <v>235</v>
      </c>
      <c r="F347" s="146" t="s">
        <v>989</v>
      </c>
      <c r="I347" s="147"/>
      <c r="L347" s="33"/>
      <c r="M347" s="148"/>
      <c r="T347" s="54"/>
      <c r="AT347" s="18" t="s">
        <v>235</v>
      </c>
      <c r="AU347" s="18" t="s">
        <v>83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1828</v>
      </c>
      <c r="H348" s="153">
        <v>344.8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81</v>
      </c>
      <c r="AY348" s="151" t="s">
        <v>226</v>
      </c>
    </row>
    <row r="349" spans="2:65" s="11" customFormat="1" ht="22.9" customHeight="1" x14ac:dyDescent="0.2">
      <c r="B349" s="120"/>
      <c r="D349" s="121" t="s">
        <v>72</v>
      </c>
      <c r="E349" s="130" t="s">
        <v>330</v>
      </c>
      <c r="F349" s="130" t="s">
        <v>478</v>
      </c>
      <c r="I349" s="123"/>
      <c r="J349" s="131">
        <f>BK349</f>
        <v>0</v>
      </c>
      <c r="L349" s="120"/>
      <c r="M349" s="125"/>
      <c r="P349" s="126">
        <f>SUM(P350:P381)</f>
        <v>0</v>
      </c>
      <c r="R349" s="126">
        <f>SUM(R350:R381)</f>
        <v>0</v>
      </c>
      <c r="T349" s="127">
        <f>SUM(T350:T381)</f>
        <v>0</v>
      </c>
      <c r="AR349" s="121" t="s">
        <v>81</v>
      </c>
      <c r="AT349" s="128" t="s">
        <v>72</v>
      </c>
      <c r="AU349" s="128" t="s">
        <v>81</v>
      </c>
      <c r="AY349" s="121" t="s">
        <v>226</v>
      </c>
      <c r="BK349" s="129">
        <f>SUM(BK350:BK381)</f>
        <v>0</v>
      </c>
    </row>
    <row r="350" spans="2:65" s="1" customFormat="1" ht="24.2" customHeight="1" x14ac:dyDescent="0.2">
      <c r="B350" s="33"/>
      <c r="C350" s="132" t="s">
        <v>1821</v>
      </c>
      <c r="D350" s="132" t="s">
        <v>228</v>
      </c>
      <c r="E350" s="133" t="s">
        <v>1309</v>
      </c>
      <c r="F350" s="134" t="s">
        <v>1310</v>
      </c>
      <c r="G350" s="135" t="s">
        <v>396</v>
      </c>
      <c r="H350" s="136">
        <v>689.6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2001</v>
      </c>
    </row>
    <row r="351" spans="2:65" s="1" customFormat="1" x14ac:dyDescent="0.2">
      <c r="B351" s="33"/>
      <c r="D351" s="145" t="s">
        <v>235</v>
      </c>
      <c r="F351" s="146" t="s">
        <v>1312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2002</v>
      </c>
      <c r="H352" s="153">
        <v>689.6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81</v>
      </c>
      <c r="AY352" s="151" t="s">
        <v>226</v>
      </c>
    </row>
    <row r="353" spans="2:65" s="1" customFormat="1" ht="16.5" customHeight="1" x14ac:dyDescent="0.2">
      <c r="B353" s="33"/>
      <c r="C353" s="132" t="s">
        <v>1823</v>
      </c>
      <c r="D353" s="132" t="s">
        <v>228</v>
      </c>
      <c r="E353" s="133" t="s">
        <v>1314</v>
      </c>
      <c r="F353" s="134" t="s">
        <v>1315</v>
      </c>
      <c r="G353" s="135" t="s">
        <v>396</v>
      </c>
      <c r="H353" s="136">
        <v>689.6</v>
      </c>
      <c r="I353" s="137"/>
      <c r="J353" s="138">
        <f>ROUND(I353*H353,2)</f>
        <v>0</v>
      </c>
      <c r="K353" s="134" t="s">
        <v>232</v>
      </c>
      <c r="L353" s="33"/>
      <c r="M353" s="139" t="s">
        <v>19</v>
      </c>
      <c r="N353" s="140" t="s">
        <v>44</v>
      </c>
      <c r="P353" s="141">
        <f>O353*H353</f>
        <v>0</v>
      </c>
      <c r="Q353" s="141">
        <v>0</v>
      </c>
      <c r="R353" s="141">
        <f>Q353*H353</f>
        <v>0</v>
      </c>
      <c r="S353" s="141">
        <v>0</v>
      </c>
      <c r="T353" s="142">
        <f>S353*H353</f>
        <v>0</v>
      </c>
      <c r="AR353" s="143" t="s">
        <v>233</v>
      </c>
      <c r="AT353" s="143" t="s">
        <v>228</v>
      </c>
      <c r="AU353" s="143" t="s">
        <v>83</v>
      </c>
      <c r="AY353" s="18" t="s">
        <v>226</v>
      </c>
      <c r="BE353" s="144">
        <f>IF(N353="základní",J353,0)</f>
        <v>0</v>
      </c>
      <c r="BF353" s="144">
        <f>IF(N353="snížená",J353,0)</f>
        <v>0</v>
      </c>
      <c r="BG353" s="144">
        <f>IF(N353="zákl. přenesená",J353,0)</f>
        <v>0</v>
      </c>
      <c r="BH353" s="144">
        <f>IF(N353="sníž. přenesená",J353,0)</f>
        <v>0</v>
      </c>
      <c r="BI353" s="144">
        <f>IF(N353="nulová",J353,0)</f>
        <v>0</v>
      </c>
      <c r="BJ353" s="18" t="s">
        <v>81</v>
      </c>
      <c r="BK353" s="144">
        <f>ROUND(I353*H353,2)</f>
        <v>0</v>
      </c>
      <c r="BL353" s="18" t="s">
        <v>233</v>
      </c>
      <c r="BM353" s="143" t="s">
        <v>2003</v>
      </c>
    </row>
    <row r="354" spans="2:65" s="1" customFormat="1" x14ac:dyDescent="0.2">
      <c r="B354" s="33"/>
      <c r="D354" s="145" t="s">
        <v>235</v>
      </c>
      <c r="F354" s="146" t="s">
        <v>1317</v>
      </c>
      <c r="I354" s="147"/>
      <c r="L354" s="33"/>
      <c r="M354" s="148"/>
      <c r="T354" s="54"/>
      <c r="AT354" s="18" t="s">
        <v>235</v>
      </c>
      <c r="AU354" s="18" t="s">
        <v>83</v>
      </c>
    </row>
    <row r="355" spans="2:65" s="12" customFormat="1" x14ac:dyDescent="0.2">
      <c r="B355" s="149"/>
      <c r="D355" s="150" t="s">
        <v>237</v>
      </c>
      <c r="E355" s="151" t="s">
        <v>19</v>
      </c>
      <c r="F355" s="152" t="s">
        <v>2002</v>
      </c>
      <c r="H355" s="153">
        <v>689.6</v>
      </c>
      <c r="I355" s="154"/>
      <c r="L355" s="149"/>
      <c r="M355" s="155"/>
      <c r="T355" s="156"/>
      <c r="AT355" s="151" t="s">
        <v>237</v>
      </c>
      <c r="AU355" s="151" t="s">
        <v>83</v>
      </c>
      <c r="AV355" s="12" t="s">
        <v>83</v>
      </c>
      <c r="AW355" s="12" t="s">
        <v>33</v>
      </c>
      <c r="AX355" s="12" t="s">
        <v>73</v>
      </c>
      <c r="AY355" s="151" t="s">
        <v>226</v>
      </c>
    </row>
    <row r="356" spans="2:65" s="13" customFormat="1" x14ac:dyDescent="0.2">
      <c r="B356" s="157"/>
      <c r="D356" s="150" t="s">
        <v>237</v>
      </c>
      <c r="E356" s="158" t="s">
        <v>19</v>
      </c>
      <c r="F356" s="159" t="s">
        <v>240</v>
      </c>
      <c r="H356" s="160">
        <v>689.6</v>
      </c>
      <c r="I356" s="161"/>
      <c r="L356" s="157"/>
      <c r="M356" s="162"/>
      <c r="T356" s="163"/>
      <c r="AT356" s="158" t="s">
        <v>237</v>
      </c>
      <c r="AU356" s="158" t="s">
        <v>83</v>
      </c>
      <c r="AV356" s="13" t="s">
        <v>233</v>
      </c>
      <c r="AW356" s="13" t="s">
        <v>33</v>
      </c>
      <c r="AX356" s="13" t="s">
        <v>81</v>
      </c>
      <c r="AY356" s="158" t="s">
        <v>226</v>
      </c>
    </row>
    <row r="357" spans="2:65" s="1" customFormat="1" ht="24.2" customHeight="1" x14ac:dyDescent="0.2">
      <c r="B357" s="33"/>
      <c r="C357" s="132" t="s">
        <v>1825</v>
      </c>
      <c r="D357" s="132" t="s">
        <v>228</v>
      </c>
      <c r="E357" s="133" t="s">
        <v>490</v>
      </c>
      <c r="F357" s="134" t="s">
        <v>491</v>
      </c>
      <c r="G357" s="135" t="s">
        <v>492</v>
      </c>
      <c r="H357" s="136">
        <v>99.316999999999993</v>
      </c>
      <c r="I357" s="137"/>
      <c r="J357" s="138">
        <f>ROUND(I357*H357,2)</f>
        <v>0</v>
      </c>
      <c r="K357" s="134" t="s">
        <v>232</v>
      </c>
      <c r="L357" s="33"/>
      <c r="M357" s="139" t="s">
        <v>19</v>
      </c>
      <c r="N357" s="140" t="s">
        <v>44</v>
      </c>
      <c r="P357" s="141">
        <f>O357*H357</f>
        <v>0</v>
      </c>
      <c r="Q357" s="141">
        <v>0</v>
      </c>
      <c r="R357" s="141">
        <f>Q357*H357</f>
        <v>0</v>
      </c>
      <c r="S357" s="141">
        <v>0</v>
      </c>
      <c r="T357" s="142">
        <f>S357*H357</f>
        <v>0</v>
      </c>
      <c r="AR357" s="143" t="s">
        <v>233</v>
      </c>
      <c r="AT357" s="143" t="s">
        <v>228</v>
      </c>
      <c r="AU357" s="143" t="s">
        <v>83</v>
      </c>
      <c r="AY357" s="18" t="s">
        <v>226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81</v>
      </c>
      <c r="BK357" s="144">
        <f>ROUND(I357*H357,2)</f>
        <v>0</v>
      </c>
      <c r="BL357" s="18" t="s">
        <v>233</v>
      </c>
      <c r="BM357" s="143" t="s">
        <v>2004</v>
      </c>
    </row>
    <row r="358" spans="2:65" s="1" customFormat="1" x14ac:dyDescent="0.2">
      <c r="B358" s="33"/>
      <c r="D358" s="145" t="s">
        <v>235</v>
      </c>
      <c r="F358" s="146" t="s">
        <v>494</v>
      </c>
      <c r="I358" s="147"/>
      <c r="L358" s="33"/>
      <c r="M358" s="148"/>
      <c r="T358" s="54"/>
      <c r="AT358" s="18" t="s">
        <v>235</v>
      </c>
      <c r="AU358" s="18" t="s">
        <v>83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2310</v>
      </c>
      <c r="H359" s="153">
        <v>55.987000000000002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73</v>
      </c>
      <c r="AY359" s="151" t="s">
        <v>226</v>
      </c>
    </row>
    <row r="360" spans="2:65" s="12" customFormat="1" x14ac:dyDescent="0.2">
      <c r="B360" s="149"/>
      <c r="D360" s="150" t="s">
        <v>237</v>
      </c>
      <c r="E360" s="151" t="s">
        <v>19</v>
      </c>
      <c r="F360" s="152" t="s">
        <v>2311</v>
      </c>
      <c r="H360" s="153">
        <v>43.33</v>
      </c>
      <c r="I360" s="154"/>
      <c r="L360" s="149"/>
      <c r="M360" s="155"/>
      <c r="T360" s="156"/>
      <c r="AT360" s="151" t="s">
        <v>237</v>
      </c>
      <c r="AU360" s="151" t="s">
        <v>83</v>
      </c>
      <c r="AV360" s="12" t="s">
        <v>83</v>
      </c>
      <c r="AW360" s="12" t="s">
        <v>33</v>
      </c>
      <c r="AX360" s="12" t="s">
        <v>73</v>
      </c>
      <c r="AY360" s="151" t="s">
        <v>226</v>
      </c>
    </row>
    <row r="361" spans="2:65" s="13" customFormat="1" x14ac:dyDescent="0.2">
      <c r="B361" s="157"/>
      <c r="D361" s="150" t="s">
        <v>237</v>
      </c>
      <c r="E361" s="158" t="s">
        <v>19</v>
      </c>
      <c r="F361" s="159" t="s">
        <v>240</v>
      </c>
      <c r="H361" s="160">
        <v>99.316999999999993</v>
      </c>
      <c r="I361" s="161"/>
      <c r="L361" s="157"/>
      <c r="M361" s="162"/>
      <c r="T361" s="163"/>
      <c r="AT361" s="158" t="s">
        <v>237</v>
      </c>
      <c r="AU361" s="158" t="s">
        <v>83</v>
      </c>
      <c r="AV361" s="13" t="s">
        <v>233</v>
      </c>
      <c r="AW361" s="13" t="s">
        <v>33</v>
      </c>
      <c r="AX361" s="13" t="s">
        <v>81</v>
      </c>
      <c r="AY361" s="158" t="s">
        <v>226</v>
      </c>
    </row>
    <row r="362" spans="2:65" s="1" customFormat="1" ht="24.2" customHeight="1" x14ac:dyDescent="0.2">
      <c r="B362" s="33"/>
      <c r="C362" s="132" t="s">
        <v>2110</v>
      </c>
      <c r="D362" s="132" t="s">
        <v>228</v>
      </c>
      <c r="E362" s="133" t="s">
        <v>497</v>
      </c>
      <c r="F362" s="134" t="s">
        <v>498</v>
      </c>
      <c r="G362" s="135" t="s">
        <v>492</v>
      </c>
      <c r="H362" s="136">
        <v>397.26799999999997</v>
      </c>
      <c r="I362" s="137"/>
      <c r="J362" s="138">
        <f>ROUND(I362*H362,2)</f>
        <v>0</v>
      </c>
      <c r="K362" s="134" t="s">
        <v>232</v>
      </c>
      <c r="L362" s="33"/>
      <c r="M362" s="139" t="s">
        <v>19</v>
      </c>
      <c r="N362" s="140" t="s">
        <v>44</v>
      </c>
      <c r="P362" s="141">
        <f>O362*H362</f>
        <v>0</v>
      </c>
      <c r="Q362" s="141">
        <v>0</v>
      </c>
      <c r="R362" s="141">
        <f>Q362*H362</f>
        <v>0</v>
      </c>
      <c r="S362" s="141">
        <v>0</v>
      </c>
      <c r="T362" s="142">
        <f>S362*H362</f>
        <v>0</v>
      </c>
      <c r="AR362" s="143" t="s">
        <v>233</v>
      </c>
      <c r="AT362" s="143" t="s">
        <v>228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2007</v>
      </c>
    </row>
    <row r="363" spans="2:65" s="1" customFormat="1" x14ac:dyDescent="0.2">
      <c r="B363" s="33"/>
      <c r="D363" s="145" t="s">
        <v>235</v>
      </c>
      <c r="F363" s="146" t="s">
        <v>500</v>
      </c>
      <c r="I363" s="147"/>
      <c r="L363" s="33"/>
      <c r="M363" s="148"/>
      <c r="T363" s="54"/>
      <c r="AT363" s="18" t="s">
        <v>235</v>
      </c>
      <c r="AU363" s="18" t="s">
        <v>83</v>
      </c>
    </row>
    <row r="364" spans="2:65" s="12" customFormat="1" x14ac:dyDescent="0.2">
      <c r="B364" s="149"/>
      <c r="D364" s="150" t="s">
        <v>237</v>
      </c>
      <c r="F364" s="152" t="s">
        <v>2312</v>
      </c>
      <c r="H364" s="153">
        <v>397.26799999999997</v>
      </c>
      <c r="I364" s="154"/>
      <c r="L364" s="149"/>
      <c r="M364" s="155"/>
      <c r="T364" s="156"/>
      <c r="AT364" s="151" t="s">
        <v>237</v>
      </c>
      <c r="AU364" s="151" t="s">
        <v>83</v>
      </c>
      <c r="AV364" s="12" t="s">
        <v>83</v>
      </c>
      <c r="AW364" s="12" t="s">
        <v>4</v>
      </c>
      <c r="AX364" s="12" t="s">
        <v>81</v>
      </c>
      <c r="AY364" s="151" t="s">
        <v>226</v>
      </c>
    </row>
    <row r="365" spans="2:65" s="1" customFormat="1" ht="24.2" customHeight="1" x14ac:dyDescent="0.2">
      <c r="B365" s="33"/>
      <c r="C365" s="132" t="s">
        <v>2112</v>
      </c>
      <c r="D365" s="132" t="s">
        <v>228</v>
      </c>
      <c r="E365" s="133" t="s">
        <v>503</v>
      </c>
      <c r="F365" s="134" t="s">
        <v>504</v>
      </c>
      <c r="G365" s="135" t="s">
        <v>492</v>
      </c>
      <c r="H365" s="136">
        <v>136.94999999999999</v>
      </c>
      <c r="I365" s="137"/>
      <c r="J365" s="138">
        <f>ROUND(I365*H365,2)</f>
        <v>0</v>
      </c>
      <c r="K365" s="134" t="s">
        <v>232</v>
      </c>
      <c r="L365" s="33"/>
      <c r="M365" s="139" t="s">
        <v>19</v>
      </c>
      <c r="N365" s="140" t="s">
        <v>44</v>
      </c>
      <c r="P365" s="141">
        <f>O365*H365</f>
        <v>0</v>
      </c>
      <c r="Q365" s="141">
        <v>0</v>
      </c>
      <c r="R365" s="141">
        <f>Q365*H365</f>
        <v>0</v>
      </c>
      <c r="S365" s="141">
        <v>0</v>
      </c>
      <c r="T365" s="142">
        <f>S365*H365</f>
        <v>0</v>
      </c>
      <c r="AR365" s="143" t="s">
        <v>233</v>
      </c>
      <c r="AT365" s="143" t="s">
        <v>228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2009</v>
      </c>
    </row>
    <row r="366" spans="2:65" s="1" customFormat="1" x14ac:dyDescent="0.2">
      <c r="B366" s="33"/>
      <c r="D366" s="145" t="s">
        <v>235</v>
      </c>
      <c r="F366" s="146" t="s">
        <v>506</v>
      </c>
      <c r="I366" s="147"/>
      <c r="L366" s="33"/>
      <c r="M366" s="148"/>
      <c r="T366" s="54"/>
      <c r="AT366" s="18" t="s">
        <v>235</v>
      </c>
      <c r="AU366" s="18" t="s">
        <v>83</v>
      </c>
    </row>
    <row r="367" spans="2:65" s="12" customFormat="1" x14ac:dyDescent="0.2">
      <c r="B367" s="149"/>
      <c r="D367" s="150" t="s">
        <v>237</v>
      </c>
      <c r="E367" s="151" t="s">
        <v>19</v>
      </c>
      <c r="F367" s="152" t="s">
        <v>2313</v>
      </c>
      <c r="H367" s="153">
        <v>62.744999999999997</v>
      </c>
      <c r="I367" s="154"/>
      <c r="L367" s="149"/>
      <c r="M367" s="155"/>
      <c r="T367" s="156"/>
      <c r="AT367" s="151" t="s">
        <v>237</v>
      </c>
      <c r="AU367" s="151" t="s">
        <v>83</v>
      </c>
      <c r="AV367" s="12" t="s">
        <v>83</v>
      </c>
      <c r="AW367" s="12" t="s">
        <v>33</v>
      </c>
      <c r="AX367" s="12" t="s">
        <v>73</v>
      </c>
      <c r="AY367" s="151" t="s">
        <v>226</v>
      </c>
    </row>
    <row r="368" spans="2:65" s="12" customFormat="1" x14ac:dyDescent="0.2">
      <c r="B368" s="149"/>
      <c r="D368" s="150" t="s">
        <v>237</v>
      </c>
      <c r="E368" s="151" t="s">
        <v>19</v>
      </c>
      <c r="F368" s="152" t="s">
        <v>2314</v>
      </c>
      <c r="H368" s="153">
        <v>74.204999999999998</v>
      </c>
      <c r="I368" s="154"/>
      <c r="L368" s="149"/>
      <c r="M368" s="155"/>
      <c r="T368" s="156"/>
      <c r="AT368" s="151" t="s">
        <v>237</v>
      </c>
      <c r="AU368" s="151" t="s">
        <v>83</v>
      </c>
      <c r="AV368" s="12" t="s">
        <v>83</v>
      </c>
      <c r="AW368" s="12" t="s">
        <v>33</v>
      </c>
      <c r="AX368" s="12" t="s">
        <v>73</v>
      </c>
      <c r="AY368" s="151" t="s">
        <v>226</v>
      </c>
    </row>
    <row r="369" spans="2:65" s="13" customFormat="1" x14ac:dyDescent="0.2">
      <c r="B369" s="157"/>
      <c r="D369" s="150" t="s">
        <v>237</v>
      </c>
      <c r="E369" s="158" t="s">
        <v>19</v>
      </c>
      <c r="F369" s="159" t="s">
        <v>240</v>
      </c>
      <c r="H369" s="160">
        <v>136.94999999999999</v>
      </c>
      <c r="I369" s="161"/>
      <c r="L369" s="157"/>
      <c r="M369" s="162"/>
      <c r="T369" s="163"/>
      <c r="AT369" s="158" t="s">
        <v>237</v>
      </c>
      <c r="AU369" s="158" t="s">
        <v>83</v>
      </c>
      <c r="AV369" s="13" t="s">
        <v>233</v>
      </c>
      <c r="AW369" s="13" t="s">
        <v>33</v>
      </c>
      <c r="AX369" s="13" t="s">
        <v>81</v>
      </c>
      <c r="AY369" s="158" t="s">
        <v>226</v>
      </c>
    </row>
    <row r="370" spans="2:65" s="1" customFormat="1" ht="24.2" customHeight="1" x14ac:dyDescent="0.2">
      <c r="B370" s="33"/>
      <c r="C370" s="132" t="s">
        <v>2113</v>
      </c>
      <c r="D370" s="132" t="s">
        <v>228</v>
      </c>
      <c r="E370" s="133" t="s">
        <v>509</v>
      </c>
      <c r="F370" s="134" t="s">
        <v>498</v>
      </c>
      <c r="G370" s="135" t="s">
        <v>492</v>
      </c>
      <c r="H370" s="136">
        <v>547.79999999999995</v>
      </c>
      <c r="I370" s="137"/>
      <c r="J370" s="138">
        <f>ROUND(I370*H370,2)</f>
        <v>0</v>
      </c>
      <c r="K370" s="134" t="s">
        <v>232</v>
      </c>
      <c r="L370" s="33"/>
      <c r="M370" s="139" t="s">
        <v>19</v>
      </c>
      <c r="N370" s="140" t="s">
        <v>44</v>
      </c>
      <c r="P370" s="141">
        <f>O370*H370</f>
        <v>0</v>
      </c>
      <c r="Q370" s="141">
        <v>0</v>
      </c>
      <c r="R370" s="141">
        <f>Q370*H370</f>
        <v>0</v>
      </c>
      <c r="S370" s="141">
        <v>0</v>
      </c>
      <c r="T370" s="142">
        <f>S370*H370</f>
        <v>0</v>
      </c>
      <c r="AR370" s="143" t="s">
        <v>233</v>
      </c>
      <c r="AT370" s="143" t="s">
        <v>228</v>
      </c>
      <c r="AU370" s="143" t="s">
        <v>83</v>
      </c>
      <c r="AY370" s="18" t="s">
        <v>226</v>
      </c>
      <c r="BE370" s="144">
        <f>IF(N370="základní",J370,0)</f>
        <v>0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8" t="s">
        <v>81</v>
      </c>
      <c r="BK370" s="144">
        <f>ROUND(I370*H370,2)</f>
        <v>0</v>
      </c>
      <c r="BL370" s="18" t="s">
        <v>233</v>
      </c>
      <c r="BM370" s="143" t="s">
        <v>2012</v>
      </c>
    </row>
    <row r="371" spans="2:65" s="1" customFormat="1" x14ac:dyDescent="0.2">
      <c r="B371" s="33"/>
      <c r="D371" s="145" t="s">
        <v>235</v>
      </c>
      <c r="F371" s="146" t="s">
        <v>511</v>
      </c>
      <c r="I371" s="147"/>
      <c r="L371" s="33"/>
      <c r="M371" s="148"/>
      <c r="T371" s="54"/>
      <c r="AT371" s="18" t="s">
        <v>235</v>
      </c>
      <c r="AU371" s="18" t="s">
        <v>83</v>
      </c>
    </row>
    <row r="372" spans="2:65" s="12" customFormat="1" x14ac:dyDescent="0.2">
      <c r="B372" s="149"/>
      <c r="D372" s="150" t="s">
        <v>237</v>
      </c>
      <c r="F372" s="152" t="s">
        <v>2315</v>
      </c>
      <c r="H372" s="153">
        <v>547.79999999999995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4</v>
      </c>
      <c r="AX372" s="12" t="s">
        <v>81</v>
      </c>
      <c r="AY372" s="151" t="s">
        <v>226</v>
      </c>
    </row>
    <row r="373" spans="2:65" s="1" customFormat="1" ht="24.2" customHeight="1" x14ac:dyDescent="0.2">
      <c r="B373" s="33"/>
      <c r="C373" s="132" t="s">
        <v>544</v>
      </c>
      <c r="D373" s="132" t="s">
        <v>228</v>
      </c>
      <c r="E373" s="133" t="s">
        <v>514</v>
      </c>
      <c r="F373" s="134" t="s">
        <v>515</v>
      </c>
      <c r="G373" s="135" t="s">
        <v>492</v>
      </c>
      <c r="H373" s="136">
        <v>62.744999999999997</v>
      </c>
      <c r="I373" s="137"/>
      <c r="J373" s="138">
        <f>ROUND(I373*H373,2)</f>
        <v>0</v>
      </c>
      <c r="K373" s="134" t="s">
        <v>19</v>
      </c>
      <c r="L373" s="33"/>
      <c r="M373" s="139" t="s">
        <v>19</v>
      </c>
      <c r="N373" s="140" t="s">
        <v>44</v>
      </c>
      <c r="P373" s="141">
        <f>O373*H373</f>
        <v>0</v>
      </c>
      <c r="Q373" s="141">
        <v>0</v>
      </c>
      <c r="R373" s="141">
        <f>Q373*H373</f>
        <v>0</v>
      </c>
      <c r="S373" s="141">
        <v>0</v>
      </c>
      <c r="T373" s="142">
        <f>S373*H373</f>
        <v>0</v>
      </c>
      <c r="AR373" s="143" t="s">
        <v>233</v>
      </c>
      <c r="AT373" s="143" t="s">
        <v>228</v>
      </c>
      <c r="AU373" s="143" t="s">
        <v>83</v>
      </c>
      <c r="AY373" s="18" t="s">
        <v>226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8" t="s">
        <v>81</v>
      </c>
      <c r="BK373" s="144">
        <f>ROUND(I373*H373,2)</f>
        <v>0</v>
      </c>
      <c r="BL373" s="18" t="s">
        <v>233</v>
      </c>
      <c r="BM373" s="143" t="s">
        <v>2014</v>
      </c>
    </row>
    <row r="374" spans="2:65" s="12" customFormat="1" x14ac:dyDescent="0.2">
      <c r="B374" s="149"/>
      <c r="D374" s="150" t="s">
        <v>237</v>
      </c>
      <c r="E374" s="151" t="s">
        <v>19</v>
      </c>
      <c r="F374" s="152" t="s">
        <v>2313</v>
      </c>
      <c r="H374" s="153">
        <v>62.744999999999997</v>
      </c>
      <c r="I374" s="154"/>
      <c r="L374" s="149"/>
      <c r="M374" s="155"/>
      <c r="T374" s="156"/>
      <c r="AT374" s="151" t="s">
        <v>237</v>
      </c>
      <c r="AU374" s="151" t="s">
        <v>83</v>
      </c>
      <c r="AV374" s="12" t="s">
        <v>83</v>
      </c>
      <c r="AW374" s="12" t="s">
        <v>33</v>
      </c>
      <c r="AX374" s="12" t="s">
        <v>73</v>
      </c>
      <c r="AY374" s="151" t="s">
        <v>226</v>
      </c>
    </row>
    <row r="375" spans="2:65" s="13" customFormat="1" x14ac:dyDescent="0.2">
      <c r="B375" s="157"/>
      <c r="D375" s="150" t="s">
        <v>237</v>
      </c>
      <c r="E375" s="158" t="s">
        <v>19</v>
      </c>
      <c r="F375" s="159" t="s">
        <v>240</v>
      </c>
      <c r="H375" s="160">
        <v>62.744999999999997</v>
      </c>
      <c r="I375" s="161"/>
      <c r="L375" s="157"/>
      <c r="M375" s="162"/>
      <c r="T375" s="163"/>
      <c r="AT375" s="158" t="s">
        <v>237</v>
      </c>
      <c r="AU375" s="158" t="s">
        <v>83</v>
      </c>
      <c r="AV375" s="13" t="s">
        <v>233</v>
      </c>
      <c r="AW375" s="13" t="s">
        <v>33</v>
      </c>
      <c r="AX375" s="13" t="s">
        <v>81</v>
      </c>
      <c r="AY375" s="158" t="s">
        <v>226</v>
      </c>
    </row>
    <row r="376" spans="2:65" s="1" customFormat="1" ht="24.2" customHeight="1" x14ac:dyDescent="0.2">
      <c r="B376" s="33"/>
      <c r="C376" s="132" t="s">
        <v>2114</v>
      </c>
      <c r="D376" s="132" t="s">
        <v>228</v>
      </c>
      <c r="E376" s="133" t="s">
        <v>519</v>
      </c>
      <c r="F376" s="134" t="s">
        <v>520</v>
      </c>
      <c r="G376" s="135" t="s">
        <v>492</v>
      </c>
      <c r="H376" s="136">
        <v>117.535</v>
      </c>
      <c r="I376" s="137"/>
      <c r="J376" s="138">
        <f>ROUND(I376*H376,2)</f>
        <v>0</v>
      </c>
      <c r="K376" s="134" t="s">
        <v>19</v>
      </c>
      <c r="L376" s="33"/>
      <c r="M376" s="139" t="s">
        <v>19</v>
      </c>
      <c r="N376" s="140" t="s">
        <v>44</v>
      </c>
      <c r="P376" s="141">
        <f>O376*H376</f>
        <v>0</v>
      </c>
      <c r="Q376" s="141">
        <v>0</v>
      </c>
      <c r="R376" s="141">
        <f>Q376*H376</f>
        <v>0</v>
      </c>
      <c r="S376" s="141">
        <v>0</v>
      </c>
      <c r="T376" s="142">
        <f>S376*H376</f>
        <v>0</v>
      </c>
      <c r="AR376" s="143" t="s">
        <v>233</v>
      </c>
      <c r="AT376" s="143" t="s">
        <v>228</v>
      </c>
      <c r="AU376" s="143" t="s">
        <v>83</v>
      </c>
      <c r="AY376" s="18" t="s">
        <v>226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8" t="s">
        <v>81</v>
      </c>
      <c r="BK376" s="144">
        <f>ROUND(I376*H376,2)</f>
        <v>0</v>
      </c>
      <c r="BL376" s="18" t="s">
        <v>233</v>
      </c>
      <c r="BM376" s="143" t="s">
        <v>2015</v>
      </c>
    </row>
    <row r="377" spans="2:65" s="12" customFormat="1" x14ac:dyDescent="0.2">
      <c r="B377" s="149"/>
      <c r="D377" s="150" t="s">
        <v>237</v>
      </c>
      <c r="E377" s="151" t="s">
        <v>19</v>
      </c>
      <c r="F377" s="152" t="s">
        <v>2311</v>
      </c>
      <c r="H377" s="153">
        <v>43.33</v>
      </c>
      <c r="I377" s="154"/>
      <c r="L377" s="149"/>
      <c r="M377" s="155"/>
      <c r="T377" s="156"/>
      <c r="AT377" s="151" t="s">
        <v>237</v>
      </c>
      <c r="AU377" s="151" t="s">
        <v>83</v>
      </c>
      <c r="AV377" s="12" t="s">
        <v>83</v>
      </c>
      <c r="AW377" s="12" t="s">
        <v>33</v>
      </c>
      <c r="AX377" s="12" t="s">
        <v>73</v>
      </c>
      <c r="AY377" s="151" t="s">
        <v>226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2314</v>
      </c>
      <c r="H378" s="153">
        <v>74.204999999999998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73</v>
      </c>
      <c r="AY378" s="151" t="s">
        <v>226</v>
      </c>
    </row>
    <row r="379" spans="2:65" s="13" customFormat="1" x14ac:dyDescent="0.2">
      <c r="B379" s="157"/>
      <c r="D379" s="150" t="s">
        <v>237</v>
      </c>
      <c r="E379" s="158" t="s">
        <v>19</v>
      </c>
      <c r="F379" s="159" t="s">
        <v>240</v>
      </c>
      <c r="H379" s="160">
        <v>117.535</v>
      </c>
      <c r="I379" s="161"/>
      <c r="L379" s="157"/>
      <c r="M379" s="162"/>
      <c r="T379" s="163"/>
      <c r="AT379" s="158" t="s">
        <v>237</v>
      </c>
      <c r="AU379" s="158" t="s">
        <v>83</v>
      </c>
      <c r="AV379" s="13" t="s">
        <v>233</v>
      </c>
      <c r="AW379" s="13" t="s">
        <v>33</v>
      </c>
      <c r="AX379" s="13" t="s">
        <v>81</v>
      </c>
      <c r="AY379" s="158" t="s">
        <v>226</v>
      </c>
    </row>
    <row r="380" spans="2:65" s="1" customFormat="1" ht="24.2" customHeight="1" x14ac:dyDescent="0.2">
      <c r="B380" s="33"/>
      <c r="C380" s="132" t="s">
        <v>2215</v>
      </c>
      <c r="D380" s="132" t="s">
        <v>228</v>
      </c>
      <c r="E380" s="133" t="s">
        <v>1333</v>
      </c>
      <c r="F380" s="134" t="s">
        <v>606</v>
      </c>
      <c r="G380" s="135" t="s">
        <v>492</v>
      </c>
      <c r="H380" s="136">
        <v>55.987000000000002</v>
      </c>
      <c r="I380" s="137"/>
      <c r="J380" s="138">
        <f>ROUND(I380*H380,2)</f>
        <v>0</v>
      </c>
      <c r="K380" s="134" t="s">
        <v>19</v>
      </c>
      <c r="L380" s="33"/>
      <c r="M380" s="139" t="s">
        <v>19</v>
      </c>
      <c r="N380" s="140" t="s">
        <v>44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233</v>
      </c>
      <c r="AT380" s="143" t="s">
        <v>228</v>
      </c>
      <c r="AU380" s="143" t="s">
        <v>83</v>
      </c>
      <c r="AY380" s="18" t="s">
        <v>226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8" t="s">
        <v>81</v>
      </c>
      <c r="BK380" s="144">
        <f>ROUND(I380*H380,2)</f>
        <v>0</v>
      </c>
      <c r="BL380" s="18" t="s">
        <v>233</v>
      </c>
      <c r="BM380" s="143" t="s">
        <v>2016</v>
      </c>
    </row>
    <row r="381" spans="2:65" s="12" customFormat="1" x14ac:dyDescent="0.2">
      <c r="B381" s="149"/>
      <c r="D381" s="150" t="s">
        <v>237</v>
      </c>
      <c r="E381" s="151" t="s">
        <v>19</v>
      </c>
      <c r="F381" s="152" t="s">
        <v>2310</v>
      </c>
      <c r="H381" s="153">
        <v>55.987000000000002</v>
      </c>
      <c r="I381" s="154"/>
      <c r="L381" s="149"/>
      <c r="M381" s="155"/>
      <c r="T381" s="156"/>
      <c r="AT381" s="151" t="s">
        <v>237</v>
      </c>
      <c r="AU381" s="151" t="s">
        <v>83</v>
      </c>
      <c r="AV381" s="12" t="s">
        <v>83</v>
      </c>
      <c r="AW381" s="12" t="s">
        <v>33</v>
      </c>
      <c r="AX381" s="12" t="s">
        <v>81</v>
      </c>
      <c r="AY381" s="151" t="s">
        <v>226</v>
      </c>
    </row>
    <row r="382" spans="2:65" s="11" customFormat="1" ht="22.9" customHeight="1" x14ac:dyDescent="0.2">
      <c r="B382" s="120"/>
      <c r="D382" s="121" t="s">
        <v>72</v>
      </c>
      <c r="E382" s="130" t="s">
        <v>762</v>
      </c>
      <c r="F382" s="130" t="s">
        <v>763</v>
      </c>
      <c r="I382" s="123"/>
      <c r="J382" s="131">
        <f>BK382</f>
        <v>0</v>
      </c>
      <c r="L382" s="120"/>
      <c r="M382" s="125"/>
      <c r="P382" s="126">
        <f>SUM(P383:P384)</f>
        <v>0</v>
      </c>
      <c r="R382" s="126">
        <f>SUM(R383:R384)</f>
        <v>0</v>
      </c>
      <c r="T382" s="127">
        <f>SUM(T383:T384)</f>
        <v>0</v>
      </c>
      <c r="AR382" s="121" t="s">
        <v>81</v>
      </c>
      <c r="AT382" s="128" t="s">
        <v>72</v>
      </c>
      <c r="AU382" s="128" t="s">
        <v>81</v>
      </c>
      <c r="AY382" s="121" t="s">
        <v>226</v>
      </c>
      <c r="BK382" s="129">
        <f>SUM(BK383:BK384)</f>
        <v>0</v>
      </c>
    </row>
    <row r="383" spans="2:65" s="1" customFormat="1" ht="24.2" customHeight="1" x14ac:dyDescent="0.2">
      <c r="B383" s="33"/>
      <c r="C383" s="132" t="s">
        <v>2316</v>
      </c>
      <c r="D383" s="132" t="s">
        <v>228</v>
      </c>
      <c r="E383" s="133" t="s">
        <v>990</v>
      </c>
      <c r="F383" s="134" t="s">
        <v>991</v>
      </c>
      <c r="G383" s="135" t="s">
        <v>492</v>
      </c>
      <c r="H383" s="136">
        <v>1180.4880000000001</v>
      </c>
      <c r="I383" s="137"/>
      <c r="J383" s="138">
        <f>ROUND(I383*H383,2)</f>
        <v>0</v>
      </c>
      <c r="K383" s="134" t="s">
        <v>232</v>
      </c>
      <c r="L383" s="33"/>
      <c r="M383" s="139" t="s">
        <v>19</v>
      </c>
      <c r="N383" s="140" t="s">
        <v>44</v>
      </c>
      <c r="P383" s="141">
        <f>O383*H383</f>
        <v>0</v>
      </c>
      <c r="Q383" s="141">
        <v>0</v>
      </c>
      <c r="R383" s="141">
        <f>Q383*H383</f>
        <v>0</v>
      </c>
      <c r="S383" s="141">
        <v>0</v>
      </c>
      <c r="T383" s="142">
        <f>S383*H383</f>
        <v>0</v>
      </c>
      <c r="AR383" s="143" t="s">
        <v>233</v>
      </c>
      <c r="AT383" s="143" t="s">
        <v>228</v>
      </c>
      <c r="AU383" s="143" t="s">
        <v>83</v>
      </c>
      <c r="AY383" s="18" t="s">
        <v>226</v>
      </c>
      <c r="BE383" s="144">
        <f>IF(N383="základní",J383,0)</f>
        <v>0</v>
      </c>
      <c r="BF383" s="144">
        <f>IF(N383="snížená",J383,0)</f>
        <v>0</v>
      </c>
      <c r="BG383" s="144">
        <f>IF(N383="zákl. přenesená",J383,0)</f>
        <v>0</v>
      </c>
      <c r="BH383" s="144">
        <f>IF(N383="sníž. přenesená",J383,0)</f>
        <v>0</v>
      </c>
      <c r="BI383" s="144">
        <f>IF(N383="nulová",J383,0)</f>
        <v>0</v>
      </c>
      <c r="BJ383" s="18" t="s">
        <v>81</v>
      </c>
      <c r="BK383" s="144">
        <f>ROUND(I383*H383,2)</f>
        <v>0</v>
      </c>
      <c r="BL383" s="18" t="s">
        <v>233</v>
      </c>
      <c r="BM383" s="143" t="s">
        <v>2017</v>
      </c>
    </row>
    <row r="384" spans="2:65" s="1" customFormat="1" x14ac:dyDescent="0.2">
      <c r="B384" s="33"/>
      <c r="D384" s="145" t="s">
        <v>235</v>
      </c>
      <c r="F384" s="146" t="s">
        <v>993</v>
      </c>
      <c r="I384" s="147"/>
      <c r="L384" s="33"/>
      <c r="M384" s="164"/>
      <c r="N384" s="165"/>
      <c r="O384" s="165"/>
      <c r="P384" s="165"/>
      <c r="Q384" s="165"/>
      <c r="R384" s="165"/>
      <c r="S384" s="165"/>
      <c r="T384" s="166"/>
      <c r="AT384" s="18" t="s">
        <v>235</v>
      </c>
      <c r="AU384" s="18" t="s">
        <v>83</v>
      </c>
    </row>
    <row r="385" spans="2:12" s="1" customFormat="1" ht="6.95" customHeight="1" x14ac:dyDescent="0.2">
      <c r="B385" s="42"/>
      <c r="C385" s="43"/>
      <c r="D385" s="43"/>
      <c r="E385" s="43"/>
      <c r="F385" s="43"/>
      <c r="G385" s="43"/>
      <c r="H385" s="43"/>
      <c r="I385" s="43"/>
      <c r="J385" s="43"/>
      <c r="K385" s="43"/>
      <c r="L385" s="33"/>
    </row>
  </sheetData>
  <sheetProtection algorithmName="SHA-512" hashValue="psgEU3haW9LVpR5jwcOhAtUek4RpuNAPnqmNR7eXG1wFbUEePMO6gFrEJw6l7n1JgBbwvVLTOJ3J7XrgkCRXjQ==" saltValue="MBSVcjhJW95KaFOUMx/RJpdZqRH17JYyehW/a6Bo3UXcp2QJOE37GnC0x6OtSbfDqDHtSLHKqRfHNGdUkaKd0w==" spinCount="100000" sheet="1" objects="1" scenarios="1" formatColumns="0" formatRows="0" autoFilter="0"/>
  <autoFilter ref="C87:K384" xr:uid="{00000000-0009-0000-0000-00001A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A00-000000000000}"/>
    <hyperlink ref="F95" r:id="rId2" xr:uid="{00000000-0004-0000-1A00-000001000000}"/>
    <hyperlink ref="F98" r:id="rId3" xr:uid="{00000000-0004-0000-1A00-000002000000}"/>
    <hyperlink ref="F102" r:id="rId4" xr:uid="{00000000-0004-0000-1A00-000003000000}"/>
    <hyperlink ref="F106" r:id="rId5" xr:uid="{00000000-0004-0000-1A00-000004000000}"/>
    <hyperlink ref="F109" r:id="rId6" xr:uid="{00000000-0004-0000-1A00-000005000000}"/>
    <hyperlink ref="F112" r:id="rId7" xr:uid="{00000000-0004-0000-1A00-000006000000}"/>
    <hyperlink ref="F114" r:id="rId8" xr:uid="{00000000-0004-0000-1A00-000007000000}"/>
    <hyperlink ref="F119" r:id="rId9" xr:uid="{00000000-0004-0000-1A00-000008000000}"/>
    <hyperlink ref="F124" r:id="rId10" xr:uid="{00000000-0004-0000-1A00-000009000000}"/>
    <hyperlink ref="F127" r:id="rId11" xr:uid="{00000000-0004-0000-1A00-00000A000000}"/>
    <hyperlink ref="F131" r:id="rId12" xr:uid="{00000000-0004-0000-1A00-00000B000000}"/>
    <hyperlink ref="F143" r:id="rId13" xr:uid="{00000000-0004-0000-1A00-00000C000000}"/>
    <hyperlink ref="F146" r:id="rId14" xr:uid="{00000000-0004-0000-1A00-00000D000000}"/>
    <hyperlink ref="F149" r:id="rId15" xr:uid="{00000000-0004-0000-1A00-00000E000000}"/>
    <hyperlink ref="F154" r:id="rId16" xr:uid="{00000000-0004-0000-1A00-00000F000000}"/>
    <hyperlink ref="F156" r:id="rId17" xr:uid="{00000000-0004-0000-1A00-000010000000}"/>
    <hyperlink ref="F159" r:id="rId18" xr:uid="{00000000-0004-0000-1A00-000011000000}"/>
    <hyperlink ref="F164" r:id="rId19" xr:uid="{00000000-0004-0000-1A00-000012000000}"/>
    <hyperlink ref="F167" r:id="rId20" xr:uid="{00000000-0004-0000-1A00-000013000000}"/>
    <hyperlink ref="F172" r:id="rId21" xr:uid="{00000000-0004-0000-1A00-000014000000}"/>
    <hyperlink ref="F176" r:id="rId22" xr:uid="{00000000-0004-0000-1A00-000015000000}"/>
    <hyperlink ref="F184" r:id="rId23" xr:uid="{00000000-0004-0000-1A00-000016000000}"/>
    <hyperlink ref="F193" r:id="rId24" xr:uid="{00000000-0004-0000-1A00-000017000000}"/>
    <hyperlink ref="F201" r:id="rId25" xr:uid="{00000000-0004-0000-1A00-000018000000}"/>
    <hyperlink ref="F207" r:id="rId26" xr:uid="{00000000-0004-0000-1A00-000019000000}"/>
    <hyperlink ref="F213" r:id="rId27" xr:uid="{00000000-0004-0000-1A00-00001A000000}"/>
    <hyperlink ref="F216" r:id="rId28" xr:uid="{00000000-0004-0000-1A00-00001B000000}"/>
    <hyperlink ref="F219" r:id="rId29" xr:uid="{00000000-0004-0000-1A00-00001C000000}"/>
    <hyperlink ref="F224" r:id="rId30" xr:uid="{00000000-0004-0000-1A00-00001D000000}"/>
    <hyperlink ref="F228" r:id="rId31" xr:uid="{00000000-0004-0000-1A00-00001E000000}"/>
    <hyperlink ref="F232" r:id="rId32" xr:uid="{00000000-0004-0000-1A00-00001F000000}"/>
    <hyperlink ref="F236" r:id="rId33" xr:uid="{00000000-0004-0000-1A00-000020000000}"/>
    <hyperlink ref="F251" r:id="rId34" xr:uid="{00000000-0004-0000-1A00-000021000000}"/>
    <hyperlink ref="F256" r:id="rId35" xr:uid="{00000000-0004-0000-1A00-000022000000}"/>
    <hyperlink ref="F260" r:id="rId36" xr:uid="{00000000-0004-0000-1A00-000023000000}"/>
    <hyperlink ref="F265" r:id="rId37" xr:uid="{00000000-0004-0000-1A00-000024000000}"/>
    <hyperlink ref="F270" r:id="rId38" xr:uid="{00000000-0004-0000-1A00-000025000000}"/>
    <hyperlink ref="F273" r:id="rId39" xr:uid="{00000000-0004-0000-1A00-000026000000}"/>
    <hyperlink ref="F277" r:id="rId40" xr:uid="{00000000-0004-0000-1A00-000027000000}"/>
    <hyperlink ref="F281" r:id="rId41" xr:uid="{00000000-0004-0000-1A00-000028000000}"/>
    <hyperlink ref="F285" r:id="rId42" xr:uid="{00000000-0004-0000-1A00-000029000000}"/>
    <hyperlink ref="F288" r:id="rId43" xr:uid="{00000000-0004-0000-1A00-00002A000000}"/>
    <hyperlink ref="F294" r:id="rId44" xr:uid="{00000000-0004-0000-1A00-00002B000000}"/>
    <hyperlink ref="F301" r:id="rId45" xr:uid="{00000000-0004-0000-1A00-00002C000000}"/>
    <hyperlink ref="F307" r:id="rId46" xr:uid="{00000000-0004-0000-1A00-00002D000000}"/>
    <hyperlink ref="F311" r:id="rId47" xr:uid="{00000000-0004-0000-1A00-00002E000000}"/>
    <hyperlink ref="F326" r:id="rId48" xr:uid="{00000000-0004-0000-1A00-00002F000000}"/>
    <hyperlink ref="F331" r:id="rId49" xr:uid="{00000000-0004-0000-1A00-000030000000}"/>
    <hyperlink ref="F336" r:id="rId50" xr:uid="{00000000-0004-0000-1A00-000031000000}"/>
    <hyperlink ref="F341" r:id="rId51" xr:uid="{00000000-0004-0000-1A00-000032000000}"/>
    <hyperlink ref="F344" r:id="rId52" xr:uid="{00000000-0004-0000-1A00-000033000000}"/>
    <hyperlink ref="F347" r:id="rId53" xr:uid="{00000000-0004-0000-1A00-000034000000}"/>
    <hyperlink ref="F351" r:id="rId54" xr:uid="{00000000-0004-0000-1A00-000035000000}"/>
    <hyperlink ref="F354" r:id="rId55" xr:uid="{00000000-0004-0000-1A00-000036000000}"/>
    <hyperlink ref="F358" r:id="rId56" xr:uid="{00000000-0004-0000-1A00-000037000000}"/>
    <hyperlink ref="F363" r:id="rId57" xr:uid="{00000000-0004-0000-1A00-000038000000}"/>
    <hyperlink ref="F366" r:id="rId58" xr:uid="{00000000-0004-0000-1A00-000039000000}"/>
    <hyperlink ref="F371" r:id="rId59" xr:uid="{00000000-0004-0000-1A00-00003A000000}"/>
    <hyperlink ref="F384" r:id="rId60" xr:uid="{00000000-0004-0000-1A00-00003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40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170</v>
      </c>
      <c r="AZ2" s="167" t="s">
        <v>1137</v>
      </c>
      <c r="BA2" s="167" t="s">
        <v>1138</v>
      </c>
      <c r="BB2" s="167" t="s">
        <v>231</v>
      </c>
      <c r="BC2" s="167" t="s">
        <v>2317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2318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2319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2320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2321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2322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2323</v>
      </c>
      <c r="BD8" s="167" t="s">
        <v>83</v>
      </c>
    </row>
    <row r="9" spans="2:56" s="1" customFormat="1" ht="16.5" customHeight="1" x14ac:dyDescent="0.2">
      <c r="B9" s="33"/>
      <c r="E9" s="582" t="s">
        <v>2324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2325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2326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2327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2328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ROUNDUP((SUM(BE88:BE403)),  2)</f>
        <v>0</v>
      </c>
      <c r="I33" s="94">
        <v>0.21</v>
      </c>
      <c r="J33" s="84">
        <f>ROUNDUP(((SUM(BE88:BE403))*I33),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ROUNDUP((SUM(BF88:BF403)),  2)</f>
        <v>0</v>
      </c>
      <c r="I34" s="94">
        <v>0.15</v>
      </c>
      <c r="J34" s="84">
        <f>ROUNDUP(((SUM(BF88:BF403))*I34),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ROUNDUP((SUM(BG88:BG403)),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ROUNDUP((SUM(BH88:BH403)),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ROUNDUP((SUM(BI88:BI403)),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04A5 - Kanalizace - gravitační řad A-5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J232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J236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J240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J270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J307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J366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J401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04A5 - Kanalizace - gravitační řad A-5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1279.71914468</v>
      </c>
      <c r="S88" s="51"/>
      <c r="T88" s="118">
        <f>T89</f>
        <v>299.52955000000003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P90+P232+P236+P240+P270+P307+P366+P401</f>
        <v>0</v>
      </c>
      <c r="R89" s="126">
        <f>R90+R232+R236+R240+R270+R307+R366+R401</f>
        <v>1279.71914468</v>
      </c>
      <c r="T89" s="127">
        <f>T90+T232+T236+T240+T270+T307+T366+T401</f>
        <v>299.52955000000003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BK90+BK232+BK236+BK240+BK270+BK307+BK366+BK401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SUM(P91:P231)</f>
        <v>0</v>
      </c>
      <c r="R90" s="126">
        <f>SUM(R91:R231)</f>
        <v>1153.2624412499999</v>
      </c>
      <c r="T90" s="127">
        <f>SUM(T91:T231)</f>
        <v>299.52955000000003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SUM(BK91:BK231)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2329</v>
      </c>
      <c r="F91" s="134" t="s">
        <v>2330</v>
      </c>
      <c r="G91" s="135" t="s">
        <v>231</v>
      </c>
      <c r="H91" s="136">
        <v>7.54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0.26</v>
      </c>
      <c r="T91" s="142">
        <f>S91*H91</f>
        <v>1.9604000000000001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2331</v>
      </c>
    </row>
    <row r="92" spans="2:65" s="1" customFormat="1" x14ac:dyDescent="0.2">
      <c r="B92" s="33"/>
      <c r="D92" s="145" t="s">
        <v>235</v>
      </c>
      <c r="F92" s="146" t="s">
        <v>2332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2333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2334</v>
      </c>
      <c r="H94" s="153">
        <v>7.54</v>
      </c>
      <c r="I94" s="154"/>
      <c r="L94" s="149"/>
      <c r="M94" s="155"/>
      <c r="T94" s="156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73</v>
      </c>
      <c r="AY94" s="151" t="s">
        <v>226</v>
      </c>
    </row>
    <row r="95" spans="2:65" s="13" customFormat="1" x14ac:dyDescent="0.2">
      <c r="B95" s="157"/>
      <c r="D95" s="150" t="s">
        <v>237</v>
      </c>
      <c r="E95" s="158" t="s">
        <v>19</v>
      </c>
      <c r="F95" s="159" t="s">
        <v>240</v>
      </c>
      <c r="H95" s="160">
        <v>7.54</v>
      </c>
      <c r="I95" s="161"/>
      <c r="L95" s="157"/>
      <c r="M95" s="162"/>
      <c r="T95" s="163"/>
      <c r="AT95" s="158" t="s">
        <v>237</v>
      </c>
      <c r="AU95" s="158" t="s">
        <v>83</v>
      </c>
      <c r="AV95" s="13" t="s">
        <v>233</v>
      </c>
      <c r="AW95" s="13" t="s">
        <v>33</v>
      </c>
      <c r="AX95" s="13" t="s">
        <v>81</v>
      </c>
      <c r="AY95" s="158" t="s">
        <v>226</v>
      </c>
    </row>
    <row r="96" spans="2:65" s="1" customFormat="1" ht="33" customHeight="1" x14ac:dyDescent="0.2">
      <c r="B96" s="33"/>
      <c r="C96" s="132" t="s">
        <v>83</v>
      </c>
      <c r="D96" s="132" t="s">
        <v>228</v>
      </c>
      <c r="E96" s="133" t="s">
        <v>2335</v>
      </c>
      <c r="F96" s="134" t="s">
        <v>2336</v>
      </c>
      <c r="G96" s="135" t="s">
        <v>231</v>
      </c>
      <c r="H96" s="136">
        <v>7.54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0.28999999999999998</v>
      </c>
      <c r="T96" s="142">
        <f>S96*H96</f>
        <v>2.1865999999999999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2337</v>
      </c>
    </row>
    <row r="97" spans="2:65" s="1" customFormat="1" x14ac:dyDescent="0.2">
      <c r="B97" s="33"/>
      <c r="D97" s="145" t="s">
        <v>235</v>
      </c>
      <c r="F97" s="146" t="s">
        <v>2338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5" customFormat="1" x14ac:dyDescent="0.2">
      <c r="B98" s="185"/>
      <c r="D98" s="150" t="s">
        <v>237</v>
      </c>
      <c r="E98" s="186" t="s">
        <v>19</v>
      </c>
      <c r="F98" s="187" t="s">
        <v>1556</v>
      </c>
      <c r="H98" s="186" t="s">
        <v>19</v>
      </c>
      <c r="I98" s="188"/>
      <c r="L98" s="185"/>
      <c r="M98" s="189"/>
      <c r="T98" s="190"/>
      <c r="AT98" s="186" t="s">
        <v>237</v>
      </c>
      <c r="AU98" s="186" t="s">
        <v>83</v>
      </c>
      <c r="AV98" s="15" t="s">
        <v>81</v>
      </c>
      <c r="AW98" s="15" t="s">
        <v>33</v>
      </c>
      <c r="AX98" s="15" t="s">
        <v>73</v>
      </c>
      <c r="AY98" s="186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2334</v>
      </c>
      <c r="H99" s="153">
        <v>7.54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7.54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7.9" customHeight="1" x14ac:dyDescent="0.2">
      <c r="B101" s="33"/>
      <c r="C101" s="132" t="s">
        <v>246</v>
      </c>
      <c r="D101" s="132" t="s">
        <v>228</v>
      </c>
      <c r="E101" s="133" t="s">
        <v>1162</v>
      </c>
      <c r="F101" s="134" t="s">
        <v>1163</v>
      </c>
      <c r="G101" s="135" t="s">
        <v>231</v>
      </c>
      <c r="H101" s="136">
        <v>240.33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0.32500000000000001</v>
      </c>
      <c r="T101" s="142">
        <f>S101*H101</f>
        <v>78.107250000000008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1839</v>
      </c>
    </row>
    <row r="102" spans="2:65" s="1" customFormat="1" x14ac:dyDescent="0.2">
      <c r="B102" s="33"/>
      <c r="D102" s="145" t="s">
        <v>235</v>
      </c>
      <c r="F102" s="146" t="s">
        <v>1165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1840</v>
      </c>
      <c r="H103" s="153">
        <v>240.33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81</v>
      </c>
      <c r="AY103" s="151" t="s">
        <v>226</v>
      </c>
    </row>
    <row r="104" spans="2:65" s="1" customFormat="1" ht="37.9" customHeight="1" x14ac:dyDescent="0.2">
      <c r="B104" s="33"/>
      <c r="C104" s="132" t="s">
        <v>233</v>
      </c>
      <c r="D104" s="132" t="s">
        <v>228</v>
      </c>
      <c r="E104" s="133" t="s">
        <v>1841</v>
      </c>
      <c r="F104" s="134" t="s">
        <v>1842</v>
      </c>
      <c r="G104" s="135" t="s">
        <v>231</v>
      </c>
      <c r="H104" s="136">
        <v>240.33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0.28999999999999998</v>
      </c>
      <c r="T104" s="142">
        <f>S104*H104</f>
        <v>69.695700000000002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1843</v>
      </c>
    </row>
    <row r="105" spans="2:65" s="1" customFormat="1" x14ac:dyDescent="0.2">
      <c r="B105" s="33"/>
      <c r="D105" s="145" t="s">
        <v>235</v>
      </c>
      <c r="F105" s="146" t="s">
        <v>1844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1845</v>
      </c>
      <c r="H106" s="153">
        <v>240.33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81</v>
      </c>
      <c r="AY106" s="151" t="s">
        <v>226</v>
      </c>
    </row>
    <row r="107" spans="2:65" s="1" customFormat="1" ht="33" customHeight="1" x14ac:dyDescent="0.2">
      <c r="B107" s="33"/>
      <c r="C107" s="132" t="s">
        <v>255</v>
      </c>
      <c r="D107" s="132" t="s">
        <v>228</v>
      </c>
      <c r="E107" s="133" t="s">
        <v>1846</v>
      </c>
      <c r="F107" s="134" t="s">
        <v>1847</v>
      </c>
      <c r="G107" s="135" t="s">
        <v>231</v>
      </c>
      <c r="H107" s="136">
        <v>408.54</v>
      </c>
      <c r="I107" s="137"/>
      <c r="J107" s="138">
        <f>ROUND(I107*H107,2)</f>
        <v>0</v>
      </c>
      <c r="K107" s="134" t="s">
        <v>232</v>
      </c>
      <c r="L107" s="33"/>
      <c r="M107" s="139" t="s">
        <v>19</v>
      </c>
      <c r="N107" s="140" t="s">
        <v>44</v>
      </c>
      <c r="P107" s="141">
        <f>O107*H107</f>
        <v>0</v>
      </c>
      <c r="Q107" s="141">
        <v>0</v>
      </c>
      <c r="R107" s="141">
        <f>Q107*H107</f>
        <v>0</v>
      </c>
      <c r="S107" s="141">
        <v>9.8000000000000004E-2</v>
      </c>
      <c r="T107" s="142">
        <f>S107*H107</f>
        <v>40.036920000000002</v>
      </c>
      <c r="AR107" s="143" t="s">
        <v>233</v>
      </c>
      <c r="AT107" s="143" t="s">
        <v>228</v>
      </c>
      <c r="AU107" s="143" t="s">
        <v>83</v>
      </c>
      <c r="AY107" s="18" t="s">
        <v>226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81</v>
      </c>
      <c r="BK107" s="144">
        <f>ROUND(I107*H107,2)</f>
        <v>0</v>
      </c>
      <c r="BL107" s="18" t="s">
        <v>233</v>
      </c>
      <c r="BM107" s="143" t="s">
        <v>1848</v>
      </c>
    </row>
    <row r="108" spans="2:65" s="1" customFormat="1" x14ac:dyDescent="0.2">
      <c r="B108" s="33"/>
      <c r="D108" s="145" t="s">
        <v>235</v>
      </c>
      <c r="F108" s="146" t="s">
        <v>1849</v>
      </c>
      <c r="I108" s="147"/>
      <c r="L108" s="33"/>
      <c r="M108" s="148"/>
      <c r="T108" s="54"/>
      <c r="AT108" s="18" t="s">
        <v>235</v>
      </c>
      <c r="AU108" s="18" t="s">
        <v>83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2339</v>
      </c>
      <c r="H109" s="153">
        <v>408.54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3" customFormat="1" x14ac:dyDescent="0.2">
      <c r="B110" s="157"/>
      <c r="D110" s="150" t="s">
        <v>237</v>
      </c>
      <c r="E110" s="158" t="s">
        <v>19</v>
      </c>
      <c r="F110" s="159" t="s">
        <v>240</v>
      </c>
      <c r="H110" s="160">
        <v>408.54</v>
      </c>
      <c r="I110" s="161"/>
      <c r="L110" s="157"/>
      <c r="M110" s="162"/>
      <c r="T110" s="163"/>
      <c r="AT110" s="158" t="s">
        <v>237</v>
      </c>
      <c r="AU110" s="158" t="s">
        <v>83</v>
      </c>
      <c r="AV110" s="13" t="s">
        <v>233</v>
      </c>
      <c r="AW110" s="13" t="s">
        <v>33</v>
      </c>
      <c r="AX110" s="13" t="s">
        <v>81</v>
      </c>
      <c r="AY110" s="158" t="s">
        <v>226</v>
      </c>
    </row>
    <row r="111" spans="2:65" s="1" customFormat="1" ht="33" customHeight="1" x14ac:dyDescent="0.2">
      <c r="B111" s="33"/>
      <c r="C111" s="132" t="s">
        <v>260</v>
      </c>
      <c r="D111" s="132" t="s">
        <v>228</v>
      </c>
      <c r="E111" s="133" t="s">
        <v>1851</v>
      </c>
      <c r="F111" s="134" t="s">
        <v>1852</v>
      </c>
      <c r="G111" s="135" t="s">
        <v>231</v>
      </c>
      <c r="H111" s="136">
        <v>240.33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0.22</v>
      </c>
      <c r="T111" s="142">
        <f>S111*H111</f>
        <v>52.872600000000006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1853</v>
      </c>
    </row>
    <row r="112" spans="2:65" s="1" customFormat="1" x14ac:dyDescent="0.2">
      <c r="B112" s="33"/>
      <c r="D112" s="145" t="s">
        <v>235</v>
      </c>
      <c r="F112" s="146" t="s">
        <v>1854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1581</v>
      </c>
      <c r="H113" s="153">
        <v>240.33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73</v>
      </c>
      <c r="AY113" s="151" t="s">
        <v>226</v>
      </c>
    </row>
    <row r="114" spans="2:65" s="13" customFormat="1" x14ac:dyDescent="0.2">
      <c r="B114" s="157"/>
      <c r="D114" s="150" t="s">
        <v>237</v>
      </c>
      <c r="E114" s="158" t="s">
        <v>19</v>
      </c>
      <c r="F114" s="159" t="s">
        <v>240</v>
      </c>
      <c r="H114" s="160">
        <v>240.33</v>
      </c>
      <c r="I114" s="161"/>
      <c r="L114" s="157"/>
      <c r="M114" s="162"/>
      <c r="T114" s="163"/>
      <c r="AT114" s="158" t="s">
        <v>237</v>
      </c>
      <c r="AU114" s="158" t="s">
        <v>83</v>
      </c>
      <c r="AV114" s="13" t="s">
        <v>233</v>
      </c>
      <c r="AW114" s="13" t="s">
        <v>33</v>
      </c>
      <c r="AX114" s="13" t="s">
        <v>81</v>
      </c>
      <c r="AY114" s="158" t="s">
        <v>226</v>
      </c>
    </row>
    <row r="115" spans="2:65" s="1" customFormat="1" ht="24.2" customHeight="1" x14ac:dyDescent="0.2">
      <c r="B115" s="33"/>
      <c r="C115" s="132" t="s">
        <v>265</v>
      </c>
      <c r="D115" s="132" t="s">
        <v>228</v>
      </c>
      <c r="E115" s="133" t="s">
        <v>1855</v>
      </c>
      <c r="F115" s="134" t="s">
        <v>1856</v>
      </c>
      <c r="G115" s="135" t="s">
        <v>231</v>
      </c>
      <c r="H115" s="136">
        <v>594.24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6.0000000000000002E-5</v>
      </c>
      <c r="R115" s="141">
        <f>Q115*H115</f>
        <v>3.5654400000000003E-2</v>
      </c>
      <c r="S115" s="141">
        <v>9.1999999999999998E-2</v>
      </c>
      <c r="T115" s="142">
        <f>S115*H115</f>
        <v>54.670079999999999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1857</v>
      </c>
    </row>
    <row r="116" spans="2:65" s="1" customFormat="1" x14ac:dyDescent="0.2">
      <c r="B116" s="33"/>
      <c r="D116" s="145" t="s">
        <v>235</v>
      </c>
      <c r="F116" s="146" t="s">
        <v>1858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1859</v>
      </c>
      <c r="H117" s="153">
        <v>594.24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270</v>
      </c>
      <c r="D118" s="132" t="s">
        <v>228</v>
      </c>
      <c r="E118" s="133" t="s">
        <v>560</v>
      </c>
      <c r="F118" s="134" t="s">
        <v>561</v>
      </c>
      <c r="G118" s="135" t="s">
        <v>562</v>
      </c>
      <c r="H118" s="136">
        <v>432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3.0000000000000001E-5</v>
      </c>
      <c r="R118" s="141">
        <f>Q118*H118</f>
        <v>1.2960000000000001E-2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1860</v>
      </c>
    </row>
    <row r="119" spans="2:65" s="1" customFormat="1" x14ac:dyDescent="0.2">
      <c r="B119" s="33"/>
      <c r="D119" s="145" t="s">
        <v>235</v>
      </c>
      <c r="F119" s="146" t="s">
        <v>564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F120" s="152" t="s">
        <v>2340</v>
      </c>
      <c r="H120" s="153">
        <v>432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4</v>
      </c>
      <c r="AX120" s="12" t="s">
        <v>81</v>
      </c>
      <c r="AY120" s="151" t="s">
        <v>226</v>
      </c>
    </row>
    <row r="121" spans="2:65" s="1" customFormat="1" ht="24.2" customHeight="1" x14ac:dyDescent="0.2">
      <c r="B121" s="33"/>
      <c r="C121" s="132" t="s">
        <v>330</v>
      </c>
      <c r="D121" s="132" t="s">
        <v>228</v>
      </c>
      <c r="E121" s="133" t="s">
        <v>566</v>
      </c>
      <c r="F121" s="134" t="s">
        <v>567</v>
      </c>
      <c r="G121" s="135" t="s">
        <v>568</v>
      </c>
      <c r="H121" s="136">
        <v>54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1862</v>
      </c>
    </row>
    <row r="122" spans="2:65" s="1" customFormat="1" x14ac:dyDescent="0.2">
      <c r="B122" s="33"/>
      <c r="D122" s="145" t="s">
        <v>235</v>
      </c>
      <c r="F122" s="146" t="s">
        <v>570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" customFormat="1" ht="49.15" customHeight="1" x14ac:dyDescent="0.2">
      <c r="B123" s="33"/>
      <c r="C123" s="132" t="s">
        <v>337</v>
      </c>
      <c r="D123" s="132" t="s">
        <v>228</v>
      </c>
      <c r="E123" s="133" t="s">
        <v>1596</v>
      </c>
      <c r="F123" s="134" t="s">
        <v>1597</v>
      </c>
      <c r="G123" s="135" t="s">
        <v>396</v>
      </c>
      <c r="H123" s="136">
        <v>16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8.6800000000000002E-3</v>
      </c>
      <c r="R123" s="141">
        <f>Q123*H123</f>
        <v>0.13888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1863</v>
      </c>
    </row>
    <row r="124" spans="2:65" s="1" customFormat="1" x14ac:dyDescent="0.2">
      <c r="B124" s="33"/>
      <c r="D124" s="145" t="s">
        <v>235</v>
      </c>
      <c r="F124" s="146" t="s">
        <v>1599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1600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2341</v>
      </c>
      <c r="H126" s="153">
        <v>16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16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49.15" customHeight="1" x14ac:dyDescent="0.2">
      <c r="B128" s="33"/>
      <c r="C128" s="132" t="s">
        <v>343</v>
      </c>
      <c r="D128" s="132" t="s">
        <v>228</v>
      </c>
      <c r="E128" s="133" t="s">
        <v>1608</v>
      </c>
      <c r="F128" s="134" t="s">
        <v>1609</v>
      </c>
      <c r="G128" s="135" t="s">
        <v>396</v>
      </c>
      <c r="H128" s="136">
        <v>4.8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3.6900000000000002E-2</v>
      </c>
      <c r="R128" s="141">
        <f>Q128*H128</f>
        <v>0.17712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1868</v>
      </c>
    </row>
    <row r="129" spans="2:65" s="1" customFormat="1" x14ac:dyDescent="0.2">
      <c r="B129" s="33"/>
      <c r="D129" s="145" t="s">
        <v>235</v>
      </c>
      <c r="F129" s="146" t="s">
        <v>1611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1869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2342</v>
      </c>
      <c r="H131" s="153">
        <v>4.8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3" customFormat="1" x14ac:dyDescent="0.2">
      <c r="B132" s="157"/>
      <c r="D132" s="150" t="s">
        <v>237</v>
      </c>
      <c r="E132" s="158" t="s">
        <v>19</v>
      </c>
      <c r="F132" s="159" t="s">
        <v>240</v>
      </c>
      <c r="H132" s="160">
        <v>4.8</v>
      </c>
      <c r="I132" s="161"/>
      <c r="L132" s="157"/>
      <c r="M132" s="162"/>
      <c r="T132" s="163"/>
      <c r="AT132" s="158" t="s">
        <v>237</v>
      </c>
      <c r="AU132" s="158" t="s">
        <v>83</v>
      </c>
      <c r="AV132" s="13" t="s">
        <v>233</v>
      </c>
      <c r="AW132" s="13" t="s">
        <v>33</v>
      </c>
      <c r="AX132" s="13" t="s">
        <v>81</v>
      </c>
      <c r="AY132" s="158" t="s">
        <v>226</v>
      </c>
    </row>
    <row r="133" spans="2:65" s="1" customFormat="1" ht="24.2" customHeight="1" x14ac:dyDescent="0.2">
      <c r="B133" s="33"/>
      <c r="C133" s="132" t="s">
        <v>348</v>
      </c>
      <c r="D133" s="132" t="s">
        <v>228</v>
      </c>
      <c r="E133" s="133" t="s">
        <v>1613</v>
      </c>
      <c r="F133" s="134" t="s">
        <v>1614</v>
      </c>
      <c r="G133" s="135" t="s">
        <v>277</v>
      </c>
      <c r="H133" s="136">
        <v>69.521000000000001</v>
      </c>
      <c r="I133" s="137"/>
      <c r="J133" s="138">
        <f>ROUND(I133*H133,2)</f>
        <v>0</v>
      </c>
      <c r="K133" s="134" t="s">
        <v>232</v>
      </c>
      <c r="L133" s="33"/>
      <c r="M133" s="139" t="s">
        <v>19</v>
      </c>
      <c r="N133" s="140" t="s">
        <v>44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233</v>
      </c>
      <c r="AT133" s="143" t="s">
        <v>228</v>
      </c>
      <c r="AU133" s="143" t="s">
        <v>83</v>
      </c>
      <c r="AY133" s="18" t="s">
        <v>226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81</v>
      </c>
      <c r="BK133" s="144">
        <f>ROUND(I133*H133,2)</f>
        <v>0</v>
      </c>
      <c r="BL133" s="18" t="s">
        <v>233</v>
      </c>
      <c r="BM133" s="143" t="s">
        <v>1871</v>
      </c>
    </row>
    <row r="134" spans="2:65" s="1" customFormat="1" x14ac:dyDescent="0.2">
      <c r="B134" s="33"/>
      <c r="D134" s="145" t="s">
        <v>235</v>
      </c>
      <c r="F134" s="146" t="s">
        <v>1616</v>
      </c>
      <c r="I134" s="147"/>
      <c r="L134" s="33"/>
      <c r="M134" s="148"/>
      <c r="T134" s="54"/>
      <c r="AT134" s="18" t="s">
        <v>235</v>
      </c>
      <c r="AU134" s="18" t="s">
        <v>83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1617</v>
      </c>
      <c r="H135" s="153">
        <v>69.521000000000001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81</v>
      </c>
      <c r="AY135" s="151" t="s">
        <v>226</v>
      </c>
    </row>
    <row r="136" spans="2:65" s="1" customFormat="1" ht="16.5" customHeight="1" x14ac:dyDescent="0.2">
      <c r="B136" s="33"/>
      <c r="C136" s="132" t="s">
        <v>354</v>
      </c>
      <c r="D136" s="132" t="s">
        <v>228</v>
      </c>
      <c r="E136" s="133" t="s">
        <v>299</v>
      </c>
      <c r="F136" s="134" t="s">
        <v>300</v>
      </c>
      <c r="G136" s="135" t="s">
        <v>231</v>
      </c>
      <c r="H136" s="136">
        <v>64.7</v>
      </c>
      <c r="I136" s="137"/>
      <c r="J136" s="138">
        <f>ROUND(I136*H136,2)</f>
        <v>0</v>
      </c>
      <c r="K136" s="134" t="s">
        <v>232</v>
      </c>
      <c r="L136" s="33"/>
      <c r="M136" s="139" t="s">
        <v>19</v>
      </c>
      <c r="N136" s="140" t="s">
        <v>44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233</v>
      </c>
      <c r="AT136" s="143" t="s">
        <v>228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2035</v>
      </c>
    </row>
    <row r="137" spans="2:65" s="1" customFormat="1" x14ac:dyDescent="0.2">
      <c r="B137" s="33"/>
      <c r="D137" s="145" t="s">
        <v>235</v>
      </c>
      <c r="F137" s="146" t="s">
        <v>302</v>
      </c>
      <c r="I137" s="147"/>
      <c r="L137" s="33"/>
      <c r="M137" s="148"/>
      <c r="T137" s="54"/>
      <c r="AT137" s="18" t="s">
        <v>235</v>
      </c>
      <c r="AU137" s="18" t="s">
        <v>83</v>
      </c>
    </row>
    <row r="138" spans="2:65" s="15" customFormat="1" x14ac:dyDescent="0.2">
      <c r="B138" s="185"/>
      <c r="D138" s="150" t="s">
        <v>237</v>
      </c>
      <c r="E138" s="186" t="s">
        <v>19</v>
      </c>
      <c r="F138" s="187" t="s">
        <v>2036</v>
      </c>
      <c r="H138" s="186" t="s">
        <v>19</v>
      </c>
      <c r="I138" s="188"/>
      <c r="L138" s="185"/>
      <c r="M138" s="189"/>
      <c r="T138" s="190"/>
      <c r="AT138" s="186" t="s">
        <v>237</v>
      </c>
      <c r="AU138" s="186" t="s">
        <v>83</v>
      </c>
      <c r="AV138" s="15" t="s">
        <v>81</v>
      </c>
      <c r="AW138" s="15" t="s">
        <v>33</v>
      </c>
      <c r="AX138" s="15" t="s">
        <v>73</v>
      </c>
      <c r="AY138" s="186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2037</v>
      </c>
      <c r="H139" s="153">
        <v>64.7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24.2" customHeight="1" x14ac:dyDescent="0.2">
      <c r="B140" s="33"/>
      <c r="C140" s="132" t="s">
        <v>359</v>
      </c>
      <c r="D140" s="132" t="s">
        <v>228</v>
      </c>
      <c r="E140" s="133" t="s">
        <v>1872</v>
      </c>
      <c r="F140" s="134" t="s">
        <v>1873</v>
      </c>
      <c r="G140" s="135" t="s">
        <v>277</v>
      </c>
      <c r="H140" s="136">
        <v>417.12700000000001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1874</v>
      </c>
    </row>
    <row r="141" spans="2:65" s="1" customFormat="1" x14ac:dyDescent="0.2">
      <c r="B141" s="33"/>
      <c r="D141" s="145" t="s">
        <v>235</v>
      </c>
      <c r="F141" s="146" t="s">
        <v>1875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5" customFormat="1" x14ac:dyDescent="0.2">
      <c r="B142" s="185"/>
      <c r="D142" s="150" t="s">
        <v>237</v>
      </c>
      <c r="E142" s="186" t="s">
        <v>19</v>
      </c>
      <c r="F142" s="187" t="s">
        <v>837</v>
      </c>
      <c r="H142" s="186" t="s">
        <v>19</v>
      </c>
      <c r="I142" s="188"/>
      <c r="L142" s="185"/>
      <c r="M142" s="189"/>
      <c r="T142" s="190"/>
      <c r="AT142" s="186" t="s">
        <v>237</v>
      </c>
      <c r="AU142" s="186" t="s">
        <v>83</v>
      </c>
      <c r="AV142" s="15" t="s">
        <v>81</v>
      </c>
      <c r="AW142" s="15" t="s">
        <v>33</v>
      </c>
      <c r="AX142" s="15" t="s">
        <v>73</v>
      </c>
      <c r="AY142" s="186" t="s">
        <v>226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2343</v>
      </c>
      <c r="H143" s="153">
        <v>753.78099999999995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73</v>
      </c>
      <c r="AY143" s="151" t="s">
        <v>226</v>
      </c>
    </row>
    <row r="144" spans="2:65" s="15" customFormat="1" x14ac:dyDescent="0.2">
      <c r="B144" s="185"/>
      <c r="D144" s="150" t="s">
        <v>237</v>
      </c>
      <c r="E144" s="186" t="s">
        <v>19</v>
      </c>
      <c r="F144" s="187" t="s">
        <v>842</v>
      </c>
      <c r="H144" s="186" t="s">
        <v>19</v>
      </c>
      <c r="I144" s="188"/>
      <c r="L144" s="185"/>
      <c r="M144" s="189"/>
      <c r="T144" s="190"/>
      <c r="AT144" s="186" t="s">
        <v>237</v>
      </c>
      <c r="AU144" s="186" t="s">
        <v>83</v>
      </c>
      <c r="AV144" s="15" t="s">
        <v>81</v>
      </c>
      <c r="AW144" s="15" t="s">
        <v>33</v>
      </c>
      <c r="AX144" s="15" t="s">
        <v>73</v>
      </c>
      <c r="AY144" s="186" t="s">
        <v>226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2344</v>
      </c>
      <c r="H145" s="153">
        <v>45.143000000000001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73</v>
      </c>
      <c r="AY145" s="151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845</v>
      </c>
      <c r="H146" s="153">
        <v>13.125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73</v>
      </c>
      <c r="AY146" s="151" t="s">
        <v>226</v>
      </c>
    </row>
    <row r="147" spans="2:65" s="15" customFormat="1" x14ac:dyDescent="0.2">
      <c r="B147" s="185"/>
      <c r="D147" s="150" t="s">
        <v>237</v>
      </c>
      <c r="E147" s="186" t="s">
        <v>19</v>
      </c>
      <c r="F147" s="187" t="s">
        <v>1200</v>
      </c>
      <c r="H147" s="186" t="s">
        <v>19</v>
      </c>
      <c r="I147" s="188"/>
      <c r="L147" s="185"/>
      <c r="M147" s="189"/>
      <c r="T147" s="190"/>
      <c r="AT147" s="186" t="s">
        <v>237</v>
      </c>
      <c r="AU147" s="186" t="s">
        <v>83</v>
      </c>
      <c r="AV147" s="15" t="s">
        <v>81</v>
      </c>
      <c r="AW147" s="15" t="s">
        <v>33</v>
      </c>
      <c r="AX147" s="15" t="s">
        <v>73</v>
      </c>
      <c r="AY147" s="186" t="s">
        <v>226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1879</v>
      </c>
      <c r="H148" s="153">
        <v>-112.955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73</v>
      </c>
      <c r="AY148" s="151" t="s">
        <v>226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1628</v>
      </c>
      <c r="H149" s="153">
        <v>-3.8820000000000001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4" customFormat="1" x14ac:dyDescent="0.2">
      <c r="B150" s="168"/>
      <c r="D150" s="150" t="s">
        <v>237</v>
      </c>
      <c r="E150" s="169" t="s">
        <v>50</v>
      </c>
      <c r="F150" s="170" t="s">
        <v>310</v>
      </c>
      <c r="H150" s="171">
        <v>695.21199999999999</v>
      </c>
      <c r="I150" s="172"/>
      <c r="L150" s="168"/>
      <c r="M150" s="173"/>
      <c r="T150" s="174"/>
      <c r="AT150" s="169" t="s">
        <v>237</v>
      </c>
      <c r="AU150" s="169" t="s">
        <v>83</v>
      </c>
      <c r="AV150" s="14" t="s">
        <v>246</v>
      </c>
      <c r="AW150" s="14" t="s">
        <v>33</v>
      </c>
      <c r="AX150" s="14" t="s">
        <v>73</v>
      </c>
      <c r="AY150" s="169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1629</v>
      </c>
      <c r="H151" s="153">
        <v>417.12700000000001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81</v>
      </c>
      <c r="AY151" s="151" t="s">
        <v>226</v>
      </c>
    </row>
    <row r="152" spans="2:65" s="1" customFormat="1" ht="33" customHeight="1" x14ac:dyDescent="0.2">
      <c r="B152" s="33"/>
      <c r="C152" s="132" t="s">
        <v>8</v>
      </c>
      <c r="D152" s="132" t="s">
        <v>228</v>
      </c>
      <c r="E152" s="133" t="s">
        <v>1880</v>
      </c>
      <c r="F152" s="134" t="s">
        <v>1881</v>
      </c>
      <c r="G152" s="135" t="s">
        <v>277</v>
      </c>
      <c r="H152" s="136">
        <v>208.56399999999999</v>
      </c>
      <c r="I152" s="137"/>
      <c r="J152" s="138">
        <f>ROUND(I152*H152,2)</f>
        <v>0</v>
      </c>
      <c r="K152" s="134" t="s">
        <v>232</v>
      </c>
      <c r="L152" s="33"/>
      <c r="M152" s="139" t="s">
        <v>19</v>
      </c>
      <c r="N152" s="140" t="s">
        <v>44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233</v>
      </c>
      <c r="AT152" s="143" t="s">
        <v>228</v>
      </c>
      <c r="AU152" s="143" t="s">
        <v>83</v>
      </c>
      <c r="AY152" s="18" t="s">
        <v>226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81</v>
      </c>
      <c r="BK152" s="144">
        <f>ROUND(I152*H152,2)</f>
        <v>0</v>
      </c>
      <c r="BL152" s="18" t="s">
        <v>233</v>
      </c>
      <c r="BM152" s="143" t="s">
        <v>1882</v>
      </c>
    </row>
    <row r="153" spans="2:65" s="1" customFormat="1" x14ac:dyDescent="0.2">
      <c r="B153" s="33"/>
      <c r="D153" s="145" t="s">
        <v>235</v>
      </c>
      <c r="F153" s="146" t="s">
        <v>1883</v>
      </c>
      <c r="I153" s="147"/>
      <c r="L153" s="33"/>
      <c r="M153" s="148"/>
      <c r="T153" s="54"/>
      <c r="AT153" s="18" t="s">
        <v>235</v>
      </c>
      <c r="AU153" s="18" t="s">
        <v>83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1634</v>
      </c>
      <c r="H154" s="153">
        <v>208.56399999999999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81</v>
      </c>
      <c r="AY154" s="151" t="s">
        <v>226</v>
      </c>
    </row>
    <row r="155" spans="2:65" s="1" customFormat="1" ht="33" customHeight="1" x14ac:dyDescent="0.2">
      <c r="B155" s="33"/>
      <c r="C155" s="132" t="s">
        <v>366</v>
      </c>
      <c r="D155" s="132" t="s">
        <v>228</v>
      </c>
      <c r="E155" s="133" t="s">
        <v>1884</v>
      </c>
      <c r="F155" s="134" t="s">
        <v>1885</v>
      </c>
      <c r="G155" s="135" t="s">
        <v>277</v>
      </c>
      <c r="H155" s="136">
        <v>69.521000000000001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1886</v>
      </c>
    </row>
    <row r="156" spans="2:65" s="1" customFormat="1" x14ac:dyDescent="0.2">
      <c r="B156" s="33"/>
      <c r="D156" s="145" t="s">
        <v>235</v>
      </c>
      <c r="F156" s="146" t="s">
        <v>1887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1617</v>
      </c>
      <c r="H157" s="153">
        <v>69.521000000000001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24.2" customHeight="1" x14ac:dyDescent="0.2">
      <c r="B158" s="33"/>
      <c r="C158" s="132" t="s">
        <v>372</v>
      </c>
      <c r="D158" s="132" t="s">
        <v>228</v>
      </c>
      <c r="E158" s="133" t="s">
        <v>1639</v>
      </c>
      <c r="F158" s="134" t="s">
        <v>1640</v>
      </c>
      <c r="G158" s="135" t="s">
        <v>231</v>
      </c>
      <c r="H158" s="136">
        <v>1256.3009999999999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8.4999999999999995E-4</v>
      </c>
      <c r="R158" s="141">
        <f>Q158*H158</f>
        <v>1.0678558499999999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1888</v>
      </c>
    </row>
    <row r="159" spans="2:65" s="1" customFormat="1" x14ac:dyDescent="0.2">
      <c r="B159" s="33"/>
      <c r="D159" s="145" t="s">
        <v>235</v>
      </c>
      <c r="F159" s="146" t="s">
        <v>1642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5" customFormat="1" x14ac:dyDescent="0.2">
      <c r="B160" s="185"/>
      <c r="D160" s="150" t="s">
        <v>237</v>
      </c>
      <c r="E160" s="186" t="s">
        <v>19</v>
      </c>
      <c r="F160" s="187" t="s">
        <v>837</v>
      </c>
      <c r="H160" s="186" t="s">
        <v>19</v>
      </c>
      <c r="I160" s="188"/>
      <c r="L160" s="185"/>
      <c r="M160" s="189"/>
      <c r="T160" s="190"/>
      <c r="AT160" s="186" t="s">
        <v>237</v>
      </c>
      <c r="AU160" s="186" t="s">
        <v>83</v>
      </c>
      <c r="AV160" s="15" t="s">
        <v>81</v>
      </c>
      <c r="AW160" s="15" t="s">
        <v>33</v>
      </c>
      <c r="AX160" s="15" t="s">
        <v>73</v>
      </c>
      <c r="AY160" s="186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2345</v>
      </c>
      <c r="H161" s="153">
        <v>1256.3009999999999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1256.3009999999999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377</v>
      </c>
      <c r="D163" s="132" t="s">
        <v>228</v>
      </c>
      <c r="E163" s="133" t="s">
        <v>1645</v>
      </c>
      <c r="F163" s="134" t="s">
        <v>1646</v>
      </c>
      <c r="G163" s="135" t="s">
        <v>231</v>
      </c>
      <c r="H163" s="136">
        <v>1256.3009999999999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1890</v>
      </c>
    </row>
    <row r="164" spans="2:65" s="1" customFormat="1" x14ac:dyDescent="0.2">
      <c r="B164" s="33"/>
      <c r="D164" s="145" t="s">
        <v>235</v>
      </c>
      <c r="F164" s="146" t="s">
        <v>1648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" customFormat="1" ht="37.9" customHeight="1" x14ac:dyDescent="0.2">
      <c r="B165" s="33"/>
      <c r="C165" s="132" t="s">
        <v>381</v>
      </c>
      <c r="D165" s="132" t="s">
        <v>228</v>
      </c>
      <c r="E165" s="133" t="s">
        <v>1226</v>
      </c>
      <c r="F165" s="134" t="s">
        <v>1227</v>
      </c>
      <c r="G165" s="135" t="s">
        <v>277</v>
      </c>
      <c r="H165" s="136">
        <v>410.55</v>
      </c>
      <c r="I165" s="137"/>
      <c r="J165" s="138">
        <f>ROUND(I165*H165,2)</f>
        <v>0</v>
      </c>
      <c r="K165" s="134" t="s">
        <v>232</v>
      </c>
      <c r="L165" s="33"/>
      <c r="M165" s="139" t="s">
        <v>19</v>
      </c>
      <c r="N165" s="140" t="s">
        <v>44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233</v>
      </c>
      <c r="AT165" s="143" t="s">
        <v>228</v>
      </c>
      <c r="AU165" s="143" t="s">
        <v>83</v>
      </c>
      <c r="AY165" s="18" t="s">
        <v>226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81</v>
      </c>
      <c r="BK165" s="144">
        <f>ROUND(I165*H165,2)</f>
        <v>0</v>
      </c>
      <c r="BL165" s="18" t="s">
        <v>233</v>
      </c>
      <c r="BM165" s="143" t="s">
        <v>1891</v>
      </c>
    </row>
    <row r="166" spans="2:65" s="1" customFormat="1" x14ac:dyDescent="0.2">
      <c r="B166" s="33"/>
      <c r="D166" s="145" t="s">
        <v>235</v>
      </c>
      <c r="F166" s="146" t="s">
        <v>1229</v>
      </c>
      <c r="I166" s="147"/>
      <c r="L166" s="33"/>
      <c r="M166" s="148"/>
      <c r="T166" s="54"/>
      <c r="AT166" s="18" t="s">
        <v>235</v>
      </c>
      <c r="AU166" s="18" t="s">
        <v>83</v>
      </c>
    </row>
    <row r="167" spans="2:65" s="12" customFormat="1" x14ac:dyDescent="0.2">
      <c r="B167" s="149"/>
      <c r="D167" s="150" t="s">
        <v>237</v>
      </c>
      <c r="E167" s="151" t="s">
        <v>19</v>
      </c>
      <c r="F167" s="152" t="s">
        <v>1650</v>
      </c>
      <c r="H167" s="153">
        <v>410.55</v>
      </c>
      <c r="I167" s="154"/>
      <c r="L167" s="149"/>
      <c r="M167" s="155"/>
      <c r="T167" s="156"/>
      <c r="AT167" s="151" t="s">
        <v>237</v>
      </c>
      <c r="AU167" s="151" t="s">
        <v>83</v>
      </c>
      <c r="AV167" s="12" t="s">
        <v>83</v>
      </c>
      <c r="AW167" s="12" t="s">
        <v>33</v>
      </c>
      <c r="AX167" s="12" t="s">
        <v>81</v>
      </c>
      <c r="AY167" s="151" t="s">
        <v>226</v>
      </c>
    </row>
    <row r="168" spans="2:65" s="1" customFormat="1" ht="37.9" customHeight="1" x14ac:dyDescent="0.2">
      <c r="B168" s="33"/>
      <c r="C168" s="132" t="s">
        <v>386</v>
      </c>
      <c r="D168" s="132" t="s">
        <v>228</v>
      </c>
      <c r="E168" s="133" t="s">
        <v>861</v>
      </c>
      <c r="F168" s="134" t="s">
        <v>862</v>
      </c>
      <c r="G168" s="135" t="s">
        <v>277</v>
      </c>
      <c r="H168" s="136">
        <v>271.73200000000003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1892</v>
      </c>
    </row>
    <row r="169" spans="2:65" s="1" customFormat="1" x14ac:dyDescent="0.2">
      <c r="B169" s="33"/>
      <c r="D169" s="145" t="s">
        <v>235</v>
      </c>
      <c r="F169" s="146" t="s">
        <v>864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1893</v>
      </c>
      <c r="H170" s="153">
        <v>202.21100000000001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1894</v>
      </c>
      <c r="H171" s="153">
        <v>69.521000000000001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3" customFormat="1" x14ac:dyDescent="0.2">
      <c r="B172" s="157"/>
      <c r="D172" s="150" t="s">
        <v>237</v>
      </c>
      <c r="E172" s="158" t="s">
        <v>19</v>
      </c>
      <c r="F172" s="159" t="s">
        <v>240</v>
      </c>
      <c r="H172" s="160">
        <v>271.73200000000003</v>
      </c>
      <c r="I172" s="161"/>
      <c r="L172" s="157"/>
      <c r="M172" s="162"/>
      <c r="T172" s="163"/>
      <c r="AT172" s="158" t="s">
        <v>237</v>
      </c>
      <c r="AU172" s="158" t="s">
        <v>83</v>
      </c>
      <c r="AV172" s="13" t="s">
        <v>233</v>
      </c>
      <c r="AW172" s="13" t="s">
        <v>33</v>
      </c>
      <c r="AX172" s="13" t="s">
        <v>81</v>
      </c>
      <c r="AY172" s="158" t="s">
        <v>226</v>
      </c>
    </row>
    <row r="173" spans="2:65" s="1" customFormat="1" ht="24.2" customHeight="1" x14ac:dyDescent="0.2">
      <c r="B173" s="33"/>
      <c r="C173" s="132" t="s">
        <v>7</v>
      </c>
      <c r="D173" s="132" t="s">
        <v>228</v>
      </c>
      <c r="E173" s="133" t="s">
        <v>1234</v>
      </c>
      <c r="F173" s="134" t="s">
        <v>1235</v>
      </c>
      <c r="G173" s="135" t="s">
        <v>277</v>
      </c>
      <c r="H173" s="136">
        <v>410.55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1895</v>
      </c>
    </row>
    <row r="174" spans="2:65" s="1" customFormat="1" x14ac:dyDescent="0.2">
      <c r="B174" s="33"/>
      <c r="D174" s="145" t="s">
        <v>235</v>
      </c>
      <c r="F174" s="146" t="s">
        <v>1237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1650</v>
      </c>
      <c r="H175" s="153">
        <v>410.55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81</v>
      </c>
      <c r="AY175" s="151" t="s">
        <v>226</v>
      </c>
    </row>
    <row r="176" spans="2:65" s="1" customFormat="1" ht="24.2" customHeight="1" x14ac:dyDescent="0.2">
      <c r="B176" s="33"/>
      <c r="C176" s="132" t="s">
        <v>393</v>
      </c>
      <c r="D176" s="132" t="s">
        <v>228</v>
      </c>
      <c r="E176" s="133" t="s">
        <v>592</v>
      </c>
      <c r="F176" s="134" t="s">
        <v>593</v>
      </c>
      <c r="G176" s="135" t="s">
        <v>277</v>
      </c>
      <c r="H176" s="136">
        <v>271.73200000000003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1896</v>
      </c>
    </row>
    <row r="177" spans="2:65" s="1" customFormat="1" x14ac:dyDescent="0.2">
      <c r="B177" s="33"/>
      <c r="D177" s="145" t="s">
        <v>235</v>
      </c>
      <c r="F177" s="146" t="s">
        <v>595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1652</v>
      </c>
      <c r="H178" s="153">
        <v>202.21100000000001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2" customFormat="1" x14ac:dyDescent="0.2">
      <c r="B179" s="149"/>
      <c r="D179" s="150" t="s">
        <v>237</v>
      </c>
      <c r="E179" s="151" t="s">
        <v>19</v>
      </c>
      <c r="F179" s="152" t="s">
        <v>1617</v>
      </c>
      <c r="H179" s="153">
        <v>69.521000000000001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73</v>
      </c>
      <c r="AY179" s="151" t="s">
        <v>226</v>
      </c>
    </row>
    <row r="180" spans="2:65" s="13" customFormat="1" x14ac:dyDescent="0.2">
      <c r="B180" s="157"/>
      <c r="D180" s="150" t="s">
        <v>237</v>
      </c>
      <c r="E180" s="158" t="s">
        <v>19</v>
      </c>
      <c r="F180" s="159" t="s">
        <v>240</v>
      </c>
      <c r="H180" s="160">
        <v>271.73200000000003</v>
      </c>
      <c r="I180" s="161"/>
      <c r="L180" s="157"/>
      <c r="M180" s="162"/>
      <c r="T180" s="163"/>
      <c r="AT180" s="158" t="s">
        <v>237</v>
      </c>
      <c r="AU180" s="158" t="s">
        <v>83</v>
      </c>
      <c r="AV180" s="13" t="s">
        <v>233</v>
      </c>
      <c r="AW180" s="13" t="s">
        <v>33</v>
      </c>
      <c r="AX180" s="13" t="s">
        <v>81</v>
      </c>
      <c r="AY180" s="158" t="s">
        <v>226</v>
      </c>
    </row>
    <row r="181" spans="2:65" s="1" customFormat="1" ht="24.2" customHeight="1" x14ac:dyDescent="0.2">
      <c r="B181" s="33"/>
      <c r="C181" s="132" t="s">
        <v>399</v>
      </c>
      <c r="D181" s="132" t="s">
        <v>228</v>
      </c>
      <c r="E181" s="133" t="s">
        <v>866</v>
      </c>
      <c r="F181" s="134" t="s">
        <v>867</v>
      </c>
      <c r="G181" s="135" t="s">
        <v>231</v>
      </c>
      <c r="H181" s="136">
        <v>238.99199999999999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2346</v>
      </c>
    </row>
    <row r="182" spans="2:65" s="1" customFormat="1" x14ac:dyDescent="0.2">
      <c r="B182" s="33"/>
      <c r="D182" s="145" t="s">
        <v>235</v>
      </c>
      <c r="F182" s="146" t="s">
        <v>869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1898</v>
      </c>
      <c r="H183" s="153">
        <v>238.99199999999999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3" customFormat="1" x14ac:dyDescent="0.2">
      <c r="B184" s="157"/>
      <c r="D184" s="150" t="s">
        <v>237</v>
      </c>
      <c r="E184" s="158" t="s">
        <v>19</v>
      </c>
      <c r="F184" s="159" t="s">
        <v>240</v>
      </c>
      <c r="H184" s="160">
        <v>238.99199999999999</v>
      </c>
      <c r="I184" s="161"/>
      <c r="L184" s="157"/>
      <c r="M184" s="162"/>
      <c r="T184" s="163"/>
      <c r="AT184" s="158" t="s">
        <v>237</v>
      </c>
      <c r="AU184" s="158" t="s">
        <v>83</v>
      </c>
      <c r="AV184" s="13" t="s">
        <v>233</v>
      </c>
      <c r="AW184" s="13" t="s">
        <v>33</v>
      </c>
      <c r="AX184" s="13" t="s">
        <v>81</v>
      </c>
      <c r="AY184" s="158" t="s">
        <v>226</v>
      </c>
    </row>
    <row r="185" spans="2:65" s="1" customFormat="1" ht="24.2" customHeight="1" x14ac:dyDescent="0.2">
      <c r="B185" s="33"/>
      <c r="C185" s="132" t="s">
        <v>404</v>
      </c>
      <c r="D185" s="132" t="s">
        <v>228</v>
      </c>
      <c r="E185" s="133" t="s">
        <v>599</v>
      </c>
      <c r="F185" s="134" t="s">
        <v>600</v>
      </c>
      <c r="G185" s="135" t="s">
        <v>277</v>
      </c>
      <c r="H185" s="136">
        <v>682.28200000000004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1899</v>
      </c>
    </row>
    <row r="186" spans="2:65" s="1" customFormat="1" x14ac:dyDescent="0.2">
      <c r="B186" s="33"/>
      <c r="D186" s="145" t="s">
        <v>235</v>
      </c>
      <c r="F186" s="146" t="s">
        <v>602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873</v>
      </c>
      <c r="H187" s="153">
        <v>168.64400000000001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813</v>
      </c>
      <c r="H188" s="153">
        <v>513.63800000000003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603</v>
      </c>
      <c r="F189" s="159" t="s">
        <v>240</v>
      </c>
      <c r="H189" s="160">
        <v>682.28200000000004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" customFormat="1" ht="24.2" customHeight="1" x14ac:dyDescent="0.2">
      <c r="B190" s="33"/>
      <c r="C190" s="132" t="s">
        <v>409</v>
      </c>
      <c r="D190" s="132" t="s">
        <v>228</v>
      </c>
      <c r="E190" s="133" t="s">
        <v>605</v>
      </c>
      <c r="F190" s="134" t="s">
        <v>606</v>
      </c>
      <c r="G190" s="135" t="s">
        <v>492</v>
      </c>
      <c r="H190" s="136">
        <v>1228.1079999999999</v>
      </c>
      <c r="I190" s="137"/>
      <c r="J190" s="138">
        <f>ROUND(I190*H190,2)</f>
        <v>0</v>
      </c>
      <c r="K190" s="134" t="s">
        <v>19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1900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603</v>
      </c>
      <c r="H191" s="153">
        <v>682.28200000000004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81</v>
      </c>
      <c r="AY191" s="151" t="s">
        <v>226</v>
      </c>
    </row>
    <row r="192" spans="2:65" s="12" customFormat="1" x14ac:dyDescent="0.2">
      <c r="B192" s="149"/>
      <c r="D192" s="150" t="s">
        <v>237</v>
      </c>
      <c r="F192" s="152" t="s">
        <v>2347</v>
      </c>
      <c r="H192" s="153">
        <v>1228.1079999999999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4</v>
      </c>
      <c r="AX192" s="12" t="s">
        <v>81</v>
      </c>
      <c r="AY192" s="151" t="s">
        <v>226</v>
      </c>
    </row>
    <row r="193" spans="2:65" s="1" customFormat="1" ht="24.2" customHeight="1" x14ac:dyDescent="0.2">
      <c r="B193" s="33"/>
      <c r="C193" s="132" t="s">
        <v>414</v>
      </c>
      <c r="D193" s="132" t="s">
        <v>228</v>
      </c>
      <c r="E193" s="133" t="s">
        <v>609</v>
      </c>
      <c r="F193" s="134" t="s">
        <v>610</v>
      </c>
      <c r="G193" s="135" t="s">
        <v>277</v>
      </c>
      <c r="H193" s="136">
        <v>526.56799999999998</v>
      </c>
      <c r="I193" s="137"/>
      <c r="J193" s="138">
        <f>ROUND(I193*H193,2)</f>
        <v>0</v>
      </c>
      <c r="K193" s="134" t="s">
        <v>232</v>
      </c>
      <c r="L193" s="33"/>
      <c r="M193" s="139" t="s">
        <v>19</v>
      </c>
      <c r="N193" s="140" t="s">
        <v>44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233</v>
      </c>
      <c r="AT193" s="143" t="s">
        <v>228</v>
      </c>
      <c r="AU193" s="143" t="s">
        <v>83</v>
      </c>
      <c r="AY193" s="18" t="s">
        <v>226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81</v>
      </c>
      <c r="BK193" s="144">
        <f>ROUND(I193*H193,2)</f>
        <v>0</v>
      </c>
      <c r="BL193" s="18" t="s">
        <v>233</v>
      </c>
      <c r="BM193" s="143" t="s">
        <v>1902</v>
      </c>
    </row>
    <row r="194" spans="2:65" s="1" customFormat="1" x14ac:dyDescent="0.2">
      <c r="B194" s="33"/>
      <c r="D194" s="145" t="s">
        <v>235</v>
      </c>
      <c r="F194" s="146" t="s">
        <v>612</v>
      </c>
      <c r="I194" s="147"/>
      <c r="L194" s="33"/>
      <c r="M194" s="148"/>
      <c r="T194" s="54"/>
      <c r="AT194" s="18" t="s">
        <v>235</v>
      </c>
      <c r="AU194" s="18" t="s">
        <v>83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1661</v>
      </c>
      <c r="H195" s="153">
        <v>526.56799999999998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19</v>
      </c>
      <c r="F196" s="159" t="s">
        <v>240</v>
      </c>
      <c r="H196" s="160">
        <v>526.56799999999998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614</v>
      </c>
      <c r="F197" s="177" t="s">
        <v>615</v>
      </c>
      <c r="G197" s="178" t="s">
        <v>492</v>
      </c>
      <c r="H197" s="179">
        <v>924.548</v>
      </c>
      <c r="I197" s="180"/>
      <c r="J197" s="181">
        <f>ROUND(I197*H197,2)</f>
        <v>0</v>
      </c>
      <c r="K197" s="177" t="s">
        <v>19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924.548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1903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1904</v>
      </c>
      <c r="H198" s="153">
        <v>526.56799999999998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2044</v>
      </c>
      <c r="H199" s="153">
        <v>-12.93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3" customFormat="1" x14ac:dyDescent="0.2">
      <c r="B200" s="157"/>
      <c r="D200" s="150" t="s">
        <v>237</v>
      </c>
      <c r="E200" s="158" t="s">
        <v>813</v>
      </c>
      <c r="F200" s="159" t="s">
        <v>240</v>
      </c>
      <c r="H200" s="160">
        <v>513.63800000000003</v>
      </c>
      <c r="I200" s="161"/>
      <c r="L200" s="157"/>
      <c r="M200" s="162"/>
      <c r="T200" s="163"/>
      <c r="AT200" s="158" t="s">
        <v>237</v>
      </c>
      <c r="AU200" s="158" t="s">
        <v>83</v>
      </c>
      <c r="AV200" s="13" t="s">
        <v>233</v>
      </c>
      <c r="AW200" s="13" t="s">
        <v>33</v>
      </c>
      <c r="AX200" s="13" t="s">
        <v>81</v>
      </c>
      <c r="AY200" s="158" t="s">
        <v>226</v>
      </c>
    </row>
    <row r="201" spans="2:65" s="12" customFormat="1" x14ac:dyDescent="0.2">
      <c r="B201" s="149"/>
      <c r="D201" s="150" t="s">
        <v>237</v>
      </c>
      <c r="F201" s="152" t="s">
        <v>2348</v>
      </c>
      <c r="H201" s="153">
        <v>924.548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4</v>
      </c>
      <c r="AX201" s="12" t="s">
        <v>81</v>
      </c>
      <c r="AY201" s="151" t="s">
        <v>226</v>
      </c>
    </row>
    <row r="202" spans="2:65" s="1" customFormat="1" ht="37.9" customHeight="1" x14ac:dyDescent="0.2">
      <c r="B202" s="33"/>
      <c r="C202" s="132" t="s">
        <v>425</v>
      </c>
      <c r="D202" s="132" t="s">
        <v>228</v>
      </c>
      <c r="E202" s="133" t="s">
        <v>882</v>
      </c>
      <c r="F202" s="134" t="s">
        <v>883</v>
      </c>
      <c r="G202" s="135" t="s">
        <v>277</v>
      </c>
      <c r="H202" s="136">
        <v>126.267</v>
      </c>
      <c r="I202" s="137"/>
      <c r="J202" s="138">
        <f>ROUND(I202*H202,2)</f>
        <v>0</v>
      </c>
      <c r="K202" s="134" t="s">
        <v>232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1906</v>
      </c>
    </row>
    <row r="203" spans="2:65" s="1" customFormat="1" x14ac:dyDescent="0.2">
      <c r="B203" s="33"/>
      <c r="D203" s="145" t="s">
        <v>235</v>
      </c>
      <c r="F203" s="146" t="s">
        <v>885</v>
      </c>
      <c r="I203" s="147"/>
      <c r="L203" s="33"/>
      <c r="M203" s="148"/>
      <c r="T203" s="54"/>
      <c r="AT203" s="18" t="s">
        <v>235</v>
      </c>
      <c r="AU203" s="18" t="s">
        <v>83</v>
      </c>
    </row>
    <row r="204" spans="2:65" s="12" customFormat="1" x14ac:dyDescent="0.2">
      <c r="B204" s="149"/>
      <c r="D204" s="150" t="s">
        <v>237</v>
      </c>
      <c r="E204" s="151" t="s">
        <v>819</v>
      </c>
      <c r="F204" s="152" t="s">
        <v>1907</v>
      </c>
      <c r="H204" s="153">
        <v>143.39500000000001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1908</v>
      </c>
      <c r="H205" s="153">
        <v>-17.128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73</v>
      </c>
      <c r="AY205" s="151" t="s">
        <v>226</v>
      </c>
    </row>
    <row r="206" spans="2:65" s="13" customFormat="1" x14ac:dyDescent="0.2">
      <c r="B206" s="157"/>
      <c r="D206" s="150" t="s">
        <v>237</v>
      </c>
      <c r="E206" s="158" t="s">
        <v>816</v>
      </c>
      <c r="F206" s="159" t="s">
        <v>240</v>
      </c>
      <c r="H206" s="160">
        <v>126.267</v>
      </c>
      <c r="I206" s="161"/>
      <c r="L206" s="157"/>
      <c r="M206" s="162"/>
      <c r="T206" s="163"/>
      <c r="AT206" s="158" t="s">
        <v>237</v>
      </c>
      <c r="AU206" s="158" t="s">
        <v>83</v>
      </c>
      <c r="AV206" s="13" t="s">
        <v>233</v>
      </c>
      <c r="AW206" s="13" t="s">
        <v>33</v>
      </c>
      <c r="AX206" s="13" t="s">
        <v>81</v>
      </c>
      <c r="AY206" s="158" t="s">
        <v>226</v>
      </c>
    </row>
    <row r="207" spans="2:65" s="1" customFormat="1" ht="16.5" customHeight="1" x14ac:dyDescent="0.2">
      <c r="B207" s="33"/>
      <c r="C207" s="175" t="s">
        <v>430</v>
      </c>
      <c r="D207" s="175" t="s">
        <v>331</v>
      </c>
      <c r="E207" s="176" t="s">
        <v>890</v>
      </c>
      <c r="F207" s="177" t="s">
        <v>891</v>
      </c>
      <c r="G207" s="178" t="s">
        <v>492</v>
      </c>
      <c r="H207" s="179">
        <v>227.28100000000001</v>
      </c>
      <c r="I207" s="180"/>
      <c r="J207" s="181">
        <f>ROUND(I207*H207,2)</f>
        <v>0</v>
      </c>
      <c r="K207" s="177" t="s">
        <v>232</v>
      </c>
      <c r="L207" s="182"/>
      <c r="M207" s="183" t="s">
        <v>19</v>
      </c>
      <c r="N207" s="184" t="s">
        <v>44</v>
      </c>
      <c r="P207" s="141">
        <f>O207*H207</f>
        <v>0</v>
      </c>
      <c r="Q207" s="141">
        <v>1</v>
      </c>
      <c r="R207" s="141">
        <f>Q207*H207</f>
        <v>227.28100000000001</v>
      </c>
      <c r="S207" s="141">
        <v>0</v>
      </c>
      <c r="T207" s="142">
        <f>S207*H207</f>
        <v>0</v>
      </c>
      <c r="AR207" s="143" t="s">
        <v>270</v>
      </c>
      <c r="AT207" s="143" t="s">
        <v>331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1909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816</v>
      </c>
      <c r="H208" s="153">
        <v>126.267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2" customFormat="1" x14ac:dyDescent="0.2">
      <c r="B209" s="149"/>
      <c r="D209" s="150" t="s">
        <v>237</v>
      </c>
      <c r="F209" s="152" t="s">
        <v>2349</v>
      </c>
      <c r="H209" s="153">
        <v>227.28100000000001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4</v>
      </c>
      <c r="AX209" s="12" t="s">
        <v>81</v>
      </c>
      <c r="AY209" s="151" t="s">
        <v>226</v>
      </c>
    </row>
    <row r="210" spans="2:65" s="1" customFormat="1" ht="24.2" customHeight="1" x14ac:dyDescent="0.2">
      <c r="B210" s="33"/>
      <c r="C210" s="132" t="s">
        <v>436</v>
      </c>
      <c r="D210" s="132" t="s">
        <v>228</v>
      </c>
      <c r="E210" s="133" t="s">
        <v>1422</v>
      </c>
      <c r="F210" s="134" t="s">
        <v>1423</v>
      </c>
      <c r="G210" s="135" t="s">
        <v>231</v>
      </c>
      <c r="H210" s="136">
        <v>64.7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2047</v>
      </c>
    </row>
    <row r="211" spans="2:65" s="1" customFormat="1" x14ac:dyDescent="0.2">
      <c r="B211" s="33"/>
      <c r="D211" s="145" t="s">
        <v>235</v>
      </c>
      <c r="F211" s="146" t="s">
        <v>1425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2350</v>
      </c>
      <c r="H212" s="153">
        <v>25.88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73</v>
      </c>
      <c r="AY212" s="151" t="s">
        <v>226</v>
      </c>
    </row>
    <row r="213" spans="2:65" s="14" customFormat="1" x14ac:dyDescent="0.2">
      <c r="B213" s="168"/>
      <c r="D213" s="150" t="s">
        <v>237</v>
      </c>
      <c r="E213" s="169" t="s">
        <v>1351</v>
      </c>
      <c r="F213" s="170" t="s">
        <v>310</v>
      </c>
      <c r="H213" s="171">
        <v>25.88</v>
      </c>
      <c r="I213" s="172"/>
      <c r="L213" s="168"/>
      <c r="M213" s="173"/>
      <c r="T213" s="174"/>
      <c r="AT213" s="169" t="s">
        <v>237</v>
      </c>
      <c r="AU213" s="169" t="s">
        <v>83</v>
      </c>
      <c r="AV213" s="14" t="s">
        <v>246</v>
      </c>
      <c r="AW213" s="14" t="s">
        <v>33</v>
      </c>
      <c r="AX213" s="14" t="s">
        <v>73</v>
      </c>
      <c r="AY213" s="169" t="s">
        <v>226</v>
      </c>
    </row>
    <row r="214" spans="2:65" s="15" customFormat="1" x14ac:dyDescent="0.2">
      <c r="B214" s="185"/>
      <c r="D214" s="150" t="s">
        <v>237</v>
      </c>
      <c r="E214" s="186" t="s">
        <v>19</v>
      </c>
      <c r="F214" s="187" t="s">
        <v>2036</v>
      </c>
      <c r="H214" s="186" t="s">
        <v>19</v>
      </c>
      <c r="I214" s="188"/>
      <c r="L214" s="185"/>
      <c r="M214" s="189"/>
      <c r="T214" s="190"/>
      <c r="AT214" s="186" t="s">
        <v>237</v>
      </c>
      <c r="AU214" s="186" t="s">
        <v>83</v>
      </c>
      <c r="AV214" s="15" t="s">
        <v>81</v>
      </c>
      <c r="AW214" s="15" t="s">
        <v>33</v>
      </c>
      <c r="AX214" s="15" t="s">
        <v>73</v>
      </c>
      <c r="AY214" s="186" t="s">
        <v>226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2049</v>
      </c>
      <c r="H215" s="153">
        <v>64.7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" customFormat="1" ht="24.2" customHeight="1" x14ac:dyDescent="0.2">
      <c r="B216" s="33"/>
      <c r="C216" s="132" t="s">
        <v>442</v>
      </c>
      <c r="D216" s="132" t="s">
        <v>228</v>
      </c>
      <c r="E216" s="133" t="s">
        <v>1427</v>
      </c>
      <c r="F216" s="134" t="s">
        <v>1428</v>
      </c>
      <c r="G216" s="135" t="s">
        <v>231</v>
      </c>
      <c r="H216" s="136">
        <v>64.7</v>
      </c>
      <c r="I216" s="137"/>
      <c r="J216" s="138">
        <f>ROUND(I216*H216,2)</f>
        <v>0</v>
      </c>
      <c r="K216" s="134" t="s">
        <v>232</v>
      </c>
      <c r="L216" s="33"/>
      <c r="M216" s="139" t="s">
        <v>19</v>
      </c>
      <c r="N216" s="140" t="s">
        <v>44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233</v>
      </c>
      <c r="AT216" s="143" t="s">
        <v>228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2050</v>
      </c>
    </row>
    <row r="217" spans="2:65" s="1" customFormat="1" x14ac:dyDescent="0.2">
      <c r="B217" s="33"/>
      <c r="D217" s="145" t="s">
        <v>235</v>
      </c>
      <c r="F217" s="146" t="s">
        <v>1430</v>
      </c>
      <c r="I217" s="147"/>
      <c r="L217" s="33"/>
      <c r="M217" s="148"/>
      <c r="T217" s="54"/>
      <c r="AT217" s="18" t="s">
        <v>235</v>
      </c>
      <c r="AU217" s="18" t="s">
        <v>83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2049</v>
      </c>
      <c r="H218" s="153">
        <v>64.7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" customFormat="1" ht="16.5" customHeight="1" x14ac:dyDescent="0.2">
      <c r="B219" s="33"/>
      <c r="C219" s="175" t="s">
        <v>447</v>
      </c>
      <c r="D219" s="175" t="s">
        <v>331</v>
      </c>
      <c r="E219" s="176" t="s">
        <v>332</v>
      </c>
      <c r="F219" s="177" t="s">
        <v>333</v>
      </c>
      <c r="G219" s="178" t="s">
        <v>334</v>
      </c>
      <c r="H219" s="179">
        <v>0.97099999999999997</v>
      </c>
      <c r="I219" s="180"/>
      <c r="J219" s="181">
        <f>ROUND(I219*H219,2)</f>
        <v>0</v>
      </c>
      <c r="K219" s="177" t="s">
        <v>232</v>
      </c>
      <c r="L219" s="182"/>
      <c r="M219" s="183" t="s">
        <v>19</v>
      </c>
      <c r="N219" s="184" t="s">
        <v>44</v>
      </c>
      <c r="P219" s="141">
        <f>O219*H219</f>
        <v>0</v>
      </c>
      <c r="Q219" s="141">
        <v>1E-3</v>
      </c>
      <c r="R219" s="141">
        <f>Q219*H219</f>
        <v>9.7099999999999997E-4</v>
      </c>
      <c r="S219" s="141">
        <v>0</v>
      </c>
      <c r="T219" s="142">
        <f>S219*H219</f>
        <v>0</v>
      </c>
      <c r="AR219" s="143" t="s">
        <v>270</v>
      </c>
      <c r="AT219" s="143" t="s">
        <v>331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2051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2049</v>
      </c>
      <c r="H220" s="153">
        <v>64.7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2351</v>
      </c>
      <c r="H221" s="153">
        <v>0.97099999999999997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" customFormat="1" ht="16.5" customHeight="1" x14ac:dyDescent="0.2">
      <c r="B222" s="33"/>
      <c r="C222" s="132" t="s">
        <v>452</v>
      </c>
      <c r="D222" s="132" t="s">
        <v>228</v>
      </c>
      <c r="E222" s="133" t="s">
        <v>1433</v>
      </c>
      <c r="F222" s="134" t="s">
        <v>1434</v>
      </c>
      <c r="G222" s="135" t="s">
        <v>231</v>
      </c>
      <c r="H222" s="136">
        <v>64.7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0</v>
      </c>
      <c r="R222" s="141">
        <f>Q222*H222</f>
        <v>0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2053</v>
      </c>
    </row>
    <row r="223" spans="2:65" s="1" customFormat="1" x14ac:dyDescent="0.2">
      <c r="B223" s="33"/>
      <c r="D223" s="145" t="s">
        <v>235</v>
      </c>
      <c r="F223" s="146" t="s">
        <v>1436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2049</v>
      </c>
      <c r="H224" s="153">
        <v>64.7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81</v>
      </c>
      <c r="AY224" s="151" t="s">
        <v>226</v>
      </c>
    </row>
    <row r="225" spans="2:65" s="1" customFormat="1" ht="16.5" customHeight="1" x14ac:dyDescent="0.2">
      <c r="B225" s="33"/>
      <c r="C225" s="132" t="s">
        <v>457</v>
      </c>
      <c r="D225" s="132" t="s">
        <v>228</v>
      </c>
      <c r="E225" s="133" t="s">
        <v>1437</v>
      </c>
      <c r="F225" s="134" t="s">
        <v>1438</v>
      </c>
      <c r="G225" s="135" t="s">
        <v>231</v>
      </c>
      <c r="H225" s="136">
        <v>64.7</v>
      </c>
      <c r="I225" s="137"/>
      <c r="J225" s="138">
        <f>ROUND(I225*H225,2)</f>
        <v>0</v>
      </c>
      <c r="K225" s="134" t="s">
        <v>232</v>
      </c>
      <c r="L225" s="33"/>
      <c r="M225" s="139" t="s">
        <v>19</v>
      </c>
      <c r="N225" s="140" t="s">
        <v>44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233</v>
      </c>
      <c r="AT225" s="143" t="s">
        <v>228</v>
      </c>
      <c r="AU225" s="143" t="s">
        <v>83</v>
      </c>
      <c r="AY225" s="18" t="s">
        <v>226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81</v>
      </c>
      <c r="BK225" s="144">
        <f>ROUND(I225*H225,2)</f>
        <v>0</v>
      </c>
      <c r="BL225" s="18" t="s">
        <v>233</v>
      </c>
      <c r="BM225" s="143" t="s">
        <v>2054</v>
      </c>
    </row>
    <row r="226" spans="2:65" s="1" customFormat="1" x14ac:dyDescent="0.2">
      <c r="B226" s="33"/>
      <c r="D226" s="145" t="s">
        <v>235</v>
      </c>
      <c r="F226" s="146" t="s">
        <v>1440</v>
      </c>
      <c r="I226" s="147"/>
      <c r="L226" s="33"/>
      <c r="M226" s="148"/>
      <c r="T226" s="54"/>
      <c r="AT226" s="18" t="s">
        <v>235</v>
      </c>
      <c r="AU226" s="18" t="s">
        <v>83</v>
      </c>
    </row>
    <row r="227" spans="2:65" s="12" customFormat="1" x14ac:dyDescent="0.2">
      <c r="B227" s="149"/>
      <c r="D227" s="150" t="s">
        <v>237</v>
      </c>
      <c r="E227" s="151" t="s">
        <v>19</v>
      </c>
      <c r="F227" s="152" t="s">
        <v>2049</v>
      </c>
      <c r="H227" s="153">
        <v>64.7</v>
      </c>
      <c r="I227" s="154"/>
      <c r="L227" s="149"/>
      <c r="M227" s="155"/>
      <c r="T227" s="156"/>
      <c r="AT227" s="151" t="s">
        <v>237</v>
      </c>
      <c r="AU227" s="151" t="s">
        <v>83</v>
      </c>
      <c r="AV227" s="12" t="s">
        <v>83</v>
      </c>
      <c r="AW227" s="12" t="s">
        <v>33</v>
      </c>
      <c r="AX227" s="12" t="s">
        <v>81</v>
      </c>
      <c r="AY227" s="151" t="s">
        <v>226</v>
      </c>
    </row>
    <row r="228" spans="2:65" s="1" customFormat="1" ht="16.5" customHeight="1" x14ac:dyDescent="0.2">
      <c r="B228" s="33"/>
      <c r="C228" s="132" t="s">
        <v>462</v>
      </c>
      <c r="D228" s="132" t="s">
        <v>228</v>
      </c>
      <c r="E228" s="133" t="s">
        <v>349</v>
      </c>
      <c r="F228" s="134" t="s">
        <v>350</v>
      </c>
      <c r="G228" s="135" t="s">
        <v>277</v>
      </c>
      <c r="H228" s="136">
        <v>6.47</v>
      </c>
      <c r="I228" s="137"/>
      <c r="J228" s="138">
        <f>ROUND(I228*H228,2)</f>
        <v>0</v>
      </c>
      <c r="K228" s="134" t="s">
        <v>232</v>
      </c>
      <c r="L228" s="33"/>
      <c r="M228" s="139" t="s">
        <v>19</v>
      </c>
      <c r="N228" s="140" t="s">
        <v>44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233</v>
      </c>
      <c r="AT228" s="143" t="s">
        <v>228</v>
      </c>
      <c r="AU228" s="143" t="s">
        <v>83</v>
      </c>
      <c r="AY228" s="18" t="s">
        <v>226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8" t="s">
        <v>81</v>
      </c>
      <c r="BK228" s="144">
        <f>ROUND(I228*H228,2)</f>
        <v>0</v>
      </c>
      <c r="BL228" s="18" t="s">
        <v>233</v>
      </c>
      <c r="BM228" s="143" t="s">
        <v>2055</v>
      </c>
    </row>
    <row r="229" spans="2:65" s="1" customFormat="1" x14ac:dyDescent="0.2">
      <c r="B229" s="33"/>
      <c r="D229" s="145" t="s">
        <v>235</v>
      </c>
      <c r="F229" s="146" t="s">
        <v>352</v>
      </c>
      <c r="I229" s="147"/>
      <c r="L229" s="33"/>
      <c r="M229" s="148"/>
      <c r="T229" s="54"/>
      <c r="AT229" s="18" t="s">
        <v>235</v>
      </c>
      <c r="AU229" s="18" t="s">
        <v>83</v>
      </c>
    </row>
    <row r="230" spans="2:65" s="12" customFormat="1" x14ac:dyDescent="0.2">
      <c r="B230" s="149"/>
      <c r="D230" s="150" t="s">
        <v>237</v>
      </c>
      <c r="E230" s="151" t="s">
        <v>19</v>
      </c>
      <c r="F230" s="152" t="s">
        <v>2049</v>
      </c>
      <c r="H230" s="153">
        <v>64.7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33</v>
      </c>
      <c r="AX230" s="12" t="s">
        <v>81</v>
      </c>
      <c r="AY230" s="151" t="s">
        <v>226</v>
      </c>
    </row>
    <row r="231" spans="2:65" s="12" customFormat="1" x14ac:dyDescent="0.2">
      <c r="B231" s="149"/>
      <c r="D231" s="150" t="s">
        <v>237</v>
      </c>
      <c r="F231" s="152" t="s">
        <v>2352</v>
      </c>
      <c r="H231" s="153">
        <v>6.47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4</v>
      </c>
      <c r="AX231" s="12" t="s">
        <v>81</v>
      </c>
      <c r="AY231" s="151" t="s">
        <v>226</v>
      </c>
    </row>
    <row r="232" spans="2:65" s="11" customFormat="1" ht="22.9" customHeight="1" x14ac:dyDescent="0.2">
      <c r="B232" s="120"/>
      <c r="D232" s="121" t="s">
        <v>72</v>
      </c>
      <c r="E232" s="130" t="s">
        <v>83</v>
      </c>
      <c r="F232" s="130" t="s">
        <v>618</v>
      </c>
      <c r="I232" s="123"/>
      <c r="J232" s="131">
        <f>BK232</f>
        <v>0</v>
      </c>
      <c r="L232" s="120"/>
      <c r="M232" s="125"/>
      <c r="P232" s="126">
        <f>SUM(P233:P235)</f>
        <v>0</v>
      </c>
      <c r="R232" s="126">
        <f>SUM(R233:R235)</f>
        <v>40.726228400000004</v>
      </c>
      <c r="T232" s="127">
        <f>SUM(T233:T235)</f>
        <v>0</v>
      </c>
      <c r="AR232" s="121" t="s">
        <v>81</v>
      </c>
      <c r="AT232" s="128" t="s">
        <v>72</v>
      </c>
      <c r="AU232" s="128" t="s">
        <v>81</v>
      </c>
      <c r="AY232" s="121" t="s">
        <v>226</v>
      </c>
      <c r="BK232" s="129">
        <f>SUM(BK233:BK235)</f>
        <v>0</v>
      </c>
    </row>
    <row r="233" spans="2:65" s="1" customFormat="1" ht="37.9" customHeight="1" x14ac:dyDescent="0.2">
      <c r="B233" s="33"/>
      <c r="C233" s="132" t="s">
        <v>468</v>
      </c>
      <c r="D233" s="132" t="s">
        <v>228</v>
      </c>
      <c r="E233" s="133" t="s">
        <v>619</v>
      </c>
      <c r="F233" s="134" t="s">
        <v>620</v>
      </c>
      <c r="G233" s="135" t="s">
        <v>396</v>
      </c>
      <c r="H233" s="136">
        <v>199.16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0.20449000000000001</v>
      </c>
      <c r="R233" s="141">
        <f>Q233*H233</f>
        <v>40.726228400000004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1911</v>
      </c>
    </row>
    <row r="234" spans="2:65" s="1" customFormat="1" x14ac:dyDescent="0.2">
      <c r="B234" s="33"/>
      <c r="D234" s="145" t="s">
        <v>235</v>
      </c>
      <c r="F234" s="146" t="s">
        <v>622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1828</v>
      </c>
      <c r="H235" s="153">
        <v>199.16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1" customFormat="1" ht="22.9" customHeight="1" x14ac:dyDescent="0.2">
      <c r="B236" s="120"/>
      <c r="D236" s="121" t="s">
        <v>72</v>
      </c>
      <c r="E236" s="130" t="s">
        <v>246</v>
      </c>
      <c r="F236" s="130" t="s">
        <v>353</v>
      </c>
      <c r="I236" s="123"/>
      <c r="J236" s="131">
        <f>BK236</f>
        <v>0</v>
      </c>
      <c r="L236" s="120"/>
      <c r="M236" s="125"/>
      <c r="P236" s="126">
        <f>SUM(P237:P239)</f>
        <v>0</v>
      </c>
      <c r="R236" s="126">
        <f>SUM(R237:R239)</f>
        <v>0</v>
      </c>
      <c r="T236" s="127">
        <f>SUM(T237:T239)</f>
        <v>0</v>
      </c>
      <c r="AR236" s="121" t="s">
        <v>81</v>
      </c>
      <c r="AT236" s="128" t="s">
        <v>72</v>
      </c>
      <c r="AU236" s="128" t="s">
        <v>81</v>
      </c>
      <c r="AY236" s="121" t="s">
        <v>226</v>
      </c>
      <c r="BK236" s="129">
        <f>SUM(BK237:BK239)</f>
        <v>0</v>
      </c>
    </row>
    <row r="237" spans="2:65" s="1" customFormat="1" ht="16.5" customHeight="1" x14ac:dyDescent="0.2">
      <c r="B237" s="33"/>
      <c r="C237" s="132" t="s">
        <v>473</v>
      </c>
      <c r="D237" s="132" t="s">
        <v>228</v>
      </c>
      <c r="E237" s="133" t="s">
        <v>896</v>
      </c>
      <c r="F237" s="134" t="s">
        <v>897</v>
      </c>
      <c r="G237" s="135" t="s">
        <v>396</v>
      </c>
      <c r="H237" s="136">
        <v>199.16</v>
      </c>
      <c r="I237" s="137"/>
      <c r="J237" s="138">
        <f>ROUND(I237*H237,2)</f>
        <v>0</v>
      </c>
      <c r="K237" s="134" t="s">
        <v>232</v>
      </c>
      <c r="L237" s="33"/>
      <c r="M237" s="139" t="s">
        <v>19</v>
      </c>
      <c r="N237" s="140" t="s">
        <v>44</v>
      </c>
      <c r="P237" s="141">
        <f>O237*H237</f>
        <v>0</v>
      </c>
      <c r="Q237" s="141">
        <v>0</v>
      </c>
      <c r="R237" s="141">
        <f>Q237*H237</f>
        <v>0</v>
      </c>
      <c r="S237" s="141">
        <v>0</v>
      </c>
      <c r="T237" s="142">
        <f>S237*H237</f>
        <v>0</v>
      </c>
      <c r="AR237" s="143" t="s">
        <v>233</v>
      </c>
      <c r="AT237" s="143" t="s">
        <v>228</v>
      </c>
      <c r="AU237" s="143" t="s">
        <v>83</v>
      </c>
      <c r="AY237" s="18" t="s">
        <v>226</v>
      </c>
      <c r="BE237" s="144">
        <f>IF(N237="základní",J237,0)</f>
        <v>0</v>
      </c>
      <c r="BF237" s="144">
        <f>IF(N237="snížená",J237,0)</f>
        <v>0</v>
      </c>
      <c r="BG237" s="144">
        <f>IF(N237="zákl. přenesená",J237,0)</f>
        <v>0</v>
      </c>
      <c r="BH237" s="144">
        <f>IF(N237="sníž. přenesená",J237,0)</f>
        <v>0</v>
      </c>
      <c r="BI237" s="144">
        <f>IF(N237="nulová",J237,0)</f>
        <v>0</v>
      </c>
      <c r="BJ237" s="18" t="s">
        <v>81</v>
      </c>
      <c r="BK237" s="144">
        <f>ROUND(I237*H237,2)</f>
        <v>0</v>
      </c>
      <c r="BL237" s="18" t="s">
        <v>233</v>
      </c>
      <c r="BM237" s="143" t="s">
        <v>1912</v>
      </c>
    </row>
    <row r="238" spans="2:65" s="1" customFormat="1" x14ac:dyDescent="0.2">
      <c r="B238" s="33"/>
      <c r="D238" s="145" t="s">
        <v>235</v>
      </c>
      <c r="F238" s="146" t="s">
        <v>899</v>
      </c>
      <c r="I238" s="147"/>
      <c r="L238" s="33"/>
      <c r="M238" s="148"/>
      <c r="T238" s="54"/>
      <c r="AT238" s="18" t="s">
        <v>235</v>
      </c>
      <c r="AU238" s="18" t="s">
        <v>83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1828</v>
      </c>
      <c r="H239" s="153">
        <v>199.16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81</v>
      </c>
      <c r="AY239" s="151" t="s">
        <v>226</v>
      </c>
    </row>
    <row r="240" spans="2:65" s="11" customFormat="1" ht="22.9" customHeight="1" x14ac:dyDescent="0.2">
      <c r="B240" s="120"/>
      <c r="D240" s="121" t="s">
        <v>72</v>
      </c>
      <c r="E240" s="130" t="s">
        <v>233</v>
      </c>
      <c r="F240" s="130" t="s">
        <v>424</v>
      </c>
      <c r="I240" s="123"/>
      <c r="J240" s="131">
        <f>BK240</f>
        <v>0</v>
      </c>
      <c r="L240" s="120"/>
      <c r="M240" s="125"/>
      <c r="P240" s="126">
        <f>SUM(P241:P269)</f>
        <v>0</v>
      </c>
      <c r="R240" s="126">
        <f>SUM(R241:R269)</f>
        <v>52.226324230000003</v>
      </c>
      <c r="T240" s="127">
        <f>SUM(T241:T269)</f>
        <v>0</v>
      </c>
      <c r="AR240" s="121" t="s">
        <v>81</v>
      </c>
      <c r="AT240" s="128" t="s">
        <v>72</v>
      </c>
      <c r="AU240" s="128" t="s">
        <v>81</v>
      </c>
      <c r="AY240" s="121" t="s">
        <v>226</v>
      </c>
      <c r="BK240" s="129">
        <f>SUM(BK241:BK269)</f>
        <v>0</v>
      </c>
    </row>
    <row r="241" spans="2:65" s="1" customFormat="1" ht="16.5" customHeight="1" x14ac:dyDescent="0.2">
      <c r="B241" s="33"/>
      <c r="C241" s="132" t="s">
        <v>479</v>
      </c>
      <c r="D241" s="132" t="s">
        <v>228</v>
      </c>
      <c r="E241" s="133" t="s">
        <v>901</v>
      </c>
      <c r="F241" s="134" t="s">
        <v>902</v>
      </c>
      <c r="G241" s="135" t="s">
        <v>277</v>
      </c>
      <c r="H241" s="136">
        <v>23.899000000000001</v>
      </c>
      <c r="I241" s="137"/>
      <c r="J241" s="138">
        <f>ROUND(I241*H241,2)</f>
        <v>0</v>
      </c>
      <c r="K241" s="134" t="s">
        <v>232</v>
      </c>
      <c r="L241" s="33"/>
      <c r="M241" s="139" t="s">
        <v>19</v>
      </c>
      <c r="N241" s="140" t="s">
        <v>44</v>
      </c>
      <c r="P241" s="141">
        <f>O241*H241</f>
        <v>0</v>
      </c>
      <c r="Q241" s="141">
        <v>1.8907700000000001</v>
      </c>
      <c r="R241" s="141">
        <f>Q241*H241</f>
        <v>45.187512230000003</v>
      </c>
      <c r="S241" s="141">
        <v>0</v>
      </c>
      <c r="T241" s="142">
        <f>S241*H241</f>
        <v>0</v>
      </c>
      <c r="AR241" s="143" t="s">
        <v>233</v>
      </c>
      <c r="AT241" s="143" t="s">
        <v>228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1913</v>
      </c>
    </row>
    <row r="242" spans="2:65" s="1" customFormat="1" x14ac:dyDescent="0.2">
      <c r="B242" s="33"/>
      <c r="D242" s="145" t="s">
        <v>235</v>
      </c>
      <c r="F242" s="146" t="s">
        <v>904</v>
      </c>
      <c r="I242" s="147"/>
      <c r="L242" s="33"/>
      <c r="M242" s="148"/>
      <c r="T242" s="54"/>
      <c r="AT242" s="18" t="s">
        <v>235</v>
      </c>
      <c r="AU242" s="18" t="s">
        <v>83</v>
      </c>
    </row>
    <row r="243" spans="2:65" s="12" customFormat="1" x14ac:dyDescent="0.2">
      <c r="B243" s="149"/>
      <c r="D243" s="150" t="s">
        <v>237</v>
      </c>
      <c r="E243" s="151" t="s">
        <v>19</v>
      </c>
      <c r="F243" s="152" t="s">
        <v>1914</v>
      </c>
      <c r="H243" s="153">
        <v>23.899000000000001</v>
      </c>
      <c r="I243" s="154"/>
      <c r="L243" s="149"/>
      <c r="M243" s="155"/>
      <c r="T243" s="156"/>
      <c r="AT243" s="151" t="s">
        <v>237</v>
      </c>
      <c r="AU243" s="151" t="s">
        <v>83</v>
      </c>
      <c r="AV243" s="12" t="s">
        <v>83</v>
      </c>
      <c r="AW243" s="12" t="s">
        <v>33</v>
      </c>
      <c r="AX243" s="12" t="s">
        <v>73</v>
      </c>
      <c r="AY243" s="151" t="s">
        <v>226</v>
      </c>
    </row>
    <row r="244" spans="2:65" s="13" customFormat="1" x14ac:dyDescent="0.2">
      <c r="B244" s="157"/>
      <c r="D244" s="150" t="s">
        <v>237</v>
      </c>
      <c r="E244" s="158" t="s">
        <v>811</v>
      </c>
      <c r="F244" s="159" t="s">
        <v>240</v>
      </c>
      <c r="H244" s="160">
        <v>23.899000000000001</v>
      </c>
      <c r="I244" s="161"/>
      <c r="L244" s="157"/>
      <c r="M244" s="162"/>
      <c r="T244" s="163"/>
      <c r="AT244" s="158" t="s">
        <v>237</v>
      </c>
      <c r="AU244" s="158" t="s">
        <v>83</v>
      </c>
      <c r="AV244" s="13" t="s">
        <v>233</v>
      </c>
      <c r="AW244" s="13" t="s">
        <v>33</v>
      </c>
      <c r="AX244" s="13" t="s">
        <v>81</v>
      </c>
      <c r="AY244" s="158" t="s">
        <v>226</v>
      </c>
    </row>
    <row r="245" spans="2:65" s="1" customFormat="1" ht="16.5" customHeight="1" x14ac:dyDescent="0.2">
      <c r="B245" s="33"/>
      <c r="C245" s="132" t="s">
        <v>484</v>
      </c>
      <c r="D245" s="132" t="s">
        <v>228</v>
      </c>
      <c r="E245" s="133" t="s">
        <v>1915</v>
      </c>
      <c r="F245" s="134" t="s">
        <v>1916</v>
      </c>
      <c r="G245" s="135" t="s">
        <v>243</v>
      </c>
      <c r="H245" s="136">
        <v>12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0.22394</v>
      </c>
      <c r="R245" s="141">
        <f>Q245*H245</f>
        <v>2.6872799999999999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1917</v>
      </c>
    </row>
    <row r="246" spans="2:65" s="1" customFormat="1" x14ac:dyDescent="0.2">
      <c r="B246" s="33"/>
      <c r="D246" s="145" t="s">
        <v>235</v>
      </c>
      <c r="F246" s="146" t="s">
        <v>1918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2353</v>
      </c>
      <c r="H247" s="153">
        <v>12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81</v>
      </c>
      <c r="AY247" s="151" t="s">
        <v>226</v>
      </c>
    </row>
    <row r="248" spans="2:65" s="1" customFormat="1" ht="16.5" customHeight="1" x14ac:dyDescent="0.2">
      <c r="B248" s="33"/>
      <c r="C248" s="175" t="s">
        <v>489</v>
      </c>
      <c r="D248" s="175" t="s">
        <v>331</v>
      </c>
      <c r="E248" s="176" t="s">
        <v>2058</v>
      </c>
      <c r="F248" s="177" t="s">
        <v>2059</v>
      </c>
      <c r="G248" s="178" t="s">
        <v>243</v>
      </c>
      <c r="H248" s="179">
        <v>1</v>
      </c>
      <c r="I248" s="180"/>
      <c r="J248" s="181">
        <f>ROUND(I248*H248,2)</f>
        <v>0</v>
      </c>
      <c r="K248" s="177" t="s">
        <v>232</v>
      </c>
      <c r="L248" s="182"/>
      <c r="M248" s="183" t="s">
        <v>19</v>
      </c>
      <c r="N248" s="184" t="s">
        <v>44</v>
      </c>
      <c r="P248" s="141">
        <f>O248*H248</f>
        <v>0</v>
      </c>
      <c r="Q248" s="141">
        <v>0.04</v>
      </c>
      <c r="R248" s="141">
        <f>Q248*H248</f>
        <v>0.04</v>
      </c>
      <c r="S248" s="141">
        <v>0</v>
      </c>
      <c r="T248" s="142">
        <f>S248*H248</f>
        <v>0</v>
      </c>
      <c r="AR248" s="143" t="s">
        <v>270</v>
      </c>
      <c r="AT248" s="143" t="s">
        <v>331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2060</v>
      </c>
    </row>
    <row r="249" spans="2:65" s="12" customFormat="1" x14ac:dyDescent="0.2">
      <c r="B249" s="149"/>
      <c r="D249" s="150" t="s">
        <v>237</v>
      </c>
      <c r="E249" s="151" t="s">
        <v>19</v>
      </c>
      <c r="F249" s="152" t="s">
        <v>2354</v>
      </c>
      <c r="H249" s="153">
        <v>1</v>
      </c>
      <c r="I249" s="154"/>
      <c r="L249" s="149"/>
      <c r="M249" s="155"/>
      <c r="T249" s="156"/>
      <c r="AT249" s="151" t="s">
        <v>237</v>
      </c>
      <c r="AU249" s="151" t="s">
        <v>83</v>
      </c>
      <c r="AV249" s="12" t="s">
        <v>83</v>
      </c>
      <c r="AW249" s="12" t="s">
        <v>33</v>
      </c>
      <c r="AX249" s="12" t="s">
        <v>73</v>
      </c>
      <c r="AY249" s="151" t="s">
        <v>226</v>
      </c>
    </row>
    <row r="250" spans="2:65" s="13" customFormat="1" x14ac:dyDescent="0.2">
      <c r="B250" s="157"/>
      <c r="D250" s="150" t="s">
        <v>237</v>
      </c>
      <c r="E250" s="158" t="s">
        <v>19</v>
      </c>
      <c r="F250" s="159" t="s">
        <v>240</v>
      </c>
      <c r="H250" s="160">
        <v>1</v>
      </c>
      <c r="I250" s="161"/>
      <c r="L250" s="157"/>
      <c r="M250" s="162"/>
      <c r="T250" s="163"/>
      <c r="AT250" s="158" t="s">
        <v>237</v>
      </c>
      <c r="AU250" s="158" t="s">
        <v>83</v>
      </c>
      <c r="AV250" s="13" t="s">
        <v>233</v>
      </c>
      <c r="AW250" s="13" t="s">
        <v>33</v>
      </c>
      <c r="AX250" s="13" t="s">
        <v>81</v>
      </c>
      <c r="AY250" s="158" t="s">
        <v>226</v>
      </c>
    </row>
    <row r="251" spans="2:65" s="1" customFormat="1" ht="16.5" customHeight="1" x14ac:dyDescent="0.2">
      <c r="B251" s="33"/>
      <c r="C251" s="175" t="s">
        <v>496</v>
      </c>
      <c r="D251" s="175" t="s">
        <v>331</v>
      </c>
      <c r="E251" s="176" t="s">
        <v>2062</v>
      </c>
      <c r="F251" s="177" t="s">
        <v>2063</v>
      </c>
      <c r="G251" s="178" t="s">
        <v>243</v>
      </c>
      <c r="H251" s="179">
        <v>5</v>
      </c>
      <c r="I251" s="180"/>
      <c r="J251" s="181">
        <f>ROUND(I251*H251,2)</f>
        <v>0</v>
      </c>
      <c r="K251" s="177" t="s">
        <v>232</v>
      </c>
      <c r="L251" s="182"/>
      <c r="M251" s="183" t="s">
        <v>19</v>
      </c>
      <c r="N251" s="184" t="s">
        <v>44</v>
      </c>
      <c r="P251" s="141">
        <f>O251*H251</f>
        <v>0</v>
      </c>
      <c r="Q251" s="141">
        <v>5.0999999999999997E-2</v>
      </c>
      <c r="R251" s="141">
        <f>Q251*H251</f>
        <v>0.255</v>
      </c>
      <c r="S251" s="141">
        <v>0</v>
      </c>
      <c r="T251" s="142">
        <f>S251*H251</f>
        <v>0</v>
      </c>
      <c r="AR251" s="143" t="s">
        <v>270</v>
      </c>
      <c r="AT251" s="143" t="s">
        <v>331</v>
      </c>
      <c r="AU251" s="143" t="s">
        <v>83</v>
      </c>
      <c r="AY251" s="18" t="s">
        <v>226</v>
      </c>
      <c r="BE251" s="144">
        <f>IF(N251="základní",J251,0)</f>
        <v>0</v>
      </c>
      <c r="BF251" s="144">
        <f>IF(N251="snížená",J251,0)</f>
        <v>0</v>
      </c>
      <c r="BG251" s="144">
        <f>IF(N251="zákl. přenesená",J251,0)</f>
        <v>0</v>
      </c>
      <c r="BH251" s="144">
        <f>IF(N251="sníž. přenesená",J251,0)</f>
        <v>0</v>
      </c>
      <c r="BI251" s="144">
        <f>IF(N251="nulová",J251,0)</f>
        <v>0</v>
      </c>
      <c r="BJ251" s="18" t="s">
        <v>81</v>
      </c>
      <c r="BK251" s="144">
        <f>ROUND(I251*H251,2)</f>
        <v>0</v>
      </c>
      <c r="BL251" s="18" t="s">
        <v>233</v>
      </c>
      <c r="BM251" s="143" t="s">
        <v>2064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2355</v>
      </c>
      <c r="H252" s="153">
        <v>5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73</v>
      </c>
      <c r="AY252" s="151" t="s">
        <v>226</v>
      </c>
    </row>
    <row r="253" spans="2:65" s="13" customFormat="1" x14ac:dyDescent="0.2">
      <c r="B253" s="157"/>
      <c r="D253" s="150" t="s">
        <v>237</v>
      </c>
      <c r="E253" s="158" t="s">
        <v>19</v>
      </c>
      <c r="F253" s="159" t="s">
        <v>240</v>
      </c>
      <c r="H253" s="160">
        <v>5</v>
      </c>
      <c r="I253" s="161"/>
      <c r="L253" s="157"/>
      <c r="M253" s="162"/>
      <c r="T253" s="163"/>
      <c r="AT253" s="158" t="s">
        <v>237</v>
      </c>
      <c r="AU253" s="158" t="s">
        <v>83</v>
      </c>
      <c r="AV253" s="13" t="s">
        <v>233</v>
      </c>
      <c r="AW253" s="13" t="s">
        <v>33</v>
      </c>
      <c r="AX253" s="13" t="s">
        <v>81</v>
      </c>
      <c r="AY253" s="158" t="s">
        <v>226</v>
      </c>
    </row>
    <row r="254" spans="2:65" s="1" customFormat="1" ht="16.5" customHeight="1" x14ac:dyDescent="0.2">
      <c r="B254" s="33"/>
      <c r="C254" s="175" t="s">
        <v>502</v>
      </c>
      <c r="D254" s="175" t="s">
        <v>331</v>
      </c>
      <c r="E254" s="176" t="s">
        <v>2066</v>
      </c>
      <c r="F254" s="177" t="s">
        <v>2067</v>
      </c>
      <c r="G254" s="178" t="s">
        <v>243</v>
      </c>
      <c r="H254" s="179">
        <v>6</v>
      </c>
      <c r="I254" s="180"/>
      <c r="J254" s="181">
        <f>ROUND(I254*H254,2)</f>
        <v>0</v>
      </c>
      <c r="K254" s="177" t="s">
        <v>232</v>
      </c>
      <c r="L254" s="182"/>
      <c r="M254" s="183" t="s">
        <v>19</v>
      </c>
      <c r="N254" s="184" t="s">
        <v>44</v>
      </c>
      <c r="P254" s="141">
        <f>O254*H254</f>
        <v>0</v>
      </c>
      <c r="Q254" s="141">
        <v>6.8000000000000005E-2</v>
      </c>
      <c r="R254" s="141">
        <f>Q254*H254</f>
        <v>0.40800000000000003</v>
      </c>
      <c r="S254" s="141">
        <v>0</v>
      </c>
      <c r="T254" s="142">
        <f>S254*H254</f>
        <v>0</v>
      </c>
      <c r="AR254" s="143" t="s">
        <v>270</v>
      </c>
      <c r="AT254" s="143" t="s">
        <v>331</v>
      </c>
      <c r="AU254" s="143" t="s">
        <v>83</v>
      </c>
      <c r="AY254" s="18" t="s">
        <v>226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81</v>
      </c>
      <c r="BK254" s="144">
        <f>ROUND(I254*H254,2)</f>
        <v>0</v>
      </c>
      <c r="BL254" s="18" t="s">
        <v>233</v>
      </c>
      <c r="BM254" s="143" t="s">
        <v>2068</v>
      </c>
    </row>
    <row r="255" spans="2:65" s="12" customFormat="1" x14ac:dyDescent="0.2">
      <c r="B255" s="149"/>
      <c r="D255" s="150" t="s">
        <v>237</v>
      </c>
      <c r="E255" s="151" t="s">
        <v>19</v>
      </c>
      <c r="F255" s="152" t="s">
        <v>2356</v>
      </c>
      <c r="H255" s="153">
        <v>6</v>
      </c>
      <c r="I255" s="154"/>
      <c r="L255" s="149"/>
      <c r="M255" s="155"/>
      <c r="T255" s="156"/>
      <c r="AT255" s="151" t="s">
        <v>237</v>
      </c>
      <c r="AU255" s="151" t="s">
        <v>83</v>
      </c>
      <c r="AV255" s="12" t="s">
        <v>83</v>
      </c>
      <c r="AW255" s="12" t="s">
        <v>33</v>
      </c>
      <c r="AX255" s="12" t="s">
        <v>73</v>
      </c>
      <c r="AY255" s="151" t="s">
        <v>226</v>
      </c>
    </row>
    <row r="256" spans="2:65" s="13" customFormat="1" x14ac:dyDescent="0.2">
      <c r="B256" s="157"/>
      <c r="D256" s="150" t="s">
        <v>237</v>
      </c>
      <c r="E256" s="158" t="s">
        <v>19</v>
      </c>
      <c r="F256" s="159" t="s">
        <v>240</v>
      </c>
      <c r="H256" s="160">
        <v>6</v>
      </c>
      <c r="I256" s="161"/>
      <c r="L256" s="157"/>
      <c r="M256" s="162"/>
      <c r="T256" s="163"/>
      <c r="AT256" s="158" t="s">
        <v>237</v>
      </c>
      <c r="AU256" s="158" t="s">
        <v>83</v>
      </c>
      <c r="AV256" s="13" t="s">
        <v>233</v>
      </c>
      <c r="AW256" s="13" t="s">
        <v>33</v>
      </c>
      <c r="AX256" s="13" t="s">
        <v>81</v>
      </c>
      <c r="AY256" s="158" t="s">
        <v>226</v>
      </c>
    </row>
    <row r="257" spans="2:65" s="1" customFormat="1" ht="21.75" customHeight="1" x14ac:dyDescent="0.2">
      <c r="B257" s="33"/>
      <c r="C257" s="132" t="s">
        <v>508</v>
      </c>
      <c r="D257" s="132" t="s">
        <v>228</v>
      </c>
      <c r="E257" s="133" t="s">
        <v>2070</v>
      </c>
      <c r="F257" s="134" t="s">
        <v>2071</v>
      </c>
      <c r="G257" s="135" t="s">
        <v>243</v>
      </c>
      <c r="H257" s="136">
        <v>2</v>
      </c>
      <c r="I257" s="137"/>
      <c r="J257" s="138">
        <f>ROUND(I257*H257,2)</f>
        <v>0</v>
      </c>
      <c r="K257" s="134" t="s">
        <v>232</v>
      </c>
      <c r="L257" s="33"/>
      <c r="M257" s="139" t="s">
        <v>19</v>
      </c>
      <c r="N257" s="140" t="s">
        <v>44</v>
      </c>
      <c r="P257" s="141">
        <f>O257*H257</f>
        <v>0</v>
      </c>
      <c r="Q257" s="141">
        <v>0.22394</v>
      </c>
      <c r="R257" s="141">
        <f>Q257*H257</f>
        <v>0.44788</v>
      </c>
      <c r="S257" s="141">
        <v>0</v>
      </c>
      <c r="T257" s="142">
        <f>S257*H257</f>
        <v>0</v>
      </c>
      <c r="AR257" s="143" t="s">
        <v>233</v>
      </c>
      <c r="AT257" s="143" t="s">
        <v>228</v>
      </c>
      <c r="AU257" s="143" t="s">
        <v>83</v>
      </c>
      <c r="AY257" s="18" t="s">
        <v>226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8" t="s">
        <v>81</v>
      </c>
      <c r="BK257" s="144">
        <f>ROUND(I257*H257,2)</f>
        <v>0</v>
      </c>
      <c r="BL257" s="18" t="s">
        <v>233</v>
      </c>
      <c r="BM257" s="143" t="s">
        <v>2072</v>
      </c>
    </row>
    <row r="258" spans="2:65" s="1" customFormat="1" x14ac:dyDescent="0.2">
      <c r="B258" s="33"/>
      <c r="D258" s="145" t="s">
        <v>235</v>
      </c>
      <c r="F258" s="146" t="s">
        <v>2073</v>
      </c>
      <c r="I258" s="147"/>
      <c r="L258" s="33"/>
      <c r="M258" s="148"/>
      <c r="T258" s="54"/>
      <c r="AT258" s="18" t="s">
        <v>235</v>
      </c>
      <c r="AU258" s="18" t="s">
        <v>83</v>
      </c>
    </row>
    <row r="259" spans="2:65" s="1" customFormat="1" ht="16.5" customHeight="1" x14ac:dyDescent="0.2">
      <c r="B259" s="33"/>
      <c r="C259" s="175" t="s">
        <v>513</v>
      </c>
      <c r="D259" s="175" t="s">
        <v>331</v>
      </c>
      <c r="E259" s="176" t="s">
        <v>2074</v>
      </c>
      <c r="F259" s="177" t="s">
        <v>2075</v>
      </c>
      <c r="G259" s="178" t="s">
        <v>243</v>
      </c>
      <c r="H259" s="179">
        <v>2</v>
      </c>
      <c r="I259" s="180"/>
      <c r="J259" s="181">
        <f>ROUND(I259*H259,2)</f>
        <v>0</v>
      </c>
      <c r="K259" s="177" t="s">
        <v>232</v>
      </c>
      <c r="L259" s="182"/>
      <c r="M259" s="183" t="s">
        <v>19</v>
      </c>
      <c r="N259" s="184" t="s">
        <v>44</v>
      </c>
      <c r="P259" s="141">
        <f>O259*H259</f>
        <v>0</v>
      </c>
      <c r="Q259" s="141">
        <v>8.1000000000000003E-2</v>
      </c>
      <c r="R259" s="141">
        <f>Q259*H259</f>
        <v>0.16200000000000001</v>
      </c>
      <c r="S259" s="141">
        <v>0</v>
      </c>
      <c r="T259" s="142">
        <f>S259*H259</f>
        <v>0</v>
      </c>
      <c r="AR259" s="143" t="s">
        <v>270</v>
      </c>
      <c r="AT259" s="143" t="s">
        <v>331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2076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2357</v>
      </c>
      <c r="H260" s="153">
        <v>2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73</v>
      </c>
      <c r="AY260" s="151" t="s">
        <v>226</v>
      </c>
    </row>
    <row r="261" spans="2:65" s="13" customFormat="1" x14ac:dyDescent="0.2">
      <c r="B261" s="157"/>
      <c r="D261" s="150" t="s">
        <v>237</v>
      </c>
      <c r="E261" s="158" t="s">
        <v>19</v>
      </c>
      <c r="F261" s="159" t="s">
        <v>240</v>
      </c>
      <c r="H261" s="160">
        <v>2</v>
      </c>
      <c r="I261" s="161"/>
      <c r="L261" s="157"/>
      <c r="M261" s="162"/>
      <c r="T261" s="163"/>
      <c r="AT261" s="158" t="s">
        <v>237</v>
      </c>
      <c r="AU261" s="158" t="s">
        <v>83</v>
      </c>
      <c r="AV261" s="13" t="s">
        <v>233</v>
      </c>
      <c r="AW261" s="13" t="s">
        <v>33</v>
      </c>
      <c r="AX261" s="13" t="s">
        <v>81</v>
      </c>
      <c r="AY261" s="158" t="s">
        <v>226</v>
      </c>
    </row>
    <row r="262" spans="2:65" s="1" customFormat="1" ht="24.2" customHeight="1" x14ac:dyDescent="0.2">
      <c r="B262" s="33"/>
      <c r="C262" s="132" t="s">
        <v>518</v>
      </c>
      <c r="D262" s="132" t="s">
        <v>228</v>
      </c>
      <c r="E262" s="133" t="s">
        <v>907</v>
      </c>
      <c r="F262" s="134" t="s">
        <v>908</v>
      </c>
      <c r="G262" s="135" t="s">
        <v>277</v>
      </c>
      <c r="H262" s="136">
        <v>1.35</v>
      </c>
      <c r="I262" s="137"/>
      <c r="J262" s="138">
        <f>ROUND(I262*H262,2)</f>
        <v>0</v>
      </c>
      <c r="K262" s="134" t="s">
        <v>232</v>
      </c>
      <c r="L262" s="33"/>
      <c r="M262" s="139" t="s">
        <v>19</v>
      </c>
      <c r="N262" s="140" t="s">
        <v>44</v>
      </c>
      <c r="P262" s="141">
        <f>O262*H262</f>
        <v>0</v>
      </c>
      <c r="Q262" s="141">
        <v>2.234</v>
      </c>
      <c r="R262" s="141">
        <f>Q262*H262</f>
        <v>3.0159000000000002</v>
      </c>
      <c r="S262" s="141">
        <v>0</v>
      </c>
      <c r="T262" s="142">
        <f>S262*H262</f>
        <v>0</v>
      </c>
      <c r="AR262" s="143" t="s">
        <v>233</v>
      </c>
      <c r="AT262" s="143" t="s">
        <v>228</v>
      </c>
      <c r="AU262" s="143" t="s">
        <v>83</v>
      </c>
      <c r="AY262" s="18" t="s">
        <v>226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81</v>
      </c>
      <c r="BK262" s="144">
        <f>ROUND(I262*H262,2)</f>
        <v>0</v>
      </c>
      <c r="BL262" s="18" t="s">
        <v>233</v>
      </c>
      <c r="BM262" s="143" t="s">
        <v>1923</v>
      </c>
    </row>
    <row r="263" spans="2:65" s="1" customFormat="1" x14ac:dyDescent="0.2">
      <c r="B263" s="33"/>
      <c r="D263" s="145" t="s">
        <v>235</v>
      </c>
      <c r="F263" s="146" t="s">
        <v>910</v>
      </c>
      <c r="I263" s="147"/>
      <c r="L263" s="33"/>
      <c r="M263" s="148"/>
      <c r="T263" s="54"/>
      <c r="AT263" s="18" t="s">
        <v>235</v>
      </c>
      <c r="AU263" s="18" t="s">
        <v>83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2358</v>
      </c>
      <c r="H264" s="153">
        <v>1.35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73</v>
      </c>
      <c r="AY264" s="151" t="s">
        <v>226</v>
      </c>
    </row>
    <row r="265" spans="2:65" s="13" customFormat="1" x14ac:dyDescent="0.2">
      <c r="B265" s="157"/>
      <c r="D265" s="150" t="s">
        <v>237</v>
      </c>
      <c r="E265" s="158" t="s">
        <v>808</v>
      </c>
      <c r="F265" s="159" t="s">
        <v>240</v>
      </c>
      <c r="H265" s="160">
        <v>1.35</v>
      </c>
      <c r="I265" s="161"/>
      <c r="L265" s="157"/>
      <c r="M265" s="162"/>
      <c r="T265" s="163"/>
      <c r="AT265" s="158" t="s">
        <v>237</v>
      </c>
      <c r="AU265" s="158" t="s">
        <v>83</v>
      </c>
      <c r="AV265" s="13" t="s">
        <v>233</v>
      </c>
      <c r="AW265" s="13" t="s">
        <v>33</v>
      </c>
      <c r="AX265" s="13" t="s">
        <v>81</v>
      </c>
      <c r="AY265" s="158" t="s">
        <v>226</v>
      </c>
    </row>
    <row r="266" spans="2:65" s="1" customFormat="1" ht="24.2" customHeight="1" x14ac:dyDescent="0.2">
      <c r="B266" s="33"/>
      <c r="C266" s="132" t="s">
        <v>524</v>
      </c>
      <c r="D266" s="132" t="s">
        <v>228</v>
      </c>
      <c r="E266" s="133" t="s">
        <v>912</v>
      </c>
      <c r="F266" s="134" t="s">
        <v>913</v>
      </c>
      <c r="G266" s="135" t="s">
        <v>231</v>
      </c>
      <c r="H266" s="136">
        <v>3.6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6.3200000000000001E-3</v>
      </c>
      <c r="R266" s="141">
        <f>Q266*H266</f>
        <v>2.2752000000000001E-2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1925</v>
      </c>
    </row>
    <row r="267" spans="2:65" s="1" customFormat="1" x14ac:dyDescent="0.2">
      <c r="B267" s="33"/>
      <c r="D267" s="145" t="s">
        <v>235</v>
      </c>
      <c r="F267" s="146" t="s">
        <v>915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2359</v>
      </c>
      <c r="H268" s="153">
        <v>3.6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3.6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1" customFormat="1" ht="22.9" customHeight="1" x14ac:dyDescent="0.2">
      <c r="B270" s="120"/>
      <c r="D270" s="121" t="s">
        <v>72</v>
      </c>
      <c r="E270" s="130" t="s">
        <v>255</v>
      </c>
      <c r="F270" s="130" t="s">
        <v>435</v>
      </c>
      <c r="I270" s="123"/>
      <c r="J270" s="131">
        <f>BK270</f>
        <v>0</v>
      </c>
      <c r="L270" s="120"/>
      <c r="M270" s="125"/>
      <c r="P270" s="126">
        <f>SUM(P271:P306)</f>
        <v>0</v>
      </c>
      <c r="R270" s="126">
        <f>SUM(R271:R306)</f>
        <v>1.4872650000000001</v>
      </c>
      <c r="T270" s="127">
        <f>SUM(T271:T306)</f>
        <v>0</v>
      </c>
      <c r="AR270" s="121" t="s">
        <v>81</v>
      </c>
      <c r="AT270" s="128" t="s">
        <v>72</v>
      </c>
      <c r="AU270" s="128" t="s">
        <v>81</v>
      </c>
      <c r="AY270" s="121" t="s">
        <v>226</v>
      </c>
      <c r="BK270" s="129">
        <f>SUM(BK271:BK306)</f>
        <v>0</v>
      </c>
    </row>
    <row r="271" spans="2:65" s="1" customFormat="1" ht="16.5" customHeight="1" x14ac:dyDescent="0.2">
      <c r="B271" s="33"/>
      <c r="C271" s="132" t="s">
        <v>532</v>
      </c>
      <c r="D271" s="132" t="s">
        <v>228</v>
      </c>
      <c r="E271" s="133" t="s">
        <v>437</v>
      </c>
      <c r="F271" s="134" t="s">
        <v>438</v>
      </c>
      <c r="G271" s="135" t="s">
        <v>231</v>
      </c>
      <c r="H271" s="136">
        <v>7.54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2360</v>
      </c>
    </row>
    <row r="272" spans="2:65" s="1" customFormat="1" x14ac:dyDescent="0.2">
      <c r="B272" s="33"/>
      <c r="D272" s="145" t="s">
        <v>235</v>
      </c>
      <c r="F272" s="146" t="s">
        <v>440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5" customFormat="1" x14ac:dyDescent="0.2">
      <c r="B273" s="185"/>
      <c r="D273" s="150" t="s">
        <v>237</v>
      </c>
      <c r="E273" s="186" t="s">
        <v>19</v>
      </c>
      <c r="F273" s="187" t="s">
        <v>2333</v>
      </c>
      <c r="H273" s="186" t="s">
        <v>19</v>
      </c>
      <c r="I273" s="188"/>
      <c r="L273" s="185"/>
      <c r="M273" s="189"/>
      <c r="T273" s="190"/>
      <c r="AT273" s="186" t="s">
        <v>237</v>
      </c>
      <c r="AU273" s="186" t="s">
        <v>83</v>
      </c>
      <c r="AV273" s="15" t="s">
        <v>81</v>
      </c>
      <c r="AW273" s="15" t="s">
        <v>33</v>
      </c>
      <c r="AX273" s="15" t="s">
        <v>73</v>
      </c>
      <c r="AY273" s="186" t="s">
        <v>226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2334</v>
      </c>
      <c r="H274" s="153">
        <v>7.54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3" customFormat="1" x14ac:dyDescent="0.2">
      <c r="B275" s="157"/>
      <c r="D275" s="150" t="s">
        <v>237</v>
      </c>
      <c r="E275" s="158" t="s">
        <v>19</v>
      </c>
      <c r="F275" s="159" t="s">
        <v>240</v>
      </c>
      <c r="H275" s="160">
        <v>7.54</v>
      </c>
      <c r="I275" s="161"/>
      <c r="L275" s="157"/>
      <c r="M275" s="162"/>
      <c r="T275" s="163"/>
      <c r="AT275" s="158" t="s">
        <v>237</v>
      </c>
      <c r="AU275" s="158" t="s">
        <v>83</v>
      </c>
      <c r="AV275" s="13" t="s">
        <v>233</v>
      </c>
      <c r="AW275" s="13" t="s">
        <v>33</v>
      </c>
      <c r="AX275" s="13" t="s">
        <v>81</v>
      </c>
      <c r="AY275" s="158" t="s">
        <v>226</v>
      </c>
    </row>
    <row r="276" spans="2:65" s="1" customFormat="1" ht="16.5" customHeight="1" x14ac:dyDescent="0.2">
      <c r="B276" s="33"/>
      <c r="C276" s="132" t="s">
        <v>538</v>
      </c>
      <c r="D276" s="132" t="s">
        <v>228</v>
      </c>
      <c r="E276" s="133" t="s">
        <v>1461</v>
      </c>
      <c r="F276" s="134" t="s">
        <v>1462</v>
      </c>
      <c r="G276" s="135" t="s">
        <v>231</v>
      </c>
      <c r="H276" s="136">
        <v>240.33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1926</v>
      </c>
    </row>
    <row r="277" spans="2:65" s="1" customFormat="1" x14ac:dyDescent="0.2">
      <c r="B277" s="33"/>
      <c r="D277" s="145" t="s">
        <v>235</v>
      </c>
      <c r="F277" s="146" t="s">
        <v>1464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1927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2361</v>
      </c>
      <c r="H279" s="153">
        <v>240.33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1145</v>
      </c>
      <c r="F280" s="159" t="s">
        <v>240</v>
      </c>
      <c r="H280" s="160">
        <v>240.33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" customFormat="1" ht="21.75" customHeight="1" x14ac:dyDescent="0.2">
      <c r="B281" s="33"/>
      <c r="C281" s="132" t="s">
        <v>1328</v>
      </c>
      <c r="D281" s="132" t="s">
        <v>228</v>
      </c>
      <c r="E281" s="133" t="s">
        <v>1699</v>
      </c>
      <c r="F281" s="134" t="s">
        <v>1700</v>
      </c>
      <c r="G281" s="135" t="s">
        <v>231</v>
      </c>
      <c r="H281" s="136">
        <v>240.33</v>
      </c>
      <c r="I281" s="137"/>
      <c r="J281" s="138">
        <f>ROUND(I281*H281,2)</f>
        <v>0</v>
      </c>
      <c r="K281" s="134" t="s">
        <v>232</v>
      </c>
      <c r="L281" s="33"/>
      <c r="M281" s="139" t="s">
        <v>19</v>
      </c>
      <c r="N281" s="140" t="s">
        <v>44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233</v>
      </c>
      <c r="AT281" s="143" t="s">
        <v>228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1929</v>
      </c>
    </row>
    <row r="282" spans="2:65" s="1" customFormat="1" x14ac:dyDescent="0.2">
      <c r="B282" s="33"/>
      <c r="D282" s="145" t="s">
        <v>235</v>
      </c>
      <c r="F282" s="146" t="s">
        <v>1702</v>
      </c>
      <c r="I282" s="147"/>
      <c r="L282" s="33"/>
      <c r="M282" s="148"/>
      <c r="T282" s="54"/>
      <c r="AT282" s="18" t="s">
        <v>235</v>
      </c>
      <c r="AU282" s="18" t="s">
        <v>83</v>
      </c>
    </row>
    <row r="283" spans="2:65" s="12" customFormat="1" x14ac:dyDescent="0.2">
      <c r="B283" s="149"/>
      <c r="D283" s="150" t="s">
        <v>237</v>
      </c>
      <c r="E283" s="151" t="s">
        <v>19</v>
      </c>
      <c r="F283" s="152" t="s">
        <v>1703</v>
      </c>
      <c r="H283" s="153">
        <v>240.33</v>
      </c>
      <c r="I283" s="154"/>
      <c r="L283" s="149"/>
      <c r="M283" s="155"/>
      <c r="T283" s="156"/>
      <c r="AT283" s="151" t="s">
        <v>237</v>
      </c>
      <c r="AU283" s="151" t="s">
        <v>83</v>
      </c>
      <c r="AV283" s="12" t="s">
        <v>83</v>
      </c>
      <c r="AW283" s="12" t="s">
        <v>33</v>
      </c>
      <c r="AX283" s="12" t="s">
        <v>81</v>
      </c>
      <c r="AY283" s="151" t="s">
        <v>226</v>
      </c>
    </row>
    <row r="284" spans="2:65" s="1" customFormat="1" ht="24.2" customHeight="1" x14ac:dyDescent="0.2">
      <c r="B284" s="33"/>
      <c r="C284" s="132" t="s">
        <v>1330</v>
      </c>
      <c r="D284" s="132" t="s">
        <v>228</v>
      </c>
      <c r="E284" s="133" t="s">
        <v>1709</v>
      </c>
      <c r="F284" s="134" t="s">
        <v>1710</v>
      </c>
      <c r="G284" s="135" t="s">
        <v>231</v>
      </c>
      <c r="H284" s="136">
        <v>408.54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1930</v>
      </c>
    </row>
    <row r="285" spans="2:65" s="1" customFormat="1" x14ac:dyDescent="0.2">
      <c r="B285" s="33"/>
      <c r="D285" s="145" t="s">
        <v>235</v>
      </c>
      <c r="F285" s="146" t="s">
        <v>1712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2362</v>
      </c>
      <c r="H286" s="153">
        <v>408.54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73</v>
      </c>
      <c r="AY286" s="151" t="s">
        <v>226</v>
      </c>
    </row>
    <row r="287" spans="2:65" s="13" customFormat="1" x14ac:dyDescent="0.2">
      <c r="B287" s="157"/>
      <c r="D287" s="150" t="s">
        <v>237</v>
      </c>
      <c r="E287" s="158" t="s">
        <v>19</v>
      </c>
      <c r="F287" s="159" t="s">
        <v>240</v>
      </c>
      <c r="H287" s="160">
        <v>408.54</v>
      </c>
      <c r="I287" s="161"/>
      <c r="L287" s="157"/>
      <c r="M287" s="162"/>
      <c r="T287" s="163"/>
      <c r="AT287" s="158" t="s">
        <v>237</v>
      </c>
      <c r="AU287" s="158" t="s">
        <v>83</v>
      </c>
      <c r="AV287" s="13" t="s">
        <v>233</v>
      </c>
      <c r="AW287" s="13" t="s">
        <v>33</v>
      </c>
      <c r="AX287" s="13" t="s">
        <v>81</v>
      </c>
      <c r="AY287" s="158" t="s">
        <v>226</v>
      </c>
    </row>
    <row r="288" spans="2:65" s="1" customFormat="1" ht="24.2" customHeight="1" x14ac:dyDescent="0.2">
      <c r="B288" s="33"/>
      <c r="C288" s="132" t="s">
        <v>1332</v>
      </c>
      <c r="D288" s="132" t="s">
        <v>228</v>
      </c>
      <c r="E288" s="133" t="s">
        <v>1289</v>
      </c>
      <c r="F288" s="134" t="s">
        <v>1290</v>
      </c>
      <c r="G288" s="135" t="s">
        <v>231</v>
      </c>
      <c r="H288" s="136">
        <v>240.33</v>
      </c>
      <c r="I288" s="137"/>
      <c r="J288" s="138">
        <f>ROUND(I288*H288,2)</f>
        <v>0</v>
      </c>
      <c r="K288" s="134" t="s">
        <v>232</v>
      </c>
      <c r="L288" s="33"/>
      <c r="M288" s="139" t="s">
        <v>19</v>
      </c>
      <c r="N288" s="140" t="s">
        <v>44</v>
      </c>
      <c r="P288" s="141">
        <f>O288*H288</f>
        <v>0</v>
      </c>
      <c r="Q288" s="141">
        <v>0</v>
      </c>
      <c r="R288" s="141">
        <f>Q288*H288</f>
        <v>0</v>
      </c>
      <c r="S288" s="141">
        <v>0</v>
      </c>
      <c r="T288" s="142">
        <f>S288*H288</f>
        <v>0</v>
      </c>
      <c r="AR288" s="143" t="s">
        <v>233</v>
      </c>
      <c r="AT288" s="143" t="s">
        <v>228</v>
      </c>
      <c r="AU288" s="143" t="s">
        <v>83</v>
      </c>
      <c r="AY288" s="18" t="s">
        <v>226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81</v>
      </c>
      <c r="BK288" s="144">
        <f>ROUND(I288*H288,2)</f>
        <v>0</v>
      </c>
      <c r="BL288" s="18" t="s">
        <v>233</v>
      </c>
      <c r="BM288" s="143" t="s">
        <v>1932</v>
      </c>
    </row>
    <row r="289" spans="2:65" s="1" customFormat="1" x14ac:dyDescent="0.2">
      <c r="B289" s="33"/>
      <c r="D289" s="145" t="s">
        <v>235</v>
      </c>
      <c r="F289" s="146" t="s">
        <v>1292</v>
      </c>
      <c r="I289" s="147"/>
      <c r="L289" s="33"/>
      <c r="M289" s="148"/>
      <c r="T289" s="54"/>
      <c r="AT289" s="18" t="s">
        <v>235</v>
      </c>
      <c r="AU289" s="18" t="s">
        <v>83</v>
      </c>
    </row>
    <row r="290" spans="2:65" s="12" customFormat="1" x14ac:dyDescent="0.2">
      <c r="B290" s="149"/>
      <c r="D290" s="150" t="s">
        <v>237</v>
      </c>
      <c r="E290" s="151" t="s">
        <v>19</v>
      </c>
      <c r="F290" s="152" t="s">
        <v>1145</v>
      </c>
      <c r="H290" s="153">
        <v>240.33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33</v>
      </c>
      <c r="AX290" s="12" t="s">
        <v>73</v>
      </c>
      <c r="AY290" s="151" t="s">
        <v>226</v>
      </c>
    </row>
    <row r="291" spans="2:65" s="13" customFormat="1" x14ac:dyDescent="0.2">
      <c r="B291" s="157"/>
      <c r="D291" s="150" t="s">
        <v>237</v>
      </c>
      <c r="E291" s="158" t="s">
        <v>19</v>
      </c>
      <c r="F291" s="159" t="s">
        <v>240</v>
      </c>
      <c r="H291" s="160">
        <v>240.33</v>
      </c>
      <c r="I291" s="161"/>
      <c r="L291" s="157"/>
      <c r="M291" s="162"/>
      <c r="T291" s="163"/>
      <c r="AT291" s="158" t="s">
        <v>237</v>
      </c>
      <c r="AU291" s="158" t="s">
        <v>83</v>
      </c>
      <c r="AV291" s="13" t="s">
        <v>233</v>
      </c>
      <c r="AW291" s="13" t="s">
        <v>33</v>
      </c>
      <c r="AX291" s="13" t="s">
        <v>81</v>
      </c>
      <c r="AY291" s="158" t="s">
        <v>226</v>
      </c>
    </row>
    <row r="292" spans="2:65" s="1" customFormat="1" ht="16.5" customHeight="1" x14ac:dyDescent="0.2">
      <c r="B292" s="33"/>
      <c r="C292" s="132" t="s">
        <v>1335</v>
      </c>
      <c r="D292" s="132" t="s">
        <v>228</v>
      </c>
      <c r="E292" s="133" t="s">
        <v>1715</v>
      </c>
      <c r="F292" s="134" t="s">
        <v>1716</v>
      </c>
      <c r="G292" s="135" t="s">
        <v>231</v>
      </c>
      <c r="H292" s="136">
        <v>408.54</v>
      </c>
      <c r="I292" s="137"/>
      <c r="J292" s="138">
        <f>ROUND(I292*H292,2)</f>
        <v>0</v>
      </c>
      <c r="K292" s="134" t="s">
        <v>232</v>
      </c>
      <c r="L292" s="33"/>
      <c r="M292" s="139" t="s">
        <v>19</v>
      </c>
      <c r="N292" s="140" t="s">
        <v>44</v>
      </c>
      <c r="P292" s="141">
        <f>O292*H292</f>
        <v>0</v>
      </c>
      <c r="Q292" s="141">
        <v>0</v>
      </c>
      <c r="R292" s="141">
        <f>Q292*H292</f>
        <v>0</v>
      </c>
      <c r="S292" s="141">
        <v>0</v>
      </c>
      <c r="T292" s="142">
        <f>S292*H292</f>
        <v>0</v>
      </c>
      <c r="AR292" s="143" t="s">
        <v>233</v>
      </c>
      <c r="AT292" s="143" t="s">
        <v>228</v>
      </c>
      <c r="AU292" s="143" t="s">
        <v>83</v>
      </c>
      <c r="AY292" s="18" t="s">
        <v>226</v>
      </c>
      <c r="BE292" s="144">
        <f>IF(N292="základní",J292,0)</f>
        <v>0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8" t="s">
        <v>81</v>
      </c>
      <c r="BK292" s="144">
        <f>ROUND(I292*H292,2)</f>
        <v>0</v>
      </c>
      <c r="BL292" s="18" t="s">
        <v>233</v>
      </c>
      <c r="BM292" s="143" t="s">
        <v>1933</v>
      </c>
    </row>
    <row r="293" spans="2:65" s="1" customFormat="1" x14ac:dyDescent="0.2">
      <c r="B293" s="33"/>
      <c r="D293" s="145" t="s">
        <v>235</v>
      </c>
      <c r="F293" s="146" t="s">
        <v>1718</v>
      </c>
      <c r="I293" s="147"/>
      <c r="L293" s="33"/>
      <c r="M293" s="148"/>
      <c r="T293" s="54"/>
      <c r="AT293" s="18" t="s">
        <v>235</v>
      </c>
      <c r="AU293" s="18" t="s">
        <v>83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2363</v>
      </c>
      <c r="H294" s="153">
        <v>408.54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73</v>
      </c>
      <c r="AY294" s="151" t="s">
        <v>226</v>
      </c>
    </row>
    <row r="295" spans="2:65" s="13" customFormat="1" x14ac:dyDescent="0.2">
      <c r="B295" s="157"/>
      <c r="D295" s="150" t="s">
        <v>237</v>
      </c>
      <c r="E295" s="158" t="s">
        <v>19</v>
      </c>
      <c r="F295" s="159" t="s">
        <v>240</v>
      </c>
      <c r="H295" s="160">
        <v>408.54</v>
      </c>
      <c r="I295" s="161"/>
      <c r="L295" s="157"/>
      <c r="M295" s="162"/>
      <c r="T295" s="163"/>
      <c r="AT295" s="158" t="s">
        <v>237</v>
      </c>
      <c r="AU295" s="158" t="s">
        <v>83</v>
      </c>
      <c r="AV295" s="13" t="s">
        <v>233</v>
      </c>
      <c r="AW295" s="13" t="s">
        <v>33</v>
      </c>
      <c r="AX295" s="13" t="s">
        <v>81</v>
      </c>
      <c r="AY295" s="158" t="s">
        <v>226</v>
      </c>
    </row>
    <row r="296" spans="2:65" s="1" customFormat="1" ht="16.5" customHeight="1" x14ac:dyDescent="0.2">
      <c r="B296" s="33"/>
      <c r="C296" s="132" t="s">
        <v>1490</v>
      </c>
      <c r="D296" s="132" t="s">
        <v>228</v>
      </c>
      <c r="E296" s="133" t="s">
        <v>1719</v>
      </c>
      <c r="F296" s="134" t="s">
        <v>1720</v>
      </c>
      <c r="G296" s="135" t="s">
        <v>231</v>
      </c>
      <c r="H296" s="136">
        <v>594.24</v>
      </c>
      <c r="I296" s="137"/>
      <c r="J296" s="138">
        <f>ROUND(I296*H296,2)</f>
        <v>0</v>
      </c>
      <c r="K296" s="134" t="s">
        <v>232</v>
      </c>
      <c r="L296" s="33"/>
      <c r="M296" s="139" t="s">
        <v>19</v>
      </c>
      <c r="N296" s="140" t="s">
        <v>44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233</v>
      </c>
      <c r="AT296" s="143" t="s">
        <v>228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1935</v>
      </c>
    </row>
    <row r="297" spans="2:65" s="1" customFormat="1" x14ac:dyDescent="0.2">
      <c r="B297" s="33"/>
      <c r="D297" s="145" t="s">
        <v>235</v>
      </c>
      <c r="F297" s="146" t="s">
        <v>1722</v>
      </c>
      <c r="I297" s="147"/>
      <c r="L297" s="33"/>
      <c r="M297" s="148"/>
      <c r="T297" s="54"/>
      <c r="AT297" s="18" t="s">
        <v>235</v>
      </c>
      <c r="AU297" s="18" t="s">
        <v>83</v>
      </c>
    </row>
    <row r="298" spans="2:65" s="12" customFormat="1" x14ac:dyDescent="0.2">
      <c r="B298" s="149"/>
      <c r="D298" s="150" t="s">
        <v>237</v>
      </c>
      <c r="E298" s="151" t="s">
        <v>19</v>
      </c>
      <c r="F298" s="152" t="s">
        <v>1137</v>
      </c>
      <c r="H298" s="153">
        <v>594.24</v>
      </c>
      <c r="I298" s="154"/>
      <c r="L298" s="149"/>
      <c r="M298" s="155"/>
      <c r="T298" s="156"/>
      <c r="AT298" s="151" t="s">
        <v>237</v>
      </c>
      <c r="AU298" s="151" t="s">
        <v>83</v>
      </c>
      <c r="AV298" s="12" t="s">
        <v>83</v>
      </c>
      <c r="AW298" s="12" t="s">
        <v>33</v>
      </c>
      <c r="AX298" s="12" t="s">
        <v>81</v>
      </c>
      <c r="AY298" s="151" t="s">
        <v>226</v>
      </c>
    </row>
    <row r="299" spans="2:65" s="1" customFormat="1" ht="24.2" customHeight="1" x14ac:dyDescent="0.2">
      <c r="B299" s="33"/>
      <c r="C299" s="132" t="s">
        <v>1493</v>
      </c>
      <c r="D299" s="132" t="s">
        <v>228</v>
      </c>
      <c r="E299" s="133" t="s">
        <v>1293</v>
      </c>
      <c r="F299" s="134" t="s">
        <v>1294</v>
      </c>
      <c r="G299" s="135" t="s">
        <v>231</v>
      </c>
      <c r="H299" s="136">
        <v>594.24</v>
      </c>
      <c r="I299" s="137"/>
      <c r="J299" s="138">
        <f>ROUND(I299*H299,2)</f>
        <v>0</v>
      </c>
      <c r="K299" s="134" t="s">
        <v>232</v>
      </c>
      <c r="L299" s="33"/>
      <c r="M299" s="139" t="s">
        <v>19</v>
      </c>
      <c r="N299" s="140" t="s">
        <v>44</v>
      </c>
      <c r="P299" s="141">
        <f>O299*H299</f>
        <v>0</v>
      </c>
      <c r="Q299" s="141">
        <v>0</v>
      </c>
      <c r="R299" s="141">
        <f>Q299*H299</f>
        <v>0</v>
      </c>
      <c r="S299" s="141">
        <v>0</v>
      </c>
      <c r="T299" s="142">
        <f>S299*H299</f>
        <v>0</v>
      </c>
      <c r="AR299" s="143" t="s">
        <v>233</v>
      </c>
      <c r="AT299" s="143" t="s">
        <v>228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1936</v>
      </c>
    </row>
    <row r="300" spans="2:65" s="1" customFormat="1" x14ac:dyDescent="0.2">
      <c r="B300" s="33"/>
      <c r="D300" s="145" t="s">
        <v>235</v>
      </c>
      <c r="F300" s="146" t="s">
        <v>1296</v>
      </c>
      <c r="I300" s="147"/>
      <c r="L300" s="33"/>
      <c r="M300" s="148"/>
      <c r="T300" s="54"/>
      <c r="AT300" s="18" t="s">
        <v>235</v>
      </c>
      <c r="AU300" s="18" t="s">
        <v>83</v>
      </c>
    </row>
    <row r="301" spans="2:65" s="15" customFormat="1" x14ac:dyDescent="0.2">
      <c r="B301" s="185"/>
      <c r="D301" s="150" t="s">
        <v>237</v>
      </c>
      <c r="E301" s="186" t="s">
        <v>19</v>
      </c>
      <c r="F301" s="187" t="s">
        <v>1937</v>
      </c>
      <c r="H301" s="186" t="s">
        <v>19</v>
      </c>
      <c r="I301" s="188"/>
      <c r="L301" s="185"/>
      <c r="M301" s="189"/>
      <c r="T301" s="190"/>
      <c r="AT301" s="186" t="s">
        <v>237</v>
      </c>
      <c r="AU301" s="186" t="s">
        <v>83</v>
      </c>
      <c r="AV301" s="15" t="s">
        <v>81</v>
      </c>
      <c r="AW301" s="15" t="s">
        <v>33</v>
      </c>
      <c r="AX301" s="15" t="s">
        <v>73</v>
      </c>
      <c r="AY301" s="186" t="s">
        <v>226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2364</v>
      </c>
      <c r="H302" s="153">
        <v>594.24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1137</v>
      </c>
      <c r="F303" s="159" t="s">
        <v>240</v>
      </c>
      <c r="H303" s="160">
        <v>594.24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37.9" customHeight="1" x14ac:dyDescent="0.2">
      <c r="B304" s="33"/>
      <c r="C304" s="132" t="s">
        <v>1496</v>
      </c>
      <c r="D304" s="132" t="s">
        <v>228</v>
      </c>
      <c r="E304" s="133" t="s">
        <v>2365</v>
      </c>
      <c r="F304" s="134" t="s">
        <v>2366</v>
      </c>
      <c r="G304" s="135" t="s">
        <v>231</v>
      </c>
      <c r="H304" s="136">
        <v>7.54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8.4250000000000005E-2</v>
      </c>
      <c r="R304" s="141">
        <f>Q304*H304</f>
        <v>0.63524500000000006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2367</v>
      </c>
    </row>
    <row r="305" spans="2:65" s="1" customFormat="1" x14ac:dyDescent="0.2">
      <c r="B305" s="33"/>
      <c r="D305" s="145" t="s">
        <v>235</v>
      </c>
      <c r="F305" s="146" t="s">
        <v>2368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" customFormat="1" ht="16.5" customHeight="1" x14ac:dyDescent="0.2">
      <c r="B306" s="33"/>
      <c r="C306" s="175" t="s">
        <v>1499</v>
      </c>
      <c r="D306" s="175" t="s">
        <v>331</v>
      </c>
      <c r="E306" s="176" t="s">
        <v>2369</v>
      </c>
      <c r="F306" s="177" t="s">
        <v>2370</v>
      </c>
      <c r="G306" s="178" t="s">
        <v>231</v>
      </c>
      <c r="H306" s="179">
        <v>7.54</v>
      </c>
      <c r="I306" s="180"/>
      <c r="J306" s="181">
        <f>ROUND(I306*H306,2)</f>
        <v>0</v>
      </c>
      <c r="K306" s="177" t="s">
        <v>19</v>
      </c>
      <c r="L306" s="182"/>
      <c r="M306" s="183" t="s">
        <v>19</v>
      </c>
      <c r="N306" s="184" t="s">
        <v>44</v>
      </c>
      <c r="P306" s="141">
        <f>O306*H306</f>
        <v>0</v>
      </c>
      <c r="Q306" s="141">
        <v>0.113</v>
      </c>
      <c r="R306" s="141">
        <f>Q306*H306</f>
        <v>0.85202</v>
      </c>
      <c r="S306" s="141">
        <v>0</v>
      </c>
      <c r="T306" s="142">
        <f>S306*H306</f>
        <v>0</v>
      </c>
      <c r="AR306" s="143" t="s">
        <v>270</v>
      </c>
      <c r="AT306" s="143" t="s">
        <v>331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2371</v>
      </c>
    </row>
    <row r="307" spans="2:65" s="11" customFormat="1" ht="22.9" customHeight="1" x14ac:dyDescent="0.2">
      <c r="B307" s="120"/>
      <c r="D307" s="121" t="s">
        <v>72</v>
      </c>
      <c r="E307" s="130" t="s">
        <v>270</v>
      </c>
      <c r="F307" s="130" t="s">
        <v>697</v>
      </c>
      <c r="I307" s="123"/>
      <c r="J307" s="131">
        <f>BK307</f>
        <v>0</v>
      </c>
      <c r="L307" s="120"/>
      <c r="M307" s="125"/>
      <c r="P307" s="126">
        <f>SUM(P308:P365)</f>
        <v>0</v>
      </c>
      <c r="R307" s="126">
        <f>SUM(R308:R365)</f>
        <v>32.016885799999997</v>
      </c>
      <c r="T307" s="127">
        <f>SUM(T308:T365)</f>
        <v>0</v>
      </c>
      <c r="AR307" s="121" t="s">
        <v>81</v>
      </c>
      <c r="AT307" s="128" t="s">
        <v>72</v>
      </c>
      <c r="AU307" s="128" t="s">
        <v>81</v>
      </c>
      <c r="AY307" s="121" t="s">
        <v>226</v>
      </c>
      <c r="BK307" s="129">
        <f>SUM(BK308:BK365)</f>
        <v>0</v>
      </c>
    </row>
    <row r="308" spans="2:65" s="1" customFormat="1" ht="21.75" customHeight="1" x14ac:dyDescent="0.2">
      <c r="B308" s="33"/>
      <c r="C308" s="132" t="s">
        <v>1501</v>
      </c>
      <c r="D308" s="132" t="s">
        <v>228</v>
      </c>
      <c r="E308" s="133" t="s">
        <v>934</v>
      </c>
      <c r="F308" s="134" t="s">
        <v>935</v>
      </c>
      <c r="G308" s="135" t="s">
        <v>396</v>
      </c>
      <c r="H308" s="136">
        <v>199.16</v>
      </c>
      <c r="I308" s="137"/>
      <c r="J308" s="138">
        <f>ROUND(I308*H308,2)</f>
        <v>0</v>
      </c>
      <c r="K308" s="134" t="s">
        <v>232</v>
      </c>
      <c r="L308" s="33"/>
      <c r="M308" s="139" t="s">
        <v>19</v>
      </c>
      <c r="N308" s="140" t="s">
        <v>44</v>
      </c>
      <c r="P308" s="141">
        <f>O308*H308</f>
        <v>0</v>
      </c>
      <c r="Q308" s="141">
        <v>2.0000000000000002E-5</v>
      </c>
      <c r="R308" s="141">
        <f>Q308*H308</f>
        <v>3.9832000000000001E-3</v>
      </c>
      <c r="S308" s="141">
        <v>0</v>
      </c>
      <c r="T308" s="142">
        <f>S308*H308</f>
        <v>0</v>
      </c>
      <c r="AR308" s="143" t="s">
        <v>233</v>
      </c>
      <c r="AT308" s="143" t="s">
        <v>228</v>
      </c>
      <c r="AU308" s="143" t="s">
        <v>83</v>
      </c>
      <c r="AY308" s="18" t="s">
        <v>226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8" t="s">
        <v>81</v>
      </c>
      <c r="BK308" s="144">
        <f>ROUND(I308*H308,2)</f>
        <v>0</v>
      </c>
      <c r="BL308" s="18" t="s">
        <v>233</v>
      </c>
      <c r="BM308" s="143" t="s">
        <v>1939</v>
      </c>
    </row>
    <row r="309" spans="2:65" s="1" customFormat="1" x14ac:dyDescent="0.2">
      <c r="B309" s="33"/>
      <c r="D309" s="145" t="s">
        <v>235</v>
      </c>
      <c r="F309" s="146" t="s">
        <v>937</v>
      </c>
      <c r="I309" s="147"/>
      <c r="L309" s="33"/>
      <c r="M309" s="148"/>
      <c r="T309" s="54"/>
      <c r="AT309" s="18" t="s">
        <v>235</v>
      </c>
      <c r="AU309" s="18" t="s">
        <v>83</v>
      </c>
    </row>
    <row r="310" spans="2:65" s="12" customFormat="1" x14ac:dyDescent="0.2">
      <c r="B310" s="149"/>
      <c r="D310" s="150" t="s">
        <v>237</v>
      </c>
      <c r="E310" s="151" t="s">
        <v>19</v>
      </c>
      <c r="F310" s="152" t="s">
        <v>2372</v>
      </c>
      <c r="H310" s="153">
        <v>199.16</v>
      </c>
      <c r="I310" s="154"/>
      <c r="L310" s="149"/>
      <c r="M310" s="155"/>
      <c r="T310" s="156"/>
      <c r="AT310" s="151" t="s">
        <v>237</v>
      </c>
      <c r="AU310" s="151" t="s">
        <v>83</v>
      </c>
      <c r="AV310" s="12" t="s">
        <v>83</v>
      </c>
      <c r="AW310" s="12" t="s">
        <v>33</v>
      </c>
      <c r="AX310" s="12" t="s">
        <v>73</v>
      </c>
      <c r="AY310" s="151" t="s">
        <v>226</v>
      </c>
    </row>
    <row r="311" spans="2:65" s="13" customFormat="1" x14ac:dyDescent="0.2">
      <c r="B311" s="157"/>
      <c r="D311" s="150" t="s">
        <v>237</v>
      </c>
      <c r="E311" s="158" t="s">
        <v>1828</v>
      </c>
      <c r="F311" s="159" t="s">
        <v>240</v>
      </c>
      <c r="H311" s="160">
        <v>199.16</v>
      </c>
      <c r="I311" s="161"/>
      <c r="L311" s="157"/>
      <c r="M311" s="162"/>
      <c r="T311" s="163"/>
      <c r="AT311" s="158" t="s">
        <v>237</v>
      </c>
      <c r="AU311" s="158" t="s">
        <v>83</v>
      </c>
      <c r="AV311" s="13" t="s">
        <v>233</v>
      </c>
      <c r="AW311" s="13" t="s">
        <v>33</v>
      </c>
      <c r="AX311" s="13" t="s">
        <v>81</v>
      </c>
      <c r="AY311" s="158" t="s">
        <v>226</v>
      </c>
    </row>
    <row r="312" spans="2:65" s="1" customFormat="1" ht="16.5" customHeight="1" x14ac:dyDescent="0.2">
      <c r="B312" s="33"/>
      <c r="C312" s="175" t="s">
        <v>1503</v>
      </c>
      <c r="D312" s="175" t="s">
        <v>331</v>
      </c>
      <c r="E312" s="176" t="s">
        <v>939</v>
      </c>
      <c r="F312" s="177" t="s">
        <v>940</v>
      </c>
      <c r="G312" s="178" t="s">
        <v>396</v>
      </c>
      <c r="H312" s="179">
        <v>202.14699999999999</v>
      </c>
      <c r="I312" s="180"/>
      <c r="J312" s="181">
        <f>ROUND(I312*H312,2)</f>
        <v>0</v>
      </c>
      <c r="K312" s="177" t="s">
        <v>232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1.34E-2</v>
      </c>
      <c r="R312" s="141">
        <f>Q312*H312</f>
        <v>2.7087697999999998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1941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1828</v>
      </c>
      <c r="H313" s="153">
        <v>199.16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81</v>
      </c>
      <c r="AY313" s="151" t="s">
        <v>226</v>
      </c>
    </row>
    <row r="314" spans="2:65" s="12" customFormat="1" x14ac:dyDescent="0.2">
      <c r="B314" s="149"/>
      <c r="D314" s="150" t="s">
        <v>237</v>
      </c>
      <c r="F314" s="152" t="s">
        <v>2373</v>
      </c>
      <c r="H314" s="153">
        <v>202.14699999999999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4</v>
      </c>
      <c r="AX314" s="12" t="s">
        <v>81</v>
      </c>
      <c r="AY314" s="151" t="s">
        <v>226</v>
      </c>
    </row>
    <row r="315" spans="2:65" s="1" customFormat="1" ht="24.2" customHeight="1" x14ac:dyDescent="0.2">
      <c r="B315" s="33"/>
      <c r="C315" s="132" t="s">
        <v>1763</v>
      </c>
      <c r="D315" s="132" t="s">
        <v>228</v>
      </c>
      <c r="E315" s="133" t="s">
        <v>1943</v>
      </c>
      <c r="F315" s="134" t="s">
        <v>1944</v>
      </c>
      <c r="G315" s="135" t="s">
        <v>243</v>
      </c>
      <c r="H315" s="136">
        <v>11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1E-4</v>
      </c>
      <c r="R315" s="141">
        <f>Q315*H315</f>
        <v>1.1000000000000001E-3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1945</v>
      </c>
    </row>
    <row r="316" spans="2:65" s="1" customFormat="1" x14ac:dyDescent="0.2">
      <c r="B316" s="33"/>
      <c r="D316" s="145" t="s">
        <v>235</v>
      </c>
      <c r="F316" s="146" t="s">
        <v>1946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2374</v>
      </c>
      <c r="H317" s="153">
        <v>11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73</v>
      </c>
      <c r="AY317" s="151" t="s">
        <v>226</v>
      </c>
    </row>
    <row r="318" spans="2:65" s="13" customFormat="1" x14ac:dyDescent="0.2">
      <c r="B318" s="157"/>
      <c r="D318" s="150" t="s">
        <v>237</v>
      </c>
      <c r="E318" s="158" t="s">
        <v>19</v>
      </c>
      <c r="F318" s="159" t="s">
        <v>240</v>
      </c>
      <c r="H318" s="160">
        <v>11</v>
      </c>
      <c r="I318" s="161"/>
      <c r="L318" s="157"/>
      <c r="M318" s="162"/>
      <c r="T318" s="163"/>
      <c r="AT318" s="158" t="s">
        <v>237</v>
      </c>
      <c r="AU318" s="158" t="s">
        <v>83</v>
      </c>
      <c r="AV318" s="13" t="s">
        <v>233</v>
      </c>
      <c r="AW318" s="13" t="s">
        <v>33</v>
      </c>
      <c r="AX318" s="13" t="s">
        <v>81</v>
      </c>
      <c r="AY318" s="158" t="s">
        <v>226</v>
      </c>
    </row>
    <row r="319" spans="2:65" s="1" customFormat="1" ht="16.5" customHeight="1" x14ac:dyDescent="0.2">
      <c r="B319" s="33"/>
      <c r="C319" s="175" t="s">
        <v>1768</v>
      </c>
      <c r="D319" s="175" t="s">
        <v>331</v>
      </c>
      <c r="E319" s="176" t="s">
        <v>1948</v>
      </c>
      <c r="F319" s="177" t="s">
        <v>1949</v>
      </c>
      <c r="G319" s="178" t="s">
        <v>243</v>
      </c>
      <c r="H319" s="179">
        <v>11.164999999999999</v>
      </c>
      <c r="I319" s="180"/>
      <c r="J319" s="181">
        <f>ROUND(I319*H319,2)</f>
        <v>0</v>
      </c>
      <c r="K319" s="177" t="s">
        <v>19</v>
      </c>
      <c r="L319" s="182"/>
      <c r="M319" s="183" t="s">
        <v>19</v>
      </c>
      <c r="N319" s="184" t="s">
        <v>44</v>
      </c>
      <c r="P319" s="141">
        <f>O319*H319</f>
        <v>0</v>
      </c>
      <c r="Q319" s="141">
        <v>4.7999999999999996E-3</v>
      </c>
      <c r="R319" s="141">
        <f>Q319*H319</f>
        <v>5.3591999999999994E-2</v>
      </c>
      <c r="S319" s="141">
        <v>0</v>
      </c>
      <c r="T319" s="142">
        <f>S319*H319</f>
        <v>0</v>
      </c>
      <c r="AR319" s="143" t="s">
        <v>270</v>
      </c>
      <c r="AT319" s="143" t="s">
        <v>331</v>
      </c>
      <c r="AU319" s="143" t="s">
        <v>83</v>
      </c>
      <c r="AY319" s="18" t="s">
        <v>226</v>
      </c>
      <c r="BE319" s="144">
        <f>IF(N319="základní",J319,0)</f>
        <v>0</v>
      </c>
      <c r="BF319" s="144">
        <f>IF(N319="snížená",J319,0)</f>
        <v>0</v>
      </c>
      <c r="BG319" s="144">
        <f>IF(N319="zákl. přenesená",J319,0)</f>
        <v>0</v>
      </c>
      <c r="BH319" s="144">
        <f>IF(N319="sníž. přenesená",J319,0)</f>
        <v>0</v>
      </c>
      <c r="BI319" s="144">
        <f>IF(N319="nulová",J319,0)</f>
        <v>0</v>
      </c>
      <c r="BJ319" s="18" t="s">
        <v>81</v>
      </c>
      <c r="BK319" s="144">
        <f>ROUND(I319*H319,2)</f>
        <v>0</v>
      </c>
      <c r="BL319" s="18" t="s">
        <v>233</v>
      </c>
      <c r="BM319" s="143" t="s">
        <v>1950</v>
      </c>
    </row>
    <row r="320" spans="2:65" s="12" customFormat="1" x14ac:dyDescent="0.2">
      <c r="B320" s="149"/>
      <c r="D320" s="150" t="s">
        <v>237</v>
      </c>
      <c r="F320" s="152" t="s">
        <v>2375</v>
      </c>
      <c r="H320" s="153">
        <v>11.164999999999999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4</v>
      </c>
      <c r="AX320" s="12" t="s">
        <v>81</v>
      </c>
      <c r="AY320" s="151" t="s">
        <v>226</v>
      </c>
    </row>
    <row r="321" spans="2:65" s="1" customFormat="1" ht="16.5" customHeight="1" x14ac:dyDescent="0.2">
      <c r="B321" s="33"/>
      <c r="C321" s="132" t="s">
        <v>1770</v>
      </c>
      <c r="D321" s="132" t="s">
        <v>228</v>
      </c>
      <c r="E321" s="133" t="s">
        <v>951</v>
      </c>
      <c r="F321" s="134" t="s">
        <v>952</v>
      </c>
      <c r="G321" s="135" t="s">
        <v>953</v>
      </c>
      <c r="H321" s="136">
        <v>6</v>
      </c>
      <c r="I321" s="137"/>
      <c r="J321" s="138">
        <f>ROUND(I321*H321,2)</f>
        <v>0</v>
      </c>
      <c r="K321" s="134" t="s">
        <v>232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3.1E-4</v>
      </c>
      <c r="R321" s="141">
        <f>Q321*H321</f>
        <v>1.8600000000000001E-3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1952</v>
      </c>
    </row>
    <row r="322" spans="2:65" s="1" customFormat="1" x14ac:dyDescent="0.2">
      <c r="B322" s="33"/>
      <c r="D322" s="145" t="s">
        <v>235</v>
      </c>
      <c r="F322" s="146" t="s">
        <v>955</v>
      </c>
      <c r="I322" s="147"/>
      <c r="L322" s="33"/>
      <c r="M322" s="148"/>
      <c r="T322" s="54"/>
      <c r="AT322" s="18" t="s">
        <v>235</v>
      </c>
      <c r="AU322" s="18" t="s">
        <v>83</v>
      </c>
    </row>
    <row r="323" spans="2:65" s="12" customFormat="1" x14ac:dyDescent="0.2">
      <c r="B323" s="149"/>
      <c r="D323" s="150" t="s">
        <v>237</v>
      </c>
      <c r="E323" s="151" t="s">
        <v>19</v>
      </c>
      <c r="F323" s="152" t="s">
        <v>2356</v>
      </c>
      <c r="H323" s="153">
        <v>6</v>
      </c>
      <c r="I323" s="154"/>
      <c r="L323" s="149"/>
      <c r="M323" s="155"/>
      <c r="T323" s="156"/>
      <c r="AT323" s="151" t="s">
        <v>237</v>
      </c>
      <c r="AU323" s="151" t="s">
        <v>83</v>
      </c>
      <c r="AV323" s="12" t="s">
        <v>83</v>
      </c>
      <c r="AW323" s="12" t="s">
        <v>33</v>
      </c>
      <c r="AX323" s="12" t="s">
        <v>73</v>
      </c>
      <c r="AY323" s="151" t="s">
        <v>226</v>
      </c>
    </row>
    <row r="324" spans="2:65" s="13" customFormat="1" x14ac:dyDescent="0.2">
      <c r="B324" s="157"/>
      <c r="D324" s="150" t="s">
        <v>237</v>
      </c>
      <c r="E324" s="158" t="s">
        <v>19</v>
      </c>
      <c r="F324" s="159" t="s">
        <v>240</v>
      </c>
      <c r="H324" s="160">
        <v>6</v>
      </c>
      <c r="I324" s="161"/>
      <c r="L324" s="157"/>
      <c r="M324" s="162"/>
      <c r="T324" s="163"/>
      <c r="AT324" s="158" t="s">
        <v>237</v>
      </c>
      <c r="AU324" s="158" t="s">
        <v>83</v>
      </c>
      <c r="AV324" s="13" t="s">
        <v>233</v>
      </c>
      <c r="AW324" s="13" t="s">
        <v>33</v>
      </c>
      <c r="AX324" s="13" t="s">
        <v>81</v>
      </c>
      <c r="AY324" s="158" t="s">
        <v>226</v>
      </c>
    </row>
    <row r="325" spans="2:65" s="1" customFormat="1" ht="16.5" customHeight="1" x14ac:dyDescent="0.2">
      <c r="B325" s="33"/>
      <c r="C325" s="132" t="s">
        <v>1774</v>
      </c>
      <c r="D325" s="132" t="s">
        <v>228</v>
      </c>
      <c r="E325" s="133" t="s">
        <v>960</v>
      </c>
      <c r="F325" s="134" t="s">
        <v>961</v>
      </c>
      <c r="G325" s="135" t="s">
        <v>243</v>
      </c>
      <c r="H325" s="136">
        <v>14</v>
      </c>
      <c r="I325" s="137"/>
      <c r="J325" s="138">
        <f>ROUND(I325*H325,2)</f>
        <v>0</v>
      </c>
      <c r="K325" s="134" t="s">
        <v>232</v>
      </c>
      <c r="L325" s="33"/>
      <c r="M325" s="139" t="s">
        <v>19</v>
      </c>
      <c r="N325" s="140" t="s">
        <v>44</v>
      </c>
      <c r="P325" s="141">
        <f>O325*H325</f>
        <v>0</v>
      </c>
      <c r="Q325" s="141">
        <v>1.0189999999999999E-2</v>
      </c>
      <c r="R325" s="141">
        <f>Q325*H325</f>
        <v>0.14265999999999998</v>
      </c>
      <c r="S325" s="141">
        <v>0</v>
      </c>
      <c r="T325" s="142">
        <f>S325*H325</f>
        <v>0</v>
      </c>
      <c r="AR325" s="143" t="s">
        <v>233</v>
      </c>
      <c r="AT325" s="143" t="s">
        <v>228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1953</v>
      </c>
    </row>
    <row r="326" spans="2:65" s="1" customFormat="1" x14ac:dyDescent="0.2">
      <c r="B326" s="33"/>
      <c r="D326" s="145" t="s">
        <v>235</v>
      </c>
      <c r="F326" s="146" t="s">
        <v>963</v>
      </c>
      <c r="I326" s="147"/>
      <c r="L326" s="33"/>
      <c r="M326" s="148"/>
      <c r="T326" s="54"/>
      <c r="AT326" s="18" t="s">
        <v>235</v>
      </c>
      <c r="AU326" s="18" t="s">
        <v>83</v>
      </c>
    </row>
    <row r="327" spans="2:65" s="12" customFormat="1" x14ac:dyDescent="0.2">
      <c r="B327" s="149"/>
      <c r="D327" s="150" t="s">
        <v>237</v>
      </c>
      <c r="E327" s="151" t="s">
        <v>19</v>
      </c>
      <c r="F327" s="152" t="s">
        <v>2376</v>
      </c>
      <c r="H327" s="153">
        <v>14</v>
      </c>
      <c r="I327" s="154"/>
      <c r="L327" s="149"/>
      <c r="M327" s="155"/>
      <c r="T327" s="156"/>
      <c r="AT327" s="151" t="s">
        <v>237</v>
      </c>
      <c r="AU327" s="151" t="s">
        <v>83</v>
      </c>
      <c r="AV327" s="12" t="s">
        <v>83</v>
      </c>
      <c r="AW327" s="12" t="s">
        <v>33</v>
      </c>
      <c r="AX327" s="12" t="s">
        <v>81</v>
      </c>
      <c r="AY327" s="151" t="s">
        <v>226</v>
      </c>
    </row>
    <row r="328" spans="2:65" s="1" customFormat="1" ht="16.5" customHeight="1" x14ac:dyDescent="0.2">
      <c r="B328" s="33"/>
      <c r="C328" s="175" t="s">
        <v>1778</v>
      </c>
      <c r="D328" s="175" t="s">
        <v>331</v>
      </c>
      <c r="E328" s="176" t="s">
        <v>2089</v>
      </c>
      <c r="F328" s="177" t="s">
        <v>2090</v>
      </c>
      <c r="G328" s="178" t="s">
        <v>243</v>
      </c>
      <c r="H328" s="179">
        <v>4</v>
      </c>
      <c r="I328" s="180"/>
      <c r="J328" s="181">
        <f>ROUND(I328*H328,2)</f>
        <v>0</v>
      </c>
      <c r="K328" s="177" t="s">
        <v>232</v>
      </c>
      <c r="L328" s="182"/>
      <c r="M328" s="183" t="s">
        <v>19</v>
      </c>
      <c r="N328" s="184" t="s">
        <v>44</v>
      </c>
      <c r="P328" s="141">
        <f>O328*H328</f>
        <v>0</v>
      </c>
      <c r="Q328" s="141">
        <v>0.254</v>
      </c>
      <c r="R328" s="141">
        <f>Q328*H328</f>
        <v>1.016</v>
      </c>
      <c r="S328" s="141">
        <v>0</v>
      </c>
      <c r="T328" s="142">
        <f>S328*H328</f>
        <v>0</v>
      </c>
      <c r="AR328" s="143" t="s">
        <v>270</v>
      </c>
      <c r="AT328" s="143" t="s">
        <v>331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2091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2377</v>
      </c>
      <c r="H329" s="153">
        <v>4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3" customFormat="1" x14ac:dyDescent="0.2">
      <c r="B330" s="157"/>
      <c r="D330" s="150" t="s">
        <v>237</v>
      </c>
      <c r="E330" s="158" t="s">
        <v>19</v>
      </c>
      <c r="F330" s="159" t="s">
        <v>240</v>
      </c>
      <c r="H330" s="160">
        <v>4</v>
      </c>
      <c r="I330" s="161"/>
      <c r="L330" s="157"/>
      <c r="M330" s="162"/>
      <c r="T330" s="163"/>
      <c r="AT330" s="158" t="s">
        <v>237</v>
      </c>
      <c r="AU330" s="158" t="s">
        <v>83</v>
      </c>
      <c r="AV330" s="13" t="s">
        <v>233</v>
      </c>
      <c r="AW330" s="13" t="s">
        <v>33</v>
      </c>
      <c r="AX330" s="13" t="s">
        <v>81</v>
      </c>
      <c r="AY330" s="158" t="s">
        <v>226</v>
      </c>
    </row>
    <row r="331" spans="2:65" s="1" customFormat="1" ht="16.5" customHeight="1" x14ac:dyDescent="0.2">
      <c r="B331" s="33"/>
      <c r="C331" s="175" t="s">
        <v>535</v>
      </c>
      <c r="D331" s="175" t="s">
        <v>331</v>
      </c>
      <c r="E331" s="176" t="s">
        <v>2092</v>
      </c>
      <c r="F331" s="177" t="s">
        <v>2093</v>
      </c>
      <c r="G331" s="178" t="s">
        <v>243</v>
      </c>
      <c r="H331" s="179">
        <v>3</v>
      </c>
      <c r="I331" s="180"/>
      <c r="J331" s="181">
        <f>ROUND(I331*H331,2)</f>
        <v>0</v>
      </c>
      <c r="K331" s="177" t="s">
        <v>232</v>
      </c>
      <c r="L331" s="182"/>
      <c r="M331" s="183" t="s">
        <v>19</v>
      </c>
      <c r="N331" s="184" t="s">
        <v>44</v>
      </c>
      <c r="P331" s="141">
        <f>O331*H331</f>
        <v>0</v>
      </c>
      <c r="Q331" s="141">
        <v>0.50600000000000001</v>
      </c>
      <c r="R331" s="141">
        <f>Q331*H331</f>
        <v>1.518</v>
      </c>
      <c r="S331" s="141">
        <v>0</v>
      </c>
      <c r="T331" s="142">
        <f>S331*H331</f>
        <v>0</v>
      </c>
      <c r="AR331" s="143" t="s">
        <v>270</v>
      </c>
      <c r="AT331" s="143" t="s">
        <v>331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2094</v>
      </c>
    </row>
    <row r="332" spans="2:65" s="12" customFormat="1" x14ac:dyDescent="0.2">
      <c r="B332" s="149"/>
      <c r="D332" s="150" t="s">
        <v>237</v>
      </c>
      <c r="E332" s="151" t="s">
        <v>19</v>
      </c>
      <c r="F332" s="152" t="s">
        <v>2378</v>
      </c>
      <c r="H332" s="153">
        <v>3</v>
      </c>
      <c r="I332" s="154"/>
      <c r="L332" s="149"/>
      <c r="M332" s="155"/>
      <c r="T332" s="156"/>
      <c r="AT332" s="151" t="s">
        <v>237</v>
      </c>
      <c r="AU332" s="151" t="s">
        <v>83</v>
      </c>
      <c r="AV332" s="12" t="s">
        <v>83</v>
      </c>
      <c r="AW332" s="12" t="s">
        <v>33</v>
      </c>
      <c r="AX332" s="12" t="s">
        <v>73</v>
      </c>
      <c r="AY332" s="151" t="s">
        <v>226</v>
      </c>
    </row>
    <row r="333" spans="2:65" s="13" customFormat="1" x14ac:dyDescent="0.2">
      <c r="B333" s="157"/>
      <c r="D333" s="150" t="s">
        <v>237</v>
      </c>
      <c r="E333" s="158" t="s">
        <v>19</v>
      </c>
      <c r="F333" s="159" t="s">
        <v>240</v>
      </c>
      <c r="H333" s="160">
        <v>3</v>
      </c>
      <c r="I333" s="161"/>
      <c r="L333" s="157"/>
      <c r="M333" s="162"/>
      <c r="T333" s="163"/>
      <c r="AT333" s="158" t="s">
        <v>237</v>
      </c>
      <c r="AU333" s="158" t="s">
        <v>83</v>
      </c>
      <c r="AV333" s="13" t="s">
        <v>233</v>
      </c>
      <c r="AW333" s="13" t="s">
        <v>33</v>
      </c>
      <c r="AX333" s="13" t="s">
        <v>81</v>
      </c>
      <c r="AY333" s="158" t="s">
        <v>226</v>
      </c>
    </row>
    <row r="334" spans="2:65" s="1" customFormat="1" ht="16.5" customHeight="1" x14ac:dyDescent="0.2">
      <c r="B334" s="33"/>
      <c r="C334" s="175" t="s">
        <v>1787</v>
      </c>
      <c r="D334" s="175" t="s">
        <v>331</v>
      </c>
      <c r="E334" s="176" t="s">
        <v>1955</v>
      </c>
      <c r="F334" s="177" t="s">
        <v>1956</v>
      </c>
      <c r="G334" s="178" t="s">
        <v>243</v>
      </c>
      <c r="H334" s="179">
        <v>7</v>
      </c>
      <c r="I334" s="180"/>
      <c r="J334" s="181">
        <f>ROUND(I334*H334,2)</f>
        <v>0</v>
      </c>
      <c r="K334" s="177" t="s">
        <v>232</v>
      </c>
      <c r="L334" s="182"/>
      <c r="M334" s="183" t="s">
        <v>19</v>
      </c>
      <c r="N334" s="184" t="s">
        <v>44</v>
      </c>
      <c r="P334" s="141">
        <f>O334*H334</f>
        <v>0</v>
      </c>
      <c r="Q334" s="141">
        <v>1.0129999999999999</v>
      </c>
      <c r="R334" s="141">
        <f>Q334*H334</f>
        <v>7.0909999999999993</v>
      </c>
      <c r="S334" s="141">
        <v>0</v>
      </c>
      <c r="T334" s="142">
        <f>S334*H334</f>
        <v>0</v>
      </c>
      <c r="AR334" s="143" t="s">
        <v>270</v>
      </c>
      <c r="AT334" s="143" t="s">
        <v>331</v>
      </c>
      <c r="AU334" s="143" t="s">
        <v>83</v>
      </c>
      <c r="AY334" s="18" t="s">
        <v>226</v>
      </c>
      <c r="BE334" s="144">
        <f>IF(N334="základní",J334,0)</f>
        <v>0</v>
      </c>
      <c r="BF334" s="144">
        <f>IF(N334="snížená",J334,0)</f>
        <v>0</v>
      </c>
      <c r="BG334" s="144">
        <f>IF(N334="zákl. přenesená",J334,0)</f>
        <v>0</v>
      </c>
      <c r="BH334" s="144">
        <f>IF(N334="sníž. přenesená",J334,0)</f>
        <v>0</v>
      </c>
      <c r="BI334" s="144">
        <f>IF(N334="nulová",J334,0)</f>
        <v>0</v>
      </c>
      <c r="BJ334" s="18" t="s">
        <v>81</v>
      </c>
      <c r="BK334" s="144">
        <f>ROUND(I334*H334,2)</f>
        <v>0</v>
      </c>
      <c r="BL334" s="18" t="s">
        <v>233</v>
      </c>
      <c r="BM334" s="143" t="s">
        <v>1957</v>
      </c>
    </row>
    <row r="335" spans="2:65" s="12" customFormat="1" x14ac:dyDescent="0.2">
      <c r="B335" s="149"/>
      <c r="D335" s="150" t="s">
        <v>237</v>
      </c>
      <c r="E335" s="151" t="s">
        <v>19</v>
      </c>
      <c r="F335" s="152" t="s">
        <v>2379</v>
      </c>
      <c r="H335" s="153">
        <v>7</v>
      </c>
      <c r="I335" s="154"/>
      <c r="L335" s="149"/>
      <c r="M335" s="155"/>
      <c r="T335" s="156"/>
      <c r="AT335" s="151" t="s">
        <v>237</v>
      </c>
      <c r="AU335" s="151" t="s">
        <v>83</v>
      </c>
      <c r="AV335" s="12" t="s">
        <v>83</v>
      </c>
      <c r="AW335" s="12" t="s">
        <v>33</v>
      </c>
      <c r="AX335" s="12" t="s">
        <v>73</v>
      </c>
      <c r="AY335" s="151" t="s">
        <v>226</v>
      </c>
    </row>
    <row r="336" spans="2:65" s="13" customFormat="1" x14ac:dyDescent="0.2">
      <c r="B336" s="157"/>
      <c r="D336" s="150" t="s">
        <v>237</v>
      </c>
      <c r="E336" s="158" t="s">
        <v>19</v>
      </c>
      <c r="F336" s="159" t="s">
        <v>240</v>
      </c>
      <c r="H336" s="160">
        <v>7</v>
      </c>
      <c r="I336" s="161"/>
      <c r="L336" s="157"/>
      <c r="M336" s="162"/>
      <c r="T336" s="163"/>
      <c r="AT336" s="158" t="s">
        <v>237</v>
      </c>
      <c r="AU336" s="158" t="s">
        <v>83</v>
      </c>
      <c r="AV336" s="13" t="s">
        <v>233</v>
      </c>
      <c r="AW336" s="13" t="s">
        <v>33</v>
      </c>
      <c r="AX336" s="13" t="s">
        <v>81</v>
      </c>
      <c r="AY336" s="158" t="s">
        <v>226</v>
      </c>
    </row>
    <row r="337" spans="2:65" s="1" customFormat="1" ht="16.5" customHeight="1" x14ac:dyDescent="0.2">
      <c r="B337" s="33"/>
      <c r="C337" s="175" t="s">
        <v>1792</v>
      </c>
      <c r="D337" s="175" t="s">
        <v>331</v>
      </c>
      <c r="E337" s="176" t="s">
        <v>1963</v>
      </c>
      <c r="F337" s="177" t="s">
        <v>1964</v>
      </c>
      <c r="G337" s="178" t="s">
        <v>243</v>
      </c>
      <c r="H337" s="179">
        <v>20</v>
      </c>
      <c r="I337" s="180"/>
      <c r="J337" s="181">
        <f>ROUND(I337*H337,2)</f>
        <v>0</v>
      </c>
      <c r="K337" s="177" t="s">
        <v>232</v>
      </c>
      <c r="L337" s="182"/>
      <c r="M337" s="183" t="s">
        <v>19</v>
      </c>
      <c r="N337" s="184" t="s">
        <v>44</v>
      </c>
      <c r="P337" s="141">
        <f>O337*H337</f>
        <v>0</v>
      </c>
      <c r="Q337" s="141">
        <v>2E-3</v>
      </c>
      <c r="R337" s="141">
        <f>Q337*H337</f>
        <v>0.04</v>
      </c>
      <c r="S337" s="141">
        <v>0</v>
      </c>
      <c r="T337" s="142">
        <f>S337*H337</f>
        <v>0</v>
      </c>
      <c r="AR337" s="143" t="s">
        <v>270</v>
      </c>
      <c r="AT337" s="143" t="s">
        <v>331</v>
      </c>
      <c r="AU337" s="143" t="s">
        <v>83</v>
      </c>
      <c r="AY337" s="18" t="s">
        <v>226</v>
      </c>
      <c r="BE337" s="144">
        <f>IF(N337="základní",J337,0)</f>
        <v>0</v>
      </c>
      <c r="BF337" s="144">
        <f>IF(N337="snížená",J337,0)</f>
        <v>0</v>
      </c>
      <c r="BG337" s="144">
        <f>IF(N337="zákl. přenesená",J337,0)</f>
        <v>0</v>
      </c>
      <c r="BH337" s="144">
        <f>IF(N337="sníž. přenesená",J337,0)</f>
        <v>0</v>
      </c>
      <c r="BI337" s="144">
        <f>IF(N337="nulová",J337,0)</f>
        <v>0</v>
      </c>
      <c r="BJ337" s="18" t="s">
        <v>81</v>
      </c>
      <c r="BK337" s="144">
        <f>ROUND(I337*H337,2)</f>
        <v>0</v>
      </c>
      <c r="BL337" s="18" t="s">
        <v>233</v>
      </c>
      <c r="BM337" s="143" t="s">
        <v>1965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2380</v>
      </c>
      <c r="H338" s="153">
        <v>20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3" customFormat="1" x14ac:dyDescent="0.2">
      <c r="B339" s="157"/>
      <c r="D339" s="150" t="s">
        <v>237</v>
      </c>
      <c r="E339" s="158" t="s">
        <v>19</v>
      </c>
      <c r="F339" s="159" t="s">
        <v>240</v>
      </c>
      <c r="H339" s="160">
        <v>20</v>
      </c>
      <c r="I339" s="161"/>
      <c r="L339" s="157"/>
      <c r="M339" s="162"/>
      <c r="T339" s="163"/>
      <c r="AT339" s="158" t="s">
        <v>237</v>
      </c>
      <c r="AU339" s="158" t="s">
        <v>83</v>
      </c>
      <c r="AV339" s="13" t="s">
        <v>233</v>
      </c>
      <c r="AW339" s="13" t="s">
        <v>33</v>
      </c>
      <c r="AX339" s="13" t="s">
        <v>81</v>
      </c>
      <c r="AY339" s="158" t="s">
        <v>226</v>
      </c>
    </row>
    <row r="340" spans="2:65" s="1" customFormat="1" ht="16.5" customHeight="1" x14ac:dyDescent="0.2">
      <c r="B340" s="33"/>
      <c r="C340" s="132" t="s">
        <v>1795</v>
      </c>
      <c r="D340" s="132" t="s">
        <v>228</v>
      </c>
      <c r="E340" s="133" t="s">
        <v>2097</v>
      </c>
      <c r="F340" s="134" t="s">
        <v>2098</v>
      </c>
      <c r="G340" s="135" t="s">
        <v>243</v>
      </c>
      <c r="H340" s="136">
        <v>3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1.248E-2</v>
      </c>
      <c r="R340" s="141">
        <f>Q340*H340</f>
        <v>3.7440000000000001E-2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2099</v>
      </c>
    </row>
    <row r="341" spans="2:65" s="1" customFormat="1" x14ac:dyDescent="0.2">
      <c r="B341" s="33"/>
      <c r="D341" s="145" t="s">
        <v>235</v>
      </c>
      <c r="F341" s="146" t="s">
        <v>2100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" customFormat="1" ht="16.5" customHeight="1" x14ac:dyDescent="0.2">
      <c r="B342" s="33"/>
      <c r="C342" s="175" t="s">
        <v>1797</v>
      </c>
      <c r="D342" s="175" t="s">
        <v>331</v>
      </c>
      <c r="E342" s="176" t="s">
        <v>2101</v>
      </c>
      <c r="F342" s="177" t="s">
        <v>2102</v>
      </c>
      <c r="G342" s="178" t="s">
        <v>243</v>
      </c>
      <c r="H342" s="179">
        <v>3</v>
      </c>
      <c r="I342" s="180"/>
      <c r="J342" s="181">
        <f>ROUND(I342*H342,2)</f>
        <v>0</v>
      </c>
      <c r="K342" s="177" t="s">
        <v>232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0.54800000000000004</v>
      </c>
      <c r="R342" s="141">
        <f>Q342*H342</f>
        <v>1.6440000000000001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2103</v>
      </c>
    </row>
    <row r="343" spans="2:65" s="12" customFormat="1" x14ac:dyDescent="0.2">
      <c r="B343" s="149"/>
      <c r="D343" s="150" t="s">
        <v>237</v>
      </c>
      <c r="E343" s="151" t="s">
        <v>19</v>
      </c>
      <c r="F343" s="152" t="s">
        <v>2378</v>
      </c>
      <c r="H343" s="153">
        <v>3</v>
      </c>
      <c r="I343" s="154"/>
      <c r="L343" s="149"/>
      <c r="M343" s="155"/>
      <c r="T343" s="156"/>
      <c r="AT343" s="151" t="s">
        <v>237</v>
      </c>
      <c r="AU343" s="151" t="s">
        <v>83</v>
      </c>
      <c r="AV343" s="12" t="s">
        <v>83</v>
      </c>
      <c r="AW343" s="12" t="s">
        <v>33</v>
      </c>
      <c r="AX343" s="12" t="s">
        <v>73</v>
      </c>
      <c r="AY343" s="151" t="s">
        <v>226</v>
      </c>
    </row>
    <row r="344" spans="2:65" s="13" customFormat="1" x14ac:dyDescent="0.2">
      <c r="B344" s="157"/>
      <c r="D344" s="150" t="s">
        <v>237</v>
      </c>
      <c r="E344" s="158" t="s">
        <v>19</v>
      </c>
      <c r="F344" s="159" t="s">
        <v>240</v>
      </c>
      <c r="H344" s="160">
        <v>3</v>
      </c>
      <c r="I344" s="161"/>
      <c r="L344" s="157"/>
      <c r="M344" s="162"/>
      <c r="T344" s="163"/>
      <c r="AT344" s="158" t="s">
        <v>237</v>
      </c>
      <c r="AU344" s="158" t="s">
        <v>83</v>
      </c>
      <c r="AV344" s="13" t="s">
        <v>233</v>
      </c>
      <c r="AW344" s="13" t="s">
        <v>33</v>
      </c>
      <c r="AX344" s="13" t="s">
        <v>81</v>
      </c>
      <c r="AY344" s="158" t="s">
        <v>226</v>
      </c>
    </row>
    <row r="345" spans="2:65" s="1" customFormat="1" ht="16.5" customHeight="1" x14ac:dyDescent="0.2">
      <c r="B345" s="33"/>
      <c r="C345" s="132" t="s">
        <v>1801</v>
      </c>
      <c r="D345" s="132" t="s">
        <v>228</v>
      </c>
      <c r="E345" s="133" t="s">
        <v>1971</v>
      </c>
      <c r="F345" s="134" t="s">
        <v>1972</v>
      </c>
      <c r="G345" s="135" t="s">
        <v>243</v>
      </c>
      <c r="H345" s="136">
        <v>6</v>
      </c>
      <c r="I345" s="137"/>
      <c r="J345" s="138">
        <f>ROUND(I345*H345,2)</f>
        <v>0</v>
      </c>
      <c r="K345" s="134" t="s">
        <v>232</v>
      </c>
      <c r="L345" s="33"/>
      <c r="M345" s="139" t="s">
        <v>19</v>
      </c>
      <c r="N345" s="140" t="s">
        <v>44</v>
      </c>
      <c r="P345" s="141">
        <f>O345*H345</f>
        <v>0</v>
      </c>
      <c r="Q345" s="141">
        <v>2.8539999999999999E-2</v>
      </c>
      <c r="R345" s="141">
        <f>Q345*H345</f>
        <v>0.17124</v>
      </c>
      <c r="S345" s="141">
        <v>0</v>
      </c>
      <c r="T345" s="142">
        <f>S345*H345</f>
        <v>0</v>
      </c>
      <c r="AR345" s="143" t="s">
        <v>233</v>
      </c>
      <c r="AT345" s="143" t="s">
        <v>228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1973</v>
      </c>
    </row>
    <row r="346" spans="2:65" s="1" customFormat="1" x14ac:dyDescent="0.2">
      <c r="B346" s="33"/>
      <c r="D346" s="145" t="s">
        <v>235</v>
      </c>
      <c r="F346" s="146" t="s">
        <v>1974</v>
      </c>
      <c r="I346" s="147"/>
      <c r="L346" s="33"/>
      <c r="M346" s="148"/>
      <c r="T346" s="54"/>
      <c r="AT346" s="18" t="s">
        <v>235</v>
      </c>
      <c r="AU346" s="18" t="s">
        <v>83</v>
      </c>
    </row>
    <row r="347" spans="2:65" s="1" customFormat="1" ht="16.5" customHeight="1" x14ac:dyDescent="0.2">
      <c r="B347" s="33"/>
      <c r="C347" s="175" t="s">
        <v>1804</v>
      </c>
      <c r="D347" s="175" t="s">
        <v>331</v>
      </c>
      <c r="E347" s="176" t="s">
        <v>2381</v>
      </c>
      <c r="F347" s="177" t="s">
        <v>2382</v>
      </c>
      <c r="G347" s="178" t="s">
        <v>243</v>
      </c>
      <c r="H347" s="179">
        <v>1</v>
      </c>
      <c r="I347" s="180"/>
      <c r="J347" s="181">
        <f>ROUND(I347*H347,2)</f>
        <v>0</v>
      </c>
      <c r="K347" s="177" t="s">
        <v>19</v>
      </c>
      <c r="L347" s="182"/>
      <c r="M347" s="183" t="s">
        <v>19</v>
      </c>
      <c r="N347" s="184" t="s">
        <v>44</v>
      </c>
      <c r="P347" s="141">
        <f>O347*H347</f>
        <v>0</v>
      </c>
      <c r="Q347" s="141">
        <v>1.39</v>
      </c>
      <c r="R347" s="141">
        <f>Q347*H347</f>
        <v>1.39</v>
      </c>
      <c r="S347" s="141">
        <v>0</v>
      </c>
      <c r="T347" s="142">
        <f>S347*H347</f>
        <v>0</v>
      </c>
      <c r="AR347" s="143" t="s">
        <v>270</v>
      </c>
      <c r="AT347" s="143" t="s">
        <v>331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2383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2354</v>
      </c>
      <c r="H348" s="153">
        <v>1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81</v>
      </c>
      <c r="AY348" s="151" t="s">
        <v>226</v>
      </c>
    </row>
    <row r="349" spans="2:65" s="1" customFormat="1" ht="16.5" customHeight="1" x14ac:dyDescent="0.2">
      <c r="B349" s="33"/>
      <c r="C349" s="175" t="s">
        <v>1810</v>
      </c>
      <c r="D349" s="175" t="s">
        <v>331</v>
      </c>
      <c r="E349" s="176" t="s">
        <v>1975</v>
      </c>
      <c r="F349" s="177" t="s">
        <v>1976</v>
      </c>
      <c r="G349" s="178" t="s">
        <v>243</v>
      </c>
      <c r="H349" s="179">
        <v>5</v>
      </c>
      <c r="I349" s="180"/>
      <c r="J349" s="181">
        <f>ROUND(I349*H349,2)</f>
        <v>0</v>
      </c>
      <c r="K349" s="177" t="s">
        <v>19</v>
      </c>
      <c r="L349" s="182"/>
      <c r="M349" s="183" t="s">
        <v>19</v>
      </c>
      <c r="N349" s="184" t="s">
        <v>44</v>
      </c>
      <c r="P349" s="141">
        <f>O349*H349</f>
        <v>0</v>
      </c>
      <c r="Q349" s="141">
        <v>2.4900000000000002</v>
      </c>
      <c r="R349" s="141">
        <f>Q349*H349</f>
        <v>12.450000000000001</v>
      </c>
      <c r="S349" s="141">
        <v>0</v>
      </c>
      <c r="T349" s="142">
        <f>S349*H349</f>
        <v>0</v>
      </c>
      <c r="AR349" s="143" t="s">
        <v>270</v>
      </c>
      <c r="AT349" s="143" t="s">
        <v>331</v>
      </c>
      <c r="AU349" s="143" t="s">
        <v>83</v>
      </c>
      <c r="AY349" s="18" t="s">
        <v>226</v>
      </c>
      <c r="BE349" s="144">
        <f>IF(N349="základní",J349,0)</f>
        <v>0</v>
      </c>
      <c r="BF349" s="144">
        <f>IF(N349="snížená",J349,0)</f>
        <v>0</v>
      </c>
      <c r="BG349" s="144">
        <f>IF(N349="zákl. přenesená",J349,0)</f>
        <v>0</v>
      </c>
      <c r="BH349" s="144">
        <f>IF(N349="sníž. přenesená",J349,0)</f>
        <v>0</v>
      </c>
      <c r="BI349" s="144">
        <f>IF(N349="nulová",J349,0)</f>
        <v>0</v>
      </c>
      <c r="BJ349" s="18" t="s">
        <v>81</v>
      </c>
      <c r="BK349" s="144">
        <f>ROUND(I349*H349,2)</f>
        <v>0</v>
      </c>
      <c r="BL349" s="18" t="s">
        <v>233</v>
      </c>
      <c r="BM349" s="143" t="s">
        <v>1977</v>
      </c>
    </row>
    <row r="350" spans="2:65" s="12" customFormat="1" x14ac:dyDescent="0.2">
      <c r="B350" s="149"/>
      <c r="D350" s="150" t="s">
        <v>237</v>
      </c>
      <c r="E350" s="151" t="s">
        <v>19</v>
      </c>
      <c r="F350" s="152" t="s">
        <v>2355</v>
      </c>
      <c r="H350" s="153">
        <v>5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33</v>
      </c>
      <c r="AX350" s="12" t="s">
        <v>73</v>
      </c>
      <c r="AY350" s="151" t="s">
        <v>226</v>
      </c>
    </row>
    <row r="351" spans="2:65" s="13" customFormat="1" x14ac:dyDescent="0.2">
      <c r="B351" s="157"/>
      <c r="D351" s="150" t="s">
        <v>237</v>
      </c>
      <c r="E351" s="158" t="s">
        <v>19</v>
      </c>
      <c r="F351" s="159" t="s">
        <v>240</v>
      </c>
      <c r="H351" s="160">
        <v>5</v>
      </c>
      <c r="I351" s="161"/>
      <c r="L351" s="157"/>
      <c r="M351" s="162"/>
      <c r="T351" s="163"/>
      <c r="AT351" s="158" t="s">
        <v>237</v>
      </c>
      <c r="AU351" s="158" t="s">
        <v>83</v>
      </c>
      <c r="AV351" s="13" t="s">
        <v>233</v>
      </c>
      <c r="AW351" s="13" t="s">
        <v>33</v>
      </c>
      <c r="AX351" s="13" t="s">
        <v>81</v>
      </c>
      <c r="AY351" s="158" t="s">
        <v>226</v>
      </c>
    </row>
    <row r="352" spans="2:65" s="1" customFormat="1" ht="16.5" customHeight="1" x14ac:dyDescent="0.2">
      <c r="B352" s="33"/>
      <c r="C352" s="175" t="s">
        <v>1813</v>
      </c>
      <c r="D352" s="175" t="s">
        <v>331</v>
      </c>
      <c r="E352" s="176" t="s">
        <v>1982</v>
      </c>
      <c r="F352" s="177" t="s">
        <v>1983</v>
      </c>
      <c r="G352" s="178" t="s">
        <v>243</v>
      </c>
      <c r="H352" s="179">
        <v>9</v>
      </c>
      <c r="I352" s="180"/>
      <c r="J352" s="181">
        <f>ROUND(I352*H352,2)</f>
        <v>0</v>
      </c>
      <c r="K352" s="177" t="s">
        <v>19</v>
      </c>
      <c r="L352" s="182"/>
      <c r="M352" s="183" t="s">
        <v>19</v>
      </c>
      <c r="N352" s="184" t="s">
        <v>44</v>
      </c>
      <c r="P352" s="141">
        <f>O352*H352</f>
        <v>0</v>
      </c>
      <c r="Q352" s="141">
        <v>5.0000000000000001E-4</v>
      </c>
      <c r="R352" s="141">
        <f>Q352*H352</f>
        <v>4.5000000000000005E-3</v>
      </c>
      <c r="S352" s="141">
        <v>0</v>
      </c>
      <c r="T352" s="142">
        <f>S352*H352</f>
        <v>0</v>
      </c>
      <c r="AR352" s="143" t="s">
        <v>270</v>
      </c>
      <c r="AT352" s="143" t="s">
        <v>331</v>
      </c>
      <c r="AU352" s="143" t="s">
        <v>83</v>
      </c>
      <c r="AY352" s="18" t="s">
        <v>226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8" t="s">
        <v>81</v>
      </c>
      <c r="BK352" s="144">
        <f>ROUND(I352*H352,2)</f>
        <v>0</v>
      </c>
      <c r="BL352" s="18" t="s">
        <v>233</v>
      </c>
      <c r="BM352" s="143" t="s">
        <v>1984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2384</v>
      </c>
      <c r="H353" s="153">
        <v>9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9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16.5" customHeight="1" x14ac:dyDescent="0.2">
      <c r="B355" s="33"/>
      <c r="C355" s="132" t="s">
        <v>1818</v>
      </c>
      <c r="D355" s="132" t="s">
        <v>228</v>
      </c>
      <c r="E355" s="133" t="s">
        <v>1986</v>
      </c>
      <c r="F355" s="134" t="s">
        <v>1987</v>
      </c>
      <c r="G355" s="135" t="s">
        <v>243</v>
      </c>
      <c r="H355" s="136">
        <v>3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3.9269999999999999E-2</v>
      </c>
      <c r="R355" s="141">
        <f>Q355*H355</f>
        <v>0.11781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1988</v>
      </c>
    </row>
    <row r="356" spans="2:65" s="1" customFormat="1" x14ac:dyDescent="0.2">
      <c r="B356" s="33"/>
      <c r="D356" s="145" t="s">
        <v>235</v>
      </c>
      <c r="F356" s="146" t="s">
        <v>1989</v>
      </c>
      <c r="I356" s="147"/>
      <c r="L356" s="33"/>
      <c r="M356" s="148"/>
      <c r="T356" s="54"/>
      <c r="AT356" s="18" t="s">
        <v>235</v>
      </c>
      <c r="AU356" s="18" t="s">
        <v>83</v>
      </c>
    </row>
    <row r="357" spans="2:65" s="1" customFormat="1" ht="16.5" customHeight="1" x14ac:dyDescent="0.2">
      <c r="B357" s="33"/>
      <c r="C357" s="175" t="s">
        <v>1821</v>
      </c>
      <c r="D357" s="175" t="s">
        <v>331</v>
      </c>
      <c r="E357" s="176" t="s">
        <v>1990</v>
      </c>
      <c r="F357" s="177" t="s">
        <v>1991</v>
      </c>
      <c r="G357" s="178" t="s">
        <v>243</v>
      </c>
      <c r="H357" s="179">
        <v>3</v>
      </c>
      <c r="I357" s="180"/>
      <c r="J357" s="181">
        <f>ROUND(I357*H357,2)</f>
        <v>0</v>
      </c>
      <c r="K357" s="177" t="s">
        <v>19</v>
      </c>
      <c r="L357" s="182"/>
      <c r="M357" s="183" t="s">
        <v>19</v>
      </c>
      <c r="N357" s="184" t="s">
        <v>44</v>
      </c>
      <c r="P357" s="141">
        <f>O357*H357</f>
        <v>0</v>
      </c>
      <c r="Q357" s="141">
        <v>0.435</v>
      </c>
      <c r="R357" s="141">
        <f>Q357*H357</f>
        <v>1.3049999999999999</v>
      </c>
      <c r="S357" s="141">
        <v>0</v>
      </c>
      <c r="T357" s="142">
        <f>S357*H357</f>
        <v>0</v>
      </c>
      <c r="AR357" s="143" t="s">
        <v>270</v>
      </c>
      <c r="AT357" s="143" t="s">
        <v>331</v>
      </c>
      <c r="AU357" s="143" t="s">
        <v>83</v>
      </c>
      <c r="AY357" s="18" t="s">
        <v>226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81</v>
      </c>
      <c r="BK357" s="144">
        <f>ROUND(I357*H357,2)</f>
        <v>0</v>
      </c>
      <c r="BL357" s="18" t="s">
        <v>233</v>
      </c>
      <c r="BM357" s="143" t="s">
        <v>1992</v>
      </c>
    </row>
    <row r="358" spans="2:65" s="12" customFormat="1" x14ac:dyDescent="0.2">
      <c r="B358" s="149"/>
      <c r="D358" s="150" t="s">
        <v>237</v>
      </c>
      <c r="E358" s="151" t="s">
        <v>19</v>
      </c>
      <c r="F358" s="152" t="s">
        <v>2378</v>
      </c>
      <c r="H358" s="153">
        <v>3</v>
      </c>
      <c r="I358" s="154"/>
      <c r="L358" s="149"/>
      <c r="M358" s="155"/>
      <c r="T358" s="156"/>
      <c r="AT358" s="151" t="s">
        <v>237</v>
      </c>
      <c r="AU358" s="151" t="s">
        <v>83</v>
      </c>
      <c r="AV358" s="12" t="s">
        <v>83</v>
      </c>
      <c r="AW358" s="12" t="s">
        <v>33</v>
      </c>
      <c r="AX358" s="12" t="s">
        <v>73</v>
      </c>
      <c r="AY358" s="151" t="s">
        <v>226</v>
      </c>
    </row>
    <row r="359" spans="2:65" s="13" customFormat="1" x14ac:dyDescent="0.2">
      <c r="B359" s="157"/>
      <c r="D359" s="150" t="s">
        <v>237</v>
      </c>
      <c r="E359" s="158" t="s">
        <v>19</v>
      </c>
      <c r="F359" s="159" t="s">
        <v>240</v>
      </c>
      <c r="H359" s="160">
        <v>3</v>
      </c>
      <c r="I359" s="161"/>
      <c r="L359" s="157"/>
      <c r="M359" s="162"/>
      <c r="T359" s="163"/>
      <c r="AT359" s="158" t="s">
        <v>237</v>
      </c>
      <c r="AU359" s="158" t="s">
        <v>83</v>
      </c>
      <c r="AV359" s="13" t="s">
        <v>233</v>
      </c>
      <c r="AW359" s="13" t="s">
        <v>33</v>
      </c>
      <c r="AX359" s="13" t="s">
        <v>81</v>
      </c>
      <c r="AY359" s="158" t="s">
        <v>226</v>
      </c>
    </row>
    <row r="360" spans="2:65" s="1" customFormat="1" ht="16.5" customHeight="1" x14ac:dyDescent="0.2">
      <c r="B360" s="33"/>
      <c r="C360" s="132" t="s">
        <v>1823</v>
      </c>
      <c r="D360" s="132" t="s">
        <v>228</v>
      </c>
      <c r="E360" s="133" t="s">
        <v>975</v>
      </c>
      <c r="F360" s="134" t="s">
        <v>976</v>
      </c>
      <c r="G360" s="135" t="s">
        <v>243</v>
      </c>
      <c r="H360" s="136">
        <v>6</v>
      </c>
      <c r="I360" s="137"/>
      <c r="J360" s="138">
        <f>ROUND(I360*H360,2)</f>
        <v>0</v>
      </c>
      <c r="K360" s="134" t="s">
        <v>232</v>
      </c>
      <c r="L360" s="33"/>
      <c r="M360" s="139" t="s">
        <v>19</v>
      </c>
      <c r="N360" s="140" t="s">
        <v>44</v>
      </c>
      <c r="P360" s="141">
        <f>O360*H360</f>
        <v>0</v>
      </c>
      <c r="Q360" s="141">
        <v>0.21734000000000001</v>
      </c>
      <c r="R360" s="141">
        <f>Q360*H360</f>
        <v>1.3040400000000001</v>
      </c>
      <c r="S360" s="141">
        <v>0</v>
      </c>
      <c r="T360" s="142">
        <f>S360*H360</f>
        <v>0</v>
      </c>
      <c r="AR360" s="143" t="s">
        <v>233</v>
      </c>
      <c r="AT360" s="143" t="s">
        <v>228</v>
      </c>
      <c r="AU360" s="143" t="s">
        <v>83</v>
      </c>
      <c r="AY360" s="18" t="s">
        <v>226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8" t="s">
        <v>81</v>
      </c>
      <c r="BK360" s="144">
        <f>ROUND(I360*H360,2)</f>
        <v>0</v>
      </c>
      <c r="BL360" s="18" t="s">
        <v>233</v>
      </c>
      <c r="BM360" s="143" t="s">
        <v>1997</v>
      </c>
    </row>
    <row r="361" spans="2:65" s="1" customFormat="1" x14ac:dyDescent="0.2">
      <c r="B361" s="33"/>
      <c r="D361" s="145" t="s">
        <v>235</v>
      </c>
      <c r="F361" s="146" t="s">
        <v>978</v>
      </c>
      <c r="I361" s="147"/>
      <c r="L361" s="33"/>
      <c r="M361" s="148"/>
      <c r="T361" s="54"/>
      <c r="AT361" s="18" t="s">
        <v>235</v>
      </c>
      <c r="AU361" s="18" t="s">
        <v>83</v>
      </c>
    </row>
    <row r="362" spans="2:65" s="1" customFormat="1" ht="16.5" customHeight="1" x14ac:dyDescent="0.2">
      <c r="B362" s="33"/>
      <c r="C362" s="175" t="s">
        <v>1825</v>
      </c>
      <c r="D362" s="175" t="s">
        <v>331</v>
      </c>
      <c r="E362" s="176" t="s">
        <v>979</v>
      </c>
      <c r="F362" s="177" t="s">
        <v>980</v>
      </c>
      <c r="G362" s="178" t="s">
        <v>243</v>
      </c>
      <c r="H362" s="179">
        <v>6</v>
      </c>
      <c r="I362" s="180"/>
      <c r="J362" s="181">
        <f>ROUND(I362*H362,2)</f>
        <v>0</v>
      </c>
      <c r="K362" s="177" t="s">
        <v>19</v>
      </c>
      <c r="L362" s="182"/>
      <c r="M362" s="183" t="s">
        <v>19</v>
      </c>
      <c r="N362" s="184" t="s">
        <v>44</v>
      </c>
      <c r="P362" s="141">
        <f>O362*H362</f>
        <v>0</v>
      </c>
      <c r="Q362" s="141">
        <v>0.16500000000000001</v>
      </c>
      <c r="R362" s="141">
        <f>Q362*H362</f>
        <v>0.99</v>
      </c>
      <c r="S362" s="141">
        <v>0</v>
      </c>
      <c r="T362" s="142">
        <f>S362*H362</f>
        <v>0</v>
      </c>
      <c r="AR362" s="143" t="s">
        <v>270</v>
      </c>
      <c r="AT362" s="143" t="s">
        <v>331</v>
      </c>
      <c r="AU362" s="143" t="s">
        <v>83</v>
      </c>
      <c r="AY362" s="18" t="s">
        <v>226</v>
      </c>
      <c r="BE362" s="144">
        <f>IF(N362="základní",J362,0)</f>
        <v>0</v>
      </c>
      <c r="BF362" s="144">
        <f>IF(N362="snížená",J362,0)</f>
        <v>0</v>
      </c>
      <c r="BG362" s="144">
        <f>IF(N362="zákl. přenesená",J362,0)</f>
        <v>0</v>
      </c>
      <c r="BH362" s="144">
        <f>IF(N362="sníž. přenesená",J362,0)</f>
        <v>0</v>
      </c>
      <c r="BI362" s="144">
        <f>IF(N362="nulová",J362,0)</f>
        <v>0</v>
      </c>
      <c r="BJ362" s="18" t="s">
        <v>81</v>
      </c>
      <c r="BK362" s="144">
        <f>ROUND(I362*H362,2)</f>
        <v>0</v>
      </c>
      <c r="BL362" s="18" t="s">
        <v>233</v>
      </c>
      <c r="BM362" s="143" t="s">
        <v>1998</v>
      </c>
    </row>
    <row r="363" spans="2:65" s="1" customFormat="1" ht="16.5" customHeight="1" x14ac:dyDescent="0.2">
      <c r="B363" s="33"/>
      <c r="C363" s="132" t="s">
        <v>2110</v>
      </c>
      <c r="D363" s="132" t="s">
        <v>228</v>
      </c>
      <c r="E363" s="133" t="s">
        <v>986</v>
      </c>
      <c r="F363" s="134" t="s">
        <v>987</v>
      </c>
      <c r="G363" s="135" t="s">
        <v>396</v>
      </c>
      <c r="H363" s="136">
        <v>199.16</v>
      </c>
      <c r="I363" s="137"/>
      <c r="J363" s="138">
        <f>ROUND(I363*H363,2)</f>
        <v>0</v>
      </c>
      <c r="K363" s="134" t="s">
        <v>232</v>
      </c>
      <c r="L363" s="33"/>
      <c r="M363" s="139" t="s">
        <v>19</v>
      </c>
      <c r="N363" s="140" t="s">
        <v>44</v>
      </c>
      <c r="P363" s="141">
        <f>O363*H363</f>
        <v>0</v>
      </c>
      <c r="Q363" s="141">
        <v>1.2999999999999999E-4</v>
      </c>
      <c r="R363" s="141">
        <f>Q363*H363</f>
        <v>2.5890799999999999E-2</v>
      </c>
      <c r="S363" s="141">
        <v>0</v>
      </c>
      <c r="T363" s="142">
        <f>S363*H363</f>
        <v>0</v>
      </c>
      <c r="AR363" s="143" t="s">
        <v>233</v>
      </c>
      <c r="AT363" s="143" t="s">
        <v>228</v>
      </c>
      <c r="AU363" s="143" t="s">
        <v>83</v>
      </c>
      <c r="AY363" s="18" t="s">
        <v>226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8" t="s">
        <v>81</v>
      </c>
      <c r="BK363" s="144">
        <f>ROUND(I363*H363,2)</f>
        <v>0</v>
      </c>
      <c r="BL363" s="18" t="s">
        <v>233</v>
      </c>
      <c r="BM363" s="143" t="s">
        <v>1999</v>
      </c>
    </row>
    <row r="364" spans="2:65" s="1" customFormat="1" x14ac:dyDescent="0.2">
      <c r="B364" s="33"/>
      <c r="D364" s="145" t="s">
        <v>235</v>
      </c>
      <c r="F364" s="146" t="s">
        <v>989</v>
      </c>
      <c r="I364" s="147"/>
      <c r="L364" s="33"/>
      <c r="M364" s="148"/>
      <c r="T364" s="54"/>
      <c r="AT364" s="18" t="s">
        <v>235</v>
      </c>
      <c r="AU364" s="18" t="s">
        <v>83</v>
      </c>
    </row>
    <row r="365" spans="2:65" s="12" customFormat="1" x14ac:dyDescent="0.2">
      <c r="B365" s="149"/>
      <c r="D365" s="150" t="s">
        <v>237</v>
      </c>
      <c r="E365" s="151" t="s">
        <v>19</v>
      </c>
      <c r="F365" s="152" t="s">
        <v>1828</v>
      </c>
      <c r="H365" s="153">
        <v>199.16</v>
      </c>
      <c r="I365" s="154"/>
      <c r="L365" s="149"/>
      <c r="M365" s="155"/>
      <c r="T365" s="156"/>
      <c r="AT365" s="151" t="s">
        <v>237</v>
      </c>
      <c r="AU365" s="151" t="s">
        <v>83</v>
      </c>
      <c r="AV365" s="12" t="s">
        <v>83</v>
      </c>
      <c r="AW365" s="12" t="s">
        <v>33</v>
      </c>
      <c r="AX365" s="12" t="s">
        <v>81</v>
      </c>
      <c r="AY365" s="151" t="s">
        <v>226</v>
      </c>
    </row>
    <row r="366" spans="2:65" s="11" customFormat="1" ht="22.9" customHeight="1" x14ac:dyDescent="0.2">
      <c r="B366" s="120"/>
      <c r="D366" s="121" t="s">
        <v>72</v>
      </c>
      <c r="E366" s="130" t="s">
        <v>330</v>
      </c>
      <c r="F366" s="130" t="s">
        <v>478</v>
      </c>
      <c r="I366" s="123"/>
      <c r="J366" s="131">
        <f>BK366</f>
        <v>0</v>
      </c>
      <c r="L366" s="120"/>
      <c r="M366" s="125"/>
      <c r="P366" s="126">
        <f>SUM(P367:P400)</f>
        <v>0</v>
      </c>
      <c r="R366" s="126">
        <f>SUM(R367:R400)</f>
        <v>0</v>
      </c>
      <c r="T366" s="127">
        <f>SUM(T367:T400)</f>
        <v>0</v>
      </c>
      <c r="AR366" s="121" t="s">
        <v>81</v>
      </c>
      <c r="AT366" s="128" t="s">
        <v>72</v>
      </c>
      <c r="AU366" s="128" t="s">
        <v>81</v>
      </c>
      <c r="AY366" s="121" t="s">
        <v>226</v>
      </c>
      <c r="BK366" s="129">
        <f>SUM(BK367:BK400)</f>
        <v>0</v>
      </c>
    </row>
    <row r="367" spans="2:65" s="1" customFormat="1" ht="24.2" customHeight="1" x14ac:dyDescent="0.2">
      <c r="B367" s="33"/>
      <c r="C367" s="132" t="s">
        <v>2112</v>
      </c>
      <c r="D367" s="132" t="s">
        <v>228</v>
      </c>
      <c r="E367" s="133" t="s">
        <v>1309</v>
      </c>
      <c r="F367" s="134" t="s">
        <v>1310</v>
      </c>
      <c r="G367" s="135" t="s">
        <v>396</v>
      </c>
      <c r="H367" s="136">
        <v>398.32</v>
      </c>
      <c r="I367" s="137"/>
      <c r="J367" s="138">
        <f>ROUND(I367*H367,2)</f>
        <v>0</v>
      </c>
      <c r="K367" s="134" t="s">
        <v>232</v>
      </c>
      <c r="L367" s="33"/>
      <c r="M367" s="139" t="s">
        <v>19</v>
      </c>
      <c r="N367" s="140" t="s">
        <v>44</v>
      </c>
      <c r="P367" s="141">
        <f>O367*H367</f>
        <v>0</v>
      </c>
      <c r="Q367" s="141">
        <v>0</v>
      </c>
      <c r="R367" s="141">
        <f>Q367*H367</f>
        <v>0</v>
      </c>
      <c r="S367" s="141">
        <v>0</v>
      </c>
      <c r="T367" s="142">
        <f>S367*H367</f>
        <v>0</v>
      </c>
      <c r="AR367" s="143" t="s">
        <v>233</v>
      </c>
      <c r="AT367" s="143" t="s">
        <v>228</v>
      </c>
      <c r="AU367" s="143" t="s">
        <v>83</v>
      </c>
      <c r="AY367" s="18" t="s">
        <v>226</v>
      </c>
      <c r="BE367" s="144">
        <f>IF(N367="základní",J367,0)</f>
        <v>0</v>
      </c>
      <c r="BF367" s="144">
        <f>IF(N367="snížená",J367,0)</f>
        <v>0</v>
      </c>
      <c r="BG367" s="144">
        <f>IF(N367="zákl. přenesená",J367,0)</f>
        <v>0</v>
      </c>
      <c r="BH367" s="144">
        <f>IF(N367="sníž. přenesená",J367,0)</f>
        <v>0</v>
      </c>
      <c r="BI367" s="144">
        <f>IF(N367="nulová",J367,0)</f>
        <v>0</v>
      </c>
      <c r="BJ367" s="18" t="s">
        <v>81</v>
      </c>
      <c r="BK367" s="144">
        <f>ROUND(I367*H367,2)</f>
        <v>0</v>
      </c>
      <c r="BL367" s="18" t="s">
        <v>233</v>
      </c>
      <c r="BM367" s="143" t="s">
        <v>2001</v>
      </c>
    </row>
    <row r="368" spans="2:65" s="1" customFormat="1" x14ac:dyDescent="0.2">
      <c r="B368" s="33"/>
      <c r="D368" s="145" t="s">
        <v>235</v>
      </c>
      <c r="F368" s="146" t="s">
        <v>1312</v>
      </c>
      <c r="I368" s="147"/>
      <c r="L368" s="33"/>
      <c r="M368" s="148"/>
      <c r="T368" s="54"/>
      <c r="AT368" s="18" t="s">
        <v>235</v>
      </c>
      <c r="AU368" s="18" t="s">
        <v>83</v>
      </c>
    </row>
    <row r="369" spans="2:65" s="12" customFormat="1" x14ac:dyDescent="0.2">
      <c r="B369" s="149"/>
      <c r="D369" s="150" t="s">
        <v>237</v>
      </c>
      <c r="E369" s="151" t="s">
        <v>19</v>
      </c>
      <c r="F369" s="152" t="s">
        <v>2002</v>
      </c>
      <c r="H369" s="153">
        <v>398.32</v>
      </c>
      <c r="I369" s="154"/>
      <c r="L369" s="149"/>
      <c r="M369" s="155"/>
      <c r="T369" s="156"/>
      <c r="AT369" s="151" t="s">
        <v>237</v>
      </c>
      <c r="AU369" s="151" t="s">
        <v>83</v>
      </c>
      <c r="AV369" s="12" t="s">
        <v>83</v>
      </c>
      <c r="AW369" s="12" t="s">
        <v>33</v>
      </c>
      <c r="AX369" s="12" t="s">
        <v>81</v>
      </c>
      <c r="AY369" s="151" t="s">
        <v>226</v>
      </c>
    </row>
    <row r="370" spans="2:65" s="1" customFormat="1" ht="16.5" customHeight="1" x14ac:dyDescent="0.2">
      <c r="B370" s="33"/>
      <c r="C370" s="132" t="s">
        <v>2113</v>
      </c>
      <c r="D370" s="132" t="s">
        <v>228</v>
      </c>
      <c r="E370" s="133" t="s">
        <v>1314</v>
      </c>
      <c r="F370" s="134" t="s">
        <v>1315</v>
      </c>
      <c r="G370" s="135" t="s">
        <v>396</v>
      </c>
      <c r="H370" s="136">
        <v>398.32</v>
      </c>
      <c r="I370" s="137"/>
      <c r="J370" s="138">
        <f>ROUND(I370*H370,2)</f>
        <v>0</v>
      </c>
      <c r="K370" s="134" t="s">
        <v>232</v>
      </c>
      <c r="L370" s="33"/>
      <c r="M370" s="139" t="s">
        <v>19</v>
      </c>
      <c r="N370" s="140" t="s">
        <v>44</v>
      </c>
      <c r="P370" s="141">
        <f>O370*H370</f>
        <v>0</v>
      </c>
      <c r="Q370" s="141">
        <v>0</v>
      </c>
      <c r="R370" s="141">
        <f>Q370*H370</f>
        <v>0</v>
      </c>
      <c r="S370" s="141">
        <v>0</v>
      </c>
      <c r="T370" s="142">
        <f>S370*H370</f>
        <v>0</v>
      </c>
      <c r="AR370" s="143" t="s">
        <v>233</v>
      </c>
      <c r="AT370" s="143" t="s">
        <v>228</v>
      </c>
      <c r="AU370" s="143" t="s">
        <v>83</v>
      </c>
      <c r="AY370" s="18" t="s">
        <v>226</v>
      </c>
      <c r="BE370" s="144">
        <f>IF(N370="základní",J370,0)</f>
        <v>0</v>
      </c>
      <c r="BF370" s="144">
        <f>IF(N370="snížená",J370,0)</f>
        <v>0</v>
      </c>
      <c r="BG370" s="144">
        <f>IF(N370="zákl. přenesená",J370,0)</f>
        <v>0</v>
      </c>
      <c r="BH370" s="144">
        <f>IF(N370="sníž. přenesená",J370,0)</f>
        <v>0</v>
      </c>
      <c r="BI370" s="144">
        <f>IF(N370="nulová",J370,0)</f>
        <v>0</v>
      </c>
      <c r="BJ370" s="18" t="s">
        <v>81</v>
      </c>
      <c r="BK370" s="144">
        <f>ROUND(I370*H370,2)</f>
        <v>0</v>
      </c>
      <c r="BL370" s="18" t="s">
        <v>233</v>
      </c>
      <c r="BM370" s="143" t="s">
        <v>2003</v>
      </c>
    </row>
    <row r="371" spans="2:65" s="1" customFormat="1" x14ac:dyDescent="0.2">
      <c r="B371" s="33"/>
      <c r="D371" s="145" t="s">
        <v>235</v>
      </c>
      <c r="F371" s="146" t="s">
        <v>1317</v>
      </c>
      <c r="I371" s="147"/>
      <c r="L371" s="33"/>
      <c r="M371" s="148"/>
      <c r="T371" s="54"/>
      <c r="AT371" s="18" t="s">
        <v>235</v>
      </c>
      <c r="AU371" s="18" t="s">
        <v>83</v>
      </c>
    </row>
    <row r="372" spans="2:65" s="12" customFormat="1" x14ac:dyDescent="0.2">
      <c r="B372" s="149"/>
      <c r="D372" s="150" t="s">
        <v>237</v>
      </c>
      <c r="E372" s="151" t="s">
        <v>19</v>
      </c>
      <c r="F372" s="152" t="s">
        <v>2002</v>
      </c>
      <c r="H372" s="153">
        <v>398.32</v>
      </c>
      <c r="I372" s="154"/>
      <c r="L372" s="149"/>
      <c r="M372" s="155"/>
      <c r="T372" s="156"/>
      <c r="AT372" s="151" t="s">
        <v>237</v>
      </c>
      <c r="AU372" s="151" t="s">
        <v>83</v>
      </c>
      <c r="AV372" s="12" t="s">
        <v>83</v>
      </c>
      <c r="AW372" s="12" t="s">
        <v>33</v>
      </c>
      <c r="AX372" s="12" t="s">
        <v>73</v>
      </c>
      <c r="AY372" s="151" t="s">
        <v>226</v>
      </c>
    </row>
    <row r="373" spans="2:65" s="13" customFormat="1" x14ac:dyDescent="0.2">
      <c r="B373" s="157"/>
      <c r="D373" s="150" t="s">
        <v>237</v>
      </c>
      <c r="E373" s="158" t="s">
        <v>19</v>
      </c>
      <c r="F373" s="159" t="s">
        <v>240</v>
      </c>
      <c r="H373" s="160">
        <v>398.32</v>
      </c>
      <c r="I373" s="161"/>
      <c r="L373" s="157"/>
      <c r="M373" s="162"/>
      <c r="T373" s="163"/>
      <c r="AT373" s="158" t="s">
        <v>237</v>
      </c>
      <c r="AU373" s="158" t="s">
        <v>83</v>
      </c>
      <c r="AV373" s="13" t="s">
        <v>233</v>
      </c>
      <c r="AW373" s="13" t="s">
        <v>33</v>
      </c>
      <c r="AX373" s="13" t="s">
        <v>81</v>
      </c>
      <c r="AY373" s="158" t="s">
        <v>226</v>
      </c>
    </row>
    <row r="374" spans="2:65" s="1" customFormat="1" ht="24.2" customHeight="1" x14ac:dyDescent="0.2">
      <c r="B374" s="33"/>
      <c r="C374" s="132" t="s">
        <v>544</v>
      </c>
      <c r="D374" s="132" t="s">
        <v>228</v>
      </c>
      <c r="E374" s="133" t="s">
        <v>490</v>
      </c>
      <c r="F374" s="134" t="s">
        <v>491</v>
      </c>
      <c r="G374" s="135" t="s">
        <v>492</v>
      </c>
      <c r="H374" s="136">
        <v>126.553</v>
      </c>
      <c r="I374" s="137"/>
      <c r="J374" s="138">
        <f>ROUND(I374*H374,2)</f>
        <v>0</v>
      </c>
      <c r="K374" s="134" t="s">
        <v>232</v>
      </c>
      <c r="L374" s="33"/>
      <c r="M374" s="139" t="s">
        <v>19</v>
      </c>
      <c r="N374" s="140" t="s">
        <v>44</v>
      </c>
      <c r="P374" s="141">
        <f>O374*H374</f>
        <v>0</v>
      </c>
      <c r="Q374" s="141">
        <v>0</v>
      </c>
      <c r="R374" s="141">
        <f>Q374*H374</f>
        <v>0</v>
      </c>
      <c r="S374" s="141">
        <v>0</v>
      </c>
      <c r="T374" s="142">
        <f>S374*H374</f>
        <v>0</v>
      </c>
      <c r="AR374" s="143" t="s">
        <v>233</v>
      </c>
      <c r="AT374" s="143" t="s">
        <v>228</v>
      </c>
      <c r="AU374" s="143" t="s">
        <v>83</v>
      </c>
      <c r="AY374" s="18" t="s">
        <v>226</v>
      </c>
      <c r="BE374" s="144">
        <f>IF(N374="základní",J374,0)</f>
        <v>0</v>
      </c>
      <c r="BF374" s="144">
        <f>IF(N374="snížená",J374,0)</f>
        <v>0</v>
      </c>
      <c r="BG374" s="144">
        <f>IF(N374="zákl. přenesená",J374,0)</f>
        <v>0</v>
      </c>
      <c r="BH374" s="144">
        <f>IF(N374="sníž. přenesená",J374,0)</f>
        <v>0</v>
      </c>
      <c r="BI374" s="144">
        <f>IF(N374="nulová",J374,0)</f>
        <v>0</v>
      </c>
      <c r="BJ374" s="18" t="s">
        <v>81</v>
      </c>
      <c r="BK374" s="144">
        <f>ROUND(I374*H374,2)</f>
        <v>0</v>
      </c>
      <c r="BL374" s="18" t="s">
        <v>233</v>
      </c>
      <c r="BM374" s="143" t="s">
        <v>2004</v>
      </c>
    </row>
    <row r="375" spans="2:65" s="1" customFormat="1" x14ac:dyDescent="0.2">
      <c r="B375" s="33"/>
      <c r="D375" s="145" t="s">
        <v>235</v>
      </c>
      <c r="F375" s="146" t="s">
        <v>494</v>
      </c>
      <c r="I375" s="147"/>
      <c r="L375" s="33"/>
      <c r="M375" s="148"/>
      <c r="T375" s="54"/>
      <c r="AT375" s="18" t="s">
        <v>235</v>
      </c>
      <c r="AU375" s="18" t="s">
        <v>83</v>
      </c>
    </row>
    <row r="376" spans="2:65" s="12" customFormat="1" x14ac:dyDescent="0.2">
      <c r="B376" s="149"/>
      <c r="D376" s="150" t="s">
        <v>237</v>
      </c>
      <c r="E376" s="151" t="s">
        <v>19</v>
      </c>
      <c r="F376" s="152" t="s">
        <v>2385</v>
      </c>
      <c r="H376" s="153">
        <v>71.882999999999996</v>
      </c>
      <c r="I376" s="154"/>
      <c r="L376" s="149"/>
      <c r="M376" s="155"/>
      <c r="T376" s="156"/>
      <c r="AT376" s="151" t="s">
        <v>237</v>
      </c>
      <c r="AU376" s="151" t="s">
        <v>83</v>
      </c>
      <c r="AV376" s="12" t="s">
        <v>83</v>
      </c>
      <c r="AW376" s="12" t="s">
        <v>33</v>
      </c>
      <c r="AX376" s="12" t="s">
        <v>73</v>
      </c>
      <c r="AY376" s="151" t="s">
        <v>226</v>
      </c>
    </row>
    <row r="377" spans="2:65" s="12" customFormat="1" x14ac:dyDescent="0.2">
      <c r="B377" s="149"/>
      <c r="D377" s="150" t="s">
        <v>237</v>
      </c>
      <c r="E377" s="151" t="s">
        <v>19</v>
      </c>
      <c r="F377" s="152" t="s">
        <v>2386</v>
      </c>
      <c r="H377" s="153">
        <v>54.67</v>
      </c>
      <c r="I377" s="154"/>
      <c r="L377" s="149"/>
      <c r="M377" s="155"/>
      <c r="T377" s="156"/>
      <c r="AT377" s="151" t="s">
        <v>237</v>
      </c>
      <c r="AU377" s="151" t="s">
        <v>83</v>
      </c>
      <c r="AV377" s="12" t="s">
        <v>83</v>
      </c>
      <c r="AW377" s="12" t="s">
        <v>33</v>
      </c>
      <c r="AX377" s="12" t="s">
        <v>73</v>
      </c>
      <c r="AY377" s="151" t="s">
        <v>226</v>
      </c>
    </row>
    <row r="378" spans="2:65" s="13" customFormat="1" x14ac:dyDescent="0.2">
      <c r="B378" s="157"/>
      <c r="D378" s="150" t="s">
        <v>237</v>
      </c>
      <c r="E378" s="158" t="s">
        <v>19</v>
      </c>
      <c r="F378" s="159" t="s">
        <v>240</v>
      </c>
      <c r="H378" s="160">
        <v>126.553</v>
      </c>
      <c r="I378" s="161"/>
      <c r="L378" s="157"/>
      <c r="M378" s="162"/>
      <c r="T378" s="163"/>
      <c r="AT378" s="158" t="s">
        <v>237</v>
      </c>
      <c r="AU378" s="158" t="s">
        <v>83</v>
      </c>
      <c r="AV378" s="13" t="s">
        <v>233</v>
      </c>
      <c r="AW378" s="13" t="s">
        <v>33</v>
      </c>
      <c r="AX378" s="13" t="s">
        <v>81</v>
      </c>
      <c r="AY378" s="158" t="s">
        <v>226</v>
      </c>
    </row>
    <row r="379" spans="2:65" s="1" customFormat="1" ht="24.2" customHeight="1" x14ac:dyDescent="0.2">
      <c r="B379" s="33"/>
      <c r="C379" s="132" t="s">
        <v>2114</v>
      </c>
      <c r="D379" s="132" t="s">
        <v>228</v>
      </c>
      <c r="E379" s="133" t="s">
        <v>497</v>
      </c>
      <c r="F379" s="134" t="s">
        <v>498</v>
      </c>
      <c r="G379" s="135" t="s">
        <v>492</v>
      </c>
      <c r="H379" s="136">
        <v>506.21199999999999</v>
      </c>
      <c r="I379" s="137"/>
      <c r="J379" s="138">
        <f>ROUND(I379*H379,2)</f>
        <v>0</v>
      </c>
      <c r="K379" s="134" t="s">
        <v>232</v>
      </c>
      <c r="L379" s="33"/>
      <c r="M379" s="139" t="s">
        <v>19</v>
      </c>
      <c r="N379" s="140" t="s">
        <v>44</v>
      </c>
      <c r="P379" s="141">
        <f>O379*H379</f>
        <v>0</v>
      </c>
      <c r="Q379" s="141">
        <v>0</v>
      </c>
      <c r="R379" s="141">
        <f>Q379*H379</f>
        <v>0</v>
      </c>
      <c r="S379" s="141">
        <v>0</v>
      </c>
      <c r="T379" s="142">
        <f>S379*H379</f>
        <v>0</v>
      </c>
      <c r="AR379" s="143" t="s">
        <v>233</v>
      </c>
      <c r="AT379" s="143" t="s">
        <v>228</v>
      </c>
      <c r="AU379" s="143" t="s">
        <v>83</v>
      </c>
      <c r="AY379" s="18" t="s">
        <v>226</v>
      </c>
      <c r="BE379" s="144">
        <f>IF(N379="základní",J379,0)</f>
        <v>0</v>
      </c>
      <c r="BF379" s="144">
        <f>IF(N379="snížená",J379,0)</f>
        <v>0</v>
      </c>
      <c r="BG379" s="144">
        <f>IF(N379="zákl. přenesená",J379,0)</f>
        <v>0</v>
      </c>
      <c r="BH379" s="144">
        <f>IF(N379="sníž. přenesená",J379,0)</f>
        <v>0</v>
      </c>
      <c r="BI379" s="144">
        <f>IF(N379="nulová",J379,0)</f>
        <v>0</v>
      </c>
      <c r="BJ379" s="18" t="s">
        <v>81</v>
      </c>
      <c r="BK379" s="144">
        <f>ROUND(I379*H379,2)</f>
        <v>0</v>
      </c>
      <c r="BL379" s="18" t="s">
        <v>233</v>
      </c>
      <c r="BM379" s="143" t="s">
        <v>2007</v>
      </c>
    </row>
    <row r="380" spans="2:65" s="1" customFormat="1" x14ac:dyDescent="0.2">
      <c r="B380" s="33"/>
      <c r="D380" s="145" t="s">
        <v>235</v>
      </c>
      <c r="F380" s="146" t="s">
        <v>500</v>
      </c>
      <c r="I380" s="147"/>
      <c r="L380" s="33"/>
      <c r="M380" s="148"/>
      <c r="T380" s="54"/>
      <c r="AT380" s="18" t="s">
        <v>235</v>
      </c>
      <c r="AU380" s="18" t="s">
        <v>83</v>
      </c>
    </row>
    <row r="381" spans="2:65" s="12" customFormat="1" x14ac:dyDescent="0.2">
      <c r="B381" s="149"/>
      <c r="D381" s="150" t="s">
        <v>237</v>
      </c>
      <c r="F381" s="152" t="s">
        <v>2387</v>
      </c>
      <c r="H381" s="153">
        <v>506.21199999999999</v>
      </c>
      <c r="I381" s="154"/>
      <c r="L381" s="149"/>
      <c r="M381" s="155"/>
      <c r="T381" s="156"/>
      <c r="AT381" s="151" t="s">
        <v>237</v>
      </c>
      <c r="AU381" s="151" t="s">
        <v>83</v>
      </c>
      <c r="AV381" s="12" t="s">
        <v>83</v>
      </c>
      <c r="AW381" s="12" t="s">
        <v>4</v>
      </c>
      <c r="AX381" s="12" t="s">
        <v>81</v>
      </c>
      <c r="AY381" s="151" t="s">
        <v>226</v>
      </c>
    </row>
    <row r="382" spans="2:65" s="1" customFormat="1" ht="24.2" customHeight="1" x14ac:dyDescent="0.2">
      <c r="B382" s="33"/>
      <c r="C382" s="132" t="s">
        <v>2215</v>
      </c>
      <c r="D382" s="132" t="s">
        <v>228</v>
      </c>
      <c r="E382" s="133" t="s">
        <v>503</v>
      </c>
      <c r="F382" s="134" t="s">
        <v>504</v>
      </c>
      <c r="G382" s="135" t="s">
        <v>492</v>
      </c>
      <c r="H382" s="136">
        <v>172.977</v>
      </c>
      <c r="I382" s="137"/>
      <c r="J382" s="138">
        <f>ROUND(I382*H382,2)</f>
        <v>0</v>
      </c>
      <c r="K382" s="134" t="s">
        <v>232</v>
      </c>
      <c r="L382" s="33"/>
      <c r="M382" s="139" t="s">
        <v>19</v>
      </c>
      <c r="N382" s="140" t="s">
        <v>44</v>
      </c>
      <c r="P382" s="141">
        <f>O382*H382</f>
        <v>0</v>
      </c>
      <c r="Q382" s="141">
        <v>0</v>
      </c>
      <c r="R382" s="141">
        <f>Q382*H382</f>
        <v>0</v>
      </c>
      <c r="S382" s="141">
        <v>0</v>
      </c>
      <c r="T382" s="142">
        <f>S382*H382</f>
        <v>0</v>
      </c>
      <c r="AR382" s="143" t="s">
        <v>233</v>
      </c>
      <c r="AT382" s="143" t="s">
        <v>228</v>
      </c>
      <c r="AU382" s="143" t="s">
        <v>83</v>
      </c>
      <c r="AY382" s="18" t="s">
        <v>226</v>
      </c>
      <c r="BE382" s="144">
        <f>IF(N382="základní",J382,0)</f>
        <v>0</v>
      </c>
      <c r="BF382" s="144">
        <f>IF(N382="snížená",J382,0)</f>
        <v>0</v>
      </c>
      <c r="BG382" s="144">
        <f>IF(N382="zákl. přenesená",J382,0)</f>
        <v>0</v>
      </c>
      <c r="BH382" s="144">
        <f>IF(N382="sníž. přenesená",J382,0)</f>
        <v>0</v>
      </c>
      <c r="BI382" s="144">
        <f>IF(N382="nulová",J382,0)</f>
        <v>0</v>
      </c>
      <c r="BJ382" s="18" t="s">
        <v>81</v>
      </c>
      <c r="BK382" s="144">
        <f>ROUND(I382*H382,2)</f>
        <v>0</v>
      </c>
      <c r="BL382" s="18" t="s">
        <v>233</v>
      </c>
      <c r="BM382" s="143" t="s">
        <v>2009</v>
      </c>
    </row>
    <row r="383" spans="2:65" s="1" customFormat="1" x14ac:dyDescent="0.2">
      <c r="B383" s="33"/>
      <c r="D383" s="145" t="s">
        <v>235</v>
      </c>
      <c r="F383" s="146" t="s">
        <v>506</v>
      </c>
      <c r="I383" s="147"/>
      <c r="L383" s="33"/>
      <c r="M383" s="148"/>
      <c r="T383" s="54"/>
      <c r="AT383" s="18" t="s">
        <v>235</v>
      </c>
      <c r="AU383" s="18" t="s">
        <v>83</v>
      </c>
    </row>
    <row r="384" spans="2:65" s="12" customFormat="1" x14ac:dyDescent="0.2">
      <c r="B384" s="149"/>
      <c r="D384" s="150" t="s">
        <v>237</v>
      </c>
      <c r="E384" s="151" t="s">
        <v>19</v>
      </c>
      <c r="F384" s="152" t="s">
        <v>2388</v>
      </c>
      <c r="H384" s="153">
        <v>1.96</v>
      </c>
      <c r="I384" s="154"/>
      <c r="L384" s="149"/>
      <c r="M384" s="155"/>
      <c r="T384" s="156"/>
      <c r="AT384" s="151" t="s">
        <v>237</v>
      </c>
      <c r="AU384" s="151" t="s">
        <v>83</v>
      </c>
      <c r="AV384" s="12" t="s">
        <v>83</v>
      </c>
      <c r="AW384" s="12" t="s">
        <v>33</v>
      </c>
      <c r="AX384" s="12" t="s">
        <v>73</v>
      </c>
      <c r="AY384" s="151" t="s">
        <v>226</v>
      </c>
    </row>
    <row r="385" spans="2:65" s="12" customFormat="1" x14ac:dyDescent="0.2">
      <c r="B385" s="149"/>
      <c r="D385" s="150" t="s">
        <v>237</v>
      </c>
      <c r="E385" s="151" t="s">
        <v>19</v>
      </c>
      <c r="F385" s="152" t="s">
        <v>2389</v>
      </c>
      <c r="H385" s="153">
        <v>78.106999999999999</v>
      </c>
      <c r="I385" s="154"/>
      <c r="L385" s="149"/>
      <c r="M385" s="155"/>
      <c r="T385" s="156"/>
      <c r="AT385" s="151" t="s">
        <v>237</v>
      </c>
      <c r="AU385" s="151" t="s">
        <v>83</v>
      </c>
      <c r="AV385" s="12" t="s">
        <v>83</v>
      </c>
      <c r="AW385" s="12" t="s">
        <v>33</v>
      </c>
      <c r="AX385" s="12" t="s">
        <v>73</v>
      </c>
      <c r="AY385" s="151" t="s">
        <v>226</v>
      </c>
    </row>
    <row r="386" spans="2:65" s="12" customFormat="1" x14ac:dyDescent="0.2">
      <c r="B386" s="149"/>
      <c r="D386" s="150" t="s">
        <v>237</v>
      </c>
      <c r="E386" s="151" t="s">
        <v>19</v>
      </c>
      <c r="F386" s="152" t="s">
        <v>2390</v>
      </c>
      <c r="H386" s="153">
        <v>92.91</v>
      </c>
      <c r="I386" s="154"/>
      <c r="L386" s="149"/>
      <c r="M386" s="155"/>
      <c r="T386" s="156"/>
      <c r="AT386" s="151" t="s">
        <v>237</v>
      </c>
      <c r="AU386" s="151" t="s">
        <v>83</v>
      </c>
      <c r="AV386" s="12" t="s">
        <v>83</v>
      </c>
      <c r="AW386" s="12" t="s">
        <v>33</v>
      </c>
      <c r="AX386" s="12" t="s">
        <v>73</v>
      </c>
      <c r="AY386" s="151" t="s">
        <v>226</v>
      </c>
    </row>
    <row r="387" spans="2:65" s="13" customFormat="1" x14ac:dyDescent="0.2">
      <c r="B387" s="157"/>
      <c r="D387" s="150" t="s">
        <v>237</v>
      </c>
      <c r="E387" s="158" t="s">
        <v>19</v>
      </c>
      <c r="F387" s="159" t="s">
        <v>240</v>
      </c>
      <c r="H387" s="160">
        <v>172.977</v>
      </c>
      <c r="I387" s="161"/>
      <c r="L387" s="157"/>
      <c r="M387" s="162"/>
      <c r="T387" s="163"/>
      <c r="AT387" s="158" t="s">
        <v>237</v>
      </c>
      <c r="AU387" s="158" t="s">
        <v>83</v>
      </c>
      <c r="AV387" s="13" t="s">
        <v>233</v>
      </c>
      <c r="AW387" s="13" t="s">
        <v>33</v>
      </c>
      <c r="AX387" s="13" t="s">
        <v>81</v>
      </c>
      <c r="AY387" s="158" t="s">
        <v>226</v>
      </c>
    </row>
    <row r="388" spans="2:65" s="1" customFormat="1" ht="24.2" customHeight="1" x14ac:dyDescent="0.2">
      <c r="B388" s="33"/>
      <c r="C388" s="132" t="s">
        <v>2316</v>
      </c>
      <c r="D388" s="132" t="s">
        <v>228</v>
      </c>
      <c r="E388" s="133" t="s">
        <v>509</v>
      </c>
      <c r="F388" s="134" t="s">
        <v>498</v>
      </c>
      <c r="G388" s="135" t="s">
        <v>492</v>
      </c>
      <c r="H388" s="136">
        <v>691.90800000000002</v>
      </c>
      <c r="I388" s="137"/>
      <c r="J388" s="138">
        <f>ROUND(I388*H388,2)</f>
        <v>0</v>
      </c>
      <c r="K388" s="134" t="s">
        <v>232</v>
      </c>
      <c r="L388" s="33"/>
      <c r="M388" s="139" t="s">
        <v>19</v>
      </c>
      <c r="N388" s="140" t="s">
        <v>44</v>
      </c>
      <c r="P388" s="141">
        <f>O388*H388</f>
        <v>0</v>
      </c>
      <c r="Q388" s="141">
        <v>0</v>
      </c>
      <c r="R388" s="141">
        <f>Q388*H388</f>
        <v>0</v>
      </c>
      <c r="S388" s="141">
        <v>0</v>
      </c>
      <c r="T388" s="142">
        <f>S388*H388</f>
        <v>0</v>
      </c>
      <c r="AR388" s="143" t="s">
        <v>233</v>
      </c>
      <c r="AT388" s="143" t="s">
        <v>228</v>
      </c>
      <c r="AU388" s="143" t="s">
        <v>83</v>
      </c>
      <c r="AY388" s="18" t="s">
        <v>226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8" t="s">
        <v>81</v>
      </c>
      <c r="BK388" s="144">
        <f>ROUND(I388*H388,2)</f>
        <v>0</v>
      </c>
      <c r="BL388" s="18" t="s">
        <v>233</v>
      </c>
      <c r="BM388" s="143" t="s">
        <v>2012</v>
      </c>
    </row>
    <row r="389" spans="2:65" s="1" customFormat="1" x14ac:dyDescent="0.2">
      <c r="B389" s="33"/>
      <c r="D389" s="145" t="s">
        <v>235</v>
      </c>
      <c r="F389" s="146" t="s">
        <v>511</v>
      </c>
      <c r="I389" s="147"/>
      <c r="L389" s="33"/>
      <c r="M389" s="148"/>
      <c r="T389" s="54"/>
      <c r="AT389" s="18" t="s">
        <v>235</v>
      </c>
      <c r="AU389" s="18" t="s">
        <v>83</v>
      </c>
    </row>
    <row r="390" spans="2:65" s="12" customFormat="1" x14ac:dyDescent="0.2">
      <c r="B390" s="149"/>
      <c r="D390" s="150" t="s">
        <v>237</v>
      </c>
      <c r="F390" s="152" t="s">
        <v>2391</v>
      </c>
      <c r="H390" s="153">
        <v>691.90800000000002</v>
      </c>
      <c r="I390" s="154"/>
      <c r="L390" s="149"/>
      <c r="M390" s="155"/>
      <c r="T390" s="156"/>
      <c r="AT390" s="151" t="s">
        <v>237</v>
      </c>
      <c r="AU390" s="151" t="s">
        <v>83</v>
      </c>
      <c r="AV390" s="12" t="s">
        <v>83</v>
      </c>
      <c r="AW390" s="12" t="s">
        <v>4</v>
      </c>
      <c r="AX390" s="12" t="s">
        <v>81</v>
      </c>
      <c r="AY390" s="151" t="s">
        <v>226</v>
      </c>
    </row>
    <row r="391" spans="2:65" s="1" customFormat="1" ht="24.2" customHeight="1" x14ac:dyDescent="0.2">
      <c r="B391" s="33"/>
      <c r="C391" s="132" t="s">
        <v>2392</v>
      </c>
      <c r="D391" s="132" t="s">
        <v>228</v>
      </c>
      <c r="E391" s="133" t="s">
        <v>514</v>
      </c>
      <c r="F391" s="134" t="s">
        <v>515</v>
      </c>
      <c r="G391" s="135" t="s">
        <v>492</v>
      </c>
      <c r="H391" s="136">
        <v>80.066999999999993</v>
      </c>
      <c r="I391" s="137"/>
      <c r="J391" s="138">
        <f>ROUND(I391*H391,2)</f>
        <v>0</v>
      </c>
      <c r="K391" s="134" t="s">
        <v>19</v>
      </c>
      <c r="L391" s="33"/>
      <c r="M391" s="139" t="s">
        <v>19</v>
      </c>
      <c r="N391" s="140" t="s">
        <v>44</v>
      </c>
      <c r="P391" s="141">
        <f>O391*H391</f>
        <v>0</v>
      </c>
      <c r="Q391" s="141">
        <v>0</v>
      </c>
      <c r="R391" s="141">
        <f>Q391*H391</f>
        <v>0</v>
      </c>
      <c r="S391" s="141">
        <v>0</v>
      </c>
      <c r="T391" s="142">
        <f>S391*H391</f>
        <v>0</v>
      </c>
      <c r="AR391" s="143" t="s">
        <v>233</v>
      </c>
      <c r="AT391" s="143" t="s">
        <v>228</v>
      </c>
      <c r="AU391" s="143" t="s">
        <v>83</v>
      </c>
      <c r="AY391" s="18" t="s">
        <v>226</v>
      </c>
      <c r="BE391" s="144">
        <f>IF(N391="základní",J391,0)</f>
        <v>0</v>
      </c>
      <c r="BF391" s="144">
        <f>IF(N391="snížená",J391,0)</f>
        <v>0</v>
      </c>
      <c r="BG391" s="144">
        <f>IF(N391="zákl. přenesená",J391,0)</f>
        <v>0</v>
      </c>
      <c r="BH391" s="144">
        <f>IF(N391="sníž. přenesená",J391,0)</f>
        <v>0</v>
      </c>
      <c r="BI391" s="144">
        <f>IF(N391="nulová",J391,0)</f>
        <v>0</v>
      </c>
      <c r="BJ391" s="18" t="s">
        <v>81</v>
      </c>
      <c r="BK391" s="144">
        <f>ROUND(I391*H391,2)</f>
        <v>0</v>
      </c>
      <c r="BL391" s="18" t="s">
        <v>233</v>
      </c>
      <c r="BM391" s="143" t="s">
        <v>2014</v>
      </c>
    </row>
    <row r="392" spans="2:65" s="12" customFormat="1" x14ac:dyDescent="0.2">
      <c r="B392" s="149"/>
      <c r="D392" s="150" t="s">
        <v>237</v>
      </c>
      <c r="E392" s="151" t="s">
        <v>19</v>
      </c>
      <c r="F392" s="152" t="s">
        <v>2388</v>
      </c>
      <c r="H392" s="153">
        <v>1.96</v>
      </c>
      <c r="I392" s="154"/>
      <c r="L392" s="149"/>
      <c r="M392" s="155"/>
      <c r="T392" s="156"/>
      <c r="AT392" s="151" t="s">
        <v>237</v>
      </c>
      <c r="AU392" s="151" t="s">
        <v>83</v>
      </c>
      <c r="AV392" s="12" t="s">
        <v>83</v>
      </c>
      <c r="AW392" s="12" t="s">
        <v>33</v>
      </c>
      <c r="AX392" s="12" t="s">
        <v>73</v>
      </c>
      <c r="AY392" s="151" t="s">
        <v>226</v>
      </c>
    </row>
    <row r="393" spans="2:65" s="12" customFormat="1" x14ac:dyDescent="0.2">
      <c r="B393" s="149"/>
      <c r="D393" s="150" t="s">
        <v>237</v>
      </c>
      <c r="E393" s="151" t="s">
        <v>19</v>
      </c>
      <c r="F393" s="152" t="s">
        <v>2389</v>
      </c>
      <c r="H393" s="153">
        <v>78.106999999999999</v>
      </c>
      <c r="I393" s="154"/>
      <c r="L393" s="149"/>
      <c r="M393" s="155"/>
      <c r="T393" s="156"/>
      <c r="AT393" s="151" t="s">
        <v>237</v>
      </c>
      <c r="AU393" s="151" t="s">
        <v>83</v>
      </c>
      <c r="AV393" s="12" t="s">
        <v>83</v>
      </c>
      <c r="AW393" s="12" t="s">
        <v>33</v>
      </c>
      <c r="AX393" s="12" t="s">
        <v>73</v>
      </c>
      <c r="AY393" s="151" t="s">
        <v>226</v>
      </c>
    </row>
    <row r="394" spans="2:65" s="13" customFormat="1" x14ac:dyDescent="0.2">
      <c r="B394" s="157"/>
      <c r="D394" s="150" t="s">
        <v>237</v>
      </c>
      <c r="E394" s="158" t="s">
        <v>19</v>
      </c>
      <c r="F394" s="159" t="s">
        <v>240</v>
      </c>
      <c r="H394" s="160">
        <v>80.066999999999993</v>
      </c>
      <c r="I394" s="161"/>
      <c r="L394" s="157"/>
      <c r="M394" s="162"/>
      <c r="T394" s="163"/>
      <c r="AT394" s="158" t="s">
        <v>237</v>
      </c>
      <c r="AU394" s="158" t="s">
        <v>83</v>
      </c>
      <c r="AV394" s="13" t="s">
        <v>233</v>
      </c>
      <c r="AW394" s="13" t="s">
        <v>33</v>
      </c>
      <c r="AX394" s="13" t="s">
        <v>81</v>
      </c>
      <c r="AY394" s="158" t="s">
        <v>226</v>
      </c>
    </row>
    <row r="395" spans="2:65" s="1" customFormat="1" ht="24.2" customHeight="1" x14ac:dyDescent="0.2">
      <c r="B395" s="33"/>
      <c r="C395" s="132" t="s">
        <v>2393</v>
      </c>
      <c r="D395" s="132" t="s">
        <v>228</v>
      </c>
      <c r="E395" s="133" t="s">
        <v>519</v>
      </c>
      <c r="F395" s="134" t="s">
        <v>520</v>
      </c>
      <c r="G395" s="135" t="s">
        <v>492</v>
      </c>
      <c r="H395" s="136">
        <v>147.58000000000001</v>
      </c>
      <c r="I395" s="137"/>
      <c r="J395" s="138">
        <f>ROUND(I395*H395,2)</f>
        <v>0</v>
      </c>
      <c r="K395" s="134" t="s">
        <v>19</v>
      </c>
      <c r="L395" s="33"/>
      <c r="M395" s="139" t="s">
        <v>19</v>
      </c>
      <c r="N395" s="140" t="s">
        <v>44</v>
      </c>
      <c r="P395" s="141">
        <f>O395*H395</f>
        <v>0</v>
      </c>
      <c r="Q395" s="141">
        <v>0</v>
      </c>
      <c r="R395" s="141">
        <f>Q395*H395</f>
        <v>0</v>
      </c>
      <c r="S395" s="141">
        <v>0</v>
      </c>
      <c r="T395" s="142">
        <f>S395*H395</f>
        <v>0</v>
      </c>
      <c r="AR395" s="143" t="s">
        <v>233</v>
      </c>
      <c r="AT395" s="143" t="s">
        <v>228</v>
      </c>
      <c r="AU395" s="143" t="s">
        <v>83</v>
      </c>
      <c r="AY395" s="18" t="s">
        <v>226</v>
      </c>
      <c r="BE395" s="144">
        <f>IF(N395="základní",J395,0)</f>
        <v>0</v>
      </c>
      <c r="BF395" s="144">
        <f>IF(N395="snížená",J395,0)</f>
        <v>0</v>
      </c>
      <c r="BG395" s="144">
        <f>IF(N395="zákl. přenesená",J395,0)</f>
        <v>0</v>
      </c>
      <c r="BH395" s="144">
        <f>IF(N395="sníž. přenesená",J395,0)</f>
        <v>0</v>
      </c>
      <c r="BI395" s="144">
        <f>IF(N395="nulová",J395,0)</f>
        <v>0</v>
      </c>
      <c r="BJ395" s="18" t="s">
        <v>81</v>
      </c>
      <c r="BK395" s="144">
        <f>ROUND(I395*H395,2)</f>
        <v>0</v>
      </c>
      <c r="BL395" s="18" t="s">
        <v>233</v>
      </c>
      <c r="BM395" s="143" t="s">
        <v>2015</v>
      </c>
    </row>
    <row r="396" spans="2:65" s="12" customFormat="1" x14ac:dyDescent="0.2">
      <c r="B396" s="149"/>
      <c r="D396" s="150" t="s">
        <v>237</v>
      </c>
      <c r="E396" s="151" t="s">
        <v>19</v>
      </c>
      <c r="F396" s="152" t="s">
        <v>2386</v>
      </c>
      <c r="H396" s="153">
        <v>54.67</v>
      </c>
      <c r="I396" s="154"/>
      <c r="L396" s="149"/>
      <c r="M396" s="155"/>
      <c r="T396" s="156"/>
      <c r="AT396" s="151" t="s">
        <v>237</v>
      </c>
      <c r="AU396" s="151" t="s">
        <v>83</v>
      </c>
      <c r="AV396" s="12" t="s">
        <v>83</v>
      </c>
      <c r="AW396" s="12" t="s">
        <v>33</v>
      </c>
      <c r="AX396" s="12" t="s">
        <v>73</v>
      </c>
      <c r="AY396" s="151" t="s">
        <v>226</v>
      </c>
    </row>
    <row r="397" spans="2:65" s="12" customFormat="1" x14ac:dyDescent="0.2">
      <c r="B397" s="149"/>
      <c r="D397" s="150" t="s">
        <v>237</v>
      </c>
      <c r="E397" s="151" t="s">
        <v>19</v>
      </c>
      <c r="F397" s="152" t="s">
        <v>2390</v>
      </c>
      <c r="H397" s="153">
        <v>92.91</v>
      </c>
      <c r="I397" s="154"/>
      <c r="L397" s="149"/>
      <c r="M397" s="155"/>
      <c r="T397" s="156"/>
      <c r="AT397" s="151" t="s">
        <v>237</v>
      </c>
      <c r="AU397" s="151" t="s">
        <v>83</v>
      </c>
      <c r="AV397" s="12" t="s">
        <v>83</v>
      </c>
      <c r="AW397" s="12" t="s">
        <v>33</v>
      </c>
      <c r="AX397" s="12" t="s">
        <v>73</v>
      </c>
      <c r="AY397" s="151" t="s">
        <v>226</v>
      </c>
    </row>
    <row r="398" spans="2:65" s="13" customFormat="1" x14ac:dyDescent="0.2">
      <c r="B398" s="157"/>
      <c r="D398" s="150" t="s">
        <v>237</v>
      </c>
      <c r="E398" s="158" t="s">
        <v>19</v>
      </c>
      <c r="F398" s="159" t="s">
        <v>240</v>
      </c>
      <c r="H398" s="160">
        <v>147.58000000000001</v>
      </c>
      <c r="I398" s="161"/>
      <c r="L398" s="157"/>
      <c r="M398" s="162"/>
      <c r="T398" s="163"/>
      <c r="AT398" s="158" t="s">
        <v>237</v>
      </c>
      <c r="AU398" s="158" t="s">
        <v>83</v>
      </c>
      <c r="AV398" s="13" t="s">
        <v>233</v>
      </c>
      <c r="AW398" s="13" t="s">
        <v>33</v>
      </c>
      <c r="AX398" s="13" t="s">
        <v>81</v>
      </c>
      <c r="AY398" s="158" t="s">
        <v>226</v>
      </c>
    </row>
    <row r="399" spans="2:65" s="1" customFormat="1" ht="24.2" customHeight="1" x14ac:dyDescent="0.2">
      <c r="B399" s="33"/>
      <c r="C399" s="132" t="s">
        <v>2394</v>
      </c>
      <c r="D399" s="132" t="s">
        <v>228</v>
      </c>
      <c r="E399" s="133" t="s">
        <v>1333</v>
      </c>
      <c r="F399" s="134" t="s">
        <v>606</v>
      </c>
      <c r="G399" s="135" t="s">
        <v>492</v>
      </c>
      <c r="H399" s="136">
        <v>71.882999999999996</v>
      </c>
      <c r="I399" s="137"/>
      <c r="J399" s="138">
        <f>ROUND(I399*H399,2)</f>
        <v>0</v>
      </c>
      <c r="K399" s="134" t="s">
        <v>19</v>
      </c>
      <c r="L399" s="33"/>
      <c r="M399" s="139" t="s">
        <v>19</v>
      </c>
      <c r="N399" s="140" t="s">
        <v>44</v>
      </c>
      <c r="P399" s="141">
        <f>O399*H399</f>
        <v>0</v>
      </c>
      <c r="Q399" s="141">
        <v>0</v>
      </c>
      <c r="R399" s="141">
        <f>Q399*H399</f>
        <v>0</v>
      </c>
      <c r="S399" s="141">
        <v>0</v>
      </c>
      <c r="T399" s="142">
        <f>S399*H399</f>
        <v>0</v>
      </c>
      <c r="AR399" s="143" t="s">
        <v>233</v>
      </c>
      <c r="AT399" s="143" t="s">
        <v>228</v>
      </c>
      <c r="AU399" s="143" t="s">
        <v>83</v>
      </c>
      <c r="AY399" s="18" t="s">
        <v>226</v>
      </c>
      <c r="BE399" s="144">
        <f>IF(N399="základní",J399,0)</f>
        <v>0</v>
      </c>
      <c r="BF399" s="144">
        <f>IF(N399="snížená",J399,0)</f>
        <v>0</v>
      </c>
      <c r="BG399" s="144">
        <f>IF(N399="zákl. přenesená",J399,0)</f>
        <v>0</v>
      </c>
      <c r="BH399" s="144">
        <f>IF(N399="sníž. přenesená",J399,0)</f>
        <v>0</v>
      </c>
      <c r="BI399" s="144">
        <f>IF(N399="nulová",J399,0)</f>
        <v>0</v>
      </c>
      <c r="BJ399" s="18" t="s">
        <v>81</v>
      </c>
      <c r="BK399" s="144">
        <f>ROUND(I399*H399,2)</f>
        <v>0</v>
      </c>
      <c r="BL399" s="18" t="s">
        <v>233</v>
      </c>
      <c r="BM399" s="143" t="s">
        <v>2016</v>
      </c>
    </row>
    <row r="400" spans="2:65" s="12" customFormat="1" x14ac:dyDescent="0.2">
      <c r="B400" s="149"/>
      <c r="D400" s="150" t="s">
        <v>237</v>
      </c>
      <c r="E400" s="151" t="s">
        <v>19</v>
      </c>
      <c r="F400" s="152" t="s">
        <v>2385</v>
      </c>
      <c r="H400" s="153">
        <v>71.882999999999996</v>
      </c>
      <c r="I400" s="154"/>
      <c r="L400" s="149"/>
      <c r="M400" s="155"/>
      <c r="T400" s="156"/>
      <c r="AT400" s="151" t="s">
        <v>237</v>
      </c>
      <c r="AU400" s="151" t="s">
        <v>83</v>
      </c>
      <c r="AV400" s="12" t="s">
        <v>83</v>
      </c>
      <c r="AW400" s="12" t="s">
        <v>33</v>
      </c>
      <c r="AX400" s="12" t="s">
        <v>81</v>
      </c>
      <c r="AY400" s="151" t="s">
        <v>226</v>
      </c>
    </row>
    <row r="401" spans="2:65" s="11" customFormat="1" ht="22.9" customHeight="1" x14ac:dyDescent="0.2">
      <c r="B401" s="120"/>
      <c r="D401" s="121" t="s">
        <v>72</v>
      </c>
      <c r="E401" s="130" t="s">
        <v>762</v>
      </c>
      <c r="F401" s="130" t="s">
        <v>763</v>
      </c>
      <c r="I401" s="123"/>
      <c r="J401" s="131">
        <f>BK401</f>
        <v>0</v>
      </c>
      <c r="L401" s="120"/>
      <c r="M401" s="125"/>
      <c r="P401" s="126">
        <f>SUM(P402:P403)</f>
        <v>0</v>
      </c>
      <c r="R401" s="126">
        <f>SUM(R402:R403)</f>
        <v>0</v>
      </c>
      <c r="T401" s="127">
        <f>SUM(T402:T403)</f>
        <v>0</v>
      </c>
      <c r="AR401" s="121" t="s">
        <v>81</v>
      </c>
      <c r="AT401" s="128" t="s">
        <v>72</v>
      </c>
      <c r="AU401" s="128" t="s">
        <v>81</v>
      </c>
      <c r="AY401" s="121" t="s">
        <v>226</v>
      </c>
      <c r="BK401" s="129">
        <f>SUM(BK402:BK403)</f>
        <v>0</v>
      </c>
    </row>
    <row r="402" spans="2:65" s="1" customFormat="1" ht="24.2" customHeight="1" x14ac:dyDescent="0.2">
      <c r="B402" s="33"/>
      <c r="C402" s="132" t="s">
        <v>2395</v>
      </c>
      <c r="D402" s="132" t="s">
        <v>228</v>
      </c>
      <c r="E402" s="133" t="s">
        <v>990</v>
      </c>
      <c r="F402" s="134" t="s">
        <v>991</v>
      </c>
      <c r="G402" s="135" t="s">
        <v>492</v>
      </c>
      <c r="H402" s="136">
        <v>1279.7190000000001</v>
      </c>
      <c r="I402" s="137"/>
      <c r="J402" s="138">
        <f>ROUND(I402*H402,2)</f>
        <v>0</v>
      </c>
      <c r="K402" s="134" t="s">
        <v>232</v>
      </c>
      <c r="L402" s="33"/>
      <c r="M402" s="139" t="s">
        <v>19</v>
      </c>
      <c r="N402" s="140" t="s">
        <v>44</v>
      </c>
      <c r="P402" s="141">
        <f>O402*H402</f>
        <v>0</v>
      </c>
      <c r="Q402" s="141">
        <v>0</v>
      </c>
      <c r="R402" s="141">
        <f>Q402*H402</f>
        <v>0</v>
      </c>
      <c r="S402" s="141">
        <v>0</v>
      </c>
      <c r="T402" s="142">
        <f>S402*H402</f>
        <v>0</v>
      </c>
      <c r="AR402" s="143" t="s">
        <v>233</v>
      </c>
      <c r="AT402" s="143" t="s">
        <v>228</v>
      </c>
      <c r="AU402" s="143" t="s">
        <v>83</v>
      </c>
      <c r="AY402" s="18" t="s">
        <v>226</v>
      </c>
      <c r="BE402" s="144">
        <f>IF(N402="základní",J402,0)</f>
        <v>0</v>
      </c>
      <c r="BF402" s="144">
        <f>IF(N402="snížená",J402,0)</f>
        <v>0</v>
      </c>
      <c r="BG402" s="144">
        <f>IF(N402="zákl. přenesená",J402,0)</f>
        <v>0</v>
      </c>
      <c r="BH402" s="144">
        <f>IF(N402="sníž. přenesená",J402,0)</f>
        <v>0</v>
      </c>
      <c r="BI402" s="144">
        <f>IF(N402="nulová",J402,0)</f>
        <v>0</v>
      </c>
      <c r="BJ402" s="18" t="s">
        <v>81</v>
      </c>
      <c r="BK402" s="144">
        <f>ROUND(I402*H402,2)</f>
        <v>0</v>
      </c>
      <c r="BL402" s="18" t="s">
        <v>233</v>
      </c>
      <c r="BM402" s="143" t="s">
        <v>2017</v>
      </c>
    </row>
    <row r="403" spans="2:65" s="1" customFormat="1" x14ac:dyDescent="0.2">
      <c r="B403" s="33"/>
      <c r="D403" s="145" t="s">
        <v>235</v>
      </c>
      <c r="F403" s="146" t="s">
        <v>993</v>
      </c>
      <c r="I403" s="147"/>
      <c r="L403" s="33"/>
      <c r="M403" s="164"/>
      <c r="N403" s="165"/>
      <c r="O403" s="165"/>
      <c r="P403" s="165"/>
      <c r="Q403" s="165"/>
      <c r="R403" s="165"/>
      <c r="S403" s="165"/>
      <c r="T403" s="166"/>
      <c r="AT403" s="18" t="s">
        <v>235</v>
      </c>
      <c r="AU403" s="18" t="s">
        <v>83</v>
      </c>
    </row>
    <row r="404" spans="2:65" s="1" customFormat="1" ht="6.95" customHeight="1" x14ac:dyDescent="0.2">
      <c r="B404" s="42"/>
      <c r="C404" s="43"/>
      <c r="D404" s="43"/>
      <c r="E404" s="43"/>
      <c r="F404" s="43"/>
      <c r="G404" s="43"/>
      <c r="H404" s="43"/>
      <c r="I404" s="43"/>
      <c r="J404" s="43"/>
      <c r="K404" s="43"/>
      <c r="L404" s="33"/>
    </row>
  </sheetData>
  <sheetProtection algorithmName="SHA-512" hashValue="B4Cu709Gv3Kz8ic9q0wDEPVCLHgEpFY3XsmJvbkYJcKM8viDodoobM1Nf5thAMRbYbvEnNBNOPnueswWKh/k2A==" saltValue="llFMFRzMO5vjwDK3tRu5JL8gcCPHN1jyQngrIwz6FQ3k0zDIuPMfJ95vTymVU2QTOvzenzZlgaaXCiaytx0XbA==" spinCount="100000" sheet="1" objects="1" scenarios="1" formatColumns="0" formatRows="0" autoFilter="0"/>
  <autoFilter ref="C87:K403" xr:uid="{00000000-0009-0000-0000-00001B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B00-000000000000}"/>
    <hyperlink ref="F97" r:id="rId2" xr:uid="{00000000-0004-0000-1B00-000001000000}"/>
    <hyperlink ref="F102" r:id="rId3" xr:uid="{00000000-0004-0000-1B00-000002000000}"/>
    <hyperlink ref="F105" r:id="rId4" xr:uid="{00000000-0004-0000-1B00-000003000000}"/>
    <hyperlink ref="F108" r:id="rId5" xr:uid="{00000000-0004-0000-1B00-000004000000}"/>
    <hyperlink ref="F112" r:id="rId6" xr:uid="{00000000-0004-0000-1B00-000005000000}"/>
    <hyperlink ref="F116" r:id="rId7" xr:uid="{00000000-0004-0000-1B00-000006000000}"/>
    <hyperlink ref="F119" r:id="rId8" xr:uid="{00000000-0004-0000-1B00-000007000000}"/>
    <hyperlink ref="F122" r:id="rId9" xr:uid="{00000000-0004-0000-1B00-000008000000}"/>
    <hyperlink ref="F124" r:id="rId10" xr:uid="{00000000-0004-0000-1B00-000009000000}"/>
    <hyperlink ref="F129" r:id="rId11" xr:uid="{00000000-0004-0000-1B00-00000A000000}"/>
    <hyperlink ref="F134" r:id="rId12" xr:uid="{00000000-0004-0000-1B00-00000B000000}"/>
    <hyperlink ref="F137" r:id="rId13" xr:uid="{00000000-0004-0000-1B00-00000C000000}"/>
    <hyperlink ref="F141" r:id="rId14" xr:uid="{00000000-0004-0000-1B00-00000D000000}"/>
    <hyperlink ref="F153" r:id="rId15" xr:uid="{00000000-0004-0000-1B00-00000E000000}"/>
    <hyperlink ref="F156" r:id="rId16" xr:uid="{00000000-0004-0000-1B00-00000F000000}"/>
    <hyperlink ref="F159" r:id="rId17" xr:uid="{00000000-0004-0000-1B00-000010000000}"/>
    <hyperlink ref="F164" r:id="rId18" xr:uid="{00000000-0004-0000-1B00-000011000000}"/>
    <hyperlink ref="F166" r:id="rId19" xr:uid="{00000000-0004-0000-1B00-000012000000}"/>
    <hyperlink ref="F169" r:id="rId20" xr:uid="{00000000-0004-0000-1B00-000013000000}"/>
    <hyperlink ref="F174" r:id="rId21" xr:uid="{00000000-0004-0000-1B00-000014000000}"/>
    <hyperlink ref="F177" r:id="rId22" xr:uid="{00000000-0004-0000-1B00-000015000000}"/>
    <hyperlink ref="F182" r:id="rId23" xr:uid="{00000000-0004-0000-1B00-000016000000}"/>
    <hyperlink ref="F186" r:id="rId24" xr:uid="{00000000-0004-0000-1B00-000017000000}"/>
    <hyperlink ref="F194" r:id="rId25" xr:uid="{00000000-0004-0000-1B00-000018000000}"/>
    <hyperlink ref="F203" r:id="rId26" xr:uid="{00000000-0004-0000-1B00-000019000000}"/>
    <hyperlink ref="F211" r:id="rId27" xr:uid="{00000000-0004-0000-1B00-00001A000000}"/>
    <hyperlink ref="F217" r:id="rId28" xr:uid="{00000000-0004-0000-1B00-00001B000000}"/>
    <hyperlink ref="F223" r:id="rId29" xr:uid="{00000000-0004-0000-1B00-00001C000000}"/>
    <hyperlink ref="F226" r:id="rId30" xr:uid="{00000000-0004-0000-1B00-00001D000000}"/>
    <hyperlink ref="F229" r:id="rId31" xr:uid="{00000000-0004-0000-1B00-00001E000000}"/>
    <hyperlink ref="F234" r:id="rId32" xr:uid="{00000000-0004-0000-1B00-00001F000000}"/>
    <hyperlink ref="F238" r:id="rId33" xr:uid="{00000000-0004-0000-1B00-000020000000}"/>
    <hyperlink ref="F242" r:id="rId34" xr:uid="{00000000-0004-0000-1B00-000021000000}"/>
    <hyperlink ref="F246" r:id="rId35" xr:uid="{00000000-0004-0000-1B00-000022000000}"/>
    <hyperlink ref="F258" r:id="rId36" xr:uid="{00000000-0004-0000-1B00-000023000000}"/>
    <hyperlink ref="F263" r:id="rId37" xr:uid="{00000000-0004-0000-1B00-000024000000}"/>
    <hyperlink ref="F267" r:id="rId38" xr:uid="{00000000-0004-0000-1B00-000025000000}"/>
    <hyperlink ref="F272" r:id="rId39" xr:uid="{00000000-0004-0000-1B00-000026000000}"/>
    <hyperlink ref="F277" r:id="rId40" xr:uid="{00000000-0004-0000-1B00-000027000000}"/>
    <hyperlink ref="F282" r:id="rId41" xr:uid="{00000000-0004-0000-1B00-000028000000}"/>
    <hyperlink ref="F285" r:id="rId42" xr:uid="{00000000-0004-0000-1B00-000029000000}"/>
    <hyperlink ref="F289" r:id="rId43" xr:uid="{00000000-0004-0000-1B00-00002A000000}"/>
    <hyperlink ref="F293" r:id="rId44" xr:uid="{00000000-0004-0000-1B00-00002B000000}"/>
    <hyperlink ref="F297" r:id="rId45" xr:uid="{00000000-0004-0000-1B00-00002C000000}"/>
    <hyperlink ref="F300" r:id="rId46" xr:uid="{00000000-0004-0000-1B00-00002D000000}"/>
    <hyperlink ref="F305" r:id="rId47" xr:uid="{00000000-0004-0000-1B00-00002E000000}"/>
    <hyperlink ref="F309" r:id="rId48" xr:uid="{00000000-0004-0000-1B00-00002F000000}"/>
    <hyperlink ref="F316" r:id="rId49" xr:uid="{00000000-0004-0000-1B00-000030000000}"/>
    <hyperlink ref="F322" r:id="rId50" xr:uid="{00000000-0004-0000-1B00-000031000000}"/>
    <hyperlink ref="F326" r:id="rId51" xr:uid="{00000000-0004-0000-1B00-000032000000}"/>
    <hyperlink ref="F341" r:id="rId52" xr:uid="{00000000-0004-0000-1B00-000033000000}"/>
    <hyperlink ref="F346" r:id="rId53" xr:uid="{00000000-0004-0000-1B00-000034000000}"/>
    <hyperlink ref="F356" r:id="rId54" xr:uid="{00000000-0004-0000-1B00-000035000000}"/>
    <hyperlink ref="F361" r:id="rId55" xr:uid="{00000000-0004-0000-1B00-000036000000}"/>
    <hyperlink ref="F364" r:id="rId56" xr:uid="{00000000-0004-0000-1B00-000037000000}"/>
    <hyperlink ref="F368" r:id="rId57" xr:uid="{00000000-0004-0000-1B00-000038000000}"/>
    <hyperlink ref="F371" r:id="rId58" xr:uid="{00000000-0004-0000-1B00-000039000000}"/>
    <hyperlink ref="F375" r:id="rId59" xr:uid="{00000000-0004-0000-1B00-00003A000000}"/>
    <hyperlink ref="F380" r:id="rId60" xr:uid="{00000000-0004-0000-1B00-00003B000000}"/>
    <hyperlink ref="F383" r:id="rId61" xr:uid="{00000000-0004-0000-1B00-00003C000000}"/>
    <hyperlink ref="F389" r:id="rId62" xr:uid="{00000000-0004-0000-1B00-00003D000000}"/>
    <hyperlink ref="F403" r:id="rId63" xr:uid="{00000000-0004-0000-1B00-00003E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1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90</v>
      </c>
      <c r="AZ2" s="167" t="s">
        <v>275</v>
      </c>
      <c r="BA2" s="167" t="s">
        <v>276</v>
      </c>
      <c r="BB2" s="167" t="s">
        <v>277</v>
      </c>
      <c r="BC2" s="167" t="s">
        <v>278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56" ht="6.95" customHeight="1" x14ac:dyDescent="0.2">
      <c r="B5" s="21"/>
      <c r="L5" s="21"/>
    </row>
    <row r="6" spans="2:56" ht="12" customHeight="1" x14ac:dyDescent="0.2">
      <c r="B6" s="21"/>
      <c r="D6" s="28" t="s">
        <v>16</v>
      </c>
      <c r="L6" s="21"/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56" ht="12" customHeight="1" x14ac:dyDescent="0.2">
      <c r="B8" s="21"/>
      <c r="D8" s="28" t="s">
        <v>203</v>
      </c>
      <c r="L8" s="21"/>
    </row>
    <row r="9" spans="2:56" s="1" customFormat="1" ht="16.5" customHeight="1" x14ac:dyDescent="0.2">
      <c r="B9" s="33"/>
      <c r="E9" s="610" t="s">
        <v>279</v>
      </c>
      <c r="F9" s="609"/>
      <c r="G9" s="609"/>
      <c r="H9" s="609"/>
      <c r="L9" s="33"/>
    </row>
    <row r="10" spans="2:56" s="1" customFormat="1" ht="12" customHeight="1" x14ac:dyDescent="0.2">
      <c r="B10" s="33"/>
      <c r="D10" s="28" t="s">
        <v>280</v>
      </c>
      <c r="L10" s="33"/>
    </row>
    <row r="11" spans="2:56" s="1" customFormat="1" ht="16.5" customHeight="1" x14ac:dyDescent="0.2">
      <c r="B11" s="33"/>
      <c r="E11" s="582" t="s">
        <v>281</v>
      </c>
      <c r="F11" s="609"/>
      <c r="G11" s="609"/>
      <c r="H11" s="609"/>
      <c r="L11" s="33"/>
    </row>
    <row r="12" spans="2:56" s="1" customFormat="1" x14ac:dyDescent="0.2">
      <c r="B12" s="33"/>
      <c r="L12" s="33"/>
    </row>
    <row r="13" spans="2:5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5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56" s="1" customFormat="1" ht="10.9" customHeight="1" x14ac:dyDescent="0.2">
      <c r="B15" s="33"/>
      <c r="L15" s="33"/>
    </row>
    <row r="16" spans="2:5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ROUNDUP(J95,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ROUNDUP((SUM(BE95:BE213)),  2)</f>
        <v>0</v>
      </c>
      <c r="I35" s="94">
        <v>0.21</v>
      </c>
      <c r="J35" s="84">
        <f>ROUNDUP(((SUM(BE95:BE213))*I35),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ROUNDUP((SUM(BF95:BF213)),  2)</f>
        <v>0</v>
      </c>
      <c r="I36" s="94">
        <v>0.15</v>
      </c>
      <c r="J36" s="84">
        <f>ROUNDUP(((SUM(BF95:BF213))*I36),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ROUNDUP((SUM(BG95:BG213)),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ROUNDUP((SUM(BH95:BH213)),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ROUNDUP((SUM(BI95:BI213)),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279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SO 01.1 - ČOV - HTÚ, KTÚ, zpevněné plochy, oplocení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J95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209</v>
      </c>
      <c r="E64" s="106"/>
      <c r="F64" s="106"/>
      <c r="G64" s="106"/>
      <c r="H64" s="106"/>
      <c r="I64" s="106"/>
      <c r="J64" s="107">
        <f>J96</f>
        <v>0</v>
      </c>
      <c r="L64" s="104"/>
    </row>
    <row r="65" spans="2:12" s="9" customFormat="1" ht="19.899999999999999" customHeight="1" x14ac:dyDescent="0.2">
      <c r="B65" s="108"/>
      <c r="D65" s="109" t="s">
        <v>210</v>
      </c>
      <c r="E65" s="110"/>
      <c r="F65" s="110"/>
      <c r="G65" s="110"/>
      <c r="H65" s="110"/>
      <c r="I65" s="110"/>
      <c r="J65" s="111">
        <f>J97</f>
        <v>0</v>
      </c>
      <c r="L65" s="108"/>
    </row>
    <row r="66" spans="2:12" s="9" customFormat="1" ht="19.899999999999999" customHeight="1" x14ac:dyDescent="0.2">
      <c r="B66" s="108"/>
      <c r="D66" s="109" t="s">
        <v>282</v>
      </c>
      <c r="E66" s="110"/>
      <c r="F66" s="110"/>
      <c r="G66" s="110"/>
      <c r="H66" s="110"/>
      <c r="I66" s="110"/>
      <c r="J66" s="111">
        <f>J131</f>
        <v>0</v>
      </c>
      <c r="L66" s="108"/>
    </row>
    <row r="67" spans="2:12" s="9" customFormat="1" ht="19.899999999999999" customHeight="1" x14ac:dyDescent="0.2">
      <c r="B67" s="108"/>
      <c r="D67" s="109" t="s">
        <v>283</v>
      </c>
      <c r="E67" s="110"/>
      <c r="F67" s="110"/>
      <c r="G67" s="110"/>
      <c r="H67" s="110"/>
      <c r="I67" s="110"/>
      <c r="J67" s="111">
        <f>J156</f>
        <v>0</v>
      </c>
      <c r="L67" s="108"/>
    </row>
    <row r="68" spans="2:12" s="9" customFormat="1" ht="19.899999999999999" customHeight="1" x14ac:dyDescent="0.2">
      <c r="B68" s="108"/>
      <c r="D68" s="109" t="s">
        <v>284</v>
      </c>
      <c r="E68" s="110"/>
      <c r="F68" s="110"/>
      <c r="G68" s="110"/>
      <c r="H68" s="110"/>
      <c r="I68" s="110"/>
      <c r="J68" s="111">
        <f>J161</f>
        <v>0</v>
      </c>
      <c r="L68" s="108"/>
    </row>
    <row r="69" spans="2:12" s="9" customFormat="1" ht="19.899999999999999" customHeight="1" x14ac:dyDescent="0.2">
      <c r="B69" s="108"/>
      <c r="D69" s="109" t="s">
        <v>285</v>
      </c>
      <c r="E69" s="110"/>
      <c r="F69" s="110"/>
      <c r="G69" s="110"/>
      <c r="H69" s="110"/>
      <c r="I69" s="110"/>
      <c r="J69" s="111">
        <f>J175</f>
        <v>0</v>
      </c>
      <c r="L69" s="108"/>
    </row>
    <row r="70" spans="2:12" s="9" customFormat="1" ht="19.899999999999999" customHeight="1" x14ac:dyDescent="0.2">
      <c r="B70" s="108"/>
      <c r="D70" s="109" t="s">
        <v>286</v>
      </c>
      <c r="E70" s="110"/>
      <c r="F70" s="110"/>
      <c r="G70" s="110"/>
      <c r="H70" s="110"/>
      <c r="I70" s="110"/>
      <c r="J70" s="111">
        <f>J180</f>
        <v>0</v>
      </c>
      <c r="L70" s="108"/>
    </row>
    <row r="71" spans="2:12" s="9" customFormat="1" ht="19.899999999999999" customHeight="1" x14ac:dyDescent="0.2">
      <c r="B71" s="108"/>
      <c r="D71" s="109" t="s">
        <v>287</v>
      </c>
      <c r="E71" s="110"/>
      <c r="F71" s="110"/>
      <c r="G71" s="110"/>
      <c r="H71" s="110"/>
      <c r="I71" s="110"/>
      <c r="J71" s="111">
        <f>J204</f>
        <v>0</v>
      </c>
      <c r="L71" s="108"/>
    </row>
    <row r="72" spans="2:12" s="8" customFormat="1" ht="24.95" customHeight="1" x14ac:dyDescent="0.2">
      <c r="B72" s="104"/>
      <c r="D72" s="105" t="s">
        <v>288</v>
      </c>
      <c r="E72" s="106"/>
      <c r="F72" s="106"/>
      <c r="G72" s="106"/>
      <c r="H72" s="106"/>
      <c r="I72" s="106"/>
      <c r="J72" s="107">
        <f>J207</f>
        <v>0</v>
      </c>
      <c r="L72" s="104"/>
    </row>
    <row r="73" spans="2:12" s="9" customFormat="1" ht="19.899999999999999" customHeight="1" x14ac:dyDescent="0.2">
      <c r="B73" s="108"/>
      <c r="D73" s="109" t="s">
        <v>289</v>
      </c>
      <c r="E73" s="110"/>
      <c r="F73" s="110"/>
      <c r="G73" s="110"/>
      <c r="H73" s="110"/>
      <c r="I73" s="110"/>
      <c r="J73" s="111">
        <f>J208</f>
        <v>0</v>
      </c>
      <c r="L73" s="108"/>
    </row>
    <row r="74" spans="2:12" s="1" customFormat="1" ht="21.75" customHeight="1" x14ac:dyDescent="0.2">
      <c r="B74" s="33"/>
      <c r="L74" s="33"/>
    </row>
    <row r="75" spans="2:12" s="1" customFormat="1" ht="6.95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 x14ac:dyDescent="0.2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 x14ac:dyDescent="0.2">
      <c r="B80" s="33"/>
      <c r="C80" s="22" t="s">
        <v>211</v>
      </c>
      <c r="L80" s="33"/>
    </row>
    <row r="81" spans="2:63" s="1" customFormat="1" ht="6.95" customHeight="1" x14ac:dyDescent="0.2">
      <c r="B81" s="33"/>
      <c r="L81" s="33"/>
    </row>
    <row r="82" spans="2:63" s="1" customFormat="1" ht="12" customHeight="1" x14ac:dyDescent="0.2">
      <c r="B82" s="33"/>
      <c r="C82" s="28" t="s">
        <v>16</v>
      </c>
      <c r="L82" s="33"/>
    </row>
    <row r="83" spans="2:63" s="1" customFormat="1" ht="16.5" customHeight="1" x14ac:dyDescent="0.2">
      <c r="B83" s="33"/>
      <c r="E83" s="610" t="str">
        <f>E7</f>
        <v>Malšovice - Kanalizace a ČOV II.etapa_ČOV 820EO</v>
      </c>
      <c r="F83" s="611"/>
      <c r="G83" s="611"/>
      <c r="H83" s="611"/>
      <c r="L83" s="33"/>
    </row>
    <row r="84" spans="2:63" ht="12" customHeight="1" x14ac:dyDescent="0.2">
      <c r="B84" s="21"/>
      <c r="C84" s="28" t="s">
        <v>203</v>
      </c>
      <c r="L84" s="21"/>
    </row>
    <row r="85" spans="2:63" s="1" customFormat="1" ht="16.5" customHeight="1" x14ac:dyDescent="0.2">
      <c r="B85" s="33"/>
      <c r="E85" s="610" t="s">
        <v>279</v>
      </c>
      <c r="F85" s="609"/>
      <c r="G85" s="609"/>
      <c r="H85" s="609"/>
      <c r="L85" s="33"/>
    </row>
    <row r="86" spans="2:63" s="1" customFormat="1" ht="12" customHeight="1" x14ac:dyDescent="0.2">
      <c r="B86" s="33"/>
      <c r="C86" s="28" t="s">
        <v>280</v>
      </c>
      <c r="L86" s="33"/>
    </row>
    <row r="87" spans="2:63" s="1" customFormat="1" ht="16.5" customHeight="1" x14ac:dyDescent="0.2">
      <c r="B87" s="33"/>
      <c r="E87" s="582" t="str">
        <f>E11</f>
        <v>SO 01.1 - ČOV - HTÚ, KTÚ, zpevněné plochy, oplocení</v>
      </c>
      <c r="F87" s="609"/>
      <c r="G87" s="609"/>
      <c r="H87" s="609"/>
      <c r="L87" s="33"/>
    </row>
    <row r="88" spans="2:63" s="1" customFormat="1" ht="6.95" customHeight="1" x14ac:dyDescent="0.2">
      <c r="B88" s="33"/>
      <c r="L88" s="33"/>
    </row>
    <row r="89" spans="2:63" s="1" customFormat="1" ht="12" customHeight="1" x14ac:dyDescent="0.2">
      <c r="B89" s="33"/>
      <c r="C89" s="28" t="s">
        <v>21</v>
      </c>
      <c r="F89" s="26" t="str">
        <f>F14</f>
        <v>Malšovice</v>
      </c>
      <c r="I89" s="28" t="s">
        <v>23</v>
      </c>
      <c r="J89" s="50" t="str">
        <f>IF(J14="","",J14)</f>
        <v>21. 12. 2022</v>
      </c>
      <c r="L89" s="33"/>
    </row>
    <row r="90" spans="2:63" s="1" customFormat="1" ht="6.95" customHeight="1" x14ac:dyDescent="0.2">
      <c r="B90" s="33"/>
      <c r="L90" s="33"/>
    </row>
    <row r="91" spans="2:63" s="1" customFormat="1" ht="25.7" customHeight="1" x14ac:dyDescent="0.2">
      <c r="B91" s="33"/>
      <c r="C91" s="28" t="s">
        <v>25</v>
      </c>
      <c r="F91" s="26" t="str">
        <f>E17</f>
        <v>Obec Malšovice</v>
      </c>
      <c r="I91" s="28" t="s">
        <v>31</v>
      </c>
      <c r="J91" s="31" t="str">
        <f>E23</f>
        <v>AZ Consult spol. s r.o.</v>
      </c>
      <c r="L91" s="33"/>
    </row>
    <row r="92" spans="2:63" s="1" customFormat="1" ht="15.2" customHeight="1" x14ac:dyDescent="0.2">
      <c r="B92" s="33"/>
      <c r="C92" s="28" t="s">
        <v>29</v>
      </c>
      <c r="F92" s="26" t="str">
        <f>IF(E20="","",E20)</f>
        <v>Vyplň údaj</v>
      </c>
      <c r="I92" s="28" t="s">
        <v>34</v>
      </c>
      <c r="J92" s="31" t="str">
        <f>E26</f>
        <v>Dagmar Sedláčková</v>
      </c>
      <c r="L92" s="33"/>
    </row>
    <row r="93" spans="2:63" s="1" customFormat="1" ht="10.35" customHeight="1" x14ac:dyDescent="0.2">
      <c r="B93" s="33"/>
      <c r="L93" s="33"/>
    </row>
    <row r="94" spans="2:63" s="10" customFormat="1" ht="29.25" customHeight="1" x14ac:dyDescent="0.2">
      <c r="B94" s="112"/>
      <c r="C94" s="113" t="s">
        <v>212</v>
      </c>
      <c r="D94" s="114" t="s">
        <v>58</v>
      </c>
      <c r="E94" s="114" t="s">
        <v>54</v>
      </c>
      <c r="F94" s="114" t="s">
        <v>55</v>
      </c>
      <c r="G94" s="114" t="s">
        <v>213</v>
      </c>
      <c r="H94" s="114" t="s">
        <v>214</v>
      </c>
      <c r="I94" s="114" t="s">
        <v>215</v>
      </c>
      <c r="J94" s="114" t="s">
        <v>207</v>
      </c>
      <c r="K94" s="115" t="s">
        <v>216</v>
      </c>
      <c r="L94" s="112"/>
      <c r="M94" s="57" t="s">
        <v>19</v>
      </c>
      <c r="N94" s="58" t="s">
        <v>43</v>
      </c>
      <c r="O94" s="58" t="s">
        <v>217</v>
      </c>
      <c r="P94" s="58" t="s">
        <v>218</v>
      </c>
      <c r="Q94" s="58" t="s">
        <v>219</v>
      </c>
      <c r="R94" s="58" t="s">
        <v>220</v>
      </c>
      <c r="S94" s="58" t="s">
        <v>221</v>
      </c>
      <c r="T94" s="59" t="s">
        <v>222</v>
      </c>
    </row>
    <row r="95" spans="2:63" s="1" customFormat="1" ht="22.9" customHeight="1" x14ac:dyDescent="0.25">
      <c r="B95" s="33"/>
      <c r="C95" s="62" t="s">
        <v>223</v>
      </c>
      <c r="J95" s="116">
        <f>BK95</f>
        <v>0</v>
      </c>
      <c r="L95" s="33"/>
      <c r="M95" s="60"/>
      <c r="N95" s="51"/>
      <c r="O95" s="51"/>
      <c r="P95" s="117">
        <f>P96+P207</f>
        <v>0</v>
      </c>
      <c r="Q95" s="51"/>
      <c r="R95" s="117">
        <f>R96+R207</f>
        <v>312.364329</v>
      </c>
      <c r="S95" s="51"/>
      <c r="T95" s="118">
        <f>T96+T207</f>
        <v>64.299199999999999</v>
      </c>
      <c r="AT95" s="18" t="s">
        <v>72</v>
      </c>
      <c r="AU95" s="18" t="s">
        <v>208</v>
      </c>
      <c r="BK95" s="119">
        <f>BK96+BK207</f>
        <v>0</v>
      </c>
    </row>
    <row r="96" spans="2:63" s="11" customFormat="1" ht="25.9" customHeight="1" x14ac:dyDescent="0.2">
      <c r="B96" s="120"/>
      <c r="D96" s="121" t="s">
        <v>72</v>
      </c>
      <c r="E96" s="122" t="s">
        <v>224</v>
      </c>
      <c r="F96" s="122" t="s">
        <v>225</v>
      </c>
      <c r="I96" s="123"/>
      <c r="J96" s="124">
        <f>BK96</f>
        <v>0</v>
      </c>
      <c r="L96" s="120"/>
      <c r="M96" s="125"/>
      <c r="P96" s="126">
        <f>P97+P131+P156+P161+P175+P180+P204</f>
        <v>0</v>
      </c>
      <c r="R96" s="126">
        <f>R97+R131+R156+R161+R175+R180+R204</f>
        <v>47.684329000000005</v>
      </c>
      <c r="T96" s="127">
        <f>T97+T131+T156+T161+T175+T180+T204</f>
        <v>64.299199999999999</v>
      </c>
      <c r="AR96" s="121" t="s">
        <v>81</v>
      </c>
      <c r="AT96" s="128" t="s">
        <v>72</v>
      </c>
      <c r="AU96" s="128" t="s">
        <v>73</v>
      </c>
      <c r="AY96" s="121" t="s">
        <v>226</v>
      </c>
      <c r="BK96" s="129">
        <f>BK97+BK131+BK156+BK161+BK175+BK180+BK204</f>
        <v>0</v>
      </c>
    </row>
    <row r="97" spans="2:65" s="11" customFormat="1" ht="22.9" customHeight="1" x14ac:dyDescent="0.2">
      <c r="B97" s="120"/>
      <c r="D97" s="121" t="s">
        <v>72</v>
      </c>
      <c r="E97" s="130" t="s">
        <v>81</v>
      </c>
      <c r="F97" s="130" t="s">
        <v>227</v>
      </c>
      <c r="I97" s="123"/>
      <c r="J97" s="131">
        <f>BK97</f>
        <v>0</v>
      </c>
      <c r="L97" s="120"/>
      <c r="M97" s="125"/>
      <c r="P97" s="126">
        <f>SUM(P98:P130)</f>
        <v>0</v>
      </c>
      <c r="R97" s="126">
        <f>SUM(R98:R130)</f>
        <v>3.78E-2</v>
      </c>
      <c r="T97" s="127">
        <f>SUM(T98:T130)</f>
        <v>60.24</v>
      </c>
      <c r="AR97" s="121" t="s">
        <v>81</v>
      </c>
      <c r="AT97" s="128" t="s">
        <v>72</v>
      </c>
      <c r="AU97" s="128" t="s">
        <v>81</v>
      </c>
      <c r="AY97" s="121" t="s">
        <v>226</v>
      </c>
      <c r="BK97" s="129">
        <f>SUM(BK98:BK130)</f>
        <v>0</v>
      </c>
    </row>
    <row r="98" spans="2:65" s="1" customFormat="1" ht="44.25" customHeight="1" x14ac:dyDescent="0.2">
      <c r="B98" s="33"/>
      <c r="C98" s="132" t="s">
        <v>81</v>
      </c>
      <c r="D98" s="132" t="s">
        <v>228</v>
      </c>
      <c r="E98" s="133" t="s">
        <v>290</v>
      </c>
      <c r="F98" s="134" t="s">
        <v>291</v>
      </c>
      <c r="G98" s="135" t="s">
        <v>231</v>
      </c>
      <c r="H98" s="136">
        <v>80</v>
      </c>
      <c r="I98" s="137"/>
      <c r="J98" s="138">
        <f>ROUND(I98*H98,2)</f>
        <v>0</v>
      </c>
      <c r="K98" s="134" t="s">
        <v>232</v>
      </c>
      <c r="L98" s="33"/>
      <c r="M98" s="139" t="s">
        <v>19</v>
      </c>
      <c r="N98" s="140" t="s">
        <v>44</v>
      </c>
      <c r="P98" s="141">
        <f>O98*H98</f>
        <v>0</v>
      </c>
      <c r="Q98" s="141">
        <v>0</v>
      </c>
      <c r="R98" s="141">
        <f>Q98*H98</f>
        <v>0</v>
      </c>
      <c r="S98" s="141">
        <v>0.40799999999999997</v>
      </c>
      <c r="T98" s="142">
        <f>S98*H98</f>
        <v>32.64</v>
      </c>
      <c r="AR98" s="143" t="s">
        <v>233</v>
      </c>
      <c r="AT98" s="143" t="s">
        <v>228</v>
      </c>
      <c r="AU98" s="143" t="s">
        <v>83</v>
      </c>
      <c r="AY98" s="18" t="s">
        <v>226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81</v>
      </c>
      <c r="BK98" s="144">
        <f>ROUND(I98*H98,2)</f>
        <v>0</v>
      </c>
      <c r="BL98" s="18" t="s">
        <v>233</v>
      </c>
      <c r="BM98" s="143" t="s">
        <v>292</v>
      </c>
    </row>
    <row r="99" spans="2:65" s="1" customFormat="1" x14ac:dyDescent="0.2">
      <c r="B99" s="33"/>
      <c r="D99" s="145" t="s">
        <v>235</v>
      </c>
      <c r="F99" s="146" t="s">
        <v>293</v>
      </c>
      <c r="I99" s="147"/>
      <c r="L99" s="33"/>
      <c r="M99" s="148"/>
      <c r="T99" s="54"/>
      <c r="AT99" s="18" t="s">
        <v>235</v>
      </c>
      <c r="AU99" s="18" t="s">
        <v>83</v>
      </c>
    </row>
    <row r="100" spans="2:65" s="12" customFormat="1" x14ac:dyDescent="0.2">
      <c r="B100" s="149"/>
      <c r="D100" s="150" t="s">
        <v>237</v>
      </c>
      <c r="E100" s="151" t="s">
        <v>19</v>
      </c>
      <c r="F100" s="152" t="s">
        <v>294</v>
      </c>
      <c r="H100" s="153">
        <v>80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33</v>
      </c>
      <c r="AX100" s="12" t="s">
        <v>81</v>
      </c>
      <c r="AY100" s="151" t="s">
        <v>226</v>
      </c>
    </row>
    <row r="101" spans="2:65" s="1" customFormat="1" ht="24.2" customHeight="1" x14ac:dyDescent="0.2">
      <c r="B101" s="33"/>
      <c r="C101" s="132" t="s">
        <v>83</v>
      </c>
      <c r="D101" s="132" t="s">
        <v>228</v>
      </c>
      <c r="E101" s="133" t="s">
        <v>295</v>
      </c>
      <c r="F101" s="134" t="s">
        <v>296</v>
      </c>
      <c r="G101" s="135" t="s">
        <v>231</v>
      </c>
      <c r="H101" s="136">
        <v>240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5.0000000000000002E-5</v>
      </c>
      <c r="R101" s="141">
        <f>Q101*H101</f>
        <v>1.2E-2</v>
      </c>
      <c r="S101" s="141">
        <v>0.115</v>
      </c>
      <c r="T101" s="142">
        <f>S101*H101</f>
        <v>27.6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297</v>
      </c>
    </row>
    <row r="102" spans="2:65" s="1" customFormat="1" x14ac:dyDescent="0.2">
      <c r="B102" s="33"/>
      <c r="D102" s="145" t="s">
        <v>235</v>
      </c>
      <c r="F102" s="146" t="s">
        <v>298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" customFormat="1" ht="16.5" customHeight="1" x14ac:dyDescent="0.2">
      <c r="B103" s="33"/>
      <c r="C103" s="132" t="s">
        <v>246</v>
      </c>
      <c r="D103" s="132" t="s">
        <v>228</v>
      </c>
      <c r="E103" s="133" t="s">
        <v>299</v>
      </c>
      <c r="F103" s="134" t="s">
        <v>300</v>
      </c>
      <c r="G103" s="135" t="s">
        <v>231</v>
      </c>
      <c r="H103" s="136">
        <v>1720</v>
      </c>
      <c r="I103" s="137"/>
      <c r="J103" s="138">
        <f>ROUND(I103*H103,2)</f>
        <v>0</v>
      </c>
      <c r="K103" s="134" t="s">
        <v>232</v>
      </c>
      <c r="L103" s="33"/>
      <c r="M103" s="139" t="s">
        <v>19</v>
      </c>
      <c r="N103" s="140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233</v>
      </c>
      <c r="AT103" s="143" t="s">
        <v>228</v>
      </c>
      <c r="AU103" s="143" t="s">
        <v>83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233</v>
      </c>
      <c r="BM103" s="143" t="s">
        <v>301</v>
      </c>
    </row>
    <row r="104" spans="2:65" s="1" customFormat="1" x14ac:dyDescent="0.2">
      <c r="B104" s="33"/>
      <c r="D104" s="145" t="s">
        <v>235</v>
      </c>
      <c r="F104" s="146" t="s">
        <v>302</v>
      </c>
      <c r="I104" s="147"/>
      <c r="L104" s="33"/>
      <c r="M104" s="148"/>
      <c r="T104" s="54"/>
      <c r="AT104" s="18" t="s">
        <v>235</v>
      </c>
      <c r="AU104" s="18" t="s">
        <v>83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303</v>
      </c>
      <c r="H105" s="153">
        <v>1720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81</v>
      </c>
      <c r="AY105" s="151" t="s">
        <v>226</v>
      </c>
    </row>
    <row r="106" spans="2:65" s="1" customFormat="1" ht="24.2" customHeight="1" x14ac:dyDescent="0.2">
      <c r="B106" s="33"/>
      <c r="C106" s="132" t="s">
        <v>233</v>
      </c>
      <c r="D106" s="132" t="s">
        <v>228</v>
      </c>
      <c r="E106" s="133" t="s">
        <v>304</v>
      </c>
      <c r="F106" s="134" t="s">
        <v>305</v>
      </c>
      <c r="G106" s="135" t="s">
        <v>277</v>
      </c>
      <c r="H106" s="136">
        <v>2.2850000000000001</v>
      </c>
      <c r="I106" s="137"/>
      <c r="J106" s="138">
        <f>ROUND(I106*H106,2)</f>
        <v>0</v>
      </c>
      <c r="K106" s="134" t="s">
        <v>232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233</v>
      </c>
      <c r="AT106" s="143" t="s">
        <v>228</v>
      </c>
      <c r="AU106" s="143" t="s">
        <v>83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233</v>
      </c>
      <c r="BM106" s="143" t="s">
        <v>306</v>
      </c>
    </row>
    <row r="107" spans="2:65" s="1" customFormat="1" x14ac:dyDescent="0.2">
      <c r="B107" s="33"/>
      <c r="D107" s="145" t="s">
        <v>235</v>
      </c>
      <c r="F107" s="146" t="s">
        <v>307</v>
      </c>
      <c r="I107" s="147"/>
      <c r="L107" s="33"/>
      <c r="M107" s="148"/>
      <c r="T107" s="54"/>
      <c r="AT107" s="18" t="s">
        <v>235</v>
      </c>
      <c r="AU107" s="18" t="s">
        <v>83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308</v>
      </c>
      <c r="H108" s="153">
        <v>2.0880000000000001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309</v>
      </c>
      <c r="H109" s="153">
        <v>0.76800000000000002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4" customFormat="1" x14ac:dyDescent="0.2">
      <c r="B110" s="168"/>
      <c r="D110" s="150" t="s">
        <v>237</v>
      </c>
      <c r="E110" s="169" t="s">
        <v>275</v>
      </c>
      <c r="F110" s="170" t="s">
        <v>310</v>
      </c>
      <c r="H110" s="171">
        <v>2.8559999999999999</v>
      </c>
      <c r="I110" s="172"/>
      <c r="L110" s="168"/>
      <c r="M110" s="173"/>
      <c r="T110" s="174"/>
      <c r="AT110" s="169" t="s">
        <v>237</v>
      </c>
      <c r="AU110" s="169" t="s">
        <v>83</v>
      </c>
      <c r="AV110" s="14" t="s">
        <v>246</v>
      </c>
      <c r="AW110" s="14" t="s">
        <v>33</v>
      </c>
      <c r="AX110" s="14" t="s">
        <v>73</v>
      </c>
      <c r="AY110" s="169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311</v>
      </c>
      <c r="H111" s="153">
        <v>2.2850000000000001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81</v>
      </c>
      <c r="AY111" s="151" t="s">
        <v>226</v>
      </c>
    </row>
    <row r="112" spans="2:65" s="1" customFormat="1" ht="24.2" customHeight="1" x14ac:dyDescent="0.2">
      <c r="B112" s="33"/>
      <c r="C112" s="132" t="s">
        <v>255</v>
      </c>
      <c r="D112" s="132" t="s">
        <v>228</v>
      </c>
      <c r="E112" s="133" t="s">
        <v>312</v>
      </c>
      <c r="F112" s="134" t="s">
        <v>313</v>
      </c>
      <c r="G112" s="135" t="s">
        <v>277</v>
      </c>
      <c r="H112" s="136">
        <v>0.57099999999999995</v>
      </c>
      <c r="I112" s="137"/>
      <c r="J112" s="138">
        <f>ROUND(I112*H112,2)</f>
        <v>0</v>
      </c>
      <c r="K112" s="134" t="s">
        <v>232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233</v>
      </c>
      <c r="AT112" s="143" t="s">
        <v>228</v>
      </c>
      <c r="AU112" s="143" t="s">
        <v>83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233</v>
      </c>
      <c r="BM112" s="143" t="s">
        <v>314</v>
      </c>
    </row>
    <row r="113" spans="2:65" s="1" customFormat="1" x14ac:dyDescent="0.2">
      <c r="B113" s="33"/>
      <c r="D113" s="145" t="s">
        <v>235</v>
      </c>
      <c r="F113" s="146" t="s">
        <v>315</v>
      </c>
      <c r="I113" s="147"/>
      <c r="L113" s="33"/>
      <c r="M113" s="148"/>
      <c r="T113" s="54"/>
      <c r="AT113" s="18" t="s">
        <v>235</v>
      </c>
      <c r="AU113" s="18" t="s">
        <v>83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316</v>
      </c>
      <c r="H114" s="153">
        <v>0.57099999999999995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81</v>
      </c>
      <c r="AY114" s="151" t="s">
        <v>226</v>
      </c>
    </row>
    <row r="115" spans="2:65" s="1" customFormat="1" ht="24.2" customHeight="1" x14ac:dyDescent="0.2">
      <c r="B115" s="33"/>
      <c r="C115" s="132" t="s">
        <v>260</v>
      </c>
      <c r="D115" s="132" t="s">
        <v>228</v>
      </c>
      <c r="E115" s="133" t="s">
        <v>317</v>
      </c>
      <c r="F115" s="134" t="s">
        <v>318</v>
      </c>
      <c r="G115" s="135" t="s">
        <v>277</v>
      </c>
      <c r="H115" s="136">
        <v>254.32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319</v>
      </c>
    </row>
    <row r="116" spans="2:65" s="1" customFormat="1" x14ac:dyDescent="0.2">
      <c r="B116" s="33"/>
      <c r="D116" s="145" t="s">
        <v>235</v>
      </c>
      <c r="F116" s="146" t="s">
        <v>320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321</v>
      </c>
      <c r="H117" s="153">
        <v>254.32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24.2" customHeight="1" x14ac:dyDescent="0.2">
      <c r="B118" s="33"/>
      <c r="C118" s="132" t="s">
        <v>265</v>
      </c>
      <c r="D118" s="132" t="s">
        <v>228</v>
      </c>
      <c r="E118" s="133" t="s">
        <v>322</v>
      </c>
      <c r="F118" s="134" t="s">
        <v>323</v>
      </c>
      <c r="G118" s="135" t="s">
        <v>231</v>
      </c>
      <c r="H118" s="136">
        <v>1720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324</v>
      </c>
    </row>
    <row r="119" spans="2:65" s="1" customFormat="1" x14ac:dyDescent="0.2">
      <c r="B119" s="33"/>
      <c r="D119" s="145" t="s">
        <v>235</v>
      </c>
      <c r="F119" s="146" t="s">
        <v>325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" customFormat="1" ht="24.2" customHeight="1" x14ac:dyDescent="0.2">
      <c r="B120" s="33"/>
      <c r="C120" s="132" t="s">
        <v>270</v>
      </c>
      <c r="D120" s="132" t="s">
        <v>228</v>
      </c>
      <c r="E120" s="133" t="s">
        <v>326</v>
      </c>
      <c r="F120" s="134" t="s">
        <v>327</v>
      </c>
      <c r="G120" s="135" t="s">
        <v>231</v>
      </c>
      <c r="H120" s="136">
        <v>1720</v>
      </c>
      <c r="I120" s="137"/>
      <c r="J120" s="138">
        <f>ROUND(I120*H120,2)</f>
        <v>0</v>
      </c>
      <c r="K120" s="134" t="s">
        <v>232</v>
      </c>
      <c r="L120" s="33"/>
      <c r="M120" s="139" t="s">
        <v>19</v>
      </c>
      <c r="N120" s="140" t="s">
        <v>44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233</v>
      </c>
      <c r="AT120" s="143" t="s">
        <v>228</v>
      </c>
      <c r="AU120" s="143" t="s">
        <v>83</v>
      </c>
      <c r="AY120" s="18" t="s">
        <v>226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81</v>
      </c>
      <c r="BK120" s="144">
        <f>ROUND(I120*H120,2)</f>
        <v>0</v>
      </c>
      <c r="BL120" s="18" t="s">
        <v>233</v>
      </c>
      <c r="BM120" s="143" t="s">
        <v>328</v>
      </c>
    </row>
    <row r="121" spans="2:65" s="1" customFormat="1" x14ac:dyDescent="0.2">
      <c r="B121" s="33"/>
      <c r="D121" s="145" t="s">
        <v>235</v>
      </c>
      <c r="F121" s="146" t="s">
        <v>329</v>
      </c>
      <c r="I121" s="147"/>
      <c r="L121" s="33"/>
      <c r="M121" s="148"/>
      <c r="T121" s="54"/>
      <c r="AT121" s="18" t="s">
        <v>235</v>
      </c>
      <c r="AU121" s="18" t="s">
        <v>83</v>
      </c>
    </row>
    <row r="122" spans="2:65" s="1" customFormat="1" ht="16.5" customHeight="1" x14ac:dyDescent="0.2">
      <c r="B122" s="33"/>
      <c r="C122" s="175" t="s">
        <v>330</v>
      </c>
      <c r="D122" s="175" t="s">
        <v>331</v>
      </c>
      <c r="E122" s="176" t="s">
        <v>332</v>
      </c>
      <c r="F122" s="177" t="s">
        <v>333</v>
      </c>
      <c r="G122" s="178" t="s">
        <v>334</v>
      </c>
      <c r="H122" s="179">
        <v>25.8</v>
      </c>
      <c r="I122" s="180"/>
      <c r="J122" s="181">
        <f>ROUND(I122*H122,2)</f>
        <v>0</v>
      </c>
      <c r="K122" s="177" t="s">
        <v>232</v>
      </c>
      <c r="L122" s="182"/>
      <c r="M122" s="183" t="s">
        <v>19</v>
      </c>
      <c r="N122" s="184" t="s">
        <v>44</v>
      </c>
      <c r="P122" s="141">
        <f>O122*H122</f>
        <v>0</v>
      </c>
      <c r="Q122" s="141">
        <v>1E-3</v>
      </c>
      <c r="R122" s="141">
        <f>Q122*H122</f>
        <v>2.58E-2</v>
      </c>
      <c r="S122" s="141">
        <v>0</v>
      </c>
      <c r="T122" s="142">
        <f>S122*H122</f>
        <v>0</v>
      </c>
      <c r="AR122" s="143" t="s">
        <v>270</v>
      </c>
      <c r="AT122" s="143" t="s">
        <v>331</v>
      </c>
      <c r="AU122" s="143" t="s">
        <v>83</v>
      </c>
      <c r="AY122" s="18" t="s">
        <v>226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81</v>
      </c>
      <c r="BK122" s="144">
        <f>ROUND(I122*H122,2)</f>
        <v>0</v>
      </c>
      <c r="BL122" s="18" t="s">
        <v>233</v>
      </c>
      <c r="BM122" s="143" t="s">
        <v>335</v>
      </c>
    </row>
    <row r="123" spans="2:65" s="12" customFormat="1" x14ac:dyDescent="0.2">
      <c r="B123" s="149"/>
      <c r="D123" s="150" t="s">
        <v>237</v>
      </c>
      <c r="F123" s="152" t="s">
        <v>336</v>
      </c>
      <c r="H123" s="153">
        <v>25.8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4</v>
      </c>
      <c r="AX123" s="12" t="s">
        <v>81</v>
      </c>
      <c r="AY123" s="151" t="s">
        <v>226</v>
      </c>
    </row>
    <row r="124" spans="2:65" s="1" customFormat="1" ht="21.75" customHeight="1" x14ac:dyDescent="0.2">
      <c r="B124" s="33"/>
      <c r="C124" s="132" t="s">
        <v>337</v>
      </c>
      <c r="D124" s="132" t="s">
        <v>228</v>
      </c>
      <c r="E124" s="133" t="s">
        <v>338</v>
      </c>
      <c r="F124" s="134" t="s">
        <v>339</v>
      </c>
      <c r="G124" s="135" t="s">
        <v>231</v>
      </c>
      <c r="H124" s="136">
        <v>1720</v>
      </c>
      <c r="I124" s="137"/>
      <c r="J124" s="138">
        <f>ROUND(I124*H124,2)</f>
        <v>0</v>
      </c>
      <c r="K124" s="134" t="s">
        <v>232</v>
      </c>
      <c r="L124" s="33"/>
      <c r="M124" s="139" t="s">
        <v>19</v>
      </c>
      <c r="N124" s="140" t="s">
        <v>44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233</v>
      </c>
      <c r="AT124" s="143" t="s">
        <v>228</v>
      </c>
      <c r="AU124" s="143" t="s">
        <v>83</v>
      </c>
      <c r="AY124" s="18" t="s">
        <v>226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81</v>
      </c>
      <c r="BK124" s="144">
        <f>ROUND(I124*H124,2)</f>
        <v>0</v>
      </c>
      <c r="BL124" s="18" t="s">
        <v>233</v>
      </c>
      <c r="BM124" s="143" t="s">
        <v>340</v>
      </c>
    </row>
    <row r="125" spans="2:65" s="1" customFormat="1" x14ac:dyDescent="0.2">
      <c r="B125" s="33"/>
      <c r="D125" s="145" t="s">
        <v>235</v>
      </c>
      <c r="F125" s="146" t="s">
        <v>341</v>
      </c>
      <c r="I125" s="147"/>
      <c r="L125" s="33"/>
      <c r="M125" s="148"/>
      <c r="T125" s="54"/>
      <c r="AT125" s="18" t="s">
        <v>235</v>
      </c>
      <c r="AU125" s="18" t="s">
        <v>83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342</v>
      </c>
      <c r="H126" s="153">
        <v>1720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81</v>
      </c>
      <c r="AY126" s="151" t="s">
        <v>226</v>
      </c>
    </row>
    <row r="127" spans="2:65" s="1" customFormat="1" ht="24.2" customHeight="1" x14ac:dyDescent="0.2">
      <c r="B127" s="33"/>
      <c r="C127" s="132" t="s">
        <v>343</v>
      </c>
      <c r="D127" s="132" t="s">
        <v>228</v>
      </c>
      <c r="E127" s="133" t="s">
        <v>344</v>
      </c>
      <c r="F127" s="134" t="s">
        <v>345</v>
      </c>
      <c r="G127" s="135" t="s">
        <v>231</v>
      </c>
      <c r="H127" s="136">
        <v>200</v>
      </c>
      <c r="I127" s="137"/>
      <c r="J127" s="138">
        <f>ROUND(I127*H127,2)</f>
        <v>0</v>
      </c>
      <c r="K127" s="134" t="s">
        <v>232</v>
      </c>
      <c r="L127" s="33"/>
      <c r="M127" s="139" t="s">
        <v>19</v>
      </c>
      <c r="N127" s="140" t="s">
        <v>44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233</v>
      </c>
      <c r="AT127" s="143" t="s">
        <v>228</v>
      </c>
      <c r="AU127" s="143" t="s">
        <v>83</v>
      </c>
      <c r="AY127" s="18" t="s">
        <v>226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81</v>
      </c>
      <c r="BK127" s="144">
        <f>ROUND(I127*H127,2)</f>
        <v>0</v>
      </c>
      <c r="BL127" s="18" t="s">
        <v>233</v>
      </c>
      <c r="BM127" s="143" t="s">
        <v>346</v>
      </c>
    </row>
    <row r="128" spans="2:65" s="1" customFormat="1" x14ac:dyDescent="0.2">
      <c r="B128" s="33"/>
      <c r="D128" s="145" t="s">
        <v>235</v>
      </c>
      <c r="F128" s="146" t="s">
        <v>347</v>
      </c>
      <c r="I128" s="147"/>
      <c r="L128" s="33"/>
      <c r="M128" s="148"/>
      <c r="T128" s="54"/>
      <c r="AT128" s="18" t="s">
        <v>235</v>
      </c>
      <c r="AU128" s="18" t="s">
        <v>83</v>
      </c>
    </row>
    <row r="129" spans="2:65" s="1" customFormat="1" ht="16.5" customHeight="1" x14ac:dyDescent="0.2">
      <c r="B129" s="33"/>
      <c r="C129" s="132" t="s">
        <v>348</v>
      </c>
      <c r="D129" s="132" t="s">
        <v>228</v>
      </c>
      <c r="E129" s="133" t="s">
        <v>349</v>
      </c>
      <c r="F129" s="134" t="s">
        <v>350</v>
      </c>
      <c r="G129" s="135" t="s">
        <v>277</v>
      </c>
      <c r="H129" s="136">
        <v>17.2</v>
      </c>
      <c r="I129" s="137"/>
      <c r="J129" s="138">
        <f>ROUND(I129*H129,2)</f>
        <v>0</v>
      </c>
      <c r="K129" s="134" t="s">
        <v>232</v>
      </c>
      <c r="L129" s="33"/>
      <c r="M129" s="139" t="s">
        <v>19</v>
      </c>
      <c r="N129" s="140" t="s">
        <v>44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233</v>
      </c>
      <c r="AT129" s="143" t="s">
        <v>228</v>
      </c>
      <c r="AU129" s="143" t="s">
        <v>83</v>
      </c>
      <c r="AY129" s="18" t="s">
        <v>226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81</v>
      </c>
      <c r="BK129" s="144">
        <f>ROUND(I129*H129,2)</f>
        <v>0</v>
      </c>
      <c r="BL129" s="18" t="s">
        <v>233</v>
      </c>
      <c r="BM129" s="143" t="s">
        <v>351</v>
      </c>
    </row>
    <row r="130" spans="2:65" s="1" customFormat="1" x14ac:dyDescent="0.2">
      <c r="B130" s="33"/>
      <c r="D130" s="145" t="s">
        <v>235</v>
      </c>
      <c r="F130" s="146" t="s">
        <v>352</v>
      </c>
      <c r="I130" s="147"/>
      <c r="L130" s="33"/>
      <c r="M130" s="148"/>
      <c r="T130" s="54"/>
      <c r="AT130" s="18" t="s">
        <v>235</v>
      </c>
      <c r="AU130" s="18" t="s">
        <v>83</v>
      </c>
    </row>
    <row r="131" spans="2:65" s="11" customFormat="1" ht="22.9" customHeight="1" x14ac:dyDescent="0.2">
      <c r="B131" s="120"/>
      <c r="D131" s="121" t="s">
        <v>72</v>
      </c>
      <c r="E131" s="130" t="s">
        <v>246</v>
      </c>
      <c r="F131" s="130" t="s">
        <v>353</v>
      </c>
      <c r="I131" s="123"/>
      <c r="J131" s="131">
        <f>BK131</f>
        <v>0</v>
      </c>
      <c r="L131" s="120"/>
      <c r="M131" s="125"/>
      <c r="P131" s="126">
        <f>SUM(P132:P155)</f>
        <v>0</v>
      </c>
      <c r="R131" s="126">
        <f>SUM(R132:R155)</f>
        <v>8.007454000000001</v>
      </c>
      <c r="T131" s="127">
        <f>SUM(T132:T155)</f>
        <v>0</v>
      </c>
      <c r="AR131" s="121" t="s">
        <v>81</v>
      </c>
      <c r="AT131" s="128" t="s">
        <v>72</v>
      </c>
      <c r="AU131" s="128" t="s">
        <v>81</v>
      </c>
      <c r="AY131" s="121" t="s">
        <v>226</v>
      </c>
      <c r="BK131" s="129">
        <f>SUM(BK132:BK155)</f>
        <v>0</v>
      </c>
    </row>
    <row r="132" spans="2:65" s="1" customFormat="1" ht="24.2" customHeight="1" x14ac:dyDescent="0.2">
      <c r="B132" s="33"/>
      <c r="C132" s="132" t="s">
        <v>354</v>
      </c>
      <c r="D132" s="132" t="s">
        <v>228</v>
      </c>
      <c r="E132" s="133" t="s">
        <v>355</v>
      </c>
      <c r="F132" s="134" t="s">
        <v>356</v>
      </c>
      <c r="G132" s="135" t="s">
        <v>243</v>
      </c>
      <c r="H132" s="136">
        <v>35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0.17488999999999999</v>
      </c>
      <c r="R132" s="141">
        <f>Q132*H132</f>
        <v>6.1211500000000001</v>
      </c>
      <c r="S132" s="141">
        <v>0</v>
      </c>
      <c r="T132" s="142">
        <f>S132*H132</f>
        <v>0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357</v>
      </c>
    </row>
    <row r="133" spans="2:65" s="1" customFormat="1" x14ac:dyDescent="0.2">
      <c r="B133" s="33"/>
      <c r="D133" s="145" t="s">
        <v>235</v>
      </c>
      <c r="F133" s="146" t="s">
        <v>358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" customFormat="1" ht="16.5" customHeight="1" x14ac:dyDescent="0.2">
      <c r="B134" s="33"/>
      <c r="C134" s="175" t="s">
        <v>359</v>
      </c>
      <c r="D134" s="175" t="s">
        <v>331</v>
      </c>
      <c r="E134" s="176" t="s">
        <v>360</v>
      </c>
      <c r="F134" s="177" t="s">
        <v>361</v>
      </c>
      <c r="G134" s="178" t="s">
        <v>243</v>
      </c>
      <c r="H134" s="179">
        <v>29</v>
      </c>
      <c r="I134" s="180"/>
      <c r="J134" s="181">
        <f>ROUND(I134*H134,2)</f>
        <v>0</v>
      </c>
      <c r="K134" s="177" t="s">
        <v>19</v>
      </c>
      <c r="L134" s="182"/>
      <c r="M134" s="183" t="s">
        <v>19</v>
      </c>
      <c r="N134" s="184" t="s">
        <v>44</v>
      </c>
      <c r="P134" s="141">
        <f>O134*H134</f>
        <v>0</v>
      </c>
      <c r="Q134" s="141">
        <v>3.2000000000000002E-3</v>
      </c>
      <c r="R134" s="141">
        <f>Q134*H134</f>
        <v>9.2800000000000007E-2</v>
      </c>
      <c r="S134" s="141">
        <v>0</v>
      </c>
      <c r="T134" s="142">
        <f>S134*H134</f>
        <v>0</v>
      </c>
      <c r="AR134" s="143" t="s">
        <v>270</v>
      </c>
      <c r="AT134" s="143" t="s">
        <v>331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362</v>
      </c>
    </row>
    <row r="135" spans="2:65" s="1" customFormat="1" ht="16.5" customHeight="1" x14ac:dyDescent="0.2">
      <c r="B135" s="33"/>
      <c r="C135" s="175" t="s">
        <v>8</v>
      </c>
      <c r="D135" s="175" t="s">
        <v>331</v>
      </c>
      <c r="E135" s="176" t="s">
        <v>363</v>
      </c>
      <c r="F135" s="177" t="s">
        <v>364</v>
      </c>
      <c r="G135" s="178" t="s">
        <v>243</v>
      </c>
      <c r="H135" s="179">
        <v>6</v>
      </c>
      <c r="I135" s="180"/>
      <c r="J135" s="181">
        <f>ROUND(I135*H135,2)</f>
        <v>0</v>
      </c>
      <c r="K135" s="177" t="s">
        <v>19</v>
      </c>
      <c r="L135" s="182"/>
      <c r="M135" s="183" t="s">
        <v>19</v>
      </c>
      <c r="N135" s="184" t="s">
        <v>44</v>
      </c>
      <c r="P135" s="141">
        <f>O135*H135</f>
        <v>0</v>
      </c>
      <c r="Q135" s="141">
        <v>2.7000000000000001E-3</v>
      </c>
      <c r="R135" s="141">
        <f>Q135*H135</f>
        <v>1.6199999999999999E-2</v>
      </c>
      <c r="S135" s="141">
        <v>0</v>
      </c>
      <c r="T135" s="142">
        <f>S135*H135</f>
        <v>0</v>
      </c>
      <c r="AR135" s="143" t="s">
        <v>270</v>
      </c>
      <c r="AT135" s="143" t="s">
        <v>331</v>
      </c>
      <c r="AU135" s="143" t="s">
        <v>83</v>
      </c>
      <c r="AY135" s="18" t="s">
        <v>226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81</v>
      </c>
      <c r="BK135" s="144">
        <f>ROUND(I135*H135,2)</f>
        <v>0</v>
      </c>
      <c r="BL135" s="18" t="s">
        <v>233</v>
      </c>
      <c r="BM135" s="143" t="s">
        <v>365</v>
      </c>
    </row>
    <row r="136" spans="2:65" s="1" customFormat="1" ht="16.5" customHeight="1" x14ac:dyDescent="0.2">
      <c r="B136" s="33"/>
      <c r="C136" s="132" t="s">
        <v>366</v>
      </c>
      <c r="D136" s="132" t="s">
        <v>228</v>
      </c>
      <c r="E136" s="133" t="s">
        <v>367</v>
      </c>
      <c r="F136" s="134" t="s">
        <v>368</v>
      </c>
      <c r="G136" s="135" t="s">
        <v>243</v>
      </c>
      <c r="H136" s="136">
        <v>2</v>
      </c>
      <c r="I136" s="137"/>
      <c r="J136" s="138">
        <f>ROUND(I136*H136,2)</f>
        <v>0</v>
      </c>
      <c r="K136" s="134" t="s">
        <v>232</v>
      </c>
      <c r="L136" s="33"/>
      <c r="M136" s="139" t="s">
        <v>19</v>
      </c>
      <c r="N136" s="140" t="s">
        <v>44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233</v>
      </c>
      <c r="AT136" s="143" t="s">
        <v>228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369</v>
      </c>
    </row>
    <row r="137" spans="2:65" s="1" customFormat="1" x14ac:dyDescent="0.2">
      <c r="B137" s="33"/>
      <c r="D137" s="145" t="s">
        <v>235</v>
      </c>
      <c r="F137" s="146" t="s">
        <v>370</v>
      </c>
      <c r="I137" s="147"/>
      <c r="L137" s="33"/>
      <c r="M137" s="148"/>
      <c r="T137" s="54"/>
      <c r="AT137" s="18" t="s">
        <v>235</v>
      </c>
      <c r="AU137" s="18" t="s">
        <v>83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371</v>
      </c>
      <c r="H138" s="153">
        <v>2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81</v>
      </c>
      <c r="AY138" s="151" t="s">
        <v>226</v>
      </c>
    </row>
    <row r="139" spans="2:65" s="1" customFormat="1" ht="16.5" customHeight="1" x14ac:dyDescent="0.2">
      <c r="B139" s="33"/>
      <c r="C139" s="132" t="s">
        <v>372</v>
      </c>
      <c r="D139" s="132" t="s">
        <v>228</v>
      </c>
      <c r="E139" s="133" t="s">
        <v>373</v>
      </c>
      <c r="F139" s="134" t="s">
        <v>374</v>
      </c>
      <c r="G139" s="135" t="s">
        <v>243</v>
      </c>
      <c r="H139" s="136">
        <v>23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4.0000000000000002E-4</v>
      </c>
      <c r="R139" s="141">
        <f>Q139*H139</f>
        <v>9.1999999999999998E-3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375</v>
      </c>
    </row>
    <row r="140" spans="2:65" s="1" customFormat="1" x14ac:dyDescent="0.2">
      <c r="B140" s="33"/>
      <c r="D140" s="145" t="s">
        <v>235</v>
      </c>
      <c r="F140" s="146" t="s">
        <v>376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" customFormat="1" ht="16.5" customHeight="1" x14ac:dyDescent="0.2">
      <c r="B141" s="33"/>
      <c r="C141" s="175" t="s">
        <v>377</v>
      </c>
      <c r="D141" s="175" t="s">
        <v>331</v>
      </c>
      <c r="E141" s="176" t="s">
        <v>378</v>
      </c>
      <c r="F141" s="177" t="s">
        <v>379</v>
      </c>
      <c r="G141" s="178" t="s">
        <v>243</v>
      </c>
      <c r="H141" s="179">
        <v>23</v>
      </c>
      <c r="I141" s="180"/>
      <c r="J141" s="181">
        <f>ROUND(I141*H141,2)</f>
        <v>0</v>
      </c>
      <c r="K141" s="177" t="s">
        <v>19</v>
      </c>
      <c r="L141" s="182"/>
      <c r="M141" s="183" t="s">
        <v>19</v>
      </c>
      <c r="N141" s="184" t="s">
        <v>44</v>
      </c>
      <c r="P141" s="141">
        <f>O141*H141</f>
        <v>0</v>
      </c>
      <c r="Q141" s="141">
        <v>7.0000000000000007E-2</v>
      </c>
      <c r="R141" s="141">
        <f>Q141*H141</f>
        <v>1.61</v>
      </c>
      <c r="S141" s="141">
        <v>0</v>
      </c>
      <c r="T141" s="142">
        <f>S141*H141</f>
        <v>0</v>
      </c>
      <c r="AR141" s="143" t="s">
        <v>270</v>
      </c>
      <c r="AT141" s="143" t="s">
        <v>331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380</v>
      </c>
    </row>
    <row r="142" spans="2:65" s="1" customFormat="1" ht="21.75" customHeight="1" x14ac:dyDescent="0.2">
      <c r="B142" s="33"/>
      <c r="C142" s="175" t="s">
        <v>381</v>
      </c>
      <c r="D142" s="175" t="s">
        <v>331</v>
      </c>
      <c r="E142" s="176" t="s">
        <v>382</v>
      </c>
      <c r="F142" s="177" t="s">
        <v>383</v>
      </c>
      <c r="G142" s="178" t="s">
        <v>384</v>
      </c>
      <c r="H142" s="179">
        <v>23</v>
      </c>
      <c r="I142" s="180"/>
      <c r="J142" s="181">
        <f>ROUND(I142*H142,2)</f>
        <v>0</v>
      </c>
      <c r="K142" s="177" t="s">
        <v>19</v>
      </c>
      <c r="L142" s="182"/>
      <c r="M142" s="183" t="s">
        <v>19</v>
      </c>
      <c r="N142" s="184" t="s">
        <v>44</v>
      </c>
      <c r="P142" s="141">
        <f>O142*H142</f>
        <v>0</v>
      </c>
      <c r="Q142" s="141">
        <v>2.5000000000000001E-3</v>
      </c>
      <c r="R142" s="141">
        <f>Q142*H142</f>
        <v>5.7500000000000002E-2</v>
      </c>
      <c r="S142" s="141">
        <v>0</v>
      </c>
      <c r="T142" s="142">
        <f>S142*H142</f>
        <v>0</v>
      </c>
      <c r="AR142" s="143" t="s">
        <v>270</v>
      </c>
      <c r="AT142" s="143" t="s">
        <v>331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385</v>
      </c>
    </row>
    <row r="143" spans="2:65" s="1" customFormat="1" ht="16.5" customHeight="1" x14ac:dyDescent="0.2">
      <c r="B143" s="33"/>
      <c r="C143" s="175" t="s">
        <v>386</v>
      </c>
      <c r="D143" s="175" t="s">
        <v>331</v>
      </c>
      <c r="E143" s="176" t="s">
        <v>387</v>
      </c>
      <c r="F143" s="177" t="s">
        <v>388</v>
      </c>
      <c r="G143" s="178" t="s">
        <v>243</v>
      </c>
      <c r="H143" s="179">
        <v>6</v>
      </c>
      <c r="I143" s="180"/>
      <c r="J143" s="181">
        <f>ROUND(I143*H143,2)</f>
        <v>0</v>
      </c>
      <c r="K143" s="177" t="s">
        <v>232</v>
      </c>
      <c r="L143" s="182"/>
      <c r="M143" s="183" t="s">
        <v>19</v>
      </c>
      <c r="N143" s="184" t="s">
        <v>44</v>
      </c>
      <c r="P143" s="141">
        <f>O143*H143</f>
        <v>0</v>
      </c>
      <c r="Q143" s="141">
        <v>2.0000000000000001E-4</v>
      </c>
      <c r="R143" s="141">
        <f>Q143*H143</f>
        <v>1.2000000000000001E-3</v>
      </c>
      <c r="S143" s="141">
        <v>0</v>
      </c>
      <c r="T143" s="142">
        <f>S143*H143</f>
        <v>0</v>
      </c>
      <c r="AR143" s="143" t="s">
        <v>270</v>
      </c>
      <c r="AT143" s="143" t="s">
        <v>331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389</v>
      </c>
    </row>
    <row r="144" spans="2:65" s="1" customFormat="1" ht="16.5" customHeight="1" x14ac:dyDescent="0.2">
      <c r="B144" s="33"/>
      <c r="C144" s="175" t="s">
        <v>7</v>
      </c>
      <c r="D144" s="175" t="s">
        <v>331</v>
      </c>
      <c r="E144" s="176" t="s">
        <v>390</v>
      </c>
      <c r="F144" s="177" t="s">
        <v>391</v>
      </c>
      <c r="G144" s="178" t="s">
        <v>243</v>
      </c>
      <c r="H144" s="179">
        <v>23</v>
      </c>
      <c r="I144" s="180"/>
      <c r="J144" s="181">
        <f>ROUND(I144*H144,2)</f>
        <v>0</v>
      </c>
      <c r="K144" s="177" t="s">
        <v>232</v>
      </c>
      <c r="L144" s="182"/>
      <c r="M144" s="183" t="s">
        <v>19</v>
      </c>
      <c r="N144" s="184" t="s">
        <v>44</v>
      </c>
      <c r="P144" s="141">
        <f>O144*H144</f>
        <v>0</v>
      </c>
      <c r="Q144" s="141">
        <v>1E-4</v>
      </c>
      <c r="R144" s="141">
        <f>Q144*H144</f>
        <v>2.3E-3</v>
      </c>
      <c r="S144" s="141">
        <v>0</v>
      </c>
      <c r="T144" s="142">
        <f>S144*H144</f>
        <v>0</v>
      </c>
      <c r="AR144" s="143" t="s">
        <v>270</v>
      </c>
      <c r="AT144" s="143" t="s">
        <v>331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392</v>
      </c>
    </row>
    <row r="145" spans="2:65" s="1" customFormat="1" ht="16.5" customHeight="1" x14ac:dyDescent="0.2">
      <c r="B145" s="33"/>
      <c r="C145" s="132" t="s">
        <v>393</v>
      </c>
      <c r="D145" s="132" t="s">
        <v>228</v>
      </c>
      <c r="E145" s="133" t="s">
        <v>394</v>
      </c>
      <c r="F145" s="134" t="s">
        <v>395</v>
      </c>
      <c r="G145" s="135" t="s">
        <v>396</v>
      </c>
      <c r="H145" s="136">
        <v>56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397</v>
      </c>
    </row>
    <row r="146" spans="2:65" s="1" customFormat="1" x14ac:dyDescent="0.2">
      <c r="B146" s="33"/>
      <c r="D146" s="145" t="s">
        <v>235</v>
      </c>
      <c r="F146" s="146" t="s">
        <v>398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" customFormat="1" ht="16.5" customHeight="1" x14ac:dyDescent="0.2">
      <c r="B147" s="33"/>
      <c r="C147" s="175" t="s">
        <v>399</v>
      </c>
      <c r="D147" s="175" t="s">
        <v>331</v>
      </c>
      <c r="E147" s="176" t="s">
        <v>400</v>
      </c>
      <c r="F147" s="177" t="s">
        <v>401</v>
      </c>
      <c r="G147" s="178" t="s">
        <v>396</v>
      </c>
      <c r="H147" s="179">
        <v>61.6</v>
      </c>
      <c r="I147" s="180"/>
      <c r="J147" s="181">
        <f>ROUND(I147*H147,2)</f>
        <v>0</v>
      </c>
      <c r="K147" s="177" t="s">
        <v>232</v>
      </c>
      <c r="L147" s="182"/>
      <c r="M147" s="183" t="s">
        <v>19</v>
      </c>
      <c r="N147" s="184" t="s">
        <v>44</v>
      </c>
      <c r="P147" s="141">
        <f>O147*H147</f>
        <v>0</v>
      </c>
      <c r="Q147" s="141">
        <v>1.5E-3</v>
      </c>
      <c r="R147" s="141">
        <f>Q147*H147</f>
        <v>9.240000000000001E-2</v>
      </c>
      <c r="S147" s="141">
        <v>0</v>
      </c>
      <c r="T147" s="142">
        <f>S147*H147</f>
        <v>0</v>
      </c>
      <c r="AR147" s="143" t="s">
        <v>270</v>
      </c>
      <c r="AT147" s="143" t="s">
        <v>331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402</v>
      </c>
    </row>
    <row r="148" spans="2:65" s="12" customFormat="1" x14ac:dyDescent="0.2">
      <c r="B148" s="149"/>
      <c r="D148" s="150" t="s">
        <v>237</v>
      </c>
      <c r="F148" s="152" t="s">
        <v>403</v>
      </c>
      <c r="H148" s="153">
        <v>61.6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4</v>
      </c>
      <c r="AX148" s="12" t="s">
        <v>81</v>
      </c>
      <c r="AY148" s="151" t="s">
        <v>226</v>
      </c>
    </row>
    <row r="149" spans="2:65" s="1" customFormat="1" ht="16.5" customHeight="1" x14ac:dyDescent="0.2">
      <c r="B149" s="33"/>
      <c r="C149" s="132" t="s">
        <v>404</v>
      </c>
      <c r="D149" s="132" t="s">
        <v>228</v>
      </c>
      <c r="E149" s="133" t="s">
        <v>405</v>
      </c>
      <c r="F149" s="134" t="s">
        <v>406</v>
      </c>
      <c r="G149" s="135" t="s">
        <v>396</v>
      </c>
      <c r="H149" s="136">
        <v>112</v>
      </c>
      <c r="I149" s="137"/>
      <c r="J149" s="138">
        <f>ROUND(I149*H149,2)</f>
        <v>0</v>
      </c>
      <c r="K149" s="134" t="s">
        <v>232</v>
      </c>
      <c r="L149" s="33"/>
      <c r="M149" s="139" t="s">
        <v>19</v>
      </c>
      <c r="N149" s="140" t="s">
        <v>44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233</v>
      </c>
      <c r="AT149" s="143" t="s">
        <v>228</v>
      </c>
      <c r="AU149" s="143" t="s">
        <v>83</v>
      </c>
      <c r="AY149" s="18" t="s">
        <v>226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81</v>
      </c>
      <c r="BK149" s="144">
        <f>ROUND(I149*H149,2)</f>
        <v>0</v>
      </c>
      <c r="BL149" s="18" t="s">
        <v>233</v>
      </c>
      <c r="BM149" s="143" t="s">
        <v>407</v>
      </c>
    </row>
    <row r="150" spans="2:65" s="1" customFormat="1" x14ac:dyDescent="0.2">
      <c r="B150" s="33"/>
      <c r="D150" s="145" t="s">
        <v>235</v>
      </c>
      <c r="F150" s="146" t="s">
        <v>408</v>
      </c>
      <c r="I150" s="147"/>
      <c r="L150" s="33"/>
      <c r="M150" s="148"/>
      <c r="T150" s="54"/>
      <c r="AT150" s="18" t="s">
        <v>235</v>
      </c>
      <c r="AU150" s="18" t="s">
        <v>83</v>
      </c>
    </row>
    <row r="151" spans="2:65" s="1" customFormat="1" ht="16.5" customHeight="1" x14ac:dyDescent="0.2">
      <c r="B151" s="33"/>
      <c r="C151" s="175" t="s">
        <v>409</v>
      </c>
      <c r="D151" s="175" t="s">
        <v>331</v>
      </c>
      <c r="E151" s="176" t="s">
        <v>410</v>
      </c>
      <c r="F151" s="177" t="s">
        <v>411</v>
      </c>
      <c r="G151" s="178" t="s">
        <v>396</v>
      </c>
      <c r="H151" s="179">
        <v>117.6</v>
      </c>
      <c r="I151" s="180"/>
      <c r="J151" s="181">
        <f>ROUND(I151*H151,2)</f>
        <v>0</v>
      </c>
      <c r="K151" s="177" t="s">
        <v>232</v>
      </c>
      <c r="L151" s="182"/>
      <c r="M151" s="183" t="s">
        <v>19</v>
      </c>
      <c r="N151" s="184" t="s">
        <v>44</v>
      </c>
      <c r="P151" s="141">
        <f>O151*H151</f>
        <v>0</v>
      </c>
      <c r="Q151" s="141">
        <v>4.0000000000000003E-5</v>
      </c>
      <c r="R151" s="141">
        <f>Q151*H151</f>
        <v>4.7039999999999998E-3</v>
      </c>
      <c r="S151" s="141">
        <v>0</v>
      </c>
      <c r="T151" s="142">
        <f>S151*H151</f>
        <v>0</v>
      </c>
      <c r="AR151" s="143" t="s">
        <v>270</v>
      </c>
      <c r="AT151" s="143" t="s">
        <v>331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412</v>
      </c>
    </row>
    <row r="152" spans="2:65" s="12" customFormat="1" x14ac:dyDescent="0.2">
      <c r="B152" s="149"/>
      <c r="D152" s="150" t="s">
        <v>237</v>
      </c>
      <c r="F152" s="152" t="s">
        <v>413</v>
      </c>
      <c r="H152" s="153">
        <v>117.6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4</v>
      </c>
      <c r="AX152" s="12" t="s">
        <v>81</v>
      </c>
      <c r="AY152" s="151" t="s">
        <v>226</v>
      </c>
    </row>
    <row r="153" spans="2:65" s="1" customFormat="1" ht="21.75" customHeight="1" x14ac:dyDescent="0.2">
      <c r="B153" s="33"/>
      <c r="C153" s="132" t="s">
        <v>414</v>
      </c>
      <c r="D153" s="132" t="s">
        <v>228</v>
      </c>
      <c r="E153" s="133" t="s">
        <v>415</v>
      </c>
      <c r="F153" s="134" t="s">
        <v>416</v>
      </c>
      <c r="G153" s="135" t="s">
        <v>396</v>
      </c>
      <c r="H153" s="136">
        <v>112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417</v>
      </c>
    </row>
    <row r="154" spans="2:65" s="1" customFormat="1" x14ac:dyDescent="0.2">
      <c r="B154" s="33"/>
      <c r="D154" s="145" t="s">
        <v>235</v>
      </c>
      <c r="F154" s="146" t="s">
        <v>418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16.5" customHeight="1" x14ac:dyDescent="0.2">
      <c r="B155" s="33"/>
      <c r="C155" s="175" t="s">
        <v>419</v>
      </c>
      <c r="D155" s="175" t="s">
        <v>331</v>
      </c>
      <c r="E155" s="176" t="s">
        <v>420</v>
      </c>
      <c r="F155" s="177" t="s">
        <v>421</v>
      </c>
      <c r="G155" s="178" t="s">
        <v>422</v>
      </c>
      <c r="H155" s="179">
        <v>1</v>
      </c>
      <c r="I155" s="180"/>
      <c r="J155" s="181">
        <f>ROUND(I155*H155,2)</f>
        <v>0</v>
      </c>
      <c r="K155" s="177" t="s">
        <v>19</v>
      </c>
      <c r="L155" s="182"/>
      <c r="M155" s="183" t="s">
        <v>19</v>
      </c>
      <c r="N155" s="184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270</v>
      </c>
      <c r="AT155" s="143" t="s">
        <v>331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423</v>
      </c>
    </row>
    <row r="156" spans="2:65" s="11" customFormat="1" ht="22.9" customHeight="1" x14ac:dyDescent="0.2">
      <c r="B156" s="120"/>
      <c r="D156" s="121" t="s">
        <v>72</v>
      </c>
      <c r="E156" s="130" t="s">
        <v>233</v>
      </c>
      <c r="F156" s="130" t="s">
        <v>424</v>
      </c>
      <c r="I156" s="123"/>
      <c r="J156" s="131">
        <f>BK156</f>
        <v>0</v>
      </c>
      <c r="L156" s="120"/>
      <c r="M156" s="125"/>
      <c r="P156" s="126">
        <f>SUM(P157:P160)</f>
        <v>0</v>
      </c>
      <c r="R156" s="126">
        <f>SUM(R157:R160)</f>
        <v>0</v>
      </c>
      <c r="T156" s="127">
        <f>SUM(T157:T160)</f>
        <v>0</v>
      </c>
      <c r="AR156" s="121" t="s">
        <v>81</v>
      </c>
      <c r="AT156" s="128" t="s">
        <v>72</v>
      </c>
      <c r="AU156" s="128" t="s">
        <v>81</v>
      </c>
      <c r="AY156" s="121" t="s">
        <v>226</v>
      </c>
      <c r="BK156" s="129">
        <f>SUM(BK157:BK160)</f>
        <v>0</v>
      </c>
    </row>
    <row r="157" spans="2:65" s="1" customFormat="1" ht="24.2" customHeight="1" x14ac:dyDescent="0.2">
      <c r="B157" s="33"/>
      <c r="C157" s="132" t="s">
        <v>425</v>
      </c>
      <c r="D157" s="132" t="s">
        <v>228</v>
      </c>
      <c r="E157" s="133" t="s">
        <v>426</v>
      </c>
      <c r="F157" s="134" t="s">
        <v>427</v>
      </c>
      <c r="G157" s="135" t="s">
        <v>231</v>
      </c>
      <c r="H157" s="136">
        <v>125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428</v>
      </c>
    </row>
    <row r="158" spans="2:65" s="1" customFormat="1" x14ac:dyDescent="0.2">
      <c r="B158" s="33"/>
      <c r="D158" s="145" t="s">
        <v>235</v>
      </c>
      <c r="F158" s="146" t="s">
        <v>429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" customFormat="1" ht="24.2" customHeight="1" x14ac:dyDescent="0.2">
      <c r="B159" s="33"/>
      <c r="C159" s="132" t="s">
        <v>430</v>
      </c>
      <c r="D159" s="132" t="s">
        <v>228</v>
      </c>
      <c r="E159" s="133" t="s">
        <v>431</v>
      </c>
      <c r="F159" s="134" t="s">
        <v>432</v>
      </c>
      <c r="G159" s="135" t="s">
        <v>231</v>
      </c>
      <c r="H159" s="136">
        <v>625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433</v>
      </c>
    </row>
    <row r="160" spans="2:65" s="1" customFormat="1" x14ac:dyDescent="0.2">
      <c r="B160" s="33"/>
      <c r="D160" s="145" t="s">
        <v>235</v>
      </c>
      <c r="F160" s="146" t="s">
        <v>434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1" customFormat="1" ht="22.9" customHeight="1" x14ac:dyDescent="0.2">
      <c r="B161" s="120"/>
      <c r="D161" s="121" t="s">
        <v>72</v>
      </c>
      <c r="E161" s="130" t="s">
        <v>255</v>
      </c>
      <c r="F161" s="130" t="s">
        <v>435</v>
      </c>
      <c r="I161" s="123"/>
      <c r="J161" s="131">
        <f>BK161</f>
        <v>0</v>
      </c>
      <c r="L161" s="120"/>
      <c r="M161" s="125"/>
      <c r="P161" s="126">
        <f>SUM(P162:P174)</f>
        <v>0</v>
      </c>
      <c r="R161" s="126">
        <f>SUM(R162:R174)</f>
        <v>22.006250000000001</v>
      </c>
      <c r="T161" s="127">
        <f>SUM(T162:T174)</f>
        <v>0</v>
      </c>
      <c r="AR161" s="121" t="s">
        <v>81</v>
      </c>
      <c r="AT161" s="128" t="s">
        <v>72</v>
      </c>
      <c r="AU161" s="128" t="s">
        <v>81</v>
      </c>
      <c r="AY161" s="121" t="s">
        <v>226</v>
      </c>
      <c r="BK161" s="129">
        <f>SUM(BK162:BK174)</f>
        <v>0</v>
      </c>
    </row>
    <row r="162" spans="2:65" s="1" customFormat="1" ht="16.5" customHeight="1" x14ac:dyDescent="0.2">
      <c r="B162" s="33"/>
      <c r="C162" s="132" t="s">
        <v>436</v>
      </c>
      <c r="D162" s="132" t="s">
        <v>228</v>
      </c>
      <c r="E162" s="133" t="s">
        <v>437</v>
      </c>
      <c r="F162" s="134" t="s">
        <v>438</v>
      </c>
      <c r="G162" s="135" t="s">
        <v>231</v>
      </c>
      <c r="H162" s="136">
        <v>480</v>
      </c>
      <c r="I162" s="137"/>
      <c r="J162" s="138">
        <f>ROUND(I162*H162,2)</f>
        <v>0</v>
      </c>
      <c r="K162" s="134" t="s">
        <v>232</v>
      </c>
      <c r="L162" s="33"/>
      <c r="M162" s="139" t="s">
        <v>19</v>
      </c>
      <c r="N162" s="140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233</v>
      </c>
      <c r="AT162" s="143" t="s">
        <v>228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439</v>
      </c>
    </row>
    <row r="163" spans="2:65" s="1" customFormat="1" x14ac:dyDescent="0.2">
      <c r="B163" s="33"/>
      <c r="D163" s="145" t="s">
        <v>235</v>
      </c>
      <c r="F163" s="146" t="s">
        <v>440</v>
      </c>
      <c r="I163" s="147"/>
      <c r="L163" s="33"/>
      <c r="M163" s="148"/>
      <c r="T163" s="54"/>
      <c r="AT163" s="18" t="s">
        <v>235</v>
      </c>
      <c r="AU163" s="18" t="s">
        <v>83</v>
      </c>
    </row>
    <row r="164" spans="2:65" s="12" customFormat="1" x14ac:dyDescent="0.2">
      <c r="B164" s="149"/>
      <c r="D164" s="150" t="s">
        <v>237</v>
      </c>
      <c r="E164" s="151" t="s">
        <v>19</v>
      </c>
      <c r="F164" s="152" t="s">
        <v>441</v>
      </c>
      <c r="H164" s="153">
        <v>480</v>
      </c>
      <c r="I164" s="154"/>
      <c r="L164" s="149"/>
      <c r="M164" s="155"/>
      <c r="T164" s="156"/>
      <c r="AT164" s="151" t="s">
        <v>237</v>
      </c>
      <c r="AU164" s="151" t="s">
        <v>83</v>
      </c>
      <c r="AV164" s="12" t="s">
        <v>83</v>
      </c>
      <c r="AW164" s="12" t="s">
        <v>33</v>
      </c>
      <c r="AX164" s="12" t="s">
        <v>81</v>
      </c>
      <c r="AY164" s="151" t="s">
        <v>226</v>
      </c>
    </row>
    <row r="165" spans="2:65" s="1" customFormat="1" ht="24.2" customHeight="1" x14ac:dyDescent="0.2">
      <c r="B165" s="33"/>
      <c r="C165" s="132" t="s">
        <v>442</v>
      </c>
      <c r="D165" s="132" t="s">
        <v>228</v>
      </c>
      <c r="E165" s="133" t="s">
        <v>443</v>
      </c>
      <c r="F165" s="134" t="s">
        <v>444</v>
      </c>
      <c r="G165" s="135" t="s">
        <v>231</v>
      </c>
      <c r="H165" s="136">
        <v>240</v>
      </c>
      <c r="I165" s="137"/>
      <c r="J165" s="138">
        <f>ROUND(I165*H165,2)</f>
        <v>0</v>
      </c>
      <c r="K165" s="134" t="s">
        <v>232</v>
      </c>
      <c r="L165" s="33"/>
      <c r="M165" s="139" t="s">
        <v>19</v>
      </c>
      <c r="N165" s="140" t="s">
        <v>44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233</v>
      </c>
      <c r="AT165" s="143" t="s">
        <v>228</v>
      </c>
      <c r="AU165" s="143" t="s">
        <v>83</v>
      </c>
      <c r="AY165" s="18" t="s">
        <v>226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81</v>
      </c>
      <c r="BK165" s="144">
        <f>ROUND(I165*H165,2)</f>
        <v>0</v>
      </c>
      <c r="BL165" s="18" t="s">
        <v>233</v>
      </c>
      <c r="BM165" s="143" t="s">
        <v>445</v>
      </c>
    </row>
    <row r="166" spans="2:65" s="1" customFormat="1" x14ac:dyDescent="0.2">
      <c r="B166" s="33"/>
      <c r="D166" s="145" t="s">
        <v>235</v>
      </c>
      <c r="F166" s="146" t="s">
        <v>446</v>
      </c>
      <c r="I166" s="147"/>
      <c r="L166" s="33"/>
      <c r="M166" s="148"/>
      <c r="T166" s="54"/>
      <c r="AT166" s="18" t="s">
        <v>235</v>
      </c>
      <c r="AU166" s="18" t="s">
        <v>83</v>
      </c>
    </row>
    <row r="167" spans="2:65" s="1" customFormat="1" ht="16.5" customHeight="1" x14ac:dyDescent="0.2">
      <c r="B167" s="33"/>
      <c r="C167" s="132" t="s">
        <v>447</v>
      </c>
      <c r="D167" s="132" t="s">
        <v>228</v>
      </c>
      <c r="E167" s="133" t="s">
        <v>448</v>
      </c>
      <c r="F167" s="134" t="s">
        <v>449</v>
      </c>
      <c r="G167" s="135" t="s">
        <v>231</v>
      </c>
      <c r="H167" s="136">
        <v>240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450</v>
      </c>
    </row>
    <row r="168" spans="2:65" s="1" customFormat="1" x14ac:dyDescent="0.2">
      <c r="B168" s="33"/>
      <c r="D168" s="145" t="s">
        <v>235</v>
      </c>
      <c r="F168" s="146" t="s">
        <v>451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" customFormat="1" ht="24.2" customHeight="1" x14ac:dyDescent="0.2">
      <c r="B169" s="33"/>
      <c r="C169" s="132" t="s">
        <v>452</v>
      </c>
      <c r="D169" s="132" t="s">
        <v>228</v>
      </c>
      <c r="E169" s="133" t="s">
        <v>453</v>
      </c>
      <c r="F169" s="134" t="s">
        <v>454</v>
      </c>
      <c r="G169" s="135" t="s">
        <v>231</v>
      </c>
      <c r="H169" s="136">
        <v>240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455</v>
      </c>
    </row>
    <row r="170" spans="2:65" s="1" customFormat="1" x14ac:dyDescent="0.2">
      <c r="B170" s="33"/>
      <c r="D170" s="145" t="s">
        <v>235</v>
      </c>
      <c r="F170" s="146" t="s">
        <v>456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" customFormat="1" ht="44.25" customHeight="1" x14ac:dyDescent="0.2">
      <c r="B171" s="33"/>
      <c r="C171" s="132" t="s">
        <v>457</v>
      </c>
      <c r="D171" s="132" t="s">
        <v>228</v>
      </c>
      <c r="E171" s="133" t="s">
        <v>458</v>
      </c>
      <c r="F171" s="134" t="s">
        <v>459</v>
      </c>
      <c r="G171" s="135" t="s">
        <v>231</v>
      </c>
      <c r="H171" s="136">
        <v>125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8.4250000000000005E-2</v>
      </c>
      <c r="R171" s="141">
        <f>Q171*H171</f>
        <v>10.53125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460</v>
      </c>
    </row>
    <row r="172" spans="2:65" s="1" customFormat="1" x14ac:dyDescent="0.2">
      <c r="B172" s="33"/>
      <c r="D172" s="145" t="s">
        <v>235</v>
      </c>
      <c r="F172" s="146" t="s">
        <v>461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" customFormat="1" ht="16.5" customHeight="1" x14ac:dyDescent="0.2">
      <c r="B173" s="33"/>
      <c r="C173" s="175" t="s">
        <v>462</v>
      </c>
      <c r="D173" s="175" t="s">
        <v>331</v>
      </c>
      <c r="E173" s="176" t="s">
        <v>463</v>
      </c>
      <c r="F173" s="177" t="s">
        <v>464</v>
      </c>
      <c r="G173" s="178" t="s">
        <v>231</v>
      </c>
      <c r="H173" s="179">
        <v>127.5</v>
      </c>
      <c r="I173" s="180"/>
      <c r="J173" s="181">
        <f>ROUND(I173*H173,2)</f>
        <v>0</v>
      </c>
      <c r="K173" s="177" t="s">
        <v>232</v>
      </c>
      <c r="L173" s="182"/>
      <c r="M173" s="183" t="s">
        <v>19</v>
      </c>
      <c r="N173" s="184" t="s">
        <v>44</v>
      </c>
      <c r="P173" s="141">
        <f>O173*H173</f>
        <v>0</v>
      </c>
      <c r="Q173" s="141">
        <v>0.09</v>
      </c>
      <c r="R173" s="141">
        <f>Q173*H173</f>
        <v>11.475</v>
      </c>
      <c r="S173" s="141">
        <v>0</v>
      </c>
      <c r="T173" s="142">
        <f>S173*H173</f>
        <v>0</v>
      </c>
      <c r="AR173" s="143" t="s">
        <v>270</v>
      </c>
      <c r="AT173" s="143" t="s">
        <v>331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465</v>
      </c>
    </row>
    <row r="174" spans="2:65" s="12" customFormat="1" x14ac:dyDescent="0.2">
      <c r="B174" s="149"/>
      <c r="D174" s="150" t="s">
        <v>237</v>
      </c>
      <c r="F174" s="152" t="s">
        <v>466</v>
      </c>
      <c r="H174" s="153">
        <v>127.5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1" customFormat="1" ht="22.9" customHeight="1" x14ac:dyDescent="0.2">
      <c r="B175" s="120"/>
      <c r="D175" s="121" t="s">
        <v>72</v>
      </c>
      <c r="E175" s="130" t="s">
        <v>260</v>
      </c>
      <c r="F175" s="130" t="s">
        <v>467</v>
      </c>
      <c r="I175" s="123"/>
      <c r="J175" s="131">
        <f>BK175</f>
        <v>0</v>
      </c>
      <c r="L175" s="120"/>
      <c r="M175" s="125"/>
      <c r="P175" s="126">
        <f>SUM(P176:P179)</f>
        <v>0</v>
      </c>
      <c r="R175" s="126">
        <f>SUM(R176:R179)</f>
        <v>17.632825</v>
      </c>
      <c r="T175" s="127">
        <f>SUM(T176:T179)</f>
        <v>0</v>
      </c>
      <c r="AR175" s="121" t="s">
        <v>81</v>
      </c>
      <c r="AT175" s="128" t="s">
        <v>72</v>
      </c>
      <c r="AU175" s="128" t="s">
        <v>81</v>
      </c>
      <c r="AY175" s="121" t="s">
        <v>226</v>
      </c>
      <c r="BK175" s="129">
        <f>SUM(BK176:BK179)</f>
        <v>0</v>
      </c>
    </row>
    <row r="176" spans="2:65" s="1" customFormat="1" ht="24.2" customHeight="1" x14ac:dyDescent="0.2">
      <c r="B176" s="33"/>
      <c r="C176" s="132" t="s">
        <v>468</v>
      </c>
      <c r="D176" s="132" t="s">
        <v>228</v>
      </c>
      <c r="E176" s="133" t="s">
        <v>469</v>
      </c>
      <c r="F176" s="134" t="s">
        <v>470</v>
      </c>
      <c r="G176" s="135" t="s">
        <v>231</v>
      </c>
      <c r="H176" s="136">
        <v>35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0.29311999999999999</v>
      </c>
      <c r="R176" s="141">
        <f>Q176*H176</f>
        <v>10.2592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471</v>
      </c>
    </row>
    <row r="177" spans="2:65" s="1" customFormat="1" x14ac:dyDescent="0.2">
      <c r="B177" s="33"/>
      <c r="D177" s="145" t="s">
        <v>235</v>
      </c>
      <c r="F177" s="146" t="s">
        <v>472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" customFormat="1" ht="24.2" customHeight="1" x14ac:dyDescent="0.2">
      <c r="B178" s="33"/>
      <c r="C178" s="132" t="s">
        <v>473</v>
      </c>
      <c r="D178" s="132" t="s">
        <v>228</v>
      </c>
      <c r="E178" s="133" t="s">
        <v>474</v>
      </c>
      <c r="F178" s="134" t="s">
        <v>475</v>
      </c>
      <c r="G178" s="135" t="s">
        <v>396</v>
      </c>
      <c r="H178" s="136">
        <v>37.5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0.19663</v>
      </c>
      <c r="R178" s="141">
        <f>Q178*H178</f>
        <v>7.3736249999999997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476</v>
      </c>
    </row>
    <row r="179" spans="2:65" s="1" customFormat="1" x14ac:dyDescent="0.2">
      <c r="B179" s="33"/>
      <c r="D179" s="145" t="s">
        <v>235</v>
      </c>
      <c r="F179" s="146" t="s">
        <v>477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1" customFormat="1" ht="22.9" customHeight="1" x14ac:dyDescent="0.2">
      <c r="B180" s="120"/>
      <c r="D180" s="121" t="s">
        <v>72</v>
      </c>
      <c r="E180" s="130" t="s">
        <v>330</v>
      </c>
      <c r="F180" s="130" t="s">
        <v>478</v>
      </c>
      <c r="I180" s="123"/>
      <c r="J180" s="131">
        <f>BK180</f>
        <v>0</v>
      </c>
      <c r="L180" s="120"/>
      <c r="M180" s="125"/>
      <c r="P180" s="126">
        <f>SUM(P181:P203)</f>
        <v>0</v>
      </c>
      <c r="R180" s="126">
        <f>SUM(R181:R203)</f>
        <v>0</v>
      </c>
      <c r="T180" s="127">
        <f>SUM(T181:T203)</f>
        <v>4.0591999999999997</v>
      </c>
      <c r="AR180" s="121" t="s">
        <v>81</v>
      </c>
      <c r="AT180" s="128" t="s">
        <v>72</v>
      </c>
      <c r="AU180" s="128" t="s">
        <v>81</v>
      </c>
      <c r="AY180" s="121" t="s">
        <v>226</v>
      </c>
      <c r="BK180" s="129">
        <f>SUM(BK181:BK203)</f>
        <v>0</v>
      </c>
    </row>
    <row r="181" spans="2:65" s="1" customFormat="1" ht="21.75" customHeight="1" x14ac:dyDescent="0.2">
      <c r="B181" s="33"/>
      <c r="C181" s="132" t="s">
        <v>479</v>
      </c>
      <c r="D181" s="132" t="s">
        <v>228</v>
      </c>
      <c r="E181" s="133" t="s">
        <v>480</v>
      </c>
      <c r="F181" s="134" t="s">
        <v>481</v>
      </c>
      <c r="G181" s="135" t="s">
        <v>243</v>
      </c>
      <c r="H181" s="136">
        <v>24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0.16500000000000001</v>
      </c>
      <c r="T181" s="142">
        <f>S181*H181</f>
        <v>3.96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482</v>
      </c>
    </row>
    <row r="182" spans="2:65" s="1" customFormat="1" x14ac:dyDescent="0.2">
      <c r="B182" s="33"/>
      <c r="D182" s="145" t="s">
        <v>235</v>
      </c>
      <c r="F182" s="146" t="s">
        <v>483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" customFormat="1" ht="16.5" customHeight="1" x14ac:dyDescent="0.2">
      <c r="B183" s="33"/>
      <c r="C183" s="132" t="s">
        <v>484</v>
      </c>
      <c r="D183" s="132" t="s">
        <v>228</v>
      </c>
      <c r="E183" s="133" t="s">
        <v>485</v>
      </c>
      <c r="F183" s="134" t="s">
        <v>486</v>
      </c>
      <c r="G183" s="135" t="s">
        <v>396</v>
      </c>
      <c r="H183" s="136">
        <v>40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2.48E-3</v>
      </c>
      <c r="T183" s="142">
        <f>S183*H183</f>
        <v>9.9199999999999997E-2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487</v>
      </c>
    </row>
    <row r="184" spans="2:65" s="1" customFormat="1" x14ac:dyDescent="0.2">
      <c r="B184" s="33"/>
      <c r="D184" s="145" t="s">
        <v>235</v>
      </c>
      <c r="F184" s="146" t="s">
        <v>488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" customFormat="1" ht="24.2" customHeight="1" x14ac:dyDescent="0.2">
      <c r="B185" s="33"/>
      <c r="C185" s="132" t="s">
        <v>489</v>
      </c>
      <c r="D185" s="132" t="s">
        <v>228</v>
      </c>
      <c r="E185" s="133" t="s">
        <v>490</v>
      </c>
      <c r="F185" s="134" t="s">
        <v>491</v>
      </c>
      <c r="G185" s="135" t="s">
        <v>492</v>
      </c>
      <c r="H185" s="136">
        <v>30.72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493</v>
      </c>
    </row>
    <row r="186" spans="2:65" s="1" customFormat="1" x14ac:dyDescent="0.2">
      <c r="B186" s="33"/>
      <c r="D186" s="145" t="s">
        <v>235</v>
      </c>
      <c r="F186" s="146" t="s">
        <v>494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495</v>
      </c>
      <c r="H187" s="153">
        <v>30.72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19</v>
      </c>
      <c r="F188" s="159" t="s">
        <v>240</v>
      </c>
      <c r="H188" s="160">
        <v>30.72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" customFormat="1" ht="24.2" customHeight="1" x14ac:dyDescent="0.2">
      <c r="B189" s="33"/>
      <c r="C189" s="132" t="s">
        <v>496</v>
      </c>
      <c r="D189" s="132" t="s">
        <v>228</v>
      </c>
      <c r="E189" s="133" t="s">
        <v>497</v>
      </c>
      <c r="F189" s="134" t="s">
        <v>498</v>
      </c>
      <c r="G189" s="135" t="s">
        <v>492</v>
      </c>
      <c r="H189" s="136">
        <v>122.88</v>
      </c>
      <c r="I189" s="137"/>
      <c r="J189" s="138">
        <f>ROUND(I189*H189,2)</f>
        <v>0</v>
      </c>
      <c r="K189" s="134" t="s">
        <v>232</v>
      </c>
      <c r="L189" s="33"/>
      <c r="M189" s="139" t="s">
        <v>19</v>
      </c>
      <c r="N189" s="140" t="s">
        <v>44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233</v>
      </c>
      <c r="AT189" s="143" t="s">
        <v>228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499</v>
      </c>
    </row>
    <row r="190" spans="2:65" s="1" customFormat="1" x14ac:dyDescent="0.2">
      <c r="B190" s="33"/>
      <c r="D190" s="145" t="s">
        <v>235</v>
      </c>
      <c r="F190" s="146" t="s">
        <v>500</v>
      </c>
      <c r="I190" s="147"/>
      <c r="L190" s="33"/>
      <c r="M190" s="148"/>
      <c r="T190" s="54"/>
      <c r="AT190" s="18" t="s">
        <v>235</v>
      </c>
      <c r="AU190" s="18" t="s">
        <v>83</v>
      </c>
    </row>
    <row r="191" spans="2:65" s="12" customFormat="1" x14ac:dyDescent="0.2">
      <c r="B191" s="149"/>
      <c r="D191" s="150" t="s">
        <v>237</v>
      </c>
      <c r="F191" s="152" t="s">
        <v>501</v>
      </c>
      <c r="H191" s="153">
        <v>122.88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24.2" customHeight="1" x14ac:dyDescent="0.2">
      <c r="B192" s="33"/>
      <c r="C192" s="132" t="s">
        <v>502</v>
      </c>
      <c r="D192" s="132" t="s">
        <v>228</v>
      </c>
      <c r="E192" s="133" t="s">
        <v>503</v>
      </c>
      <c r="F192" s="134" t="s">
        <v>504</v>
      </c>
      <c r="G192" s="135" t="s">
        <v>492</v>
      </c>
      <c r="H192" s="136">
        <v>1.6759999999999999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505</v>
      </c>
    </row>
    <row r="193" spans="2:65" s="1" customFormat="1" x14ac:dyDescent="0.2">
      <c r="B193" s="33"/>
      <c r="D193" s="145" t="s">
        <v>235</v>
      </c>
      <c r="F193" s="146" t="s">
        <v>506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507</v>
      </c>
      <c r="H194" s="153">
        <v>1.6759999999999999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3" customFormat="1" x14ac:dyDescent="0.2">
      <c r="B195" s="157"/>
      <c r="D195" s="150" t="s">
        <v>237</v>
      </c>
      <c r="E195" s="158" t="s">
        <v>19</v>
      </c>
      <c r="F195" s="159" t="s">
        <v>240</v>
      </c>
      <c r="H195" s="160">
        <v>1.6759999999999999</v>
      </c>
      <c r="I195" s="161"/>
      <c r="L195" s="157"/>
      <c r="M195" s="162"/>
      <c r="T195" s="163"/>
      <c r="AT195" s="158" t="s">
        <v>237</v>
      </c>
      <c r="AU195" s="158" t="s">
        <v>83</v>
      </c>
      <c r="AV195" s="13" t="s">
        <v>233</v>
      </c>
      <c r="AW195" s="13" t="s">
        <v>33</v>
      </c>
      <c r="AX195" s="13" t="s">
        <v>81</v>
      </c>
      <c r="AY195" s="158" t="s">
        <v>226</v>
      </c>
    </row>
    <row r="196" spans="2:65" s="1" customFormat="1" ht="24.2" customHeight="1" x14ac:dyDescent="0.2">
      <c r="B196" s="33"/>
      <c r="C196" s="132" t="s">
        <v>508</v>
      </c>
      <c r="D196" s="132" t="s">
        <v>228</v>
      </c>
      <c r="E196" s="133" t="s">
        <v>509</v>
      </c>
      <c r="F196" s="134" t="s">
        <v>498</v>
      </c>
      <c r="G196" s="135" t="s">
        <v>492</v>
      </c>
      <c r="H196" s="136">
        <v>6.7039999999999997</v>
      </c>
      <c r="I196" s="137"/>
      <c r="J196" s="138">
        <f>ROUND(I196*H196,2)</f>
        <v>0</v>
      </c>
      <c r="K196" s="134" t="s">
        <v>232</v>
      </c>
      <c r="L196" s="33"/>
      <c r="M196" s="139" t="s">
        <v>19</v>
      </c>
      <c r="N196" s="140" t="s">
        <v>44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233</v>
      </c>
      <c r="AT196" s="143" t="s">
        <v>228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510</v>
      </c>
    </row>
    <row r="197" spans="2:65" s="1" customFormat="1" x14ac:dyDescent="0.2">
      <c r="B197" s="33"/>
      <c r="D197" s="145" t="s">
        <v>235</v>
      </c>
      <c r="F197" s="146" t="s">
        <v>511</v>
      </c>
      <c r="I197" s="147"/>
      <c r="L197" s="33"/>
      <c r="M197" s="148"/>
      <c r="T197" s="54"/>
      <c r="AT197" s="18" t="s">
        <v>235</v>
      </c>
      <c r="AU197" s="18" t="s">
        <v>83</v>
      </c>
    </row>
    <row r="198" spans="2:65" s="12" customFormat="1" x14ac:dyDescent="0.2">
      <c r="B198" s="149"/>
      <c r="D198" s="150" t="s">
        <v>237</v>
      </c>
      <c r="F198" s="152" t="s">
        <v>512</v>
      </c>
      <c r="H198" s="153">
        <v>6.7039999999999997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4</v>
      </c>
      <c r="AX198" s="12" t="s">
        <v>81</v>
      </c>
      <c r="AY198" s="151" t="s">
        <v>226</v>
      </c>
    </row>
    <row r="199" spans="2:65" s="1" customFormat="1" ht="24.2" customHeight="1" x14ac:dyDescent="0.2">
      <c r="B199" s="33"/>
      <c r="C199" s="132" t="s">
        <v>513</v>
      </c>
      <c r="D199" s="132" t="s">
        <v>228</v>
      </c>
      <c r="E199" s="133" t="s">
        <v>514</v>
      </c>
      <c r="F199" s="134" t="s">
        <v>515</v>
      </c>
      <c r="G199" s="135" t="s">
        <v>492</v>
      </c>
      <c r="H199" s="136">
        <v>1.577</v>
      </c>
      <c r="I199" s="137"/>
      <c r="J199" s="138">
        <f>ROUND(I199*H199,2)</f>
        <v>0</v>
      </c>
      <c r="K199" s="134" t="s">
        <v>19</v>
      </c>
      <c r="L199" s="33"/>
      <c r="M199" s="139" t="s">
        <v>19</v>
      </c>
      <c r="N199" s="140" t="s">
        <v>44</v>
      </c>
      <c r="P199" s="141">
        <f>O199*H199</f>
        <v>0</v>
      </c>
      <c r="Q199" s="141">
        <v>0</v>
      </c>
      <c r="R199" s="141">
        <f>Q199*H199</f>
        <v>0</v>
      </c>
      <c r="S199" s="141">
        <v>0</v>
      </c>
      <c r="T199" s="142">
        <f>S199*H199</f>
        <v>0</v>
      </c>
      <c r="AR199" s="143" t="s">
        <v>233</v>
      </c>
      <c r="AT199" s="143" t="s">
        <v>228</v>
      </c>
      <c r="AU199" s="143" t="s">
        <v>83</v>
      </c>
      <c r="AY199" s="18" t="s">
        <v>226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81</v>
      </c>
      <c r="BK199" s="144">
        <f>ROUND(I199*H199,2)</f>
        <v>0</v>
      </c>
      <c r="BL199" s="18" t="s">
        <v>233</v>
      </c>
      <c r="BM199" s="143" t="s">
        <v>516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517</v>
      </c>
      <c r="H200" s="153">
        <v>1.577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24.2" customHeight="1" x14ac:dyDescent="0.2">
      <c r="B201" s="33"/>
      <c r="C201" s="132" t="s">
        <v>518</v>
      </c>
      <c r="D201" s="132" t="s">
        <v>228</v>
      </c>
      <c r="E201" s="133" t="s">
        <v>519</v>
      </c>
      <c r="F201" s="134" t="s">
        <v>520</v>
      </c>
      <c r="G201" s="135" t="s">
        <v>492</v>
      </c>
      <c r="H201" s="136">
        <v>30.72</v>
      </c>
      <c r="I201" s="137"/>
      <c r="J201" s="138">
        <f>ROUND(I201*H201,2)</f>
        <v>0</v>
      </c>
      <c r="K201" s="134" t="s">
        <v>19</v>
      </c>
      <c r="L201" s="33"/>
      <c r="M201" s="139" t="s">
        <v>19</v>
      </c>
      <c r="N201" s="140" t="s">
        <v>44</v>
      </c>
      <c r="P201" s="141">
        <f>O201*H201</f>
        <v>0</v>
      </c>
      <c r="Q201" s="141">
        <v>0</v>
      </c>
      <c r="R201" s="141">
        <f>Q201*H201</f>
        <v>0</v>
      </c>
      <c r="S201" s="141">
        <v>0</v>
      </c>
      <c r="T201" s="142">
        <f>S201*H201</f>
        <v>0</v>
      </c>
      <c r="AR201" s="143" t="s">
        <v>233</v>
      </c>
      <c r="AT201" s="143" t="s">
        <v>228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521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495</v>
      </c>
      <c r="H202" s="153">
        <v>30.72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3" customFormat="1" x14ac:dyDescent="0.2">
      <c r="B203" s="157"/>
      <c r="D203" s="150" t="s">
        <v>237</v>
      </c>
      <c r="E203" s="158" t="s">
        <v>19</v>
      </c>
      <c r="F203" s="159" t="s">
        <v>240</v>
      </c>
      <c r="H203" s="160">
        <v>30.72</v>
      </c>
      <c r="I203" s="161"/>
      <c r="L203" s="157"/>
      <c r="M203" s="162"/>
      <c r="T203" s="163"/>
      <c r="AT203" s="158" t="s">
        <v>237</v>
      </c>
      <c r="AU203" s="158" t="s">
        <v>83</v>
      </c>
      <c r="AV203" s="13" t="s">
        <v>233</v>
      </c>
      <c r="AW203" s="13" t="s">
        <v>33</v>
      </c>
      <c r="AX203" s="13" t="s">
        <v>81</v>
      </c>
      <c r="AY203" s="158" t="s">
        <v>226</v>
      </c>
    </row>
    <row r="204" spans="2:65" s="11" customFormat="1" ht="22.9" customHeight="1" x14ac:dyDescent="0.2">
      <c r="B204" s="120"/>
      <c r="D204" s="121" t="s">
        <v>72</v>
      </c>
      <c r="E204" s="130" t="s">
        <v>522</v>
      </c>
      <c r="F204" s="130" t="s">
        <v>523</v>
      </c>
      <c r="I204" s="123"/>
      <c r="J204" s="131">
        <f>BK204</f>
        <v>0</v>
      </c>
      <c r="L204" s="120"/>
      <c r="M204" s="125"/>
      <c r="P204" s="126">
        <f>SUM(P205:P206)</f>
        <v>0</v>
      </c>
      <c r="R204" s="126">
        <f>SUM(R205:R206)</f>
        <v>0</v>
      </c>
      <c r="T204" s="127">
        <f>SUM(T205:T206)</f>
        <v>0</v>
      </c>
      <c r="AR204" s="121" t="s">
        <v>81</v>
      </c>
      <c r="AT204" s="128" t="s">
        <v>72</v>
      </c>
      <c r="AU204" s="128" t="s">
        <v>81</v>
      </c>
      <c r="AY204" s="121" t="s">
        <v>226</v>
      </c>
      <c r="BK204" s="129">
        <f>SUM(BK205:BK206)</f>
        <v>0</v>
      </c>
    </row>
    <row r="205" spans="2:65" s="1" customFormat="1" ht="24.2" customHeight="1" x14ac:dyDescent="0.2">
      <c r="B205" s="33"/>
      <c r="C205" s="132" t="s">
        <v>524</v>
      </c>
      <c r="D205" s="132" t="s">
        <v>228</v>
      </c>
      <c r="E205" s="133" t="s">
        <v>525</v>
      </c>
      <c r="F205" s="134" t="s">
        <v>526</v>
      </c>
      <c r="G205" s="135" t="s">
        <v>492</v>
      </c>
      <c r="H205" s="136">
        <v>47.683999999999997</v>
      </c>
      <c r="I205" s="137"/>
      <c r="J205" s="138">
        <f>ROUND(I205*H205,2)</f>
        <v>0</v>
      </c>
      <c r="K205" s="134" t="s">
        <v>232</v>
      </c>
      <c r="L205" s="33"/>
      <c r="M205" s="139" t="s">
        <v>19</v>
      </c>
      <c r="N205" s="140" t="s">
        <v>44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233</v>
      </c>
      <c r="AT205" s="143" t="s">
        <v>228</v>
      </c>
      <c r="AU205" s="143" t="s">
        <v>83</v>
      </c>
      <c r="AY205" s="18" t="s">
        <v>226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81</v>
      </c>
      <c r="BK205" s="144">
        <f>ROUND(I205*H205,2)</f>
        <v>0</v>
      </c>
      <c r="BL205" s="18" t="s">
        <v>233</v>
      </c>
      <c r="BM205" s="143" t="s">
        <v>527</v>
      </c>
    </row>
    <row r="206" spans="2:65" s="1" customFormat="1" x14ac:dyDescent="0.2">
      <c r="B206" s="33"/>
      <c r="D206" s="145" t="s">
        <v>235</v>
      </c>
      <c r="F206" s="146" t="s">
        <v>528</v>
      </c>
      <c r="I206" s="147"/>
      <c r="L206" s="33"/>
      <c r="M206" s="148"/>
      <c r="T206" s="54"/>
      <c r="AT206" s="18" t="s">
        <v>235</v>
      </c>
      <c r="AU206" s="18" t="s">
        <v>83</v>
      </c>
    </row>
    <row r="207" spans="2:65" s="11" customFormat="1" ht="25.9" customHeight="1" x14ac:dyDescent="0.2">
      <c r="B207" s="120"/>
      <c r="D207" s="121" t="s">
        <v>72</v>
      </c>
      <c r="E207" s="122" t="s">
        <v>331</v>
      </c>
      <c r="F207" s="122" t="s">
        <v>529</v>
      </c>
      <c r="I207" s="123"/>
      <c r="J207" s="124">
        <f>BK207</f>
        <v>0</v>
      </c>
      <c r="L207" s="120"/>
      <c r="M207" s="125"/>
      <c r="P207" s="126">
        <f>P208</f>
        <v>0</v>
      </c>
      <c r="R207" s="126">
        <f>R208</f>
        <v>264.68</v>
      </c>
      <c r="T207" s="127">
        <f>T208</f>
        <v>0</v>
      </c>
      <c r="AR207" s="121" t="s">
        <v>246</v>
      </c>
      <c r="AT207" s="128" t="s">
        <v>72</v>
      </c>
      <c r="AU207" s="128" t="s">
        <v>73</v>
      </c>
      <c r="AY207" s="121" t="s">
        <v>226</v>
      </c>
      <c r="BK207" s="129">
        <f>BK208</f>
        <v>0</v>
      </c>
    </row>
    <row r="208" spans="2:65" s="11" customFormat="1" ht="22.9" customHeight="1" x14ac:dyDescent="0.2">
      <c r="B208" s="120"/>
      <c r="D208" s="121" t="s">
        <v>72</v>
      </c>
      <c r="E208" s="130" t="s">
        <v>530</v>
      </c>
      <c r="F208" s="130" t="s">
        <v>531</v>
      </c>
      <c r="I208" s="123"/>
      <c r="J208" s="131">
        <f>BK208</f>
        <v>0</v>
      </c>
      <c r="L208" s="120"/>
      <c r="M208" s="125"/>
      <c r="P208" s="126">
        <f>SUM(P209:P213)</f>
        <v>0</v>
      </c>
      <c r="R208" s="126">
        <f>SUM(R209:R213)</f>
        <v>264.68</v>
      </c>
      <c r="T208" s="127">
        <f>SUM(T209:T213)</f>
        <v>0</v>
      </c>
      <c r="AR208" s="121" t="s">
        <v>246</v>
      </c>
      <c r="AT208" s="128" t="s">
        <v>72</v>
      </c>
      <c r="AU208" s="128" t="s">
        <v>81</v>
      </c>
      <c r="AY208" s="121" t="s">
        <v>226</v>
      </c>
      <c r="BK208" s="129">
        <f>SUM(BK209:BK213)</f>
        <v>0</v>
      </c>
    </row>
    <row r="209" spans="2:65" s="1" customFormat="1" ht="24.2" customHeight="1" x14ac:dyDescent="0.2">
      <c r="B209" s="33"/>
      <c r="C209" s="132" t="s">
        <v>532</v>
      </c>
      <c r="D209" s="132" t="s">
        <v>228</v>
      </c>
      <c r="E209" s="133" t="s">
        <v>533</v>
      </c>
      <c r="F209" s="134" t="s">
        <v>534</v>
      </c>
      <c r="G209" s="135" t="s">
        <v>231</v>
      </c>
      <c r="H209" s="136">
        <v>80</v>
      </c>
      <c r="I209" s="137"/>
      <c r="J209" s="138">
        <f>ROUND(I209*H209,2)</f>
        <v>0</v>
      </c>
      <c r="K209" s="134" t="s">
        <v>232</v>
      </c>
      <c r="L209" s="33"/>
      <c r="M209" s="139" t="s">
        <v>19</v>
      </c>
      <c r="N209" s="140" t="s">
        <v>44</v>
      </c>
      <c r="P209" s="141">
        <f>O209*H209</f>
        <v>0</v>
      </c>
      <c r="Q209" s="141">
        <v>8.3500000000000005E-2</v>
      </c>
      <c r="R209" s="141">
        <f>Q209*H209</f>
        <v>6.6800000000000006</v>
      </c>
      <c r="S209" s="141">
        <v>0</v>
      </c>
      <c r="T209" s="142">
        <f>S209*H209</f>
        <v>0</v>
      </c>
      <c r="AR209" s="143" t="s">
        <v>535</v>
      </c>
      <c r="AT209" s="143" t="s">
        <v>228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535</v>
      </c>
      <c r="BM209" s="143" t="s">
        <v>536</v>
      </c>
    </row>
    <row r="210" spans="2:65" s="1" customFormat="1" x14ac:dyDescent="0.2">
      <c r="B210" s="33"/>
      <c r="D210" s="145" t="s">
        <v>235</v>
      </c>
      <c r="F210" s="146" t="s">
        <v>537</v>
      </c>
      <c r="I210" s="147"/>
      <c r="L210" s="33"/>
      <c r="M210" s="148"/>
      <c r="T210" s="54"/>
      <c r="AT210" s="18" t="s">
        <v>235</v>
      </c>
      <c r="AU210" s="18" t="s">
        <v>83</v>
      </c>
    </row>
    <row r="211" spans="2:65" s="1" customFormat="1" ht="16.5" customHeight="1" x14ac:dyDescent="0.2">
      <c r="B211" s="33"/>
      <c r="C211" s="175" t="s">
        <v>538</v>
      </c>
      <c r="D211" s="175" t="s">
        <v>331</v>
      </c>
      <c r="E211" s="176" t="s">
        <v>539</v>
      </c>
      <c r="F211" s="177" t="s">
        <v>540</v>
      </c>
      <c r="G211" s="178" t="s">
        <v>231</v>
      </c>
      <c r="H211" s="179">
        <v>80</v>
      </c>
      <c r="I211" s="180"/>
      <c r="J211" s="181">
        <f>ROUND(I211*H211,2)</f>
        <v>0</v>
      </c>
      <c r="K211" s="177" t="s">
        <v>19</v>
      </c>
      <c r="L211" s="182"/>
      <c r="M211" s="183" t="s">
        <v>19</v>
      </c>
      <c r="N211" s="184" t="s">
        <v>44</v>
      </c>
      <c r="P211" s="141">
        <f>O211*H211</f>
        <v>0</v>
      </c>
      <c r="Q211" s="141">
        <v>3.2250000000000001</v>
      </c>
      <c r="R211" s="141">
        <f>Q211*H211</f>
        <v>258</v>
      </c>
      <c r="S211" s="141">
        <v>0</v>
      </c>
      <c r="T211" s="142">
        <f>S211*H211</f>
        <v>0</v>
      </c>
      <c r="AR211" s="143" t="s">
        <v>541</v>
      </c>
      <c r="AT211" s="143" t="s">
        <v>331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541</v>
      </c>
      <c r="BM211" s="143" t="s">
        <v>542</v>
      </c>
    </row>
    <row r="212" spans="2:65" s="15" customFormat="1" x14ac:dyDescent="0.2">
      <c r="B212" s="185"/>
      <c r="D212" s="150" t="s">
        <v>237</v>
      </c>
      <c r="E212" s="186" t="s">
        <v>19</v>
      </c>
      <c r="F212" s="187" t="s">
        <v>543</v>
      </c>
      <c r="H212" s="186" t="s">
        <v>19</v>
      </c>
      <c r="I212" s="188"/>
      <c r="L212" s="185"/>
      <c r="M212" s="189"/>
      <c r="T212" s="190"/>
      <c r="AT212" s="186" t="s">
        <v>237</v>
      </c>
      <c r="AU212" s="186" t="s">
        <v>83</v>
      </c>
      <c r="AV212" s="15" t="s">
        <v>81</v>
      </c>
      <c r="AW212" s="15" t="s">
        <v>33</v>
      </c>
      <c r="AX212" s="15" t="s">
        <v>73</v>
      </c>
      <c r="AY212" s="186" t="s">
        <v>226</v>
      </c>
    </row>
    <row r="213" spans="2:65" s="12" customFormat="1" x14ac:dyDescent="0.2">
      <c r="B213" s="149"/>
      <c r="D213" s="150" t="s">
        <v>237</v>
      </c>
      <c r="E213" s="151" t="s">
        <v>19</v>
      </c>
      <c r="F213" s="152" t="s">
        <v>544</v>
      </c>
      <c r="H213" s="153">
        <v>80</v>
      </c>
      <c r="I213" s="154"/>
      <c r="L213" s="149"/>
      <c r="M213" s="191"/>
      <c r="N213" s="192"/>
      <c r="O213" s="192"/>
      <c r="P213" s="192"/>
      <c r="Q213" s="192"/>
      <c r="R213" s="192"/>
      <c r="S213" s="192"/>
      <c r="T213" s="193"/>
      <c r="AT213" s="151" t="s">
        <v>237</v>
      </c>
      <c r="AU213" s="151" t="s">
        <v>83</v>
      </c>
      <c r="AV213" s="12" t="s">
        <v>83</v>
      </c>
      <c r="AW213" s="12" t="s">
        <v>33</v>
      </c>
      <c r="AX213" s="12" t="s">
        <v>81</v>
      </c>
      <c r="AY213" s="151" t="s">
        <v>226</v>
      </c>
    </row>
    <row r="214" spans="2:65" s="1" customFormat="1" ht="6.95" customHeight="1" x14ac:dyDescent="0.2">
      <c r="B214" s="42"/>
      <c r="C214" s="43"/>
      <c r="D214" s="43"/>
      <c r="E214" s="43"/>
      <c r="F214" s="43"/>
      <c r="G214" s="43"/>
      <c r="H214" s="43"/>
      <c r="I214" s="43"/>
      <c r="J214" s="43"/>
      <c r="K214" s="43"/>
      <c r="L214" s="33"/>
    </row>
  </sheetData>
  <sheetProtection algorithmName="SHA-512" hashValue="Ck0VrGB+LptKOrNyeL9vBUwduw9ovjrNn+Xp5KU4fks6KkQTSseWhhJntZZeZB/2hbBFBHU6mNkGg+Fznc8wbA==" saltValue="UsU/RULzMTUwo4ERauwLniWYCjEMDcDTfGfLA0odNYqkzxjkuTLjBEb37vzB2Eu/X0puzTPnMqCEQtKXxHqakg==" spinCount="100000" sheet="1" objects="1" scenarios="1" formatColumns="0" formatRows="0" autoFilter="0"/>
  <autoFilter ref="C94:K213" xr:uid="{00000000-0009-0000-0000-000002000000}"/>
  <mergeCells count="12">
    <mergeCell ref="E87:H87"/>
    <mergeCell ref="L2:V2"/>
    <mergeCell ref="E50:H50"/>
    <mergeCell ref="E52:H52"/>
    <mergeCell ref="E54:H54"/>
    <mergeCell ref="E83:H83"/>
    <mergeCell ref="E85:H85"/>
    <mergeCell ref="E7:H7"/>
    <mergeCell ref="E9:H9"/>
    <mergeCell ref="E11:H11"/>
    <mergeCell ref="E20:H20"/>
    <mergeCell ref="E29:H29"/>
  </mergeCells>
  <hyperlinks>
    <hyperlink ref="F99" r:id="rId1" xr:uid="{00000000-0004-0000-0200-000000000000}"/>
    <hyperlink ref="F102" r:id="rId2" xr:uid="{00000000-0004-0000-0200-000001000000}"/>
    <hyperlink ref="F104" r:id="rId3" xr:uid="{00000000-0004-0000-0200-000002000000}"/>
    <hyperlink ref="F107" r:id="rId4" xr:uid="{00000000-0004-0000-0200-000003000000}"/>
    <hyperlink ref="F113" r:id="rId5" xr:uid="{00000000-0004-0000-0200-000004000000}"/>
    <hyperlink ref="F116" r:id="rId6" xr:uid="{00000000-0004-0000-0200-000005000000}"/>
    <hyperlink ref="F119" r:id="rId7" xr:uid="{00000000-0004-0000-0200-000006000000}"/>
    <hyperlink ref="F121" r:id="rId8" xr:uid="{00000000-0004-0000-0200-000007000000}"/>
    <hyperlink ref="F125" r:id="rId9" xr:uid="{00000000-0004-0000-0200-000008000000}"/>
    <hyperlink ref="F128" r:id="rId10" xr:uid="{00000000-0004-0000-0200-000009000000}"/>
    <hyperlink ref="F130" r:id="rId11" xr:uid="{00000000-0004-0000-0200-00000A000000}"/>
    <hyperlink ref="F133" r:id="rId12" xr:uid="{00000000-0004-0000-0200-00000B000000}"/>
    <hyperlink ref="F137" r:id="rId13" xr:uid="{00000000-0004-0000-0200-00000C000000}"/>
    <hyperlink ref="F140" r:id="rId14" xr:uid="{00000000-0004-0000-0200-00000D000000}"/>
    <hyperlink ref="F146" r:id="rId15" xr:uid="{00000000-0004-0000-0200-00000E000000}"/>
    <hyperlink ref="F150" r:id="rId16" xr:uid="{00000000-0004-0000-0200-00000F000000}"/>
    <hyperlink ref="F154" r:id="rId17" xr:uid="{00000000-0004-0000-0200-000010000000}"/>
    <hyperlink ref="F158" r:id="rId18" xr:uid="{00000000-0004-0000-0200-000011000000}"/>
    <hyperlink ref="F160" r:id="rId19" xr:uid="{00000000-0004-0000-0200-000012000000}"/>
    <hyperlink ref="F163" r:id="rId20" xr:uid="{00000000-0004-0000-0200-000013000000}"/>
    <hyperlink ref="F166" r:id="rId21" xr:uid="{00000000-0004-0000-0200-000014000000}"/>
    <hyperlink ref="F168" r:id="rId22" xr:uid="{00000000-0004-0000-0200-000015000000}"/>
    <hyperlink ref="F170" r:id="rId23" xr:uid="{00000000-0004-0000-0200-000016000000}"/>
    <hyperlink ref="F172" r:id="rId24" xr:uid="{00000000-0004-0000-0200-000017000000}"/>
    <hyperlink ref="F177" r:id="rId25" xr:uid="{00000000-0004-0000-0200-000018000000}"/>
    <hyperlink ref="F179" r:id="rId26" xr:uid="{00000000-0004-0000-0200-000019000000}"/>
    <hyperlink ref="F182" r:id="rId27" xr:uid="{00000000-0004-0000-0200-00001A000000}"/>
    <hyperlink ref="F184" r:id="rId28" xr:uid="{00000000-0004-0000-0200-00001B000000}"/>
    <hyperlink ref="F186" r:id="rId29" xr:uid="{00000000-0004-0000-0200-00001C000000}"/>
    <hyperlink ref="F190" r:id="rId30" xr:uid="{00000000-0004-0000-0200-00001D000000}"/>
    <hyperlink ref="F193" r:id="rId31" xr:uid="{00000000-0004-0000-0200-00001E000000}"/>
    <hyperlink ref="F197" r:id="rId32" xr:uid="{00000000-0004-0000-0200-00001F000000}"/>
    <hyperlink ref="F206" r:id="rId33" xr:uid="{00000000-0004-0000-0200-000020000000}"/>
    <hyperlink ref="F210" r:id="rId34" xr:uid="{00000000-0004-0000-0200-00002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37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173</v>
      </c>
      <c r="AZ2" s="167" t="s">
        <v>1137</v>
      </c>
      <c r="BA2" s="167" t="s">
        <v>1138</v>
      </c>
      <c r="BB2" s="167" t="s">
        <v>231</v>
      </c>
      <c r="BC2" s="167" t="s">
        <v>2396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810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2397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2398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2399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2400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2401</v>
      </c>
      <c r="BD8" s="167" t="s">
        <v>83</v>
      </c>
    </row>
    <row r="9" spans="2:56" s="1" customFormat="1" ht="16.5" customHeight="1" x14ac:dyDescent="0.2">
      <c r="B9" s="33"/>
      <c r="E9" s="582" t="s">
        <v>2402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2403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2404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2405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2406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ROUNDUP((SUM(BE88:BE369)),  2)</f>
        <v>0</v>
      </c>
      <c r="I33" s="94">
        <v>0.21</v>
      </c>
      <c r="J33" s="84">
        <f>ROUNDUP(((SUM(BE88:BE369))*I33),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ROUNDUP((SUM(BF88:BF369)),  2)</f>
        <v>0</v>
      </c>
      <c r="I34" s="94">
        <v>0.15</v>
      </c>
      <c r="J34" s="84">
        <f>ROUNDUP(((SUM(BF88:BF369))*I34),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ROUNDUP((SUM(BG88:BG369)),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ROUNDUP((SUM(BH88:BH369)),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ROUNDUP((SUM(BI88:BI369)),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04A6 - Kanalizace - gravitační řad A-6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J220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J224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J228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J253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J285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J334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J367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04A6 - Kanalizace - gravitační řad A-6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697.46503989999997</v>
      </c>
      <c r="S88" s="51"/>
      <c r="T88" s="118">
        <f>T89</f>
        <v>140.00907000000001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P90+P220+P224+P228+P253+P285+P334+P367</f>
        <v>0</v>
      </c>
      <c r="R89" s="126">
        <f>R90+R220+R224+R228+R253+R285+R334+R367</f>
        <v>697.46503989999997</v>
      </c>
      <c r="T89" s="127">
        <f>T90+T220+T224+T228+T253+T285+T334+T367</f>
        <v>140.00907000000001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BK90+BK220+BK224+BK228+BK253+BK285+BK334+BK367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SUM(P91:P219)</f>
        <v>0</v>
      </c>
      <c r="R90" s="126">
        <f>SUM(R91:R219)</f>
        <v>608.95436849999999</v>
      </c>
      <c r="T90" s="127">
        <f>SUM(T91:T219)</f>
        <v>140.00907000000001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SUM(BK91:BK219)</f>
        <v>0</v>
      </c>
    </row>
    <row r="91" spans="2:65" s="1" customFormat="1" ht="44.25" customHeight="1" x14ac:dyDescent="0.2">
      <c r="B91" s="33"/>
      <c r="C91" s="132" t="s">
        <v>81</v>
      </c>
      <c r="D91" s="132" t="s">
        <v>228</v>
      </c>
      <c r="E91" s="133" t="s">
        <v>290</v>
      </c>
      <c r="F91" s="134" t="s">
        <v>291</v>
      </c>
      <c r="G91" s="135" t="s">
        <v>231</v>
      </c>
      <c r="H91" s="136">
        <v>78.739999999999995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0.40799999999999997</v>
      </c>
      <c r="T91" s="142">
        <f>S91*H91</f>
        <v>32.125919999999994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2407</v>
      </c>
    </row>
    <row r="92" spans="2:65" s="1" customFormat="1" x14ac:dyDescent="0.2">
      <c r="B92" s="33"/>
      <c r="D92" s="145" t="s">
        <v>235</v>
      </c>
      <c r="F92" s="146" t="s">
        <v>293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2408</v>
      </c>
      <c r="H93" s="153">
        <v>78.739999999999995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1162</v>
      </c>
      <c r="F94" s="134" t="s">
        <v>1163</v>
      </c>
      <c r="G94" s="135" t="s">
        <v>231</v>
      </c>
      <c r="H94" s="136">
        <v>88.89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0.32500000000000001</v>
      </c>
      <c r="T94" s="142">
        <f>S94*H94</f>
        <v>28.889250000000001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1839</v>
      </c>
    </row>
    <row r="95" spans="2:65" s="1" customFormat="1" x14ac:dyDescent="0.2">
      <c r="B95" s="33"/>
      <c r="D95" s="145" t="s">
        <v>235</v>
      </c>
      <c r="F95" s="146" t="s">
        <v>1165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1840</v>
      </c>
      <c r="H96" s="153">
        <v>88.89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7.9" customHeight="1" x14ac:dyDescent="0.2">
      <c r="B97" s="33"/>
      <c r="C97" s="132" t="s">
        <v>246</v>
      </c>
      <c r="D97" s="132" t="s">
        <v>228</v>
      </c>
      <c r="E97" s="133" t="s">
        <v>1841</v>
      </c>
      <c r="F97" s="134" t="s">
        <v>1842</v>
      </c>
      <c r="G97" s="135" t="s">
        <v>231</v>
      </c>
      <c r="H97" s="136">
        <v>88.89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0.28999999999999998</v>
      </c>
      <c r="T97" s="142">
        <f>S97*H97</f>
        <v>25.778099999999998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1843</v>
      </c>
    </row>
    <row r="98" spans="2:65" s="1" customFormat="1" x14ac:dyDescent="0.2">
      <c r="B98" s="33"/>
      <c r="D98" s="145" t="s">
        <v>235</v>
      </c>
      <c r="F98" s="146" t="s">
        <v>1844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1845</v>
      </c>
      <c r="H99" s="153">
        <v>88.89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81</v>
      </c>
      <c r="AY99" s="151" t="s">
        <v>226</v>
      </c>
    </row>
    <row r="100" spans="2:65" s="1" customFormat="1" ht="33" customHeight="1" x14ac:dyDescent="0.2">
      <c r="B100" s="33"/>
      <c r="C100" s="132" t="s">
        <v>233</v>
      </c>
      <c r="D100" s="132" t="s">
        <v>228</v>
      </c>
      <c r="E100" s="133" t="s">
        <v>1846</v>
      </c>
      <c r="F100" s="134" t="s">
        <v>1847</v>
      </c>
      <c r="G100" s="135" t="s">
        <v>231</v>
      </c>
      <c r="H100" s="136">
        <v>145.19999999999999</v>
      </c>
      <c r="I100" s="137"/>
      <c r="J100" s="138">
        <f>ROUND(I100*H100,2)</f>
        <v>0</v>
      </c>
      <c r="K100" s="134" t="s">
        <v>232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0</v>
      </c>
      <c r="R100" s="141">
        <f>Q100*H100</f>
        <v>0</v>
      </c>
      <c r="S100" s="141">
        <v>9.8000000000000004E-2</v>
      </c>
      <c r="T100" s="142">
        <f>S100*H100</f>
        <v>14.2296</v>
      </c>
      <c r="AR100" s="143" t="s">
        <v>233</v>
      </c>
      <c r="AT100" s="143" t="s">
        <v>228</v>
      </c>
      <c r="AU100" s="143" t="s">
        <v>83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233</v>
      </c>
      <c r="BM100" s="143" t="s">
        <v>1848</v>
      </c>
    </row>
    <row r="101" spans="2:65" s="1" customFormat="1" x14ac:dyDescent="0.2">
      <c r="B101" s="33"/>
      <c r="D101" s="145" t="s">
        <v>235</v>
      </c>
      <c r="F101" s="146" t="s">
        <v>1849</v>
      </c>
      <c r="I101" s="147"/>
      <c r="L101" s="33"/>
      <c r="M101" s="148"/>
      <c r="T101" s="54"/>
      <c r="AT101" s="18" t="s">
        <v>235</v>
      </c>
      <c r="AU101" s="18" t="s">
        <v>83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2409</v>
      </c>
      <c r="H102" s="153">
        <v>145.19999999999999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33</v>
      </c>
      <c r="AX102" s="12" t="s">
        <v>73</v>
      </c>
      <c r="AY102" s="151" t="s">
        <v>226</v>
      </c>
    </row>
    <row r="103" spans="2:65" s="13" customFormat="1" x14ac:dyDescent="0.2">
      <c r="B103" s="157"/>
      <c r="D103" s="150" t="s">
        <v>237</v>
      </c>
      <c r="E103" s="158" t="s">
        <v>19</v>
      </c>
      <c r="F103" s="159" t="s">
        <v>240</v>
      </c>
      <c r="H103" s="160">
        <v>145.19999999999999</v>
      </c>
      <c r="I103" s="161"/>
      <c r="L103" s="157"/>
      <c r="M103" s="162"/>
      <c r="T103" s="163"/>
      <c r="AT103" s="158" t="s">
        <v>237</v>
      </c>
      <c r="AU103" s="158" t="s">
        <v>83</v>
      </c>
      <c r="AV103" s="13" t="s">
        <v>233</v>
      </c>
      <c r="AW103" s="13" t="s">
        <v>33</v>
      </c>
      <c r="AX103" s="13" t="s">
        <v>81</v>
      </c>
      <c r="AY103" s="158" t="s">
        <v>226</v>
      </c>
    </row>
    <row r="104" spans="2:65" s="1" customFormat="1" ht="33" customHeight="1" x14ac:dyDescent="0.2">
      <c r="B104" s="33"/>
      <c r="C104" s="132" t="s">
        <v>255</v>
      </c>
      <c r="D104" s="132" t="s">
        <v>228</v>
      </c>
      <c r="E104" s="133" t="s">
        <v>1851</v>
      </c>
      <c r="F104" s="134" t="s">
        <v>1852</v>
      </c>
      <c r="G104" s="135" t="s">
        <v>231</v>
      </c>
      <c r="H104" s="136">
        <v>88.89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0.22</v>
      </c>
      <c r="T104" s="142">
        <f>S104*H104</f>
        <v>19.555800000000001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1853</v>
      </c>
    </row>
    <row r="105" spans="2:65" s="1" customFormat="1" x14ac:dyDescent="0.2">
      <c r="B105" s="33"/>
      <c r="D105" s="145" t="s">
        <v>235</v>
      </c>
      <c r="F105" s="146" t="s">
        <v>1854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1581</v>
      </c>
      <c r="H106" s="153">
        <v>88.89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73</v>
      </c>
      <c r="AY106" s="151" t="s">
        <v>226</v>
      </c>
    </row>
    <row r="107" spans="2:65" s="13" customFormat="1" x14ac:dyDescent="0.2">
      <c r="B107" s="157"/>
      <c r="D107" s="150" t="s">
        <v>237</v>
      </c>
      <c r="E107" s="158" t="s">
        <v>19</v>
      </c>
      <c r="F107" s="159" t="s">
        <v>240</v>
      </c>
      <c r="H107" s="160">
        <v>88.89</v>
      </c>
      <c r="I107" s="161"/>
      <c r="L107" s="157"/>
      <c r="M107" s="162"/>
      <c r="T107" s="163"/>
      <c r="AT107" s="158" t="s">
        <v>237</v>
      </c>
      <c r="AU107" s="158" t="s">
        <v>83</v>
      </c>
      <c r="AV107" s="13" t="s">
        <v>233</v>
      </c>
      <c r="AW107" s="13" t="s">
        <v>33</v>
      </c>
      <c r="AX107" s="13" t="s">
        <v>81</v>
      </c>
      <c r="AY107" s="158" t="s">
        <v>226</v>
      </c>
    </row>
    <row r="108" spans="2:65" s="1" customFormat="1" ht="24.2" customHeight="1" x14ac:dyDescent="0.2">
      <c r="B108" s="33"/>
      <c r="C108" s="132" t="s">
        <v>260</v>
      </c>
      <c r="D108" s="132" t="s">
        <v>228</v>
      </c>
      <c r="E108" s="133" t="s">
        <v>1855</v>
      </c>
      <c r="F108" s="134" t="s">
        <v>1856</v>
      </c>
      <c r="G108" s="135" t="s">
        <v>231</v>
      </c>
      <c r="H108" s="136">
        <v>211.2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6.0000000000000002E-5</v>
      </c>
      <c r="R108" s="141">
        <f>Q108*H108</f>
        <v>1.2671999999999999E-2</v>
      </c>
      <c r="S108" s="141">
        <v>9.1999999999999998E-2</v>
      </c>
      <c r="T108" s="142">
        <f>S108*H108</f>
        <v>19.430399999999999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1857</v>
      </c>
    </row>
    <row r="109" spans="2:65" s="1" customFormat="1" x14ac:dyDescent="0.2">
      <c r="B109" s="33"/>
      <c r="D109" s="145" t="s">
        <v>235</v>
      </c>
      <c r="F109" s="146" t="s">
        <v>1858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1859</v>
      </c>
      <c r="H110" s="153">
        <v>211.2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81</v>
      </c>
      <c r="AY110" s="151" t="s">
        <v>226</v>
      </c>
    </row>
    <row r="111" spans="2:65" s="1" customFormat="1" ht="16.5" customHeight="1" x14ac:dyDescent="0.2">
      <c r="B111" s="33"/>
      <c r="C111" s="132" t="s">
        <v>265</v>
      </c>
      <c r="D111" s="132" t="s">
        <v>228</v>
      </c>
      <c r="E111" s="133" t="s">
        <v>560</v>
      </c>
      <c r="F111" s="134" t="s">
        <v>561</v>
      </c>
      <c r="G111" s="135" t="s">
        <v>562</v>
      </c>
      <c r="H111" s="136">
        <v>264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3.0000000000000001E-5</v>
      </c>
      <c r="R111" s="141">
        <f>Q111*H111</f>
        <v>7.92E-3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1860</v>
      </c>
    </row>
    <row r="112" spans="2:65" s="1" customFormat="1" x14ac:dyDescent="0.2">
      <c r="B112" s="33"/>
      <c r="D112" s="145" t="s">
        <v>235</v>
      </c>
      <c r="F112" s="146" t="s">
        <v>564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F113" s="152" t="s">
        <v>2410</v>
      </c>
      <c r="H113" s="153">
        <v>264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4</v>
      </c>
      <c r="AX113" s="12" t="s">
        <v>81</v>
      </c>
      <c r="AY113" s="151" t="s">
        <v>226</v>
      </c>
    </row>
    <row r="114" spans="2:65" s="1" customFormat="1" ht="24.2" customHeight="1" x14ac:dyDescent="0.2">
      <c r="B114" s="33"/>
      <c r="C114" s="132" t="s">
        <v>270</v>
      </c>
      <c r="D114" s="132" t="s">
        <v>228</v>
      </c>
      <c r="E114" s="133" t="s">
        <v>566</v>
      </c>
      <c r="F114" s="134" t="s">
        <v>567</v>
      </c>
      <c r="G114" s="135" t="s">
        <v>568</v>
      </c>
      <c r="H114" s="136">
        <v>33</v>
      </c>
      <c r="I114" s="137"/>
      <c r="J114" s="138">
        <f>ROUND(I114*H114,2)</f>
        <v>0</v>
      </c>
      <c r="K114" s="134" t="s">
        <v>232</v>
      </c>
      <c r="L114" s="33"/>
      <c r="M114" s="139" t="s">
        <v>19</v>
      </c>
      <c r="N114" s="140" t="s">
        <v>44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233</v>
      </c>
      <c r="AT114" s="143" t="s">
        <v>228</v>
      </c>
      <c r="AU114" s="143" t="s">
        <v>83</v>
      </c>
      <c r="AY114" s="18" t="s">
        <v>226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81</v>
      </c>
      <c r="BK114" s="144">
        <f>ROUND(I114*H114,2)</f>
        <v>0</v>
      </c>
      <c r="BL114" s="18" t="s">
        <v>233</v>
      </c>
      <c r="BM114" s="143" t="s">
        <v>1862</v>
      </c>
    </row>
    <row r="115" spans="2:65" s="1" customFormat="1" x14ac:dyDescent="0.2">
      <c r="B115" s="33"/>
      <c r="D115" s="145" t="s">
        <v>235</v>
      </c>
      <c r="F115" s="146" t="s">
        <v>570</v>
      </c>
      <c r="I115" s="147"/>
      <c r="L115" s="33"/>
      <c r="M115" s="148"/>
      <c r="T115" s="54"/>
      <c r="AT115" s="18" t="s">
        <v>235</v>
      </c>
      <c r="AU115" s="18" t="s">
        <v>83</v>
      </c>
    </row>
    <row r="116" spans="2:65" s="1" customFormat="1" ht="49.15" customHeight="1" x14ac:dyDescent="0.2">
      <c r="B116" s="33"/>
      <c r="C116" s="132" t="s">
        <v>330</v>
      </c>
      <c r="D116" s="132" t="s">
        <v>228</v>
      </c>
      <c r="E116" s="133" t="s">
        <v>1608</v>
      </c>
      <c r="F116" s="134" t="s">
        <v>1609</v>
      </c>
      <c r="G116" s="135" t="s">
        <v>396</v>
      </c>
      <c r="H116" s="136">
        <v>4.8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3.6900000000000002E-2</v>
      </c>
      <c r="R116" s="141">
        <f>Q116*H116</f>
        <v>0.17712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1868</v>
      </c>
    </row>
    <row r="117" spans="2:65" s="1" customFormat="1" x14ac:dyDescent="0.2">
      <c r="B117" s="33"/>
      <c r="D117" s="145" t="s">
        <v>235</v>
      </c>
      <c r="F117" s="146" t="s">
        <v>1611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5" customFormat="1" x14ac:dyDescent="0.2">
      <c r="B118" s="185"/>
      <c r="D118" s="150" t="s">
        <v>237</v>
      </c>
      <c r="E118" s="186" t="s">
        <v>19</v>
      </c>
      <c r="F118" s="187" t="s">
        <v>1869</v>
      </c>
      <c r="H118" s="186" t="s">
        <v>19</v>
      </c>
      <c r="I118" s="188"/>
      <c r="L118" s="185"/>
      <c r="M118" s="189"/>
      <c r="T118" s="190"/>
      <c r="AT118" s="186" t="s">
        <v>237</v>
      </c>
      <c r="AU118" s="186" t="s">
        <v>83</v>
      </c>
      <c r="AV118" s="15" t="s">
        <v>81</v>
      </c>
      <c r="AW118" s="15" t="s">
        <v>33</v>
      </c>
      <c r="AX118" s="15" t="s">
        <v>73</v>
      </c>
      <c r="AY118" s="186" t="s">
        <v>226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2411</v>
      </c>
      <c r="H119" s="153">
        <v>4.8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73</v>
      </c>
      <c r="AY119" s="151" t="s">
        <v>226</v>
      </c>
    </row>
    <row r="120" spans="2:65" s="13" customFormat="1" x14ac:dyDescent="0.2">
      <c r="B120" s="157"/>
      <c r="D120" s="150" t="s">
        <v>237</v>
      </c>
      <c r="E120" s="158" t="s">
        <v>19</v>
      </c>
      <c r="F120" s="159" t="s">
        <v>240</v>
      </c>
      <c r="H120" s="160">
        <v>4.8</v>
      </c>
      <c r="I120" s="161"/>
      <c r="L120" s="157"/>
      <c r="M120" s="162"/>
      <c r="T120" s="163"/>
      <c r="AT120" s="158" t="s">
        <v>237</v>
      </c>
      <c r="AU120" s="158" t="s">
        <v>83</v>
      </c>
      <c r="AV120" s="13" t="s">
        <v>233</v>
      </c>
      <c r="AW120" s="13" t="s">
        <v>33</v>
      </c>
      <c r="AX120" s="13" t="s">
        <v>81</v>
      </c>
      <c r="AY120" s="158" t="s">
        <v>226</v>
      </c>
    </row>
    <row r="121" spans="2:65" s="1" customFormat="1" ht="24.2" customHeight="1" x14ac:dyDescent="0.2">
      <c r="B121" s="33"/>
      <c r="C121" s="132" t="s">
        <v>337</v>
      </c>
      <c r="D121" s="132" t="s">
        <v>228</v>
      </c>
      <c r="E121" s="133" t="s">
        <v>1613</v>
      </c>
      <c r="F121" s="134" t="s">
        <v>1614</v>
      </c>
      <c r="G121" s="135" t="s">
        <v>277</v>
      </c>
      <c r="H121" s="136">
        <v>36.899000000000001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1871</v>
      </c>
    </row>
    <row r="122" spans="2:65" s="1" customFormat="1" x14ac:dyDescent="0.2">
      <c r="B122" s="33"/>
      <c r="D122" s="145" t="s">
        <v>235</v>
      </c>
      <c r="F122" s="146" t="s">
        <v>1616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1617</v>
      </c>
      <c r="H123" s="153">
        <v>36.899000000000001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81</v>
      </c>
      <c r="AY123" s="151" t="s">
        <v>226</v>
      </c>
    </row>
    <row r="124" spans="2:65" s="1" customFormat="1" ht="16.5" customHeight="1" x14ac:dyDescent="0.2">
      <c r="B124" s="33"/>
      <c r="C124" s="132" t="s">
        <v>343</v>
      </c>
      <c r="D124" s="132" t="s">
        <v>228</v>
      </c>
      <c r="E124" s="133" t="s">
        <v>299</v>
      </c>
      <c r="F124" s="134" t="s">
        <v>300</v>
      </c>
      <c r="G124" s="135" t="s">
        <v>231</v>
      </c>
      <c r="H124" s="136">
        <v>25.175000000000001</v>
      </c>
      <c r="I124" s="137"/>
      <c r="J124" s="138">
        <f>ROUND(I124*H124,2)</f>
        <v>0</v>
      </c>
      <c r="K124" s="134" t="s">
        <v>232</v>
      </c>
      <c r="L124" s="33"/>
      <c r="M124" s="139" t="s">
        <v>19</v>
      </c>
      <c r="N124" s="140" t="s">
        <v>44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233</v>
      </c>
      <c r="AT124" s="143" t="s">
        <v>228</v>
      </c>
      <c r="AU124" s="143" t="s">
        <v>83</v>
      </c>
      <c r="AY124" s="18" t="s">
        <v>226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81</v>
      </c>
      <c r="BK124" s="144">
        <f>ROUND(I124*H124,2)</f>
        <v>0</v>
      </c>
      <c r="BL124" s="18" t="s">
        <v>233</v>
      </c>
      <c r="BM124" s="143" t="s">
        <v>2035</v>
      </c>
    </row>
    <row r="125" spans="2:65" s="1" customFormat="1" x14ac:dyDescent="0.2">
      <c r="B125" s="33"/>
      <c r="D125" s="145" t="s">
        <v>235</v>
      </c>
      <c r="F125" s="146" t="s">
        <v>302</v>
      </c>
      <c r="I125" s="147"/>
      <c r="L125" s="33"/>
      <c r="M125" s="148"/>
      <c r="T125" s="54"/>
      <c r="AT125" s="18" t="s">
        <v>235</v>
      </c>
      <c r="AU125" s="18" t="s">
        <v>83</v>
      </c>
    </row>
    <row r="126" spans="2:65" s="15" customFormat="1" x14ac:dyDescent="0.2">
      <c r="B126" s="185"/>
      <c r="D126" s="150" t="s">
        <v>237</v>
      </c>
      <c r="E126" s="186" t="s">
        <v>19</v>
      </c>
      <c r="F126" s="187" t="s">
        <v>2036</v>
      </c>
      <c r="H126" s="186" t="s">
        <v>19</v>
      </c>
      <c r="I126" s="188"/>
      <c r="L126" s="185"/>
      <c r="M126" s="189"/>
      <c r="T126" s="190"/>
      <c r="AT126" s="186" t="s">
        <v>237</v>
      </c>
      <c r="AU126" s="186" t="s">
        <v>83</v>
      </c>
      <c r="AV126" s="15" t="s">
        <v>81</v>
      </c>
      <c r="AW126" s="15" t="s">
        <v>33</v>
      </c>
      <c r="AX126" s="15" t="s">
        <v>73</v>
      </c>
      <c r="AY126" s="186" t="s">
        <v>226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2037</v>
      </c>
      <c r="H127" s="153">
        <v>25.175000000000001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81</v>
      </c>
      <c r="AY127" s="151" t="s">
        <v>226</v>
      </c>
    </row>
    <row r="128" spans="2:65" s="1" customFormat="1" ht="24.2" customHeight="1" x14ac:dyDescent="0.2">
      <c r="B128" s="33"/>
      <c r="C128" s="132" t="s">
        <v>348</v>
      </c>
      <c r="D128" s="132" t="s">
        <v>228</v>
      </c>
      <c r="E128" s="133" t="s">
        <v>1872</v>
      </c>
      <c r="F128" s="134" t="s">
        <v>1873</v>
      </c>
      <c r="G128" s="135" t="s">
        <v>277</v>
      </c>
      <c r="H128" s="136">
        <v>221.39599999999999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1874</v>
      </c>
    </row>
    <row r="129" spans="2:65" s="1" customFormat="1" x14ac:dyDescent="0.2">
      <c r="B129" s="33"/>
      <c r="D129" s="145" t="s">
        <v>235</v>
      </c>
      <c r="F129" s="146" t="s">
        <v>1875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837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2412</v>
      </c>
      <c r="H131" s="153">
        <v>363.726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842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2413</v>
      </c>
      <c r="H133" s="153">
        <v>37.619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1878</v>
      </c>
      <c r="H134" s="153">
        <v>10.938000000000001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1200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1879</v>
      </c>
      <c r="H136" s="153">
        <v>-41.777999999999999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1628</v>
      </c>
      <c r="H137" s="153">
        <v>-1.5109999999999999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4" customFormat="1" x14ac:dyDescent="0.2">
      <c r="B138" s="168"/>
      <c r="D138" s="150" t="s">
        <v>237</v>
      </c>
      <c r="E138" s="169" t="s">
        <v>50</v>
      </c>
      <c r="F138" s="170" t="s">
        <v>310</v>
      </c>
      <c r="H138" s="171">
        <v>368.99400000000003</v>
      </c>
      <c r="I138" s="172"/>
      <c r="L138" s="168"/>
      <c r="M138" s="173"/>
      <c r="T138" s="174"/>
      <c r="AT138" s="169" t="s">
        <v>237</v>
      </c>
      <c r="AU138" s="169" t="s">
        <v>83</v>
      </c>
      <c r="AV138" s="14" t="s">
        <v>246</v>
      </c>
      <c r="AW138" s="14" t="s">
        <v>33</v>
      </c>
      <c r="AX138" s="14" t="s">
        <v>73</v>
      </c>
      <c r="AY138" s="169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1629</v>
      </c>
      <c r="H139" s="153">
        <v>221.39599999999999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33" customHeight="1" x14ac:dyDescent="0.2">
      <c r="B140" s="33"/>
      <c r="C140" s="132" t="s">
        <v>354</v>
      </c>
      <c r="D140" s="132" t="s">
        <v>228</v>
      </c>
      <c r="E140" s="133" t="s">
        <v>1880</v>
      </c>
      <c r="F140" s="134" t="s">
        <v>1881</v>
      </c>
      <c r="G140" s="135" t="s">
        <v>277</v>
      </c>
      <c r="H140" s="136">
        <v>110.69799999999999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1882</v>
      </c>
    </row>
    <row r="141" spans="2:65" s="1" customFormat="1" x14ac:dyDescent="0.2">
      <c r="B141" s="33"/>
      <c r="D141" s="145" t="s">
        <v>235</v>
      </c>
      <c r="F141" s="146" t="s">
        <v>1883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1634</v>
      </c>
      <c r="H142" s="153">
        <v>110.69799999999999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33" customHeight="1" x14ac:dyDescent="0.2">
      <c r="B143" s="33"/>
      <c r="C143" s="132" t="s">
        <v>359</v>
      </c>
      <c r="D143" s="132" t="s">
        <v>228</v>
      </c>
      <c r="E143" s="133" t="s">
        <v>1884</v>
      </c>
      <c r="F143" s="134" t="s">
        <v>1885</v>
      </c>
      <c r="G143" s="135" t="s">
        <v>277</v>
      </c>
      <c r="H143" s="136">
        <v>36.899000000000001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1886</v>
      </c>
    </row>
    <row r="144" spans="2:65" s="1" customFormat="1" x14ac:dyDescent="0.2">
      <c r="B144" s="33"/>
      <c r="D144" s="145" t="s">
        <v>235</v>
      </c>
      <c r="F144" s="146" t="s">
        <v>1887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1617</v>
      </c>
      <c r="H145" s="153">
        <v>36.899000000000001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81</v>
      </c>
      <c r="AY145" s="151" t="s">
        <v>226</v>
      </c>
    </row>
    <row r="146" spans="2:65" s="1" customFormat="1" ht="24.2" customHeight="1" x14ac:dyDescent="0.2">
      <c r="B146" s="33"/>
      <c r="C146" s="132" t="s">
        <v>8</v>
      </c>
      <c r="D146" s="132" t="s">
        <v>228</v>
      </c>
      <c r="E146" s="133" t="s">
        <v>1639</v>
      </c>
      <c r="F146" s="134" t="s">
        <v>1640</v>
      </c>
      <c r="G146" s="135" t="s">
        <v>231</v>
      </c>
      <c r="H146" s="136">
        <v>606.21</v>
      </c>
      <c r="I146" s="137"/>
      <c r="J146" s="138">
        <f>ROUND(I146*H146,2)</f>
        <v>0</v>
      </c>
      <c r="K146" s="134" t="s">
        <v>232</v>
      </c>
      <c r="L146" s="33"/>
      <c r="M146" s="139" t="s">
        <v>19</v>
      </c>
      <c r="N146" s="140" t="s">
        <v>44</v>
      </c>
      <c r="P146" s="141">
        <f>O146*H146</f>
        <v>0</v>
      </c>
      <c r="Q146" s="141">
        <v>8.4999999999999995E-4</v>
      </c>
      <c r="R146" s="141">
        <f>Q146*H146</f>
        <v>0.51527849999999997</v>
      </c>
      <c r="S146" s="141">
        <v>0</v>
      </c>
      <c r="T146" s="142">
        <f>S146*H146</f>
        <v>0</v>
      </c>
      <c r="AR146" s="143" t="s">
        <v>233</v>
      </c>
      <c r="AT146" s="143" t="s">
        <v>228</v>
      </c>
      <c r="AU146" s="143" t="s">
        <v>83</v>
      </c>
      <c r="AY146" s="18" t="s">
        <v>226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81</v>
      </c>
      <c r="BK146" s="144">
        <f>ROUND(I146*H146,2)</f>
        <v>0</v>
      </c>
      <c r="BL146" s="18" t="s">
        <v>233</v>
      </c>
      <c r="BM146" s="143" t="s">
        <v>1888</v>
      </c>
    </row>
    <row r="147" spans="2:65" s="1" customFormat="1" x14ac:dyDescent="0.2">
      <c r="B147" s="33"/>
      <c r="D147" s="145" t="s">
        <v>235</v>
      </c>
      <c r="F147" s="146" t="s">
        <v>1642</v>
      </c>
      <c r="I147" s="147"/>
      <c r="L147" s="33"/>
      <c r="M147" s="148"/>
      <c r="T147" s="54"/>
      <c r="AT147" s="18" t="s">
        <v>235</v>
      </c>
      <c r="AU147" s="18" t="s">
        <v>83</v>
      </c>
    </row>
    <row r="148" spans="2:65" s="15" customFormat="1" x14ac:dyDescent="0.2">
      <c r="B148" s="185"/>
      <c r="D148" s="150" t="s">
        <v>237</v>
      </c>
      <c r="E148" s="186" t="s">
        <v>19</v>
      </c>
      <c r="F148" s="187" t="s">
        <v>837</v>
      </c>
      <c r="H148" s="186" t="s">
        <v>19</v>
      </c>
      <c r="I148" s="188"/>
      <c r="L148" s="185"/>
      <c r="M148" s="189"/>
      <c r="T148" s="190"/>
      <c r="AT148" s="186" t="s">
        <v>237</v>
      </c>
      <c r="AU148" s="186" t="s">
        <v>83</v>
      </c>
      <c r="AV148" s="15" t="s">
        <v>81</v>
      </c>
      <c r="AW148" s="15" t="s">
        <v>33</v>
      </c>
      <c r="AX148" s="15" t="s">
        <v>73</v>
      </c>
      <c r="AY148" s="186" t="s">
        <v>226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2414</v>
      </c>
      <c r="H149" s="153">
        <v>606.21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3" customFormat="1" x14ac:dyDescent="0.2">
      <c r="B150" s="157"/>
      <c r="D150" s="150" t="s">
        <v>237</v>
      </c>
      <c r="E150" s="158" t="s">
        <v>19</v>
      </c>
      <c r="F150" s="159" t="s">
        <v>240</v>
      </c>
      <c r="H150" s="160">
        <v>606.21</v>
      </c>
      <c r="I150" s="161"/>
      <c r="L150" s="157"/>
      <c r="M150" s="162"/>
      <c r="T150" s="163"/>
      <c r="AT150" s="158" t="s">
        <v>237</v>
      </c>
      <c r="AU150" s="158" t="s">
        <v>83</v>
      </c>
      <c r="AV150" s="13" t="s">
        <v>233</v>
      </c>
      <c r="AW150" s="13" t="s">
        <v>33</v>
      </c>
      <c r="AX150" s="13" t="s">
        <v>81</v>
      </c>
      <c r="AY150" s="158" t="s">
        <v>226</v>
      </c>
    </row>
    <row r="151" spans="2:65" s="1" customFormat="1" ht="24.2" customHeight="1" x14ac:dyDescent="0.2">
      <c r="B151" s="33"/>
      <c r="C151" s="132" t="s">
        <v>366</v>
      </c>
      <c r="D151" s="132" t="s">
        <v>228</v>
      </c>
      <c r="E151" s="133" t="s">
        <v>1645</v>
      </c>
      <c r="F151" s="134" t="s">
        <v>1646</v>
      </c>
      <c r="G151" s="135" t="s">
        <v>231</v>
      </c>
      <c r="H151" s="136">
        <v>606.21</v>
      </c>
      <c r="I151" s="137"/>
      <c r="J151" s="138">
        <f>ROUND(I151*H151,2)</f>
        <v>0</v>
      </c>
      <c r="K151" s="134" t="s">
        <v>232</v>
      </c>
      <c r="L151" s="33"/>
      <c r="M151" s="139" t="s">
        <v>19</v>
      </c>
      <c r="N151" s="140" t="s">
        <v>44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233</v>
      </c>
      <c r="AT151" s="143" t="s">
        <v>228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1890</v>
      </c>
    </row>
    <row r="152" spans="2:65" s="1" customFormat="1" x14ac:dyDescent="0.2">
      <c r="B152" s="33"/>
      <c r="D152" s="145" t="s">
        <v>235</v>
      </c>
      <c r="F152" s="146" t="s">
        <v>1648</v>
      </c>
      <c r="I152" s="147"/>
      <c r="L152" s="33"/>
      <c r="M152" s="148"/>
      <c r="T152" s="54"/>
      <c r="AT152" s="18" t="s">
        <v>235</v>
      </c>
      <c r="AU152" s="18" t="s">
        <v>83</v>
      </c>
    </row>
    <row r="153" spans="2:65" s="1" customFormat="1" ht="37.9" customHeight="1" x14ac:dyDescent="0.2">
      <c r="B153" s="33"/>
      <c r="C153" s="132" t="s">
        <v>372</v>
      </c>
      <c r="D153" s="132" t="s">
        <v>228</v>
      </c>
      <c r="E153" s="133" t="s">
        <v>1226</v>
      </c>
      <c r="F153" s="134" t="s">
        <v>1227</v>
      </c>
      <c r="G153" s="135" t="s">
        <v>277</v>
      </c>
      <c r="H153" s="136">
        <v>219.13300000000001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1891</v>
      </c>
    </row>
    <row r="154" spans="2:65" s="1" customFormat="1" x14ac:dyDescent="0.2">
      <c r="B154" s="33"/>
      <c r="D154" s="145" t="s">
        <v>235</v>
      </c>
      <c r="F154" s="146" t="s">
        <v>1229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1650</v>
      </c>
      <c r="H155" s="153">
        <v>219.13300000000001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81</v>
      </c>
      <c r="AY155" s="151" t="s">
        <v>226</v>
      </c>
    </row>
    <row r="156" spans="2:65" s="1" customFormat="1" ht="37.9" customHeight="1" x14ac:dyDescent="0.2">
      <c r="B156" s="33"/>
      <c r="C156" s="132" t="s">
        <v>377</v>
      </c>
      <c r="D156" s="132" t="s">
        <v>228</v>
      </c>
      <c r="E156" s="133" t="s">
        <v>861</v>
      </c>
      <c r="F156" s="134" t="s">
        <v>862</v>
      </c>
      <c r="G156" s="135" t="s">
        <v>277</v>
      </c>
      <c r="H156" s="136">
        <v>144.83000000000001</v>
      </c>
      <c r="I156" s="137"/>
      <c r="J156" s="138">
        <f>ROUND(I156*H156,2)</f>
        <v>0</v>
      </c>
      <c r="K156" s="134" t="s">
        <v>232</v>
      </c>
      <c r="L156" s="33"/>
      <c r="M156" s="139" t="s">
        <v>19</v>
      </c>
      <c r="N156" s="140" t="s">
        <v>44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233</v>
      </c>
      <c r="AT156" s="143" t="s">
        <v>228</v>
      </c>
      <c r="AU156" s="143" t="s">
        <v>83</v>
      </c>
      <c r="AY156" s="18" t="s">
        <v>226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81</v>
      </c>
      <c r="BK156" s="144">
        <f>ROUND(I156*H156,2)</f>
        <v>0</v>
      </c>
      <c r="BL156" s="18" t="s">
        <v>233</v>
      </c>
      <c r="BM156" s="143" t="s">
        <v>1892</v>
      </c>
    </row>
    <row r="157" spans="2:65" s="1" customFormat="1" x14ac:dyDescent="0.2">
      <c r="B157" s="33"/>
      <c r="D157" s="145" t="s">
        <v>235</v>
      </c>
      <c r="F157" s="146" t="s">
        <v>864</v>
      </c>
      <c r="I157" s="147"/>
      <c r="L157" s="33"/>
      <c r="M157" s="148"/>
      <c r="T157" s="54"/>
      <c r="AT157" s="18" t="s">
        <v>235</v>
      </c>
      <c r="AU157" s="18" t="s">
        <v>83</v>
      </c>
    </row>
    <row r="158" spans="2:65" s="12" customFormat="1" x14ac:dyDescent="0.2">
      <c r="B158" s="149"/>
      <c r="D158" s="150" t="s">
        <v>237</v>
      </c>
      <c r="E158" s="151" t="s">
        <v>19</v>
      </c>
      <c r="F158" s="152" t="s">
        <v>1893</v>
      </c>
      <c r="H158" s="153">
        <v>107.931</v>
      </c>
      <c r="I158" s="154"/>
      <c r="L158" s="149"/>
      <c r="M158" s="155"/>
      <c r="T158" s="156"/>
      <c r="AT158" s="151" t="s">
        <v>237</v>
      </c>
      <c r="AU158" s="151" t="s">
        <v>83</v>
      </c>
      <c r="AV158" s="12" t="s">
        <v>83</v>
      </c>
      <c r="AW158" s="12" t="s">
        <v>33</v>
      </c>
      <c r="AX158" s="12" t="s">
        <v>73</v>
      </c>
      <c r="AY158" s="151" t="s">
        <v>226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1894</v>
      </c>
      <c r="H159" s="153">
        <v>36.899000000000001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73</v>
      </c>
      <c r="AY159" s="151" t="s">
        <v>226</v>
      </c>
    </row>
    <row r="160" spans="2:65" s="13" customFormat="1" x14ac:dyDescent="0.2">
      <c r="B160" s="157"/>
      <c r="D160" s="150" t="s">
        <v>237</v>
      </c>
      <c r="E160" s="158" t="s">
        <v>19</v>
      </c>
      <c r="F160" s="159" t="s">
        <v>240</v>
      </c>
      <c r="H160" s="160">
        <v>144.83000000000001</v>
      </c>
      <c r="I160" s="161"/>
      <c r="L160" s="157"/>
      <c r="M160" s="162"/>
      <c r="T160" s="163"/>
      <c r="AT160" s="158" t="s">
        <v>237</v>
      </c>
      <c r="AU160" s="158" t="s">
        <v>83</v>
      </c>
      <c r="AV160" s="13" t="s">
        <v>233</v>
      </c>
      <c r="AW160" s="13" t="s">
        <v>33</v>
      </c>
      <c r="AX160" s="13" t="s">
        <v>81</v>
      </c>
      <c r="AY160" s="158" t="s">
        <v>226</v>
      </c>
    </row>
    <row r="161" spans="2:65" s="1" customFormat="1" ht="24.2" customHeight="1" x14ac:dyDescent="0.2">
      <c r="B161" s="33"/>
      <c r="C161" s="132" t="s">
        <v>381</v>
      </c>
      <c r="D161" s="132" t="s">
        <v>228</v>
      </c>
      <c r="E161" s="133" t="s">
        <v>1234</v>
      </c>
      <c r="F161" s="134" t="s">
        <v>1235</v>
      </c>
      <c r="G161" s="135" t="s">
        <v>277</v>
      </c>
      <c r="H161" s="136">
        <v>219.13300000000001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1895</v>
      </c>
    </row>
    <row r="162" spans="2:65" s="1" customFormat="1" x14ac:dyDescent="0.2">
      <c r="B162" s="33"/>
      <c r="D162" s="145" t="s">
        <v>235</v>
      </c>
      <c r="F162" s="146" t="s">
        <v>1237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1650</v>
      </c>
      <c r="H163" s="153">
        <v>219.13300000000001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81</v>
      </c>
      <c r="AY163" s="151" t="s">
        <v>226</v>
      </c>
    </row>
    <row r="164" spans="2:65" s="1" customFormat="1" ht="24.2" customHeight="1" x14ac:dyDescent="0.2">
      <c r="B164" s="33"/>
      <c r="C164" s="132" t="s">
        <v>386</v>
      </c>
      <c r="D164" s="132" t="s">
        <v>228</v>
      </c>
      <c r="E164" s="133" t="s">
        <v>592</v>
      </c>
      <c r="F164" s="134" t="s">
        <v>593</v>
      </c>
      <c r="G164" s="135" t="s">
        <v>277</v>
      </c>
      <c r="H164" s="136">
        <v>144.83000000000001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1896</v>
      </c>
    </row>
    <row r="165" spans="2:65" s="1" customFormat="1" x14ac:dyDescent="0.2">
      <c r="B165" s="33"/>
      <c r="D165" s="145" t="s">
        <v>235</v>
      </c>
      <c r="F165" s="146" t="s">
        <v>595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1652</v>
      </c>
      <c r="H166" s="153">
        <v>107.931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73</v>
      </c>
      <c r="AY166" s="151" t="s">
        <v>226</v>
      </c>
    </row>
    <row r="167" spans="2:65" s="12" customFormat="1" x14ac:dyDescent="0.2">
      <c r="B167" s="149"/>
      <c r="D167" s="150" t="s">
        <v>237</v>
      </c>
      <c r="E167" s="151" t="s">
        <v>19</v>
      </c>
      <c r="F167" s="152" t="s">
        <v>1617</v>
      </c>
      <c r="H167" s="153">
        <v>36.899000000000001</v>
      </c>
      <c r="I167" s="154"/>
      <c r="L167" s="149"/>
      <c r="M167" s="155"/>
      <c r="T167" s="156"/>
      <c r="AT167" s="151" t="s">
        <v>237</v>
      </c>
      <c r="AU167" s="151" t="s">
        <v>83</v>
      </c>
      <c r="AV167" s="12" t="s">
        <v>83</v>
      </c>
      <c r="AW167" s="12" t="s">
        <v>33</v>
      </c>
      <c r="AX167" s="12" t="s">
        <v>73</v>
      </c>
      <c r="AY167" s="151" t="s">
        <v>226</v>
      </c>
    </row>
    <row r="168" spans="2:65" s="13" customFormat="1" x14ac:dyDescent="0.2">
      <c r="B168" s="157"/>
      <c r="D168" s="150" t="s">
        <v>237</v>
      </c>
      <c r="E168" s="158" t="s">
        <v>19</v>
      </c>
      <c r="F168" s="159" t="s">
        <v>240</v>
      </c>
      <c r="H168" s="160">
        <v>144.83000000000001</v>
      </c>
      <c r="I168" s="161"/>
      <c r="L168" s="157"/>
      <c r="M168" s="162"/>
      <c r="T168" s="163"/>
      <c r="AT168" s="158" t="s">
        <v>237</v>
      </c>
      <c r="AU168" s="158" t="s">
        <v>83</v>
      </c>
      <c r="AV168" s="13" t="s">
        <v>233</v>
      </c>
      <c r="AW168" s="13" t="s">
        <v>33</v>
      </c>
      <c r="AX168" s="13" t="s">
        <v>81</v>
      </c>
      <c r="AY168" s="158" t="s">
        <v>226</v>
      </c>
    </row>
    <row r="169" spans="2:65" s="1" customFormat="1" ht="24.2" customHeight="1" x14ac:dyDescent="0.2">
      <c r="B169" s="33"/>
      <c r="C169" s="132" t="s">
        <v>7</v>
      </c>
      <c r="D169" s="132" t="s">
        <v>228</v>
      </c>
      <c r="E169" s="133" t="s">
        <v>866</v>
      </c>
      <c r="F169" s="134" t="s">
        <v>867</v>
      </c>
      <c r="G169" s="135" t="s">
        <v>231</v>
      </c>
      <c r="H169" s="136">
        <v>145.19999999999999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0</v>
      </c>
      <c r="R169" s="141">
        <f>Q169*H169</f>
        <v>0</v>
      </c>
      <c r="S169" s="141">
        <v>0</v>
      </c>
      <c r="T169" s="142">
        <f>S169*H169</f>
        <v>0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2415</v>
      </c>
    </row>
    <row r="170" spans="2:65" s="1" customFormat="1" x14ac:dyDescent="0.2">
      <c r="B170" s="33"/>
      <c r="D170" s="145" t="s">
        <v>235</v>
      </c>
      <c r="F170" s="146" t="s">
        <v>869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1898</v>
      </c>
      <c r="H171" s="153">
        <v>145.19999999999999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3" customFormat="1" x14ac:dyDescent="0.2">
      <c r="B172" s="157"/>
      <c r="D172" s="150" t="s">
        <v>237</v>
      </c>
      <c r="E172" s="158" t="s">
        <v>19</v>
      </c>
      <c r="F172" s="159" t="s">
        <v>240</v>
      </c>
      <c r="H172" s="160">
        <v>145.19999999999999</v>
      </c>
      <c r="I172" s="161"/>
      <c r="L172" s="157"/>
      <c r="M172" s="162"/>
      <c r="T172" s="163"/>
      <c r="AT172" s="158" t="s">
        <v>237</v>
      </c>
      <c r="AU172" s="158" t="s">
        <v>83</v>
      </c>
      <c r="AV172" s="13" t="s">
        <v>233</v>
      </c>
      <c r="AW172" s="13" t="s">
        <v>33</v>
      </c>
      <c r="AX172" s="13" t="s">
        <v>81</v>
      </c>
      <c r="AY172" s="158" t="s">
        <v>226</v>
      </c>
    </row>
    <row r="173" spans="2:65" s="1" customFormat="1" ht="24.2" customHeight="1" x14ac:dyDescent="0.2">
      <c r="B173" s="33"/>
      <c r="C173" s="132" t="s">
        <v>393</v>
      </c>
      <c r="D173" s="132" t="s">
        <v>228</v>
      </c>
      <c r="E173" s="133" t="s">
        <v>599</v>
      </c>
      <c r="F173" s="134" t="s">
        <v>600</v>
      </c>
      <c r="G173" s="135" t="s">
        <v>277</v>
      </c>
      <c r="H173" s="136">
        <v>363.96300000000002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1899</v>
      </c>
    </row>
    <row r="174" spans="2:65" s="1" customFormat="1" x14ac:dyDescent="0.2">
      <c r="B174" s="33"/>
      <c r="D174" s="145" t="s">
        <v>235</v>
      </c>
      <c r="F174" s="146" t="s">
        <v>602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873</v>
      </c>
      <c r="H175" s="153">
        <v>102.765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813</v>
      </c>
      <c r="H176" s="153">
        <v>261.19799999999998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73</v>
      </c>
      <c r="AY176" s="151" t="s">
        <v>226</v>
      </c>
    </row>
    <row r="177" spans="2:65" s="13" customFormat="1" x14ac:dyDescent="0.2">
      <c r="B177" s="157"/>
      <c r="D177" s="150" t="s">
        <v>237</v>
      </c>
      <c r="E177" s="158" t="s">
        <v>603</v>
      </c>
      <c r="F177" s="159" t="s">
        <v>240</v>
      </c>
      <c r="H177" s="160">
        <v>363.96300000000002</v>
      </c>
      <c r="I177" s="161"/>
      <c r="L177" s="157"/>
      <c r="M177" s="162"/>
      <c r="T177" s="163"/>
      <c r="AT177" s="158" t="s">
        <v>237</v>
      </c>
      <c r="AU177" s="158" t="s">
        <v>83</v>
      </c>
      <c r="AV177" s="13" t="s">
        <v>233</v>
      </c>
      <c r="AW177" s="13" t="s">
        <v>33</v>
      </c>
      <c r="AX177" s="13" t="s">
        <v>81</v>
      </c>
      <c r="AY177" s="158" t="s">
        <v>226</v>
      </c>
    </row>
    <row r="178" spans="2:65" s="1" customFormat="1" ht="24.2" customHeight="1" x14ac:dyDescent="0.2">
      <c r="B178" s="33"/>
      <c r="C178" s="132" t="s">
        <v>399</v>
      </c>
      <c r="D178" s="132" t="s">
        <v>228</v>
      </c>
      <c r="E178" s="133" t="s">
        <v>605</v>
      </c>
      <c r="F178" s="134" t="s">
        <v>606</v>
      </c>
      <c r="G178" s="135" t="s">
        <v>492</v>
      </c>
      <c r="H178" s="136">
        <v>655.13300000000004</v>
      </c>
      <c r="I178" s="137"/>
      <c r="J178" s="138">
        <f>ROUND(I178*H178,2)</f>
        <v>0</v>
      </c>
      <c r="K178" s="134" t="s">
        <v>19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1900</v>
      </c>
    </row>
    <row r="179" spans="2:65" s="12" customFormat="1" x14ac:dyDescent="0.2">
      <c r="B179" s="149"/>
      <c r="D179" s="150" t="s">
        <v>237</v>
      </c>
      <c r="E179" s="151" t="s">
        <v>19</v>
      </c>
      <c r="F179" s="152" t="s">
        <v>603</v>
      </c>
      <c r="H179" s="153">
        <v>363.96300000000002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81</v>
      </c>
      <c r="AY179" s="151" t="s">
        <v>226</v>
      </c>
    </row>
    <row r="180" spans="2:65" s="12" customFormat="1" x14ac:dyDescent="0.2">
      <c r="B180" s="149"/>
      <c r="D180" s="150" t="s">
        <v>237</v>
      </c>
      <c r="F180" s="152" t="s">
        <v>2416</v>
      </c>
      <c r="H180" s="153">
        <v>655.13300000000004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4</v>
      </c>
      <c r="AX180" s="12" t="s">
        <v>81</v>
      </c>
      <c r="AY180" s="151" t="s">
        <v>226</v>
      </c>
    </row>
    <row r="181" spans="2:65" s="1" customFormat="1" ht="24.2" customHeight="1" x14ac:dyDescent="0.2">
      <c r="B181" s="33"/>
      <c r="C181" s="132" t="s">
        <v>404</v>
      </c>
      <c r="D181" s="132" t="s">
        <v>228</v>
      </c>
      <c r="E181" s="133" t="s">
        <v>609</v>
      </c>
      <c r="F181" s="134" t="s">
        <v>610</v>
      </c>
      <c r="G181" s="135" t="s">
        <v>277</v>
      </c>
      <c r="H181" s="136">
        <v>266.22899999999998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1902</v>
      </c>
    </row>
    <row r="182" spans="2:65" s="1" customFormat="1" x14ac:dyDescent="0.2">
      <c r="B182" s="33"/>
      <c r="D182" s="145" t="s">
        <v>235</v>
      </c>
      <c r="F182" s="146" t="s">
        <v>612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1661</v>
      </c>
      <c r="H183" s="153">
        <v>266.22899999999998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3" customFormat="1" x14ac:dyDescent="0.2">
      <c r="B184" s="157"/>
      <c r="D184" s="150" t="s">
        <v>237</v>
      </c>
      <c r="E184" s="158" t="s">
        <v>19</v>
      </c>
      <c r="F184" s="159" t="s">
        <v>240</v>
      </c>
      <c r="H184" s="160">
        <v>266.22899999999998</v>
      </c>
      <c r="I184" s="161"/>
      <c r="L184" s="157"/>
      <c r="M184" s="162"/>
      <c r="T184" s="163"/>
      <c r="AT184" s="158" t="s">
        <v>237</v>
      </c>
      <c r="AU184" s="158" t="s">
        <v>83</v>
      </c>
      <c r="AV184" s="13" t="s">
        <v>233</v>
      </c>
      <c r="AW184" s="13" t="s">
        <v>33</v>
      </c>
      <c r="AX184" s="13" t="s">
        <v>81</v>
      </c>
      <c r="AY184" s="158" t="s">
        <v>226</v>
      </c>
    </row>
    <row r="185" spans="2:65" s="1" customFormat="1" ht="16.5" customHeight="1" x14ac:dyDescent="0.2">
      <c r="B185" s="33"/>
      <c r="C185" s="175" t="s">
        <v>409</v>
      </c>
      <c r="D185" s="175" t="s">
        <v>331</v>
      </c>
      <c r="E185" s="176" t="s">
        <v>614</v>
      </c>
      <c r="F185" s="177" t="s">
        <v>615</v>
      </c>
      <c r="G185" s="178" t="s">
        <v>492</v>
      </c>
      <c r="H185" s="179">
        <v>470.15600000000001</v>
      </c>
      <c r="I185" s="180"/>
      <c r="J185" s="181">
        <f>ROUND(I185*H185,2)</f>
        <v>0</v>
      </c>
      <c r="K185" s="177" t="s">
        <v>19</v>
      </c>
      <c r="L185" s="182"/>
      <c r="M185" s="183" t="s">
        <v>19</v>
      </c>
      <c r="N185" s="184" t="s">
        <v>44</v>
      </c>
      <c r="P185" s="141">
        <f>O185*H185</f>
        <v>0</v>
      </c>
      <c r="Q185" s="141">
        <v>1</v>
      </c>
      <c r="R185" s="141">
        <f>Q185*H185</f>
        <v>470.15600000000001</v>
      </c>
      <c r="S185" s="141">
        <v>0</v>
      </c>
      <c r="T185" s="142">
        <f>S185*H185</f>
        <v>0</v>
      </c>
      <c r="AR185" s="143" t="s">
        <v>270</v>
      </c>
      <c r="AT185" s="143" t="s">
        <v>331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1903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1904</v>
      </c>
      <c r="H186" s="153">
        <v>266.22899999999998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2044</v>
      </c>
      <c r="H187" s="153">
        <v>-5.0309999999999997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813</v>
      </c>
      <c r="F188" s="159" t="s">
        <v>240</v>
      </c>
      <c r="H188" s="160">
        <v>261.19799999999998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2" customFormat="1" x14ac:dyDescent="0.2">
      <c r="B189" s="149"/>
      <c r="D189" s="150" t="s">
        <v>237</v>
      </c>
      <c r="F189" s="152" t="s">
        <v>2417</v>
      </c>
      <c r="H189" s="153">
        <v>470.15600000000001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4</v>
      </c>
      <c r="AX189" s="12" t="s">
        <v>81</v>
      </c>
      <c r="AY189" s="151" t="s">
        <v>226</v>
      </c>
    </row>
    <row r="190" spans="2:65" s="1" customFormat="1" ht="37.9" customHeight="1" x14ac:dyDescent="0.2">
      <c r="B190" s="33"/>
      <c r="C190" s="132" t="s">
        <v>414</v>
      </c>
      <c r="D190" s="132" t="s">
        <v>228</v>
      </c>
      <c r="E190" s="133" t="s">
        <v>882</v>
      </c>
      <c r="F190" s="134" t="s">
        <v>883</v>
      </c>
      <c r="G190" s="135" t="s">
        <v>277</v>
      </c>
      <c r="H190" s="136">
        <v>76.713999999999999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1906</v>
      </c>
    </row>
    <row r="191" spans="2:65" s="1" customFormat="1" x14ac:dyDescent="0.2">
      <c r="B191" s="33"/>
      <c r="D191" s="145" t="s">
        <v>235</v>
      </c>
      <c r="F191" s="146" t="s">
        <v>885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819</v>
      </c>
      <c r="F192" s="152" t="s">
        <v>1907</v>
      </c>
      <c r="H192" s="153">
        <v>87.12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1908</v>
      </c>
      <c r="H193" s="153">
        <v>-10.406000000000001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3" customFormat="1" x14ac:dyDescent="0.2">
      <c r="B194" s="157"/>
      <c r="D194" s="150" t="s">
        <v>237</v>
      </c>
      <c r="E194" s="158" t="s">
        <v>816</v>
      </c>
      <c r="F194" s="159" t="s">
        <v>240</v>
      </c>
      <c r="H194" s="160">
        <v>76.713999999999999</v>
      </c>
      <c r="I194" s="161"/>
      <c r="L194" s="157"/>
      <c r="M194" s="162"/>
      <c r="T194" s="163"/>
      <c r="AT194" s="158" t="s">
        <v>237</v>
      </c>
      <c r="AU194" s="158" t="s">
        <v>83</v>
      </c>
      <c r="AV194" s="13" t="s">
        <v>233</v>
      </c>
      <c r="AW194" s="13" t="s">
        <v>33</v>
      </c>
      <c r="AX194" s="13" t="s">
        <v>81</v>
      </c>
      <c r="AY194" s="158" t="s">
        <v>226</v>
      </c>
    </row>
    <row r="195" spans="2:65" s="1" customFormat="1" ht="16.5" customHeight="1" x14ac:dyDescent="0.2">
      <c r="B195" s="33"/>
      <c r="C195" s="175" t="s">
        <v>419</v>
      </c>
      <c r="D195" s="175" t="s">
        <v>331</v>
      </c>
      <c r="E195" s="176" t="s">
        <v>890</v>
      </c>
      <c r="F195" s="177" t="s">
        <v>891</v>
      </c>
      <c r="G195" s="178" t="s">
        <v>492</v>
      </c>
      <c r="H195" s="179">
        <v>138.08500000000001</v>
      </c>
      <c r="I195" s="180"/>
      <c r="J195" s="181">
        <f>ROUND(I195*H195,2)</f>
        <v>0</v>
      </c>
      <c r="K195" s="177" t="s">
        <v>232</v>
      </c>
      <c r="L195" s="182"/>
      <c r="M195" s="183" t="s">
        <v>19</v>
      </c>
      <c r="N195" s="184" t="s">
        <v>44</v>
      </c>
      <c r="P195" s="141">
        <f>O195*H195</f>
        <v>0</v>
      </c>
      <c r="Q195" s="141">
        <v>1</v>
      </c>
      <c r="R195" s="141">
        <f>Q195*H195</f>
        <v>138.08500000000001</v>
      </c>
      <c r="S195" s="141">
        <v>0</v>
      </c>
      <c r="T195" s="142">
        <f>S195*H195</f>
        <v>0</v>
      </c>
      <c r="AR195" s="143" t="s">
        <v>270</v>
      </c>
      <c r="AT195" s="143" t="s">
        <v>331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1909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816</v>
      </c>
      <c r="H196" s="153">
        <v>76.713999999999999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2" customFormat="1" x14ac:dyDescent="0.2">
      <c r="B197" s="149"/>
      <c r="D197" s="150" t="s">
        <v>237</v>
      </c>
      <c r="F197" s="152" t="s">
        <v>2418</v>
      </c>
      <c r="H197" s="153">
        <v>138.08500000000001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4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425</v>
      </c>
      <c r="D198" s="132" t="s">
        <v>228</v>
      </c>
      <c r="E198" s="133" t="s">
        <v>1422</v>
      </c>
      <c r="F198" s="134" t="s">
        <v>1423</v>
      </c>
      <c r="G198" s="135" t="s">
        <v>231</v>
      </c>
      <c r="H198" s="136">
        <v>25.175000000000001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2047</v>
      </c>
    </row>
    <row r="199" spans="2:65" s="1" customFormat="1" x14ac:dyDescent="0.2">
      <c r="B199" s="33"/>
      <c r="D199" s="145" t="s">
        <v>235</v>
      </c>
      <c r="F199" s="146" t="s">
        <v>1425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2419</v>
      </c>
      <c r="H200" s="153">
        <v>10.07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4" customFormat="1" x14ac:dyDescent="0.2">
      <c r="B201" s="168"/>
      <c r="D201" s="150" t="s">
        <v>237</v>
      </c>
      <c r="E201" s="169" t="s">
        <v>1351</v>
      </c>
      <c r="F201" s="170" t="s">
        <v>310</v>
      </c>
      <c r="H201" s="171">
        <v>10.07</v>
      </c>
      <c r="I201" s="172"/>
      <c r="L201" s="168"/>
      <c r="M201" s="173"/>
      <c r="T201" s="174"/>
      <c r="AT201" s="169" t="s">
        <v>237</v>
      </c>
      <c r="AU201" s="169" t="s">
        <v>83</v>
      </c>
      <c r="AV201" s="14" t="s">
        <v>246</v>
      </c>
      <c r="AW201" s="14" t="s">
        <v>33</v>
      </c>
      <c r="AX201" s="14" t="s">
        <v>73</v>
      </c>
      <c r="AY201" s="169" t="s">
        <v>226</v>
      </c>
    </row>
    <row r="202" spans="2:65" s="15" customFormat="1" x14ac:dyDescent="0.2">
      <c r="B202" s="185"/>
      <c r="D202" s="150" t="s">
        <v>237</v>
      </c>
      <c r="E202" s="186" t="s">
        <v>19</v>
      </c>
      <c r="F202" s="187" t="s">
        <v>2036</v>
      </c>
      <c r="H202" s="186" t="s">
        <v>19</v>
      </c>
      <c r="I202" s="188"/>
      <c r="L202" s="185"/>
      <c r="M202" s="189"/>
      <c r="T202" s="190"/>
      <c r="AT202" s="186" t="s">
        <v>237</v>
      </c>
      <c r="AU202" s="186" t="s">
        <v>83</v>
      </c>
      <c r="AV202" s="15" t="s">
        <v>81</v>
      </c>
      <c r="AW202" s="15" t="s">
        <v>33</v>
      </c>
      <c r="AX202" s="15" t="s">
        <v>73</v>
      </c>
      <c r="AY202" s="186" t="s">
        <v>226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2049</v>
      </c>
      <c r="H203" s="153">
        <v>25.175000000000001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24.2" customHeight="1" x14ac:dyDescent="0.2">
      <c r="B204" s="33"/>
      <c r="C204" s="132" t="s">
        <v>430</v>
      </c>
      <c r="D204" s="132" t="s">
        <v>228</v>
      </c>
      <c r="E204" s="133" t="s">
        <v>1427</v>
      </c>
      <c r="F204" s="134" t="s">
        <v>1428</v>
      </c>
      <c r="G204" s="135" t="s">
        <v>231</v>
      </c>
      <c r="H204" s="136">
        <v>25.175000000000001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2050</v>
      </c>
    </row>
    <row r="205" spans="2:65" s="1" customFormat="1" x14ac:dyDescent="0.2">
      <c r="B205" s="33"/>
      <c r="D205" s="145" t="s">
        <v>235</v>
      </c>
      <c r="F205" s="146" t="s">
        <v>1430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2049</v>
      </c>
      <c r="H206" s="153">
        <v>25.175000000000001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75" t="s">
        <v>436</v>
      </c>
      <c r="D207" s="175" t="s">
        <v>331</v>
      </c>
      <c r="E207" s="176" t="s">
        <v>332</v>
      </c>
      <c r="F207" s="177" t="s">
        <v>333</v>
      </c>
      <c r="G207" s="178" t="s">
        <v>334</v>
      </c>
      <c r="H207" s="179">
        <v>0.378</v>
      </c>
      <c r="I207" s="180"/>
      <c r="J207" s="181">
        <f>ROUND(I207*H207,2)</f>
        <v>0</v>
      </c>
      <c r="K207" s="177" t="s">
        <v>232</v>
      </c>
      <c r="L207" s="182"/>
      <c r="M207" s="183" t="s">
        <v>19</v>
      </c>
      <c r="N207" s="184" t="s">
        <v>44</v>
      </c>
      <c r="P207" s="141">
        <f>O207*H207</f>
        <v>0</v>
      </c>
      <c r="Q207" s="141">
        <v>1E-3</v>
      </c>
      <c r="R207" s="141">
        <f>Q207*H207</f>
        <v>3.7800000000000003E-4</v>
      </c>
      <c r="S207" s="141">
        <v>0</v>
      </c>
      <c r="T207" s="142">
        <f>S207*H207</f>
        <v>0</v>
      </c>
      <c r="AR207" s="143" t="s">
        <v>270</v>
      </c>
      <c r="AT207" s="143" t="s">
        <v>331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2051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2049</v>
      </c>
      <c r="H208" s="153">
        <v>25.175000000000001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2" customFormat="1" x14ac:dyDescent="0.2">
      <c r="B209" s="149"/>
      <c r="D209" s="150" t="s">
        <v>237</v>
      </c>
      <c r="F209" s="152" t="s">
        <v>2420</v>
      </c>
      <c r="H209" s="153">
        <v>0.378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4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1433</v>
      </c>
      <c r="F210" s="134" t="s">
        <v>1434</v>
      </c>
      <c r="G210" s="135" t="s">
        <v>231</v>
      </c>
      <c r="H210" s="136">
        <v>25.175000000000001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2053</v>
      </c>
    </row>
    <row r="211" spans="2:65" s="1" customFormat="1" x14ac:dyDescent="0.2">
      <c r="B211" s="33"/>
      <c r="D211" s="145" t="s">
        <v>235</v>
      </c>
      <c r="F211" s="146" t="s">
        <v>1436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2049</v>
      </c>
      <c r="H212" s="153">
        <v>25.175000000000001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447</v>
      </c>
      <c r="D213" s="132" t="s">
        <v>228</v>
      </c>
      <c r="E213" s="133" t="s">
        <v>1437</v>
      </c>
      <c r="F213" s="134" t="s">
        <v>1438</v>
      </c>
      <c r="G213" s="135" t="s">
        <v>231</v>
      </c>
      <c r="H213" s="136">
        <v>25.175000000000001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0</v>
      </c>
      <c r="R213" s="141">
        <f>Q213*H213</f>
        <v>0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2054</v>
      </c>
    </row>
    <row r="214" spans="2:65" s="1" customFormat="1" x14ac:dyDescent="0.2">
      <c r="B214" s="33"/>
      <c r="D214" s="145" t="s">
        <v>235</v>
      </c>
      <c r="F214" s="146" t="s">
        <v>1440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2049</v>
      </c>
      <c r="H215" s="153">
        <v>25.175000000000001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" customFormat="1" ht="16.5" customHeight="1" x14ac:dyDescent="0.2">
      <c r="B216" s="33"/>
      <c r="C216" s="132" t="s">
        <v>452</v>
      </c>
      <c r="D216" s="132" t="s">
        <v>228</v>
      </c>
      <c r="E216" s="133" t="s">
        <v>349</v>
      </c>
      <c r="F216" s="134" t="s">
        <v>350</v>
      </c>
      <c r="G216" s="135" t="s">
        <v>277</v>
      </c>
      <c r="H216" s="136">
        <v>2.5179999999999998</v>
      </c>
      <c r="I216" s="137"/>
      <c r="J216" s="138">
        <f>ROUND(I216*H216,2)</f>
        <v>0</v>
      </c>
      <c r="K216" s="134" t="s">
        <v>232</v>
      </c>
      <c r="L216" s="33"/>
      <c r="M216" s="139" t="s">
        <v>19</v>
      </c>
      <c r="N216" s="140" t="s">
        <v>44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233</v>
      </c>
      <c r="AT216" s="143" t="s">
        <v>228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2055</v>
      </c>
    </row>
    <row r="217" spans="2:65" s="1" customFormat="1" x14ac:dyDescent="0.2">
      <c r="B217" s="33"/>
      <c r="D217" s="145" t="s">
        <v>235</v>
      </c>
      <c r="F217" s="146" t="s">
        <v>352</v>
      </c>
      <c r="I217" s="147"/>
      <c r="L217" s="33"/>
      <c r="M217" s="148"/>
      <c r="T217" s="54"/>
      <c r="AT217" s="18" t="s">
        <v>235</v>
      </c>
      <c r="AU217" s="18" t="s">
        <v>83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2049</v>
      </c>
      <c r="H218" s="153">
        <v>25.175000000000001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2" customFormat="1" x14ac:dyDescent="0.2">
      <c r="B219" s="149"/>
      <c r="D219" s="150" t="s">
        <v>237</v>
      </c>
      <c r="F219" s="152" t="s">
        <v>2421</v>
      </c>
      <c r="H219" s="153">
        <v>2.5179999999999998</v>
      </c>
      <c r="I219" s="154"/>
      <c r="L219" s="149"/>
      <c r="M219" s="155"/>
      <c r="T219" s="156"/>
      <c r="AT219" s="151" t="s">
        <v>237</v>
      </c>
      <c r="AU219" s="151" t="s">
        <v>83</v>
      </c>
      <c r="AV219" s="12" t="s">
        <v>83</v>
      </c>
      <c r="AW219" s="12" t="s">
        <v>4</v>
      </c>
      <c r="AX219" s="12" t="s">
        <v>81</v>
      </c>
      <c r="AY219" s="151" t="s">
        <v>226</v>
      </c>
    </row>
    <row r="220" spans="2:65" s="11" customFormat="1" ht="22.9" customHeight="1" x14ac:dyDescent="0.2">
      <c r="B220" s="120"/>
      <c r="D220" s="121" t="s">
        <v>72</v>
      </c>
      <c r="E220" s="130" t="s">
        <v>83</v>
      </c>
      <c r="F220" s="130" t="s">
        <v>618</v>
      </c>
      <c r="I220" s="123"/>
      <c r="J220" s="131">
        <f>BK220</f>
        <v>0</v>
      </c>
      <c r="L220" s="120"/>
      <c r="M220" s="125"/>
      <c r="P220" s="126">
        <f>SUM(P221:P223)</f>
        <v>0</v>
      </c>
      <c r="R220" s="126">
        <f>SUM(R221:R223)</f>
        <v>24.743290000000002</v>
      </c>
      <c r="T220" s="127">
        <f>SUM(T221:T223)</f>
        <v>0</v>
      </c>
      <c r="AR220" s="121" t="s">
        <v>81</v>
      </c>
      <c r="AT220" s="128" t="s">
        <v>72</v>
      </c>
      <c r="AU220" s="128" t="s">
        <v>81</v>
      </c>
      <c r="AY220" s="121" t="s">
        <v>226</v>
      </c>
      <c r="BK220" s="129">
        <f>SUM(BK221:BK223)</f>
        <v>0</v>
      </c>
    </row>
    <row r="221" spans="2:65" s="1" customFormat="1" ht="37.9" customHeight="1" x14ac:dyDescent="0.2">
      <c r="B221" s="33"/>
      <c r="C221" s="132" t="s">
        <v>457</v>
      </c>
      <c r="D221" s="132" t="s">
        <v>228</v>
      </c>
      <c r="E221" s="133" t="s">
        <v>619</v>
      </c>
      <c r="F221" s="134" t="s">
        <v>620</v>
      </c>
      <c r="G221" s="135" t="s">
        <v>396</v>
      </c>
      <c r="H221" s="136">
        <v>121</v>
      </c>
      <c r="I221" s="137"/>
      <c r="J221" s="138">
        <f>ROUND(I221*H221,2)</f>
        <v>0</v>
      </c>
      <c r="K221" s="134" t="s">
        <v>232</v>
      </c>
      <c r="L221" s="33"/>
      <c r="M221" s="139" t="s">
        <v>19</v>
      </c>
      <c r="N221" s="140" t="s">
        <v>44</v>
      </c>
      <c r="P221" s="141">
        <f>O221*H221</f>
        <v>0</v>
      </c>
      <c r="Q221" s="141">
        <v>0.20449000000000001</v>
      </c>
      <c r="R221" s="141">
        <f>Q221*H221</f>
        <v>24.743290000000002</v>
      </c>
      <c r="S221" s="141">
        <v>0</v>
      </c>
      <c r="T221" s="142">
        <f>S221*H221</f>
        <v>0</v>
      </c>
      <c r="AR221" s="143" t="s">
        <v>233</v>
      </c>
      <c r="AT221" s="143" t="s">
        <v>228</v>
      </c>
      <c r="AU221" s="143" t="s">
        <v>83</v>
      </c>
      <c r="AY221" s="18" t="s">
        <v>226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81</v>
      </c>
      <c r="BK221" s="144">
        <f>ROUND(I221*H221,2)</f>
        <v>0</v>
      </c>
      <c r="BL221" s="18" t="s">
        <v>233</v>
      </c>
      <c r="BM221" s="143" t="s">
        <v>1911</v>
      </c>
    </row>
    <row r="222" spans="2:65" s="1" customFormat="1" x14ac:dyDescent="0.2">
      <c r="B222" s="33"/>
      <c r="D222" s="145" t="s">
        <v>235</v>
      </c>
      <c r="F222" s="146" t="s">
        <v>622</v>
      </c>
      <c r="I222" s="147"/>
      <c r="L222" s="33"/>
      <c r="M222" s="148"/>
      <c r="T222" s="54"/>
      <c r="AT222" s="18" t="s">
        <v>235</v>
      </c>
      <c r="AU222" s="18" t="s">
        <v>83</v>
      </c>
    </row>
    <row r="223" spans="2:65" s="12" customFormat="1" x14ac:dyDescent="0.2">
      <c r="B223" s="149"/>
      <c r="D223" s="150" t="s">
        <v>237</v>
      </c>
      <c r="E223" s="151" t="s">
        <v>19</v>
      </c>
      <c r="F223" s="152" t="s">
        <v>1828</v>
      </c>
      <c r="H223" s="153">
        <v>121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33</v>
      </c>
      <c r="AX223" s="12" t="s">
        <v>81</v>
      </c>
      <c r="AY223" s="151" t="s">
        <v>226</v>
      </c>
    </row>
    <row r="224" spans="2:65" s="11" customFormat="1" ht="22.9" customHeight="1" x14ac:dyDescent="0.2">
      <c r="B224" s="120"/>
      <c r="D224" s="121" t="s">
        <v>72</v>
      </c>
      <c r="E224" s="130" t="s">
        <v>246</v>
      </c>
      <c r="F224" s="130" t="s">
        <v>353</v>
      </c>
      <c r="I224" s="123"/>
      <c r="J224" s="131">
        <f>BK224</f>
        <v>0</v>
      </c>
      <c r="L224" s="120"/>
      <c r="M224" s="125"/>
      <c r="P224" s="126">
        <f>SUM(P225:P227)</f>
        <v>0</v>
      </c>
      <c r="R224" s="126">
        <f>SUM(R225:R227)</f>
        <v>0</v>
      </c>
      <c r="T224" s="127">
        <f>SUM(T225:T227)</f>
        <v>0</v>
      </c>
      <c r="AR224" s="121" t="s">
        <v>81</v>
      </c>
      <c r="AT224" s="128" t="s">
        <v>72</v>
      </c>
      <c r="AU224" s="128" t="s">
        <v>81</v>
      </c>
      <c r="AY224" s="121" t="s">
        <v>226</v>
      </c>
      <c r="BK224" s="129">
        <f>SUM(BK225:BK227)</f>
        <v>0</v>
      </c>
    </row>
    <row r="225" spans="2:65" s="1" customFormat="1" ht="16.5" customHeight="1" x14ac:dyDescent="0.2">
      <c r="B225" s="33"/>
      <c r="C225" s="132" t="s">
        <v>462</v>
      </c>
      <c r="D225" s="132" t="s">
        <v>228</v>
      </c>
      <c r="E225" s="133" t="s">
        <v>896</v>
      </c>
      <c r="F225" s="134" t="s">
        <v>897</v>
      </c>
      <c r="G225" s="135" t="s">
        <v>396</v>
      </c>
      <c r="H225" s="136">
        <v>121</v>
      </c>
      <c r="I225" s="137"/>
      <c r="J225" s="138">
        <f>ROUND(I225*H225,2)</f>
        <v>0</v>
      </c>
      <c r="K225" s="134" t="s">
        <v>232</v>
      </c>
      <c r="L225" s="33"/>
      <c r="M225" s="139" t="s">
        <v>19</v>
      </c>
      <c r="N225" s="140" t="s">
        <v>44</v>
      </c>
      <c r="P225" s="141">
        <f>O225*H225</f>
        <v>0</v>
      </c>
      <c r="Q225" s="141">
        <v>0</v>
      </c>
      <c r="R225" s="141">
        <f>Q225*H225</f>
        <v>0</v>
      </c>
      <c r="S225" s="141">
        <v>0</v>
      </c>
      <c r="T225" s="142">
        <f>S225*H225</f>
        <v>0</v>
      </c>
      <c r="AR225" s="143" t="s">
        <v>233</v>
      </c>
      <c r="AT225" s="143" t="s">
        <v>228</v>
      </c>
      <c r="AU225" s="143" t="s">
        <v>83</v>
      </c>
      <c r="AY225" s="18" t="s">
        <v>226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81</v>
      </c>
      <c r="BK225" s="144">
        <f>ROUND(I225*H225,2)</f>
        <v>0</v>
      </c>
      <c r="BL225" s="18" t="s">
        <v>233</v>
      </c>
      <c r="BM225" s="143" t="s">
        <v>1912</v>
      </c>
    </row>
    <row r="226" spans="2:65" s="1" customFormat="1" x14ac:dyDescent="0.2">
      <c r="B226" s="33"/>
      <c r="D226" s="145" t="s">
        <v>235</v>
      </c>
      <c r="F226" s="146" t="s">
        <v>899</v>
      </c>
      <c r="I226" s="147"/>
      <c r="L226" s="33"/>
      <c r="M226" s="148"/>
      <c r="T226" s="54"/>
      <c r="AT226" s="18" t="s">
        <v>235</v>
      </c>
      <c r="AU226" s="18" t="s">
        <v>83</v>
      </c>
    </row>
    <row r="227" spans="2:65" s="12" customFormat="1" x14ac:dyDescent="0.2">
      <c r="B227" s="149"/>
      <c r="D227" s="150" t="s">
        <v>237</v>
      </c>
      <c r="E227" s="151" t="s">
        <v>19</v>
      </c>
      <c r="F227" s="152" t="s">
        <v>1828</v>
      </c>
      <c r="H227" s="153">
        <v>121</v>
      </c>
      <c r="I227" s="154"/>
      <c r="L227" s="149"/>
      <c r="M227" s="155"/>
      <c r="T227" s="156"/>
      <c r="AT227" s="151" t="s">
        <v>237</v>
      </c>
      <c r="AU227" s="151" t="s">
        <v>83</v>
      </c>
      <c r="AV227" s="12" t="s">
        <v>83</v>
      </c>
      <c r="AW227" s="12" t="s">
        <v>33</v>
      </c>
      <c r="AX227" s="12" t="s">
        <v>81</v>
      </c>
      <c r="AY227" s="151" t="s">
        <v>226</v>
      </c>
    </row>
    <row r="228" spans="2:65" s="11" customFormat="1" ht="22.9" customHeight="1" x14ac:dyDescent="0.2">
      <c r="B228" s="120"/>
      <c r="D228" s="121" t="s">
        <v>72</v>
      </c>
      <c r="E228" s="130" t="s">
        <v>233</v>
      </c>
      <c r="F228" s="130" t="s">
        <v>424</v>
      </c>
      <c r="I228" s="123"/>
      <c r="J228" s="131">
        <f>BK228</f>
        <v>0</v>
      </c>
      <c r="L228" s="120"/>
      <c r="M228" s="125"/>
      <c r="P228" s="126">
        <f>SUM(P229:P252)</f>
        <v>0</v>
      </c>
      <c r="R228" s="126">
        <f>SUM(R229:R252)</f>
        <v>32.197710399999998</v>
      </c>
      <c r="T228" s="127">
        <f>SUM(T229:T252)</f>
        <v>0</v>
      </c>
      <c r="AR228" s="121" t="s">
        <v>81</v>
      </c>
      <c r="AT228" s="128" t="s">
        <v>72</v>
      </c>
      <c r="AU228" s="128" t="s">
        <v>81</v>
      </c>
      <c r="AY228" s="121" t="s">
        <v>226</v>
      </c>
      <c r="BK228" s="129">
        <f>SUM(BK229:BK252)</f>
        <v>0</v>
      </c>
    </row>
    <row r="229" spans="2:65" s="1" customFormat="1" ht="16.5" customHeight="1" x14ac:dyDescent="0.2">
      <c r="B229" s="33"/>
      <c r="C229" s="132" t="s">
        <v>468</v>
      </c>
      <c r="D229" s="132" t="s">
        <v>228</v>
      </c>
      <c r="E229" s="133" t="s">
        <v>901</v>
      </c>
      <c r="F229" s="134" t="s">
        <v>902</v>
      </c>
      <c r="G229" s="135" t="s">
        <v>277</v>
      </c>
      <c r="H229" s="136">
        <v>14.52</v>
      </c>
      <c r="I229" s="137"/>
      <c r="J229" s="138">
        <f>ROUND(I229*H229,2)</f>
        <v>0</v>
      </c>
      <c r="K229" s="134" t="s">
        <v>232</v>
      </c>
      <c r="L229" s="33"/>
      <c r="M229" s="139" t="s">
        <v>19</v>
      </c>
      <c r="N229" s="140" t="s">
        <v>44</v>
      </c>
      <c r="P229" s="141">
        <f>O229*H229</f>
        <v>0</v>
      </c>
      <c r="Q229" s="141">
        <v>1.8907700000000001</v>
      </c>
      <c r="R229" s="141">
        <f>Q229*H229</f>
        <v>27.453980399999999</v>
      </c>
      <c r="S229" s="141">
        <v>0</v>
      </c>
      <c r="T229" s="142">
        <f>S229*H229</f>
        <v>0</v>
      </c>
      <c r="AR229" s="143" t="s">
        <v>233</v>
      </c>
      <c r="AT229" s="143" t="s">
        <v>228</v>
      </c>
      <c r="AU229" s="143" t="s">
        <v>83</v>
      </c>
      <c r="AY229" s="18" t="s">
        <v>226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81</v>
      </c>
      <c r="BK229" s="144">
        <f>ROUND(I229*H229,2)</f>
        <v>0</v>
      </c>
      <c r="BL229" s="18" t="s">
        <v>233</v>
      </c>
      <c r="BM229" s="143" t="s">
        <v>1913</v>
      </c>
    </row>
    <row r="230" spans="2:65" s="1" customFormat="1" x14ac:dyDescent="0.2">
      <c r="B230" s="33"/>
      <c r="D230" s="145" t="s">
        <v>235</v>
      </c>
      <c r="F230" s="146" t="s">
        <v>904</v>
      </c>
      <c r="I230" s="147"/>
      <c r="L230" s="33"/>
      <c r="M230" s="148"/>
      <c r="T230" s="54"/>
      <c r="AT230" s="18" t="s">
        <v>235</v>
      </c>
      <c r="AU230" s="18" t="s">
        <v>83</v>
      </c>
    </row>
    <row r="231" spans="2:65" s="12" customFormat="1" x14ac:dyDescent="0.2">
      <c r="B231" s="149"/>
      <c r="D231" s="150" t="s">
        <v>237</v>
      </c>
      <c r="E231" s="151" t="s">
        <v>19</v>
      </c>
      <c r="F231" s="152" t="s">
        <v>1914</v>
      </c>
      <c r="H231" s="153">
        <v>14.52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33</v>
      </c>
      <c r="AX231" s="12" t="s">
        <v>73</v>
      </c>
      <c r="AY231" s="151" t="s">
        <v>226</v>
      </c>
    </row>
    <row r="232" spans="2:65" s="13" customFormat="1" x14ac:dyDescent="0.2">
      <c r="B232" s="157"/>
      <c r="D232" s="150" t="s">
        <v>237</v>
      </c>
      <c r="E232" s="158" t="s">
        <v>811</v>
      </c>
      <c r="F232" s="159" t="s">
        <v>240</v>
      </c>
      <c r="H232" s="160">
        <v>14.52</v>
      </c>
      <c r="I232" s="161"/>
      <c r="L232" s="157"/>
      <c r="M232" s="162"/>
      <c r="T232" s="163"/>
      <c r="AT232" s="158" t="s">
        <v>237</v>
      </c>
      <c r="AU232" s="158" t="s">
        <v>83</v>
      </c>
      <c r="AV232" s="13" t="s">
        <v>233</v>
      </c>
      <c r="AW232" s="13" t="s">
        <v>33</v>
      </c>
      <c r="AX232" s="13" t="s">
        <v>81</v>
      </c>
      <c r="AY232" s="158" t="s">
        <v>226</v>
      </c>
    </row>
    <row r="233" spans="2:65" s="1" customFormat="1" ht="16.5" customHeight="1" x14ac:dyDescent="0.2">
      <c r="B233" s="33"/>
      <c r="C233" s="132" t="s">
        <v>473</v>
      </c>
      <c r="D233" s="132" t="s">
        <v>228</v>
      </c>
      <c r="E233" s="133" t="s">
        <v>1915</v>
      </c>
      <c r="F233" s="134" t="s">
        <v>1916</v>
      </c>
      <c r="G233" s="135" t="s">
        <v>243</v>
      </c>
      <c r="H233" s="136">
        <v>8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0.22394</v>
      </c>
      <c r="R233" s="141">
        <f>Q233*H233</f>
        <v>1.79152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1917</v>
      </c>
    </row>
    <row r="234" spans="2:65" s="1" customFormat="1" x14ac:dyDescent="0.2">
      <c r="B234" s="33"/>
      <c r="D234" s="145" t="s">
        <v>235</v>
      </c>
      <c r="F234" s="146" t="s">
        <v>1918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2422</v>
      </c>
      <c r="H235" s="153">
        <v>8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" customFormat="1" ht="16.5" customHeight="1" x14ac:dyDescent="0.2">
      <c r="B236" s="33"/>
      <c r="C236" s="175" t="s">
        <v>479</v>
      </c>
      <c r="D236" s="175" t="s">
        <v>331</v>
      </c>
      <c r="E236" s="176" t="s">
        <v>2058</v>
      </c>
      <c r="F236" s="177" t="s">
        <v>2059</v>
      </c>
      <c r="G236" s="178" t="s">
        <v>243</v>
      </c>
      <c r="H236" s="179">
        <v>2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0.04</v>
      </c>
      <c r="R236" s="141">
        <f>Q236*H236</f>
        <v>0.08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2060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2423</v>
      </c>
      <c r="H237" s="153">
        <v>2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2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16.5" customHeight="1" x14ac:dyDescent="0.2">
      <c r="B239" s="33"/>
      <c r="C239" s="175" t="s">
        <v>484</v>
      </c>
      <c r="D239" s="175" t="s">
        <v>331</v>
      </c>
      <c r="E239" s="176" t="s">
        <v>2062</v>
      </c>
      <c r="F239" s="177" t="s">
        <v>2063</v>
      </c>
      <c r="G239" s="178" t="s">
        <v>243</v>
      </c>
      <c r="H239" s="179">
        <v>4</v>
      </c>
      <c r="I239" s="180"/>
      <c r="J239" s="181">
        <f>ROUND(I239*H239,2)</f>
        <v>0</v>
      </c>
      <c r="K239" s="177" t="s">
        <v>232</v>
      </c>
      <c r="L239" s="182"/>
      <c r="M239" s="183" t="s">
        <v>19</v>
      </c>
      <c r="N239" s="184" t="s">
        <v>44</v>
      </c>
      <c r="P239" s="141">
        <f>O239*H239</f>
        <v>0</v>
      </c>
      <c r="Q239" s="141">
        <v>5.0999999999999997E-2</v>
      </c>
      <c r="R239" s="141">
        <f>Q239*H239</f>
        <v>0.20399999999999999</v>
      </c>
      <c r="S239" s="141">
        <v>0</v>
      </c>
      <c r="T239" s="142">
        <f>S239*H239</f>
        <v>0</v>
      </c>
      <c r="AR239" s="143" t="s">
        <v>270</v>
      </c>
      <c r="AT239" s="143" t="s">
        <v>331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2064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2424</v>
      </c>
      <c r="H240" s="153">
        <v>4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73</v>
      </c>
      <c r="AY240" s="151" t="s">
        <v>226</v>
      </c>
    </row>
    <row r="241" spans="2:65" s="13" customFormat="1" x14ac:dyDescent="0.2">
      <c r="B241" s="157"/>
      <c r="D241" s="150" t="s">
        <v>237</v>
      </c>
      <c r="E241" s="158" t="s">
        <v>19</v>
      </c>
      <c r="F241" s="159" t="s">
        <v>240</v>
      </c>
      <c r="H241" s="160">
        <v>4</v>
      </c>
      <c r="I241" s="161"/>
      <c r="L241" s="157"/>
      <c r="M241" s="162"/>
      <c r="T241" s="163"/>
      <c r="AT241" s="158" t="s">
        <v>237</v>
      </c>
      <c r="AU241" s="158" t="s">
        <v>83</v>
      </c>
      <c r="AV241" s="13" t="s">
        <v>233</v>
      </c>
      <c r="AW241" s="13" t="s">
        <v>33</v>
      </c>
      <c r="AX241" s="13" t="s">
        <v>81</v>
      </c>
      <c r="AY241" s="158" t="s">
        <v>226</v>
      </c>
    </row>
    <row r="242" spans="2:65" s="1" customFormat="1" ht="16.5" customHeight="1" x14ac:dyDescent="0.2">
      <c r="B242" s="33"/>
      <c r="C242" s="175" t="s">
        <v>489</v>
      </c>
      <c r="D242" s="175" t="s">
        <v>331</v>
      </c>
      <c r="E242" s="176" t="s">
        <v>2066</v>
      </c>
      <c r="F242" s="177" t="s">
        <v>2067</v>
      </c>
      <c r="G242" s="178" t="s">
        <v>243</v>
      </c>
      <c r="H242" s="179">
        <v>2</v>
      </c>
      <c r="I242" s="180"/>
      <c r="J242" s="181">
        <f>ROUND(I242*H242,2)</f>
        <v>0</v>
      </c>
      <c r="K242" s="177" t="s">
        <v>232</v>
      </c>
      <c r="L242" s="182"/>
      <c r="M242" s="183" t="s">
        <v>19</v>
      </c>
      <c r="N242" s="184" t="s">
        <v>44</v>
      </c>
      <c r="P242" s="141">
        <f>O242*H242</f>
        <v>0</v>
      </c>
      <c r="Q242" s="141">
        <v>6.8000000000000005E-2</v>
      </c>
      <c r="R242" s="141">
        <f>Q242*H242</f>
        <v>0.13600000000000001</v>
      </c>
      <c r="S242" s="141">
        <v>0</v>
      </c>
      <c r="T242" s="142">
        <f>S242*H242</f>
        <v>0</v>
      </c>
      <c r="AR242" s="143" t="s">
        <v>270</v>
      </c>
      <c r="AT242" s="143" t="s">
        <v>331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2068</v>
      </c>
    </row>
    <row r="243" spans="2:65" s="12" customFormat="1" x14ac:dyDescent="0.2">
      <c r="B243" s="149"/>
      <c r="D243" s="150" t="s">
        <v>237</v>
      </c>
      <c r="E243" s="151" t="s">
        <v>19</v>
      </c>
      <c r="F243" s="152" t="s">
        <v>2423</v>
      </c>
      <c r="H243" s="153">
        <v>2</v>
      </c>
      <c r="I243" s="154"/>
      <c r="L243" s="149"/>
      <c r="M243" s="155"/>
      <c r="T243" s="156"/>
      <c r="AT243" s="151" t="s">
        <v>237</v>
      </c>
      <c r="AU243" s="151" t="s">
        <v>83</v>
      </c>
      <c r="AV243" s="12" t="s">
        <v>83</v>
      </c>
      <c r="AW243" s="12" t="s">
        <v>33</v>
      </c>
      <c r="AX243" s="12" t="s">
        <v>73</v>
      </c>
      <c r="AY243" s="151" t="s">
        <v>226</v>
      </c>
    </row>
    <row r="244" spans="2:65" s="13" customFormat="1" x14ac:dyDescent="0.2">
      <c r="B244" s="157"/>
      <c r="D244" s="150" t="s">
        <v>237</v>
      </c>
      <c r="E244" s="158" t="s">
        <v>19</v>
      </c>
      <c r="F244" s="159" t="s">
        <v>240</v>
      </c>
      <c r="H244" s="160">
        <v>2</v>
      </c>
      <c r="I244" s="161"/>
      <c r="L244" s="157"/>
      <c r="M244" s="162"/>
      <c r="T244" s="163"/>
      <c r="AT244" s="158" t="s">
        <v>237</v>
      </c>
      <c r="AU244" s="158" t="s">
        <v>83</v>
      </c>
      <c r="AV244" s="13" t="s">
        <v>233</v>
      </c>
      <c r="AW244" s="13" t="s">
        <v>33</v>
      </c>
      <c r="AX244" s="13" t="s">
        <v>81</v>
      </c>
      <c r="AY244" s="158" t="s">
        <v>226</v>
      </c>
    </row>
    <row r="245" spans="2:65" s="1" customFormat="1" ht="24.2" customHeight="1" x14ac:dyDescent="0.2">
      <c r="B245" s="33"/>
      <c r="C245" s="132" t="s">
        <v>496</v>
      </c>
      <c r="D245" s="132" t="s">
        <v>228</v>
      </c>
      <c r="E245" s="133" t="s">
        <v>907</v>
      </c>
      <c r="F245" s="134" t="s">
        <v>908</v>
      </c>
      <c r="G245" s="135" t="s">
        <v>277</v>
      </c>
      <c r="H245" s="136">
        <v>1.125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2.234</v>
      </c>
      <c r="R245" s="141">
        <f>Q245*H245</f>
        <v>2.5132500000000002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1923</v>
      </c>
    </row>
    <row r="246" spans="2:65" s="1" customFormat="1" x14ac:dyDescent="0.2">
      <c r="B246" s="33"/>
      <c r="D246" s="145" t="s">
        <v>235</v>
      </c>
      <c r="F246" s="146" t="s">
        <v>910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1924</v>
      </c>
      <c r="H247" s="153">
        <v>1.125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73</v>
      </c>
      <c r="AY247" s="151" t="s">
        <v>226</v>
      </c>
    </row>
    <row r="248" spans="2:65" s="13" customFormat="1" x14ac:dyDescent="0.2">
      <c r="B248" s="157"/>
      <c r="D248" s="150" t="s">
        <v>237</v>
      </c>
      <c r="E248" s="158" t="s">
        <v>808</v>
      </c>
      <c r="F248" s="159" t="s">
        <v>240</v>
      </c>
      <c r="H248" s="160">
        <v>1.125</v>
      </c>
      <c r="I248" s="161"/>
      <c r="L248" s="157"/>
      <c r="M248" s="162"/>
      <c r="T248" s="163"/>
      <c r="AT248" s="158" t="s">
        <v>237</v>
      </c>
      <c r="AU248" s="158" t="s">
        <v>83</v>
      </c>
      <c r="AV248" s="13" t="s">
        <v>233</v>
      </c>
      <c r="AW248" s="13" t="s">
        <v>33</v>
      </c>
      <c r="AX248" s="13" t="s">
        <v>81</v>
      </c>
      <c r="AY248" s="158" t="s">
        <v>226</v>
      </c>
    </row>
    <row r="249" spans="2:65" s="1" customFormat="1" ht="24.2" customHeight="1" x14ac:dyDescent="0.2">
      <c r="B249" s="33"/>
      <c r="C249" s="132" t="s">
        <v>502</v>
      </c>
      <c r="D249" s="132" t="s">
        <v>228</v>
      </c>
      <c r="E249" s="133" t="s">
        <v>912</v>
      </c>
      <c r="F249" s="134" t="s">
        <v>913</v>
      </c>
      <c r="G249" s="135" t="s">
        <v>231</v>
      </c>
      <c r="H249" s="136">
        <v>3</v>
      </c>
      <c r="I249" s="137"/>
      <c r="J249" s="138">
        <f>ROUND(I249*H249,2)</f>
        <v>0</v>
      </c>
      <c r="K249" s="134" t="s">
        <v>232</v>
      </c>
      <c r="L249" s="33"/>
      <c r="M249" s="139" t="s">
        <v>19</v>
      </c>
      <c r="N249" s="140" t="s">
        <v>44</v>
      </c>
      <c r="P249" s="141">
        <f>O249*H249</f>
        <v>0</v>
      </c>
      <c r="Q249" s="141">
        <v>6.3200000000000001E-3</v>
      </c>
      <c r="R249" s="141">
        <f>Q249*H249</f>
        <v>1.8960000000000001E-2</v>
      </c>
      <c r="S249" s="141">
        <v>0</v>
      </c>
      <c r="T249" s="142">
        <f>S249*H249</f>
        <v>0</v>
      </c>
      <c r="AR249" s="143" t="s">
        <v>233</v>
      </c>
      <c r="AT249" s="143" t="s">
        <v>228</v>
      </c>
      <c r="AU249" s="143" t="s">
        <v>83</v>
      </c>
      <c r="AY249" s="18" t="s">
        <v>226</v>
      </c>
      <c r="BE249" s="144">
        <f>IF(N249="základní",J249,0)</f>
        <v>0</v>
      </c>
      <c r="BF249" s="144">
        <f>IF(N249="snížená",J249,0)</f>
        <v>0</v>
      </c>
      <c r="BG249" s="144">
        <f>IF(N249="zákl. přenesená",J249,0)</f>
        <v>0</v>
      </c>
      <c r="BH249" s="144">
        <f>IF(N249="sníž. přenesená",J249,0)</f>
        <v>0</v>
      </c>
      <c r="BI249" s="144">
        <f>IF(N249="nulová",J249,0)</f>
        <v>0</v>
      </c>
      <c r="BJ249" s="18" t="s">
        <v>81</v>
      </c>
      <c r="BK249" s="144">
        <f>ROUND(I249*H249,2)</f>
        <v>0</v>
      </c>
      <c r="BL249" s="18" t="s">
        <v>233</v>
      </c>
      <c r="BM249" s="143" t="s">
        <v>1925</v>
      </c>
    </row>
    <row r="250" spans="2:65" s="1" customFormat="1" x14ac:dyDescent="0.2">
      <c r="B250" s="33"/>
      <c r="D250" s="145" t="s">
        <v>235</v>
      </c>
      <c r="F250" s="146" t="s">
        <v>915</v>
      </c>
      <c r="I250" s="147"/>
      <c r="L250" s="33"/>
      <c r="M250" s="148"/>
      <c r="T250" s="54"/>
      <c r="AT250" s="18" t="s">
        <v>235</v>
      </c>
      <c r="AU250" s="18" t="s">
        <v>83</v>
      </c>
    </row>
    <row r="251" spans="2:65" s="12" customFormat="1" x14ac:dyDescent="0.2">
      <c r="B251" s="149"/>
      <c r="D251" s="150" t="s">
        <v>237</v>
      </c>
      <c r="E251" s="151" t="s">
        <v>19</v>
      </c>
      <c r="F251" s="152" t="s">
        <v>916</v>
      </c>
      <c r="H251" s="153">
        <v>3</v>
      </c>
      <c r="I251" s="154"/>
      <c r="L251" s="149"/>
      <c r="M251" s="155"/>
      <c r="T251" s="156"/>
      <c r="AT251" s="151" t="s">
        <v>237</v>
      </c>
      <c r="AU251" s="151" t="s">
        <v>83</v>
      </c>
      <c r="AV251" s="12" t="s">
        <v>83</v>
      </c>
      <c r="AW251" s="12" t="s">
        <v>33</v>
      </c>
      <c r="AX251" s="12" t="s">
        <v>73</v>
      </c>
      <c r="AY251" s="151" t="s">
        <v>226</v>
      </c>
    </row>
    <row r="252" spans="2:65" s="13" customFormat="1" x14ac:dyDescent="0.2">
      <c r="B252" s="157"/>
      <c r="D252" s="150" t="s">
        <v>237</v>
      </c>
      <c r="E252" s="158" t="s">
        <v>19</v>
      </c>
      <c r="F252" s="159" t="s">
        <v>240</v>
      </c>
      <c r="H252" s="160">
        <v>3</v>
      </c>
      <c r="I252" s="161"/>
      <c r="L252" s="157"/>
      <c r="M252" s="162"/>
      <c r="T252" s="163"/>
      <c r="AT252" s="158" t="s">
        <v>237</v>
      </c>
      <c r="AU252" s="158" t="s">
        <v>83</v>
      </c>
      <c r="AV252" s="13" t="s">
        <v>233</v>
      </c>
      <c r="AW252" s="13" t="s">
        <v>33</v>
      </c>
      <c r="AX252" s="13" t="s">
        <v>81</v>
      </c>
      <c r="AY252" s="158" t="s">
        <v>226</v>
      </c>
    </row>
    <row r="253" spans="2:65" s="11" customFormat="1" ht="22.9" customHeight="1" x14ac:dyDescent="0.2">
      <c r="B253" s="120"/>
      <c r="D253" s="121" t="s">
        <v>72</v>
      </c>
      <c r="E253" s="130" t="s">
        <v>255</v>
      </c>
      <c r="F253" s="130" t="s">
        <v>435</v>
      </c>
      <c r="I253" s="123"/>
      <c r="J253" s="131">
        <f>BK253</f>
        <v>0</v>
      </c>
      <c r="L253" s="120"/>
      <c r="M253" s="125"/>
      <c r="P253" s="126">
        <f>SUM(P254:P284)</f>
        <v>0</v>
      </c>
      <c r="R253" s="126">
        <f>SUM(R254:R284)</f>
        <v>6.5747900000000001</v>
      </c>
      <c r="T253" s="127">
        <f>SUM(T254:T284)</f>
        <v>0</v>
      </c>
      <c r="AR253" s="121" t="s">
        <v>81</v>
      </c>
      <c r="AT253" s="128" t="s">
        <v>72</v>
      </c>
      <c r="AU253" s="128" t="s">
        <v>81</v>
      </c>
      <c r="AY253" s="121" t="s">
        <v>226</v>
      </c>
      <c r="BK253" s="129">
        <f>SUM(BK254:BK284)</f>
        <v>0</v>
      </c>
    </row>
    <row r="254" spans="2:65" s="1" customFormat="1" ht="16.5" customHeight="1" x14ac:dyDescent="0.2">
      <c r="B254" s="33"/>
      <c r="C254" s="132" t="s">
        <v>508</v>
      </c>
      <c r="D254" s="132" t="s">
        <v>228</v>
      </c>
      <c r="E254" s="133" t="s">
        <v>1461</v>
      </c>
      <c r="F254" s="134" t="s">
        <v>1462</v>
      </c>
      <c r="G254" s="135" t="s">
        <v>231</v>
      </c>
      <c r="H254" s="136">
        <v>88.89</v>
      </c>
      <c r="I254" s="137"/>
      <c r="J254" s="138">
        <f>ROUND(I254*H254,2)</f>
        <v>0</v>
      </c>
      <c r="K254" s="134" t="s">
        <v>232</v>
      </c>
      <c r="L254" s="33"/>
      <c r="M254" s="139" t="s">
        <v>19</v>
      </c>
      <c r="N254" s="140" t="s">
        <v>44</v>
      </c>
      <c r="P254" s="141">
        <f>O254*H254</f>
        <v>0</v>
      </c>
      <c r="Q254" s="141">
        <v>0</v>
      </c>
      <c r="R254" s="141">
        <f>Q254*H254</f>
        <v>0</v>
      </c>
      <c r="S254" s="141">
        <v>0</v>
      </c>
      <c r="T254" s="142">
        <f>S254*H254</f>
        <v>0</v>
      </c>
      <c r="AR254" s="143" t="s">
        <v>233</v>
      </c>
      <c r="AT254" s="143" t="s">
        <v>228</v>
      </c>
      <c r="AU254" s="143" t="s">
        <v>83</v>
      </c>
      <c r="AY254" s="18" t="s">
        <v>226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81</v>
      </c>
      <c r="BK254" s="144">
        <f>ROUND(I254*H254,2)</f>
        <v>0</v>
      </c>
      <c r="BL254" s="18" t="s">
        <v>233</v>
      </c>
      <c r="BM254" s="143" t="s">
        <v>1926</v>
      </c>
    </row>
    <row r="255" spans="2:65" s="1" customFormat="1" x14ac:dyDescent="0.2">
      <c r="B255" s="33"/>
      <c r="D255" s="145" t="s">
        <v>235</v>
      </c>
      <c r="F255" s="146" t="s">
        <v>1464</v>
      </c>
      <c r="I255" s="147"/>
      <c r="L255" s="33"/>
      <c r="M255" s="148"/>
      <c r="T255" s="54"/>
      <c r="AT255" s="18" t="s">
        <v>235</v>
      </c>
      <c r="AU255" s="18" t="s">
        <v>83</v>
      </c>
    </row>
    <row r="256" spans="2:65" s="15" customFormat="1" x14ac:dyDescent="0.2">
      <c r="B256" s="185"/>
      <c r="D256" s="150" t="s">
        <v>237</v>
      </c>
      <c r="E256" s="186" t="s">
        <v>19</v>
      </c>
      <c r="F256" s="187" t="s">
        <v>1927</v>
      </c>
      <c r="H256" s="186" t="s">
        <v>19</v>
      </c>
      <c r="I256" s="188"/>
      <c r="L256" s="185"/>
      <c r="M256" s="189"/>
      <c r="T256" s="190"/>
      <c r="AT256" s="186" t="s">
        <v>237</v>
      </c>
      <c r="AU256" s="186" t="s">
        <v>83</v>
      </c>
      <c r="AV256" s="15" t="s">
        <v>81</v>
      </c>
      <c r="AW256" s="15" t="s">
        <v>33</v>
      </c>
      <c r="AX256" s="15" t="s">
        <v>73</v>
      </c>
      <c r="AY256" s="186" t="s">
        <v>226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2425</v>
      </c>
      <c r="H257" s="153">
        <v>88.89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1145</v>
      </c>
      <c r="F258" s="159" t="s">
        <v>240</v>
      </c>
      <c r="H258" s="160">
        <v>88.89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21.75" customHeight="1" x14ac:dyDescent="0.2">
      <c r="B259" s="33"/>
      <c r="C259" s="132" t="s">
        <v>513</v>
      </c>
      <c r="D259" s="132" t="s">
        <v>228</v>
      </c>
      <c r="E259" s="133" t="s">
        <v>1699</v>
      </c>
      <c r="F259" s="134" t="s">
        <v>1700</v>
      </c>
      <c r="G259" s="135" t="s">
        <v>231</v>
      </c>
      <c r="H259" s="136">
        <v>88.89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1929</v>
      </c>
    </row>
    <row r="260" spans="2:65" s="1" customFormat="1" x14ac:dyDescent="0.2">
      <c r="B260" s="33"/>
      <c r="D260" s="145" t="s">
        <v>235</v>
      </c>
      <c r="F260" s="146" t="s">
        <v>1702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1703</v>
      </c>
      <c r="H261" s="153">
        <v>88.89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81</v>
      </c>
      <c r="AY261" s="151" t="s">
        <v>226</v>
      </c>
    </row>
    <row r="262" spans="2:65" s="1" customFormat="1" ht="24.2" customHeight="1" x14ac:dyDescent="0.2">
      <c r="B262" s="33"/>
      <c r="C262" s="132" t="s">
        <v>518</v>
      </c>
      <c r="D262" s="132" t="s">
        <v>228</v>
      </c>
      <c r="E262" s="133" t="s">
        <v>1709</v>
      </c>
      <c r="F262" s="134" t="s">
        <v>1710</v>
      </c>
      <c r="G262" s="135" t="s">
        <v>231</v>
      </c>
      <c r="H262" s="136">
        <v>145.19999999999999</v>
      </c>
      <c r="I262" s="137"/>
      <c r="J262" s="138">
        <f>ROUND(I262*H262,2)</f>
        <v>0</v>
      </c>
      <c r="K262" s="134" t="s">
        <v>232</v>
      </c>
      <c r="L262" s="33"/>
      <c r="M262" s="139" t="s">
        <v>19</v>
      </c>
      <c r="N262" s="140" t="s">
        <v>44</v>
      </c>
      <c r="P262" s="141">
        <f>O262*H262</f>
        <v>0</v>
      </c>
      <c r="Q262" s="141">
        <v>0</v>
      </c>
      <c r="R262" s="141">
        <f>Q262*H262</f>
        <v>0</v>
      </c>
      <c r="S262" s="141">
        <v>0</v>
      </c>
      <c r="T262" s="142">
        <f>S262*H262</f>
        <v>0</v>
      </c>
      <c r="AR262" s="143" t="s">
        <v>233</v>
      </c>
      <c r="AT262" s="143" t="s">
        <v>228</v>
      </c>
      <c r="AU262" s="143" t="s">
        <v>83</v>
      </c>
      <c r="AY262" s="18" t="s">
        <v>226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81</v>
      </c>
      <c r="BK262" s="144">
        <f>ROUND(I262*H262,2)</f>
        <v>0</v>
      </c>
      <c r="BL262" s="18" t="s">
        <v>233</v>
      </c>
      <c r="BM262" s="143" t="s">
        <v>1930</v>
      </c>
    </row>
    <row r="263" spans="2:65" s="1" customFormat="1" x14ac:dyDescent="0.2">
      <c r="B263" s="33"/>
      <c r="D263" s="145" t="s">
        <v>235</v>
      </c>
      <c r="F263" s="146" t="s">
        <v>1712</v>
      </c>
      <c r="I263" s="147"/>
      <c r="L263" s="33"/>
      <c r="M263" s="148"/>
      <c r="T263" s="54"/>
      <c r="AT263" s="18" t="s">
        <v>235</v>
      </c>
      <c r="AU263" s="18" t="s">
        <v>83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2426</v>
      </c>
      <c r="H264" s="153">
        <v>145.19999999999999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73</v>
      </c>
      <c r="AY264" s="151" t="s">
        <v>226</v>
      </c>
    </row>
    <row r="265" spans="2:65" s="13" customFormat="1" x14ac:dyDescent="0.2">
      <c r="B265" s="157"/>
      <c r="D265" s="150" t="s">
        <v>237</v>
      </c>
      <c r="E265" s="158" t="s">
        <v>19</v>
      </c>
      <c r="F265" s="159" t="s">
        <v>240</v>
      </c>
      <c r="H265" s="160">
        <v>145.19999999999999</v>
      </c>
      <c r="I265" s="161"/>
      <c r="L265" s="157"/>
      <c r="M265" s="162"/>
      <c r="T265" s="163"/>
      <c r="AT265" s="158" t="s">
        <v>237</v>
      </c>
      <c r="AU265" s="158" t="s">
        <v>83</v>
      </c>
      <c r="AV265" s="13" t="s">
        <v>233</v>
      </c>
      <c r="AW265" s="13" t="s">
        <v>33</v>
      </c>
      <c r="AX265" s="13" t="s">
        <v>81</v>
      </c>
      <c r="AY265" s="158" t="s">
        <v>226</v>
      </c>
    </row>
    <row r="266" spans="2:65" s="1" customFormat="1" ht="24.2" customHeight="1" x14ac:dyDescent="0.2">
      <c r="B266" s="33"/>
      <c r="C266" s="132" t="s">
        <v>524</v>
      </c>
      <c r="D266" s="132" t="s">
        <v>228</v>
      </c>
      <c r="E266" s="133" t="s">
        <v>1289</v>
      </c>
      <c r="F266" s="134" t="s">
        <v>1290</v>
      </c>
      <c r="G266" s="135" t="s">
        <v>231</v>
      </c>
      <c r="H266" s="136">
        <v>88.89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1932</v>
      </c>
    </row>
    <row r="267" spans="2:65" s="1" customFormat="1" x14ac:dyDescent="0.2">
      <c r="B267" s="33"/>
      <c r="D267" s="145" t="s">
        <v>235</v>
      </c>
      <c r="F267" s="146" t="s">
        <v>1292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1145</v>
      </c>
      <c r="H268" s="153">
        <v>88.89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88.89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" customFormat="1" ht="16.5" customHeight="1" x14ac:dyDescent="0.2">
      <c r="B270" s="33"/>
      <c r="C270" s="132" t="s">
        <v>532</v>
      </c>
      <c r="D270" s="132" t="s">
        <v>228</v>
      </c>
      <c r="E270" s="133" t="s">
        <v>1715</v>
      </c>
      <c r="F270" s="134" t="s">
        <v>1716</v>
      </c>
      <c r="G270" s="135" t="s">
        <v>231</v>
      </c>
      <c r="H270" s="136">
        <v>145.19999999999999</v>
      </c>
      <c r="I270" s="137"/>
      <c r="J270" s="138">
        <f>ROUND(I270*H270,2)</f>
        <v>0</v>
      </c>
      <c r="K270" s="134" t="s">
        <v>232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1933</v>
      </c>
    </row>
    <row r="271" spans="2:65" s="1" customFormat="1" x14ac:dyDescent="0.2">
      <c r="B271" s="33"/>
      <c r="D271" s="145" t="s">
        <v>235</v>
      </c>
      <c r="F271" s="146" t="s">
        <v>1718</v>
      </c>
      <c r="I271" s="147"/>
      <c r="L271" s="33"/>
      <c r="M271" s="148"/>
      <c r="T271" s="54"/>
      <c r="AT271" s="18" t="s">
        <v>235</v>
      </c>
      <c r="AU271" s="18" t="s">
        <v>83</v>
      </c>
    </row>
    <row r="272" spans="2:65" s="12" customFormat="1" x14ac:dyDescent="0.2">
      <c r="B272" s="149"/>
      <c r="D272" s="150" t="s">
        <v>237</v>
      </c>
      <c r="E272" s="151" t="s">
        <v>19</v>
      </c>
      <c r="F272" s="152" t="s">
        <v>2427</v>
      </c>
      <c r="H272" s="153">
        <v>145.19999999999999</v>
      </c>
      <c r="I272" s="154"/>
      <c r="L272" s="149"/>
      <c r="M272" s="155"/>
      <c r="T272" s="156"/>
      <c r="AT272" s="151" t="s">
        <v>237</v>
      </c>
      <c r="AU272" s="151" t="s">
        <v>83</v>
      </c>
      <c r="AV272" s="12" t="s">
        <v>83</v>
      </c>
      <c r="AW272" s="12" t="s">
        <v>33</v>
      </c>
      <c r="AX272" s="12" t="s">
        <v>73</v>
      </c>
      <c r="AY272" s="151" t="s">
        <v>226</v>
      </c>
    </row>
    <row r="273" spans="2:65" s="13" customFormat="1" x14ac:dyDescent="0.2">
      <c r="B273" s="157"/>
      <c r="D273" s="150" t="s">
        <v>237</v>
      </c>
      <c r="E273" s="158" t="s">
        <v>19</v>
      </c>
      <c r="F273" s="159" t="s">
        <v>240</v>
      </c>
      <c r="H273" s="160">
        <v>145.19999999999999</v>
      </c>
      <c r="I273" s="161"/>
      <c r="L273" s="157"/>
      <c r="M273" s="162"/>
      <c r="T273" s="163"/>
      <c r="AT273" s="158" t="s">
        <v>237</v>
      </c>
      <c r="AU273" s="158" t="s">
        <v>83</v>
      </c>
      <c r="AV273" s="13" t="s">
        <v>233</v>
      </c>
      <c r="AW273" s="13" t="s">
        <v>33</v>
      </c>
      <c r="AX273" s="13" t="s">
        <v>81</v>
      </c>
      <c r="AY273" s="158" t="s">
        <v>226</v>
      </c>
    </row>
    <row r="274" spans="2:65" s="1" customFormat="1" ht="16.5" customHeight="1" x14ac:dyDescent="0.2">
      <c r="B274" s="33"/>
      <c r="C274" s="132" t="s">
        <v>538</v>
      </c>
      <c r="D274" s="132" t="s">
        <v>228</v>
      </c>
      <c r="E274" s="133" t="s">
        <v>1719</v>
      </c>
      <c r="F274" s="134" t="s">
        <v>1720</v>
      </c>
      <c r="G274" s="135" t="s">
        <v>231</v>
      </c>
      <c r="H274" s="136">
        <v>211.2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1935</v>
      </c>
    </row>
    <row r="275" spans="2:65" s="1" customFormat="1" x14ac:dyDescent="0.2">
      <c r="B275" s="33"/>
      <c r="D275" s="145" t="s">
        <v>235</v>
      </c>
      <c r="F275" s="146" t="s">
        <v>1722</v>
      </c>
      <c r="I275" s="147"/>
      <c r="L275" s="33"/>
      <c r="M275" s="148"/>
      <c r="T275" s="54"/>
      <c r="AT275" s="18" t="s">
        <v>235</v>
      </c>
      <c r="AU275" s="18" t="s">
        <v>83</v>
      </c>
    </row>
    <row r="276" spans="2:65" s="12" customFormat="1" x14ac:dyDescent="0.2">
      <c r="B276" s="149"/>
      <c r="D276" s="150" t="s">
        <v>237</v>
      </c>
      <c r="E276" s="151" t="s">
        <v>19</v>
      </c>
      <c r="F276" s="152" t="s">
        <v>1137</v>
      </c>
      <c r="H276" s="153">
        <v>211.2</v>
      </c>
      <c r="I276" s="154"/>
      <c r="L276" s="149"/>
      <c r="M276" s="155"/>
      <c r="T276" s="156"/>
      <c r="AT276" s="151" t="s">
        <v>237</v>
      </c>
      <c r="AU276" s="151" t="s">
        <v>83</v>
      </c>
      <c r="AV276" s="12" t="s">
        <v>83</v>
      </c>
      <c r="AW276" s="12" t="s">
        <v>33</v>
      </c>
      <c r="AX276" s="12" t="s">
        <v>81</v>
      </c>
      <c r="AY276" s="151" t="s">
        <v>226</v>
      </c>
    </row>
    <row r="277" spans="2:65" s="1" customFormat="1" ht="24.2" customHeight="1" x14ac:dyDescent="0.2">
      <c r="B277" s="33"/>
      <c r="C277" s="132" t="s">
        <v>1328</v>
      </c>
      <c r="D277" s="132" t="s">
        <v>228</v>
      </c>
      <c r="E277" s="133" t="s">
        <v>1293</v>
      </c>
      <c r="F277" s="134" t="s">
        <v>1294</v>
      </c>
      <c r="G277" s="135" t="s">
        <v>231</v>
      </c>
      <c r="H277" s="136">
        <v>211.2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1936</v>
      </c>
    </row>
    <row r="278" spans="2:65" s="1" customFormat="1" x14ac:dyDescent="0.2">
      <c r="B278" s="33"/>
      <c r="D278" s="145" t="s">
        <v>235</v>
      </c>
      <c r="F278" s="146" t="s">
        <v>1296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5" customFormat="1" x14ac:dyDescent="0.2">
      <c r="B279" s="185"/>
      <c r="D279" s="150" t="s">
        <v>237</v>
      </c>
      <c r="E279" s="186" t="s">
        <v>19</v>
      </c>
      <c r="F279" s="187" t="s">
        <v>1937</v>
      </c>
      <c r="H279" s="186" t="s">
        <v>19</v>
      </c>
      <c r="I279" s="188"/>
      <c r="L279" s="185"/>
      <c r="M279" s="189"/>
      <c r="T279" s="190"/>
      <c r="AT279" s="186" t="s">
        <v>237</v>
      </c>
      <c r="AU279" s="186" t="s">
        <v>83</v>
      </c>
      <c r="AV279" s="15" t="s">
        <v>81</v>
      </c>
      <c r="AW279" s="15" t="s">
        <v>33</v>
      </c>
      <c r="AX279" s="15" t="s">
        <v>73</v>
      </c>
      <c r="AY279" s="186" t="s">
        <v>226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2428</v>
      </c>
      <c r="H280" s="153">
        <v>211.2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3" customFormat="1" x14ac:dyDescent="0.2">
      <c r="B281" s="157"/>
      <c r="D281" s="150" t="s">
        <v>237</v>
      </c>
      <c r="E281" s="158" t="s">
        <v>1137</v>
      </c>
      <c r="F281" s="159" t="s">
        <v>240</v>
      </c>
      <c r="H281" s="160">
        <v>211.2</v>
      </c>
      <c r="I281" s="161"/>
      <c r="L281" s="157"/>
      <c r="M281" s="162"/>
      <c r="T281" s="163"/>
      <c r="AT281" s="158" t="s">
        <v>237</v>
      </c>
      <c r="AU281" s="158" t="s">
        <v>83</v>
      </c>
      <c r="AV281" s="13" t="s">
        <v>233</v>
      </c>
      <c r="AW281" s="13" t="s">
        <v>33</v>
      </c>
      <c r="AX281" s="13" t="s">
        <v>81</v>
      </c>
      <c r="AY281" s="158" t="s">
        <v>226</v>
      </c>
    </row>
    <row r="282" spans="2:65" s="1" customFormat="1" ht="24.2" customHeight="1" x14ac:dyDescent="0.2">
      <c r="B282" s="33"/>
      <c r="C282" s="132" t="s">
        <v>1330</v>
      </c>
      <c r="D282" s="132" t="s">
        <v>228</v>
      </c>
      <c r="E282" s="133" t="s">
        <v>2429</v>
      </c>
      <c r="F282" s="134" t="s">
        <v>2430</v>
      </c>
      <c r="G282" s="135" t="s">
        <v>231</v>
      </c>
      <c r="H282" s="136">
        <v>78.739999999999995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8.3500000000000005E-2</v>
      </c>
      <c r="R282" s="141">
        <f>Q282*H282</f>
        <v>6.5747900000000001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2431</v>
      </c>
    </row>
    <row r="283" spans="2:65" s="1" customFormat="1" x14ac:dyDescent="0.2">
      <c r="B283" s="33"/>
      <c r="D283" s="145" t="s">
        <v>235</v>
      </c>
      <c r="F283" s="146" t="s">
        <v>2432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2433</v>
      </c>
      <c r="H284" s="153">
        <v>78.739999999999995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81</v>
      </c>
      <c r="AY284" s="151" t="s">
        <v>226</v>
      </c>
    </row>
    <row r="285" spans="2:65" s="11" customFormat="1" ht="22.9" customHeight="1" x14ac:dyDescent="0.2">
      <c r="B285" s="120"/>
      <c r="D285" s="121" t="s">
        <v>72</v>
      </c>
      <c r="E285" s="130" t="s">
        <v>270</v>
      </c>
      <c r="F285" s="130" t="s">
        <v>697</v>
      </c>
      <c r="I285" s="123"/>
      <c r="J285" s="131">
        <f>BK285</f>
        <v>0</v>
      </c>
      <c r="L285" s="120"/>
      <c r="M285" s="125"/>
      <c r="P285" s="126">
        <f>SUM(P286:P333)</f>
        <v>0</v>
      </c>
      <c r="R285" s="126">
        <f>SUM(R286:R333)</f>
        <v>24.994881000000003</v>
      </c>
      <c r="T285" s="127">
        <f>SUM(T286:T333)</f>
        <v>0</v>
      </c>
      <c r="AR285" s="121" t="s">
        <v>81</v>
      </c>
      <c r="AT285" s="128" t="s">
        <v>72</v>
      </c>
      <c r="AU285" s="128" t="s">
        <v>81</v>
      </c>
      <c r="AY285" s="121" t="s">
        <v>226</v>
      </c>
      <c r="BK285" s="129">
        <f>SUM(BK286:BK333)</f>
        <v>0</v>
      </c>
    </row>
    <row r="286" spans="2:65" s="1" customFormat="1" ht="21.75" customHeight="1" x14ac:dyDescent="0.2">
      <c r="B286" s="33"/>
      <c r="C286" s="132" t="s">
        <v>1332</v>
      </c>
      <c r="D286" s="132" t="s">
        <v>228</v>
      </c>
      <c r="E286" s="133" t="s">
        <v>934</v>
      </c>
      <c r="F286" s="134" t="s">
        <v>935</v>
      </c>
      <c r="G286" s="135" t="s">
        <v>396</v>
      </c>
      <c r="H286" s="136">
        <v>121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2.0000000000000002E-5</v>
      </c>
      <c r="R286" s="141">
        <f>Q286*H286</f>
        <v>2.4200000000000003E-3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1939</v>
      </c>
    </row>
    <row r="287" spans="2:65" s="1" customFormat="1" x14ac:dyDescent="0.2">
      <c r="B287" s="33"/>
      <c r="D287" s="145" t="s">
        <v>235</v>
      </c>
      <c r="F287" s="146" t="s">
        <v>937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2" customFormat="1" x14ac:dyDescent="0.2">
      <c r="B288" s="149"/>
      <c r="D288" s="150" t="s">
        <v>237</v>
      </c>
      <c r="E288" s="151" t="s">
        <v>19</v>
      </c>
      <c r="F288" s="152" t="s">
        <v>2434</v>
      </c>
      <c r="H288" s="153">
        <v>121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33</v>
      </c>
      <c r="AX288" s="12" t="s">
        <v>73</v>
      </c>
      <c r="AY288" s="151" t="s">
        <v>226</v>
      </c>
    </row>
    <row r="289" spans="2:65" s="13" customFormat="1" x14ac:dyDescent="0.2">
      <c r="B289" s="157"/>
      <c r="D289" s="150" t="s">
        <v>237</v>
      </c>
      <c r="E289" s="158" t="s">
        <v>1828</v>
      </c>
      <c r="F289" s="159" t="s">
        <v>240</v>
      </c>
      <c r="H289" s="160">
        <v>121</v>
      </c>
      <c r="I289" s="161"/>
      <c r="L289" s="157"/>
      <c r="M289" s="162"/>
      <c r="T289" s="163"/>
      <c r="AT289" s="158" t="s">
        <v>237</v>
      </c>
      <c r="AU289" s="158" t="s">
        <v>83</v>
      </c>
      <c r="AV289" s="13" t="s">
        <v>233</v>
      </c>
      <c r="AW289" s="13" t="s">
        <v>33</v>
      </c>
      <c r="AX289" s="13" t="s">
        <v>81</v>
      </c>
      <c r="AY289" s="158" t="s">
        <v>226</v>
      </c>
    </row>
    <row r="290" spans="2:65" s="1" customFormat="1" ht="16.5" customHeight="1" x14ac:dyDescent="0.2">
      <c r="B290" s="33"/>
      <c r="C290" s="175" t="s">
        <v>1335</v>
      </c>
      <c r="D290" s="175" t="s">
        <v>331</v>
      </c>
      <c r="E290" s="176" t="s">
        <v>939</v>
      </c>
      <c r="F290" s="177" t="s">
        <v>940</v>
      </c>
      <c r="G290" s="178" t="s">
        <v>396</v>
      </c>
      <c r="H290" s="179">
        <v>122.815</v>
      </c>
      <c r="I290" s="180"/>
      <c r="J290" s="181">
        <f>ROUND(I290*H290,2)</f>
        <v>0</v>
      </c>
      <c r="K290" s="177" t="s">
        <v>232</v>
      </c>
      <c r="L290" s="182"/>
      <c r="M290" s="183" t="s">
        <v>19</v>
      </c>
      <c r="N290" s="184" t="s">
        <v>44</v>
      </c>
      <c r="P290" s="141">
        <f>O290*H290</f>
        <v>0</v>
      </c>
      <c r="Q290" s="141">
        <v>1.34E-2</v>
      </c>
      <c r="R290" s="141">
        <f>Q290*H290</f>
        <v>1.645721</v>
      </c>
      <c r="S290" s="141">
        <v>0</v>
      </c>
      <c r="T290" s="142">
        <f>S290*H290</f>
        <v>0</v>
      </c>
      <c r="AR290" s="143" t="s">
        <v>270</v>
      </c>
      <c r="AT290" s="143" t="s">
        <v>331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1941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1828</v>
      </c>
      <c r="H291" s="153">
        <v>121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81</v>
      </c>
      <c r="AY291" s="151" t="s">
        <v>226</v>
      </c>
    </row>
    <row r="292" spans="2:65" s="12" customFormat="1" x14ac:dyDescent="0.2">
      <c r="B292" s="149"/>
      <c r="D292" s="150" t="s">
        <v>237</v>
      </c>
      <c r="F292" s="152" t="s">
        <v>2435</v>
      </c>
      <c r="H292" s="153">
        <v>122.815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4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32" t="s">
        <v>1490</v>
      </c>
      <c r="D293" s="132" t="s">
        <v>228</v>
      </c>
      <c r="E293" s="133" t="s">
        <v>951</v>
      </c>
      <c r="F293" s="134" t="s">
        <v>952</v>
      </c>
      <c r="G293" s="135" t="s">
        <v>953</v>
      </c>
      <c r="H293" s="136">
        <v>5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3.1E-4</v>
      </c>
      <c r="R293" s="141">
        <f>Q293*H293</f>
        <v>1.5499999999999999E-3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1952</v>
      </c>
    </row>
    <row r="294" spans="2:65" s="1" customFormat="1" x14ac:dyDescent="0.2">
      <c r="B294" s="33"/>
      <c r="D294" s="145" t="s">
        <v>235</v>
      </c>
      <c r="F294" s="146" t="s">
        <v>955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2436</v>
      </c>
      <c r="H295" s="153">
        <v>5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19</v>
      </c>
      <c r="F296" s="159" t="s">
        <v>240</v>
      </c>
      <c r="H296" s="160">
        <v>5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32" t="s">
        <v>1493</v>
      </c>
      <c r="D297" s="132" t="s">
        <v>228</v>
      </c>
      <c r="E297" s="133" t="s">
        <v>960</v>
      </c>
      <c r="F297" s="134" t="s">
        <v>961</v>
      </c>
      <c r="G297" s="135" t="s">
        <v>243</v>
      </c>
      <c r="H297" s="136">
        <v>9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1.0189999999999999E-2</v>
      </c>
      <c r="R297" s="141">
        <f>Q297*H297</f>
        <v>9.171E-2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1953</v>
      </c>
    </row>
    <row r="298" spans="2:65" s="1" customFormat="1" x14ac:dyDescent="0.2">
      <c r="B298" s="33"/>
      <c r="D298" s="145" t="s">
        <v>235</v>
      </c>
      <c r="F298" s="146" t="s">
        <v>963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2437</v>
      </c>
      <c r="H299" s="153">
        <v>9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81</v>
      </c>
      <c r="AY299" s="151" t="s">
        <v>226</v>
      </c>
    </row>
    <row r="300" spans="2:65" s="1" customFormat="1" ht="16.5" customHeight="1" x14ac:dyDescent="0.2">
      <c r="B300" s="33"/>
      <c r="C300" s="175" t="s">
        <v>1496</v>
      </c>
      <c r="D300" s="175" t="s">
        <v>331</v>
      </c>
      <c r="E300" s="176" t="s">
        <v>2438</v>
      </c>
      <c r="F300" s="177" t="s">
        <v>2439</v>
      </c>
      <c r="G300" s="178" t="s">
        <v>243</v>
      </c>
      <c r="H300" s="179">
        <v>1</v>
      </c>
      <c r="I300" s="180"/>
      <c r="J300" s="181">
        <f>ROUND(I300*H300,2)</f>
        <v>0</v>
      </c>
      <c r="K300" s="177" t="s">
        <v>19</v>
      </c>
      <c r="L300" s="182"/>
      <c r="M300" s="183" t="s">
        <v>19</v>
      </c>
      <c r="N300" s="184" t="s">
        <v>44</v>
      </c>
      <c r="P300" s="141">
        <f>O300*H300</f>
        <v>0</v>
      </c>
      <c r="Q300" s="141">
        <v>0.254</v>
      </c>
      <c r="R300" s="141">
        <f>Q300*H300</f>
        <v>0.254</v>
      </c>
      <c r="S300" s="141">
        <v>0</v>
      </c>
      <c r="T300" s="142">
        <f>S300*H300</f>
        <v>0</v>
      </c>
      <c r="AR300" s="143" t="s">
        <v>270</v>
      </c>
      <c r="AT300" s="143" t="s">
        <v>331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2440</v>
      </c>
    </row>
    <row r="301" spans="2:65" s="12" customFormat="1" x14ac:dyDescent="0.2">
      <c r="B301" s="149"/>
      <c r="D301" s="150" t="s">
        <v>237</v>
      </c>
      <c r="E301" s="151" t="s">
        <v>19</v>
      </c>
      <c r="F301" s="152" t="s">
        <v>2441</v>
      </c>
      <c r="H301" s="153">
        <v>1</v>
      </c>
      <c r="I301" s="154"/>
      <c r="L301" s="149"/>
      <c r="M301" s="155"/>
      <c r="T301" s="156"/>
      <c r="AT301" s="151" t="s">
        <v>237</v>
      </c>
      <c r="AU301" s="151" t="s">
        <v>83</v>
      </c>
      <c r="AV301" s="12" t="s">
        <v>83</v>
      </c>
      <c r="AW301" s="12" t="s">
        <v>33</v>
      </c>
      <c r="AX301" s="12" t="s">
        <v>73</v>
      </c>
      <c r="AY301" s="151" t="s">
        <v>226</v>
      </c>
    </row>
    <row r="302" spans="2:65" s="13" customFormat="1" x14ac:dyDescent="0.2">
      <c r="B302" s="157"/>
      <c r="D302" s="150" t="s">
        <v>237</v>
      </c>
      <c r="E302" s="158" t="s">
        <v>19</v>
      </c>
      <c r="F302" s="159" t="s">
        <v>240</v>
      </c>
      <c r="H302" s="160">
        <v>1</v>
      </c>
      <c r="I302" s="161"/>
      <c r="L302" s="157"/>
      <c r="M302" s="162"/>
      <c r="T302" s="163"/>
      <c r="AT302" s="158" t="s">
        <v>237</v>
      </c>
      <c r="AU302" s="158" t="s">
        <v>83</v>
      </c>
      <c r="AV302" s="13" t="s">
        <v>233</v>
      </c>
      <c r="AW302" s="13" t="s">
        <v>33</v>
      </c>
      <c r="AX302" s="13" t="s">
        <v>81</v>
      </c>
      <c r="AY302" s="158" t="s">
        <v>226</v>
      </c>
    </row>
    <row r="303" spans="2:65" s="1" customFormat="1" ht="16.5" customHeight="1" x14ac:dyDescent="0.2">
      <c r="B303" s="33"/>
      <c r="C303" s="175" t="s">
        <v>1499</v>
      </c>
      <c r="D303" s="175" t="s">
        <v>331</v>
      </c>
      <c r="E303" s="176" t="s">
        <v>2089</v>
      </c>
      <c r="F303" s="177" t="s">
        <v>2090</v>
      </c>
      <c r="G303" s="178" t="s">
        <v>243</v>
      </c>
      <c r="H303" s="179">
        <v>2</v>
      </c>
      <c r="I303" s="180"/>
      <c r="J303" s="181">
        <f>ROUND(I303*H303,2)</f>
        <v>0</v>
      </c>
      <c r="K303" s="177" t="s">
        <v>232</v>
      </c>
      <c r="L303" s="182"/>
      <c r="M303" s="183" t="s">
        <v>19</v>
      </c>
      <c r="N303" s="184" t="s">
        <v>44</v>
      </c>
      <c r="P303" s="141">
        <f>O303*H303</f>
        <v>0</v>
      </c>
      <c r="Q303" s="141">
        <v>0.254</v>
      </c>
      <c r="R303" s="141">
        <f>Q303*H303</f>
        <v>0.50800000000000001</v>
      </c>
      <c r="S303" s="141">
        <v>0</v>
      </c>
      <c r="T303" s="142">
        <f>S303*H303</f>
        <v>0</v>
      </c>
      <c r="AR303" s="143" t="s">
        <v>270</v>
      </c>
      <c r="AT303" s="143" t="s">
        <v>331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2091</v>
      </c>
    </row>
    <row r="304" spans="2:65" s="12" customFormat="1" x14ac:dyDescent="0.2">
      <c r="B304" s="149"/>
      <c r="D304" s="150" t="s">
        <v>237</v>
      </c>
      <c r="E304" s="151" t="s">
        <v>19</v>
      </c>
      <c r="F304" s="152" t="s">
        <v>2423</v>
      </c>
      <c r="H304" s="153">
        <v>2</v>
      </c>
      <c r="I304" s="154"/>
      <c r="L304" s="149"/>
      <c r="M304" s="155"/>
      <c r="T304" s="156"/>
      <c r="AT304" s="151" t="s">
        <v>237</v>
      </c>
      <c r="AU304" s="151" t="s">
        <v>83</v>
      </c>
      <c r="AV304" s="12" t="s">
        <v>83</v>
      </c>
      <c r="AW304" s="12" t="s">
        <v>33</v>
      </c>
      <c r="AX304" s="12" t="s">
        <v>73</v>
      </c>
      <c r="AY304" s="151" t="s">
        <v>226</v>
      </c>
    </row>
    <row r="305" spans="2:65" s="13" customFormat="1" x14ac:dyDescent="0.2">
      <c r="B305" s="157"/>
      <c r="D305" s="150" t="s">
        <v>237</v>
      </c>
      <c r="E305" s="158" t="s">
        <v>19</v>
      </c>
      <c r="F305" s="159" t="s">
        <v>240</v>
      </c>
      <c r="H305" s="160">
        <v>2</v>
      </c>
      <c r="I305" s="161"/>
      <c r="L305" s="157"/>
      <c r="M305" s="162"/>
      <c r="T305" s="163"/>
      <c r="AT305" s="158" t="s">
        <v>237</v>
      </c>
      <c r="AU305" s="158" t="s">
        <v>83</v>
      </c>
      <c r="AV305" s="13" t="s">
        <v>233</v>
      </c>
      <c r="AW305" s="13" t="s">
        <v>33</v>
      </c>
      <c r="AX305" s="13" t="s">
        <v>81</v>
      </c>
      <c r="AY305" s="158" t="s">
        <v>226</v>
      </c>
    </row>
    <row r="306" spans="2:65" s="1" customFormat="1" ht="16.5" customHeight="1" x14ac:dyDescent="0.2">
      <c r="B306" s="33"/>
      <c r="C306" s="175" t="s">
        <v>1501</v>
      </c>
      <c r="D306" s="175" t="s">
        <v>331</v>
      </c>
      <c r="E306" s="176" t="s">
        <v>2092</v>
      </c>
      <c r="F306" s="177" t="s">
        <v>2093</v>
      </c>
      <c r="G306" s="178" t="s">
        <v>243</v>
      </c>
      <c r="H306" s="179">
        <v>1</v>
      </c>
      <c r="I306" s="180"/>
      <c r="J306" s="181">
        <f>ROUND(I306*H306,2)</f>
        <v>0</v>
      </c>
      <c r="K306" s="177" t="s">
        <v>232</v>
      </c>
      <c r="L306" s="182"/>
      <c r="M306" s="183" t="s">
        <v>19</v>
      </c>
      <c r="N306" s="184" t="s">
        <v>44</v>
      </c>
      <c r="P306" s="141">
        <f>O306*H306</f>
        <v>0</v>
      </c>
      <c r="Q306" s="141">
        <v>0.50600000000000001</v>
      </c>
      <c r="R306" s="141">
        <f>Q306*H306</f>
        <v>0.50600000000000001</v>
      </c>
      <c r="S306" s="141">
        <v>0</v>
      </c>
      <c r="T306" s="142">
        <f>S306*H306</f>
        <v>0</v>
      </c>
      <c r="AR306" s="143" t="s">
        <v>270</v>
      </c>
      <c r="AT306" s="143" t="s">
        <v>331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2094</v>
      </c>
    </row>
    <row r="307" spans="2:65" s="12" customFormat="1" x14ac:dyDescent="0.2">
      <c r="B307" s="149"/>
      <c r="D307" s="150" t="s">
        <v>237</v>
      </c>
      <c r="E307" s="151" t="s">
        <v>19</v>
      </c>
      <c r="F307" s="152" t="s">
        <v>2441</v>
      </c>
      <c r="H307" s="153">
        <v>1</v>
      </c>
      <c r="I307" s="154"/>
      <c r="L307" s="149"/>
      <c r="M307" s="155"/>
      <c r="T307" s="156"/>
      <c r="AT307" s="151" t="s">
        <v>237</v>
      </c>
      <c r="AU307" s="151" t="s">
        <v>83</v>
      </c>
      <c r="AV307" s="12" t="s">
        <v>83</v>
      </c>
      <c r="AW307" s="12" t="s">
        <v>33</v>
      </c>
      <c r="AX307" s="12" t="s">
        <v>73</v>
      </c>
      <c r="AY307" s="151" t="s">
        <v>226</v>
      </c>
    </row>
    <row r="308" spans="2:65" s="13" customFormat="1" x14ac:dyDescent="0.2">
      <c r="B308" s="157"/>
      <c r="D308" s="150" t="s">
        <v>237</v>
      </c>
      <c r="E308" s="158" t="s">
        <v>19</v>
      </c>
      <c r="F308" s="159" t="s">
        <v>240</v>
      </c>
      <c r="H308" s="160">
        <v>1</v>
      </c>
      <c r="I308" s="161"/>
      <c r="L308" s="157"/>
      <c r="M308" s="162"/>
      <c r="T308" s="163"/>
      <c r="AT308" s="158" t="s">
        <v>237</v>
      </c>
      <c r="AU308" s="158" t="s">
        <v>83</v>
      </c>
      <c r="AV308" s="13" t="s">
        <v>233</v>
      </c>
      <c r="AW308" s="13" t="s">
        <v>33</v>
      </c>
      <c r="AX308" s="13" t="s">
        <v>81</v>
      </c>
      <c r="AY308" s="158" t="s">
        <v>226</v>
      </c>
    </row>
    <row r="309" spans="2:65" s="1" customFormat="1" ht="16.5" customHeight="1" x14ac:dyDescent="0.2">
      <c r="B309" s="33"/>
      <c r="C309" s="175" t="s">
        <v>1503</v>
      </c>
      <c r="D309" s="175" t="s">
        <v>331</v>
      </c>
      <c r="E309" s="176" t="s">
        <v>1955</v>
      </c>
      <c r="F309" s="177" t="s">
        <v>1956</v>
      </c>
      <c r="G309" s="178" t="s">
        <v>243</v>
      </c>
      <c r="H309" s="179">
        <v>5</v>
      </c>
      <c r="I309" s="180"/>
      <c r="J309" s="181">
        <f>ROUND(I309*H309,2)</f>
        <v>0</v>
      </c>
      <c r="K309" s="177" t="s">
        <v>232</v>
      </c>
      <c r="L309" s="182"/>
      <c r="M309" s="183" t="s">
        <v>19</v>
      </c>
      <c r="N309" s="184" t="s">
        <v>44</v>
      </c>
      <c r="P309" s="141">
        <f>O309*H309</f>
        <v>0</v>
      </c>
      <c r="Q309" s="141">
        <v>1.0129999999999999</v>
      </c>
      <c r="R309" s="141">
        <f>Q309*H309</f>
        <v>5.0649999999999995</v>
      </c>
      <c r="S309" s="141">
        <v>0</v>
      </c>
      <c r="T309" s="142">
        <f>S309*H309</f>
        <v>0</v>
      </c>
      <c r="AR309" s="143" t="s">
        <v>270</v>
      </c>
      <c r="AT309" s="143" t="s">
        <v>331</v>
      </c>
      <c r="AU309" s="143" t="s">
        <v>83</v>
      </c>
      <c r="AY309" s="18" t="s">
        <v>226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81</v>
      </c>
      <c r="BK309" s="144">
        <f>ROUND(I309*H309,2)</f>
        <v>0</v>
      </c>
      <c r="BL309" s="18" t="s">
        <v>233</v>
      </c>
      <c r="BM309" s="143" t="s">
        <v>1957</v>
      </c>
    </row>
    <row r="310" spans="2:65" s="12" customFormat="1" x14ac:dyDescent="0.2">
      <c r="B310" s="149"/>
      <c r="D310" s="150" t="s">
        <v>237</v>
      </c>
      <c r="E310" s="151" t="s">
        <v>19</v>
      </c>
      <c r="F310" s="152" t="s">
        <v>2436</v>
      </c>
      <c r="H310" s="153">
        <v>5</v>
      </c>
      <c r="I310" s="154"/>
      <c r="L310" s="149"/>
      <c r="M310" s="155"/>
      <c r="T310" s="156"/>
      <c r="AT310" s="151" t="s">
        <v>237</v>
      </c>
      <c r="AU310" s="151" t="s">
        <v>83</v>
      </c>
      <c r="AV310" s="12" t="s">
        <v>83</v>
      </c>
      <c r="AW310" s="12" t="s">
        <v>33</v>
      </c>
      <c r="AX310" s="12" t="s">
        <v>73</v>
      </c>
      <c r="AY310" s="151" t="s">
        <v>226</v>
      </c>
    </row>
    <row r="311" spans="2:65" s="13" customFormat="1" x14ac:dyDescent="0.2">
      <c r="B311" s="157"/>
      <c r="D311" s="150" t="s">
        <v>237</v>
      </c>
      <c r="E311" s="158" t="s">
        <v>19</v>
      </c>
      <c r="F311" s="159" t="s">
        <v>240</v>
      </c>
      <c r="H311" s="160">
        <v>5</v>
      </c>
      <c r="I311" s="161"/>
      <c r="L311" s="157"/>
      <c r="M311" s="162"/>
      <c r="T311" s="163"/>
      <c r="AT311" s="158" t="s">
        <v>237</v>
      </c>
      <c r="AU311" s="158" t="s">
        <v>83</v>
      </c>
      <c r="AV311" s="13" t="s">
        <v>233</v>
      </c>
      <c r="AW311" s="13" t="s">
        <v>33</v>
      </c>
      <c r="AX311" s="13" t="s">
        <v>81</v>
      </c>
      <c r="AY311" s="158" t="s">
        <v>226</v>
      </c>
    </row>
    <row r="312" spans="2:65" s="1" customFormat="1" ht="16.5" customHeight="1" x14ac:dyDescent="0.2">
      <c r="B312" s="33"/>
      <c r="C312" s="175" t="s">
        <v>1763</v>
      </c>
      <c r="D312" s="175" t="s">
        <v>331</v>
      </c>
      <c r="E312" s="176" t="s">
        <v>1963</v>
      </c>
      <c r="F312" s="177" t="s">
        <v>1964</v>
      </c>
      <c r="G312" s="178" t="s">
        <v>243</v>
      </c>
      <c r="H312" s="179">
        <v>14</v>
      </c>
      <c r="I312" s="180"/>
      <c r="J312" s="181">
        <f>ROUND(I312*H312,2)</f>
        <v>0</v>
      </c>
      <c r="K312" s="177" t="s">
        <v>232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2E-3</v>
      </c>
      <c r="R312" s="141">
        <f>Q312*H312</f>
        <v>2.8000000000000001E-2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1965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2442</v>
      </c>
      <c r="H313" s="153">
        <v>14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3" customFormat="1" x14ac:dyDescent="0.2">
      <c r="B314" s="157"/>
      <c r="D314" s="150" t="s">
        <v>237</v>
      </c>
      <c r="E314" s="158" t="s">
        <v>19</v>
      </c>
      <c r="F314" s="159" t="s">
        <v>240</v>
      </c>
      <c r="H314" s="160">
        <v>14</v>
      </c>
      <c r="I314" s="161"/>
      <c r="L314" s="157"/>
      <c r="M314" s="162"/>
      <c r="T314" s="163"/>
      <c r="AT314" s="158" t="s">
        <v>237</v>
      </c>
      <c r="AU314" s="158" t="s">
        <v>83</v>
      </c>
      <c r="AV314" s="13" t="s">
        <v>233</v>
      </c>
      <c r="AW314" s="13" t="s">
        <v>33</v>
      </c>
      <c r="AX314" s="13" t="s">
        <v>81</v>
      </c>
      <c r="AY314" s="158" t="s">
        <v>226</v>
      </c>
    </row>
    <row r="315" spans="2:65" s="1" customFormat="1" ht="16.5" customHeight="1" x14ac:dyDescent="0.2">
      <c r="B315" s="33"/>
      <c r="C315" s="132" t="s">
        <v>1768</v>
      </c>
      <c r="D315" s="132" t="s">
        <v>228</v>
      </c>
      <c r="E315" s="133" t="s">
        <v>1971</v>
      </c>
      <c r="F315" s="134" t="s">
        <v>1972</v>
      </c>
      <c r="G315" s="135" t="s">
        <v>243</v>
      </c>
      <c r="H315" s="136">
        <v>5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2.8539999999999999E-2</v>
      </c>
      <c r="R315" s="141">
        <f>Q315*H315</f>
        <v>0.14269999999999999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1973</v>
      </c>
    </row>
    <row r="316" spans="2:65" s="1" customFormat="1" x14ac:dyDescent="0.2">
      <c r="B316" s="33"/>
      <c r="D316" s="145" t="s">
        <v>235</v>
      </c>
      <c r="F316" s="146" t="s">
        <v>1974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" customFormat="1" ht="16.5" customHeight="1" x14ac:dyDescent="0.2">
      <c r="B317" s="33"/>
      <c r="C317" s="175" t="s">
        <v>1770</v>
      </c>
      <c r="D317" s="175" t="s">
        <v>331</v>
      </c>
      <c r="E317" s="176" t="s">
        <v>1975</v>
      </c>
      <c r="F317" s="177" t="s">
        <v>1976</v>
      </c>
      <c r="G317" s="178" t="s">
        <v>243</v>
      </c>
      <c r="H317" s="179">
        <v>5</v>
      </c>
      <c r="I317" s="180"/>
      <c r="J317" s="181">
        <f>ROUND(I317*H317,2)</f>
        <v>0</v>
      </c>
      <c r="K317" s="177" t="s">
        <v>19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2.4900000000000002</v>
      </c>
      <c r="R317" s="141">
        <f>Q317*H317</f>
        <v>12.450000000000001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1977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2436</v>
      </c>
      <c r="H318" s="153">
        <v>5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73</v>
      </c>
      <c r="AY318" s="151" t="s">
        <v>226</v>
      </c>
    </row>
    <row r="319" spans="2:65" s="13" customFormat="1" x14ac:dyDescent="0.2">
      <c r="B319" s="157"/>
      <c r="D319" s="150" t="s">
        <v>237</v>
      </c>
      <c r="E319" s="158" t="s">
        <v>19</v>
      </c>
      <c r="F319" s="159" t="s">
        <v>240</v>
      </c>
      <c r="H319" s="160">
        <v>5</v>
      </c>
      <c r="I319" s="161"/>
      <c r="L319" s="157"/>
      <c r="M319" s="162"/>
      <c r="T319" s="163"/>
      <c r="AT319" s="158" t="s">
        <v>237</v>
      </c>
      <c r="AU319" s="158" t="s">
        <v>83</v>
      </c>
      <c r="AV319" s="13" t="s">
        <v>233</v>
      </c>
      <c r="AW319" s="13" t="s">
        <v>33</v>
      </c>
      <c r="AX319" s="13" t="s">
        <v>81</v>
      </c>
      <c r="AY319" s="158" t="s">
        <v>226</v>
      </c>
    </row>
    <row r="320" spans="2:65" s="1" customFormat="1" ht="16.5" customHeight="1" x14ac:dyDescent="0.2">
      <c r="B320" s="33"/>
      <c r="C320" s="175" t="s">
        <v>1774</v>
      </c>
      <c r="D320" s="175" t="s">
        <v>331</v>
      </c>
      <c r="E320" s="176" t="s">
        <v>1982</v>
      </c>
      <c r="F320" s="177" t="s">
        <v>1983</v>
      </c>
      <c r="G320" s="178" t="s">
        <v>243</v>
      </c>
      <c r="H320" s="179">
        <v>2</v>
      </c>
      <c r="I320" s="180"/>
      <c r="J320" s="181">
        <f>ROUND(I320*H320,2)</f>
        <v>0</v>
      </c>
      <c r="K320" s="177" t="s">
        <v>19</v>
      </c>
      <c r="L320" s="182"/>
      <c r="M320" s="183" t="s">
        <v>19</v>
      </c>
      <c r="N320" s="184" t="s">
        <v>44</v>
      </c>
      <c r="P320" s="141">
        <f>O320*H320</f>
        <v>0</v>
      </c>
      <c r="Q320" s="141">
        <v>5.0000000000000001E-4</v>
      </c>
      <c r="R320" s="141">
        <f>Q320*H320</f>
        <v>1E-3</v>
      </c>
      <c r="S320" s="141">
        <v>0</v>
      </c>
      <c r="T320" s="142">
        <f>S320*H320</f>
        <v>0</v>
      </c>
      <c r="AR320" s="143" t="s">
        <v>270</v>
      </c>
      <c r="AT320" s="143" t="s">
        <v>331</v>
      </c>
      <c r="AU320" s="143" t="s">
        <v>83</v>
      </c>
      <c r="AY320" s="18" t="s">
        <v>226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8" t="s">
        <v>81</v>
      </c>
      <c r="BK320" s="144">
        <f>ROUND(I320*H320,2)</f>
        <v>0</v>
      </c>
      <c r="BL320" s="18" t="s">
        <v>233</v>
      </c>
      <c r="BM320" s="143" t="s">
        <v>1984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2443</v>
      </c>
      <c r="H321" s="153">
        <v>2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2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16.5" customHeight="1" x14ac:dyDescent="0.2">
      <c r="B323" s="33"/>
      <c r="C323" s="132" t="s">
        <v>1778</v>
      </c>
      <c r="D323" s="132" t="s">
        <v>228</v>
      </c>
      <c r="E323" s="133" t="s">
        <v>1986</v>
      </c>
      <c r="F323" s="134" t="s">
        <v>1987</v>
      </c>
      <c r="G323" s="135" t="s">
        <v>243</v>
      </c>
      <c r="H323" s="136">
        <v>5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3.9269999999999999E-2</v>
      </c>
      <c r="R323" s="141">
        <f>Q323*H323</f>
        <v>0.19635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1988</v>
      </c>
    </row>
    <row r="324" spans="2:65" s="1" customFormat="1" x14ac:dyDescent="0.2">
      <c r="B324" s="33"/>
      <c r="D324" s="145" t="s">
        <v>235</v>
      </c>
      <c r="F324" s="146" t="s">
        <v>1989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" customFormat="1" ht="16.5" customHeight="1" x14ac:dyDescent="0.2">
      <c r="B325" s="33"/>
      <c r="C325" s="175" t="s">
        <v>535</v>
      </c>
      <c r="D325" s="175" t="s">
        <v>331</v>
      </c>
      <c r="E325" s="176" t="s">
        <v>1990</v>
      </c>
      <c r="F325" s="177" t="s">
        <v>1991</v>
      </c>
      <c r="G325" s="178" t="s">
        <v>243</v>
      </c>
      <c r="H325" s="179">
        <v>5</v>
      </c>
      <c r="I325" s="180"/>
      <c r="J325" s="181">
        <f>ROUND(I325*H325,2)</f>
        <v>0</v>
      </c>
      <c r="K325" s="177" t="s">
        <v>19</v>
      </c>
      <c r="L325" s="182"/>
      <c r="M325" s="183" t="s">
        <v>19</v>
      </c>
      <c r="N325" s="184" t="s">
        <v>44</v>
      </c>
      <c r="P325" s="141">
        <f>O325*H325</f>
        <v>0</v>
      </c>
      <c r="Q325" s="141">
        <v>0.435</v>
      </c>
      <c r="R325" s="141">
        <f>Q325*H325</f>
        <v>2.1749999999999998</v>
      </c>
      <c r="S325" s="141">
        <v>0</v>
      </c>
      <c r="T325" s="142">
        <f>S325*H325</f>
        <v>0</v>
      </c>
      <c r="AR325" s="143" t="s">
        <v>270</v>
      </c>
      <c r="AT325" s="143" t="s">
        <v>331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1992</v>
      </c>
    </row>
    <row r="326" spans="2:65" s="12" customFormat="1" x14ac:dyDescent="0.2">
      <c r="B326" s="149"/>
      <c r="D326" s="150" t="s">
        <v>237</v>
      </c>
      <c r="E326" s="151" t="s">
        <v>19</v>
      </c>
      <c r="F326" s="152" t="s">
        <v>2436</v>
      </c>
      <c r="H326" s="153">
        <v>5</v>
      </c>
      <c r="I326" s="154"/>
      <c r="L326" s="149"/>
      <c r="M326" s="155"/>
      <c r="T326" s="156"/>
      <c r="AT326" s="151" t="s">
        <v>237</v>
      </c>
      <c r="AU326" s="151" t="s">
        <v>83</v>
      </c>
      <c r="AV326" s="12" t="s">
        <v>83</v>
      </c>
      <c r="AW326" s="12" t="s">
        <v>33</v>
      </c>
      <c r="AX326" s="12" t="s">
        <v>73</v>
      </c>
      <c r="AY326" s="151" t="s">
        <v>226</v>
      </c>
    </row>
    <row r="327" spans="2:65" s="13" customFormat="1" x14ac:dyDescent="0.2">
      <c r="B327" s="157"/>
      <c r="D327" s="150" t="s">
        <v>237</v>
      </c>
      <c r="E327" s="158" t="s">
        <v>19</v>
      </c>
      <c r="F327" s="159" t="s">
        <v>240</v>
      </c>
      <c r="H327" s="160">
        <v>5</v>
      </c>
      <c r="I327" s="161"/>
      <c r="L327" s="157"/>
      <c r="M327" s="162"/>
      <c r="T327" s="163"/>
      <c r="AT327" s="158" t="s">
        <v>237</v>
      </c>
      <c r="AU327" s="158" t="s">
        <v>83</v>
      </c>
      <c r="AV327" s="13" t="s">
        <v>233</v>
      </c>
      <c r="AW327" s="13" t="s">
        <v>33</v>
      </c>
      <c r="AX327" s="13" t="s">
        <v>81</v>
      </c>
      <c r="AY327" s="158" t="s">
        <v>226</v>
      </c>
    </row>
    <row r="328" spans="2:65" s="1" customFormat="1" ht="16.5" customHeight="1" x14ac:dyDescent="0.2">
      <c r="B328" s="33"/>
      <c r="C328" s="132" t="s">
        <v>1787</v>
      </c>
      <c r="D328" s="132" t="s">
        <v>228</v>
      </c>
      <c r="E328" s="133" t="s">
        <v>975</v>
      </c>
      <c r="F328" s="134" t="s">
        <v>976</v>
      </c>
      <c r="G328" s="135" t="s">
        <v>243</v>
      </c>
      <c r="H328" s="136">
        <v>5</v>
      </c>
      <c r="I328" s="137"/>
      <c r="J328" s="138">
        <f>ROUND(I328*H328,2)</f>
        <v>0</v>
      </c>
      <c r="K328" s="134" t="s">
        <v>232</v>
      </c>
      <c r="L328" s="33"/>
      <c r="M328" s="139" t="s">
        <v>19</v>
      </c>
      <c r="N328" s="140" t="s">
        <v>44</v>
      </c>
      <c r="P328" s="141">
        <f>O328*H328</f>
        <v>0</v>
      </c>
      <c r="Q328" s="141">
        <v>0.21734000000000001</v>
      </c>
      <c r="R328" s="141">
        <f>Q328*H328</f>
        <v>1.0867</v>
      </c>
      <c r="S328" s="141">
        <v>0</v>
      </c>
      <c r="T328" s="142">
        <f>S328*H328</f>
        <v>0</v>
      </c>
      <c r="AR328" s="143" t="s">
        <v>233</v>
      </c>
      <c r="AT328" s="143" t="s">
        <v>228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1997</v>
      </c>
    </row>
    <row r="329" spans="2:65" s="1" customFormat="1" x14ac:dyDescent="0.2">
      <c r="B329" s="33"/>
      <c r="D329" s="145" t="s">
        <v>235</v>
      </c>
      <c r="F329" s="146" t="s">
        <v>978</v>
      </c>
      <c r="I329" s="147"/>
      <c r="L329" s="33"/>
      <c r="M329" s="148"/>
      <c r="T329" s="54"/>
      <c r="AT329" s="18" t="s">
        <v>235</v>
      </c>
      <c r="AU329" s="18" t="s">
        <v>83</v>
      </c>
    </row>
    <row r="330" spans="2:65" s="1" customFormat="1" ht="16.5" customHeight="1" x14ac:dyDescent="0.2">
      <c r="B330" s="33"/>
      <c r="C330" s="175" t="s">
        <v>1792</v>
      </c>
      <c r="D330" s="175" t="s">
        <v>331</v>
      </c>
      <c r="E330" s="176" t="s">
        <v>979</v>
      </c>
      <c r="F330" s="177" t="s">
        <v>980</v>
      </c>
      <c r="G330" s="178" t="s">
        <v>243</v>
      </c>
      <c r="H330" s="179">
        <v>5</v>
      </c>
      <c r="I330" s="180"/>
      <c r="J330" s="181">
        <f>ROUND(I330*H330,2)</f>
        <v>0</v>
      </c>
      <c r="K330" s="177" t="s">
        <v>19</v>
      </c>
      <c r="L330" s="182"/>
      <c r="M330" s="183" t="s">
        <v>19</v>
      </c>
      <c r="N330" s="184" t="s">
        <v>44</v>
      </c>
      <c r="P330" s="141">
        <f>O330*H330</f>
        <v>0</v>
      </c>
      <c r="Q330" s="141">
        <v>0.16500000000000001</v>
      </c>
      <c r="R330" s="141">
        <f>Q330*H330</f>
        <v>0.82500000000000007</v>
      </c>
      <c r="S330" s="141">
        <v>0</v>
      </c>
      <c r="T330" s="142">
        <f>S330*H330</f>
        <v>0</v>
      </c>
      <c r="AR330" s="143" t="s">
        <v>270</v>
      </c>
      <c r="AT330" s="143" t="s">
        <v>331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1998</v>
      </c>
    </row>
    <row r="331" spans="2:65" s="1" customFormat="1" ht="16.5" customHeight="1" x14ac:dyDescent="0.2">
      <c r="B331" s="33"/>
      <c r="C331" s="132" t="s">
        <v>1795</v>
      </c>
      <c r="D331" s="132" t="s">
        <v>228</v>
      </c>
      <c r="E331" s="133" t="s">
        <v>986</v>
      </c>
      <c r="F331" s="134" t="s">
        <v>987</v>
      </c>
      <c r="G331" s="135" t="s">
        <v>396</v>
      </c>
      <c r="H331" s="136">
        <v>121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1.2999999999999999E-4</v>
      </c>
      <c r="R331" s="141">
        <f>Q331*H331</f>
        <v>1.5729999999999997E-2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1999</v>
      </c>
    </row>
    <row r="332" spans="2:65" s="1" customFormat="1" x14ac:dyDescent="0.2">
      <c r="B332" s="33"/>
      <c r="D332" s="145" t="s">
        <v>235</v>
      </c>
      <c r="F332" s="146" t="s">
        <v>989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2000</v>
      </c>
      <c r="H333" s="153">
        <v>121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81</v>
      </c>
      <c r="AY333" s="151" t="s">
        <v>226</v>
      </c>
    </row>
    <row r="334" spans="2:65" s="11" customFormat="1" ht="22.9" customHeight="1" x14ac:dyDescent="0.2">
      <c r="B334" s="120"/>
      <c r="D334" s="121" t="s">
        <v>72</v>
      </c>
      <c r="E334" s="130" t="s">
        <v>330</v>
      </c>
      <c r="F334" s="130" t="s">
        <v>478</v>
      </c>
      <c r="I334" s="123"/>
      <c r="J334" s="131">
        <f>BK334</f>
        <v>0</v>
      </c>
      <c r="L334" s="120"/>
      <c r="M334" s="125"/>
      <c r="P334" s="126">
        <f>SUM(P335:P366)</f>
        <v>0</v>
      </c>
      <c r="R334" s="126">
        <f>SUM(R335:R366)</f>
        <v>0</v>
      </c>
      <c r="T334" s="127">
        <f>SUM(T335:T366)</f>
        <v>0</v>
      </c>
      <c r="AR334" s="121" t="s">
        <v>81</v>
      </c>
      <c r="AT334" s="128" t="s">
        <v>72</v>
      </c>
      <c r="AU334" s="128" t="s">
        <v>81</v>
      </c>
      <c r="AY334" s="121" t="s">
        <v>226</v>
      </c>
      <c r="BK334" s="129">
        <f>SUM(BK335:BK366)</f>
        <v>0</v>
      </c>
    </row>
    <row r="335" spans="2:65" s="1" customFormat="1" ht="24.2" customHeight="1" x14ac:dyDescent="0.2">
      <c r="B335" s="33"/>
      <c r="C335" s="132" t="s">
        <v>1797</v>
      </c>
      <c r="D335" s="132" t="s">
        <v>228</v>
      </c>
      <c r="E335" s="133" t="s">
        <v>1309</v>
      </c>
      <c r="F335" s="134" t="s">
        <v>1310</v>
      </c>
      <c r="G335" s="135" t="s">
        <v>396</v>
      </c>
      <c r="H335" s="136">
        <v>242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2001</v>
      </c>
    </row>
    <row r="336" spans="2:65" s="1" customFormat="1" x14ac:dyDescent="0.2">
      <c r="B336" s="33"/>
      <c r="D336" s="145" t="s">
        <v>235</v>
      </c>
      <c r="F336" s="146" t="s">
        <v>1312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2002</v>
      </c>
      <c r="H337" s="153">
        <v>242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" customFormat="1" ht="16.5" customHeight="1" x14ac:dyDescent="0.2">
      <c r="B338" s="33"/>
      <c r="C338" s="132" t="s">
        <v>1801</v>
      </c>
      <c r="D338" s="132" t="s">
        <v>228</v>
      </c>
      <c r="E338" s="133" t="s">
        <v>1314</v>
      </c>
      <c r="F338" s="134" t="s">
        <v>1315</v>
      </c>
      <c r="G338" s="135" t="s">
        <v>396</v>
      </c>
      <c r="H338" s="136">
        <v>242</v>
      </c>
      <c r="I338" s="137"/>
      <c r="J338" s="138">
        <f>ROUND(I338*H338,2)</f>
        <v>0</v>
      </c>
      <c r="K338" s="134" t="s">
        <v>232</v>
      </c>
      <c r="L338" s="33"/>
      <c r="M338" s="139" t="s">
        <v>19</v>
      </c>
      <c r="N338" s="140" t="s">
        <v>44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233</v>
      </c>
      <c r="AT338" s="143" t="s">
        <v>228</v>
      </c>
      <c r="AU338" s="143" t="s">
        <v>83</v>
      </c>
      <c r="AY338" s="18" t="s">
        <v>226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81</v>
      </c>
      <c r="BK338" s="144">
        <f>ROUND(I338*H338,2)</f>
        <v>0</v>
      </c>
      <c r="BL338" s="18" t="s">
        <v>233</v>
      </c>
      <c r="BM338" s="143" t="s">
        <v>2003</v>
      </c>
    </row>
    <row r="339" spans="2:65" s="1" customFormat="1" x14ac:dyDescent="0.2">
      <c r="B339" s="33"/>
      <c r="D339" s="145" t="s">
        <v>235</v>
      </c>
      <c r="F339" s="146" t="s">
        <v>1317</v>
      </c>
      <c r="I339" s="147"/>
      <c r="L339" s="33"/>
      <c r="M339" s="148"/>
      <c r="T339" s="54"/>
      <c r="AT339" s="18" t="s">
        <v>235</v>
      </c>
      <c r="AU339" s="18" t="s">
        <v>83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2002</v>
      </c>
      <c r="H340" s="153">
        <v>242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242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24.2" customHeight="1" x14ac:dyDescent="0.2">
      <c r="B342" s="33"/>
      <c r="C342" s="132" t="s">
        <v>1804</v>
      </c>
      <c r="D342" s="132" t="s">
        <v>228</v>
      </c>
      <c r="E342" s="133" t="s">
        <v>490</v>
      </c>
      <c r="F342" s="134" t="s">
        <v>491</v>
      </c>
      <c r="G342" s="135" t="s">
        <v>492</v>
      </c>
      <c r="H342" s="136">
        <v>45.207999999999998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2004</v>
      </c>
    </row>
    <row r="343" spans="2:65" s="1" customFormat="1" x14ac:dyDescent="0.2">
      <c r="B343" s="33"/>
      <c r="D343" s="145" t="s">
        <v>235</v>
      </c>
      <c r="F343" s="146" t="s">
        <v>494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2444</v>
      </c>
      <c r="H344" s="153">
        <v>25.777999999999999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73</v>
      </c>
      <c r="AY344" s="151" t="s">
        <v>226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2445</v>
      </c>
      <c r="H345" s="153">
        <v>19.43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73</v>
      </c>
      <c r="AY345" s="151" t="s">
        <v>226</v>
      </c>
    </row>
    <row r="346" spans="2:65" s="13" customFormat="1" x14ac:dyDescent="0.2">
      <c r="B346" s="157"/>
      <c r="D346" s="150" t="s">
        <v>237</v>
      </c>
      <c r="E346" s="158" t="s">
        <v>19</v>
      </c>
      <c r="F346" s="159" t="s">
        <v>240</v>
      </c>
      <c r="H346" s="160">
        <v>45.207999999999998</v>
      </c>
      <c r="I346" s="161"/>
      <c r="L346" s="157"/>
      <c r="M346" s="162"/>
      <c r="T346" s="163"/>
      <c r="AT346" s="158" t="s">
        <v>237</v>
      </c>
      <c r="AU346" s="158" t="s">
        <v>83</v>
      </c>
      <c r="AV346" s="13" t="s">
        <v>233</v>
      </c>
      <c r="AW346" s="13" t="s">
        <v>33</v>
      </c>
      <c r="AX346" s="13" t="s">
        <v>81</v>
      </c>
      <c r="AY346" s="158" t="s">
        <v>226</v>
      </c>
    </row>
    <row r="347" spans="2:65" s="1" customFormat="1" ht="24.2" customHeight="1" x14ac:dyDescent="0.2">
      <c r="B347" s="33"/>
      <c r="C347" s="132" t="s">
        <v>1810</v>
      </c>
      <c r="D347" s="132" t="s">
        <v>228</v>
      </c>
      <c r="E347" s="133" t="s">
        <v>497</v>
      </c>
      <c r="F347" s="134" t="s">
        <v>498</v>
      </c>
      <c r="G347" s="135" t="s">
        <v>492</v>
      </c>
      <c r="H347" s="136">
        <v>180.83199999999999</v>
      </c>
      <c r="I347" s="137"/>
      <c r="J347" s="138">
        <f>ROUND(I347*H347,2)</f>
        <v>0</v>
      </c>
      <c r="K347" s="134" t="s">
        <v>232</v>
      </c>
      <c r="L347" s="33"/>
      <c r="M347" s="139" t="s">
        <v>19</v>
      </c>
      <c r="N347" s="140" t="s">
        <v>44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233</v>
      </c>
      <c r="AT347" s="143" t="s">
        <v>228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2007</v>
      </c>
    </row>
    <row r="348" spans="2:65" s="1" customFormat="1" x14ac:dyDescent="0.2">
      <c r="B348" s="33"/>
      <c r="D348" s="145" t="s">
        <v>235</v>
      </c>
      <c r="F348" s="146" t="s">
        <v>500</v>
      </c>
      <c r="I348" s="147"/>
      <c r="L348" s="33"/>
      <c r="M348" s="148"/>
      <c r="T348" s="54"/>
      <c r="AT348" s="18" t="s">
        <v>235</v>
      </c>
      <c r="AU348" s="18" t="s">
        <v>83</v>
      </c>
    </row>
    <row r="349" spans="2:65" s="12" customFormat="1" x14ac:dyDescent="0.2">
      <c r="B349" s="149"/>
      <c r="D349" s="150" t="s">
        <v>237</v>
      </c>
      <c r="F349" s="152" t="s">
        <v>2446</v>
      </c>
      <c r="H349" s="153">
        <v>180.83199999999999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4</v>
      </c>
      <c r="AX349" s="12" t="s">
        <v>81</v>
      </c>
      <c r="AY349" s="151" t="s">
        <v>226</v>
      </c>
    </row>
    <row r="350" spans="2:65" s="1" customFormat="1" ht="24.2" customHeight="1" x14ac:dyDescent="0.2">
      <c r="B350" s="33"/>
      <c r="C350" s="132" t="s">
        <v>1813</v>
      </c>
      <c r="D350" s="132" t="s">
        <v>228</v>
      </c>
      <c r="E350" s="133" t="s">
        <v>503</v>
      </c>
      <c r="F350" s="134" t="s">
        <v>504</v>
      </c>
      <c r="G350" s="135" t="s">
        <v>492</v>
      </c>
      <c r="H350" s="136">
        <v>62.674999999999997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2009</v>
      </c>
    </row>
    <row r="351" spans="2:65" s="1" customFormat="1" x14ac:dyDescent="0.2">
      <c r="B351" s="33"/>
      <c r="D351" s="145" t="s">
        <v>235</v>
      </c>
      <c r="F351" s="146" t="s">
        <v>506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2447</v>
      </c>
      <c r="H352" s="153">
        <v>28.888999999999999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2448</v>
      </c>
      <c r="H353" s="153">
        <v>33.786000000000001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62.674999999999997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24.2" customHeight="1" x14ac:dyDescent="0.2">
      <c r="B355" s="33"/>
      <c r="C355" s="132" t="s">
        <v>1818</v>
      </c>
      <c r="D355" s="132" t="s">
        <v>228</v>
      </c>
      <c r="E355" s="133" t="s">
        <v>509</v>
      </c>
      <c r="F355" s="134" t="s">
        <v>498</v>
      </c>
      <c r="G355" s="135" t="s">
        <v>492</v>
      </c>
      <c r="H355" s="136">
        <v>250.7</v>
      </c>
      <c r="I355" s="137"/>
      <c r="J355" s="138">
        <f>ROUND(I355*H355,2)</f>
        <v>0</v>
      </c>
      <c r="K355" s="134" t="s">
        <v>232</v>
      </c>
      <c r="L355" s="33"/>
      <c r="M355" s="139" t="s">
        <v>19</v>
      </c>
      <c r="N355" s="140" t="s">
        <v>44</v>
      </c>
      <c r="P355" s="141">
        <f>O355*H355</f>
        <v>0</v>
      </c>
      <c r="Q355" s="141">
        <v>0</v>
      </c>
      <c r="R355" s="141">
        <f>Q355*H355</f>
        <v>0</v>
      </c>
      <c r="S355" s="141">
        <v>0</v>
      </c>
      <c r="T355" s="142">
        <f>S355*H355</f>
        <v>0</v>
      </c>
      <c r="AR355" s="143" t="s">
        <v>233</v>
      </c>
      <c r="AT355" s="143" t="s">
        <v>228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2012</v>
      </c>
    </row>
    <row r="356" spans="2:65" s="1" customFormat="1" x14ac:dyDescent="0.2">
      <c r="B356" s="33"/>
      <c r="D356" s="145" t="s">
        <v>235</v>
      </c>
      <c r="F356" s="146" t="s">
        <v>511</v>
      </c>
      <c r="I356" s="147"/>
      <c r="L356" s="33"/>
      <c r="M356" s="148"/>
      <c r="T356" s="54"/>
      <c r="AT356" s="18" t="s">
        <v>235</v>
      </c>
      <c r="AU356" s="18" t="s">
        <v>83</v>
      </c>
    </row>
    <row r="357" spans="2:65" s="12" customFormat="1" x14ac:dyDescent="0.2">
      <c r="B357" s="149"/>
      <c r="D357" s="150" t="s">
        <v>237</v>
      </c>
      <c r="F357" s="152" t="s">
        <v>2449</v>
      </c>
      <c r="H357" s="153">
        <v>250.7</v>
      </c>
      <c r="I357" s="154"/>
      <c r="L357" s="149"/>
      <c r="M357" s="155"/>
      <c r="T357" s="156"/>
      <c r="AT357" s="151" t="s">
        <v>237</v>
      </c>
      <c r="AU357" s="151" t="s">
        <v>83</v>
      </c>
      <c r="AV357" s="12" t="s">
        <v>83</v>
      </c>
      <c r="AW357" s="12" t="s">
        <v>4</v>
      </c>
      <c r="AX357" s="12" t="s">
        <v>81</v>
      </c>
      <c r="AY357" s="151" t="s">
        <v>226</v>
      </c>
    </row>
    <row r="358" spans="2:65" s="1" customFormat="1" ht="24.2" customHeight="1" x14ac:dyDescent="0.2">
      <c r="B358" s="33"/>
      <c r="C358" s="132" t="s">
        <v>1821</v>
      </c>
      <c r="D358" s="132" t="s">
        <v>228</v>
      </c>
      <c r="E358" s="133" t="s">
        <v>514</v>
      </c>
      <c r="F358" s="134" t="s">
        <v>515</v>
      </c>
      <c r="G358" s="135" t="s">
        <v>492</v>
      </c>
      <c r="H358" s="136">
        <v>28.888999999999999</v>
      </c>
      <c r="I358" s="137"/>
      <c r="J358" s="138">
        <f>ROUND(I358*H358,2)</f>
        <v>0</v>
      </c>
      <c r="K358" s="134" t="s">
        <v>19</v>
      </c>
      <c r="L358" s="33"/>
      <c r="M358" s="139" t="s">
        <v>19</v>
      </c>
      <c r="N358" s="140" t="s">
        <v>44</v>
      </c>
      <c r="P358" s="141">
        <f>O358*H358</f>
        <v>0</v>
      </c>
      <c r="Q358" s="141">
        <v>0</v>
      </c>
      <c r="R358" s="141">
        <f>Q358*H358</f>
        <v>0</v>
      </c>
      <c r="S358" s="141">
        <v>0</v>
      </c>
      <c r="T358" s="142">
        <f>S358*H358</f>
        <v>0</v>
      </c>
      <c r="AR358" s="143" t="s">
        <v>233</v>
      </c>
      <c r="AT358" s="143" t="s">
        <v>228</v>
      </c>
      <c r="AU358" s="143" t="s">
        <v>83</v>
      </c>
      <c r="AY358" s="18" t="s">
        <v>226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81</v>
      </c>
      <c r="BK358" s="144">
        <f>ROUND(I358*H358,2)</f>
        <v>0</v>
      </c>
      <c r="BL358" s="18" t="s">
        <v>233</v>
      </c>
      <c r="BM358" s="143" t="s">
        <v>2014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2447</v>
      </c>
      <c r="H359" s="153">
        <v>28.888999999999999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73</v>
      </c>
      <c r="AY359" s="151" t="s">
        <v>226</v>
      </c>
    </row>
    <row r="360" spans="2:65" s="13" customFormat="1" x14ac:dyDescent="0.2">
      <c r="B360" s="157"/>
      <c r="D360" s="150" t="s">
        <v>237</v>
      </c>
      <c r="E360" s="158" t="s">
        <v>19</v>
      </c>
      <c r="F360" s="159" t="s">
        <v>240</v>
      </c>
      <c r="H360" s="160">
        <v>28.888999999999999</v>
      </c>
      <c r="I360" s="161"/>
      <c r="L360" s="157"/>
      <c r="M360" s="162"/>
      <c r="T360" s="163"/>
      <c r="AT360" s="158" t="s">
        <v>237</v>
      </c>
      <c r="AU360" s="158" t="s">
        <v>83</v>
      </c>
      <c r="AV360" s="13" t="s">
        <v>233</v>
      </c>
      <c r="AW360" s="13" t="s">
        <v>33</v>
      </c>
      <c r="AX360" s="13" t="s">
        <v>81</v>
      </c>
      <c r="AY360" s="158" t="s">
        <v>226</v>
      </c>
    </row>
    <row r="361" spans="2:65" s="1" customFormat="1" ht="24.2" customHeight="1" x14ac:dyDescent="0.2">
      <c r="B361" s="33"/>
      <c r="C361" s="132" t="s">
        <v>1823</v>
      </c>
      <c r="D361" s="132" t="s">
        <v>228</v>
      </c>
      <c r="E361" s="133" t="s">
        <v>519</v>
      </c>
      <c r="F361" s="134" t="s">
        <v>520</v>
      </c>
      <c r="G361" s="135" t="s">
        <v>492</v>
      </c>
      <c r="H361" s="136">
        <v>53.216000000000001</v>
      </c>
      <c r="I361" s="137"/>
      <c r="J361" s="138">
        <f>ROUND(I361*H361,2)</f>
        <v>0</v>
      </c>
      <c r="K361" s="134" t="s">
        <v>19</v>
      </c>
      <c r="L361" s="33"/>
      <c r="M361" s="139" t="s">
        <v>19</v>
      </c>
      <c r="N361" s="140" t="s">
        <v>44</v>
      </c>
      <c r="P361" s="141">
        <f>O361*H361</f>
        <v>0</v>
      </c>
      <c r="Q361" s="141">
        <v>0</v>
      </c>
      <c r="R361" s="141">
        <f>Q361*H361</f>
        <v>0</v>
      </c>
      <c r="S361" s="141">
        <v>0</v>
      </c>
      <c r="T361" s="142">
        <f>S361*H361</f>
        <v>0</v>
      </c>
      <c r="AR361" s="143" t="s">
        <v>233</v>
      </c>
      <c r="AT361" s="143" t="s">
        <v>228</v>
      </c>
      <c r="AU361" s="143" t="s">
        <v>83</v>
      </c>
      <c r="AY361" s="18" t="s">
        <v>226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8" t="s">
        <v>81</v>
      </c>
      <c r="BK361" s="144">
        <f>ROUND(I361*H361,2)</f>
        <v>0</v>
      </c>
      <c r="BL361" s="18" t="s">
        <v>233</v>
      </c>
      <c r="BM361" s="143" t="s">
        <v>2015</v>
      </c>
    </row>
    <row r="362" spans="2:65" s="12" customFormat="1" x14ac:dyDescent="0.2">
      <c r="B362" s="149"/>
      <c r="D362" s="150" t="s">
        <v>237</v>
      </c>
      <c r="E362" s="151" t="s">
        <v>19</v>
      </c>
      <c r="F362" s="152" t="s">
        <v>2445</v>
      </c>
      <c r="H362" s="153">
        <v>19.43</v>
      </c>
      <c r="I362" s="154"/>
      <c r="L362" s="149"/>
      <c r="M362" s="155"/>
      <c r="T362" s="156"/>
      <c r="AT362" s="151" t="s">
        <v>237</v>
      </c>
      <c r="AU362" s="151" t="s">
        <v>83</v>
      </c>
      <c r="AV362" s="12" t="s">
        <v>83</v>
      </c>
      <c r="AW362" s="12" t="s">
        <v>33</v>
      </c>
      <c r="AX362" s="12" t="s">
        <v>73</v>
      </c>
      <c r="AY362" s="151" t="s">
        <v>226</v>
      </c>
    </row>
    <row r="363" spans="2:65" s="12" customFormat="1" x14ac:dyDescent="0.2">
      <c r="B363" s="149"/>
      <c r="D363" s="150" t="s">
        <v>237</v>
      </c>
      <c r="E363" s="151" t="s">
        <v>19</v>
      </c>
      <c r="F363" s="152" t="s">
        <v>2448</v>
      </c>
      <c r="H363" s="153">
        <v>33.786000000000001</v>
      </c>
      <c r="I363" s="154"/>
      <c r="L363" s="149"/>
      <c r="M363" s="155"/>
      <c r="T363" s="156"/>
      <c r="AT363" s="151" t="s">
        <v>237</v>
      </c>
      <c r="AU363" s="151" t="s">
        <v>83</v>
      </c>
      <c r="AV363" s="12" t="s">
        <v>83</v>
      </c>
      <c r="AW363" s="12" t="s">
        <v>33</v>
      </c>
      <c r="AX363" s="12" t="s">
        <v>73</v>
      </c>
      <c r="AY363" s="151" t="s">
        <v>226</v>
      </c>
    </row>
    <row r="364" spans="2:65" s="13" customFormat="1" x14ac:dyDescent="0.2">
      <c r="B364" s="157"/>
      <c r="D364" s="150" t="s">
        <v>237</v>
      </c>
      <c r="E364" s="158" t="s">
        <v>19</v>
      </c>
      <c r="F364" s="159" t="s">
        <v>240</v>
      </c>
      <c r="H364" s="160">
        <v>53.216000000000001</v>
      </c>
      <c r="I364" s="161"/>
      <c r="L364" s="157"/>
      <c r="M364" s="162"/>
      <c r="T364" s="163"/>
      <c r="AT364" s="158" t="s">
        <v>237</v>
      </c>
      <c r="AU364" s="158" t="s">
        <v>83</v>
      </c>
      <c r="AV364" s="13" t="s">
        <v>233</v>
      </c>
      <c r="AW364" s="13" t="s">
        <v>33</v>
      </c>
      <c r="AX364" s="13" t="s">
        <v>81</v>
      </c>
      <c r="AY364" s="158" t="s">
        <v>226</v>
      </c>
    </row>
    <row r="365" spans="2:65" s="1" customFormat="1" ht="24.2" customHeight="1" x14ac:dyDescent="0.2">
      <c r="B365" s="33"/>
      <c r="C365" s="132" t="s">
        <v>1825</v>
      </c>
      <c r="D365" s="132" t="s">
        <v>228</v>
      </c>
      <c r="E365" s="133" t="s">
        <v>1333</v>
      </c>
      <c r="F365" s="134" t="s">
        <v>606</v>
      </c>
      <c r="G365" s="135" t="s">
        <v>492</v>
      </c>
      <c r="H365" s="136">
        <v>25.777999999999999</v>
      </c>
      <c r="I365" s="137"/>
      <c r="J365" s="138">
        <f>ROUND(I365*H365,2)</f>
        <v>0</v>
      </c>
      <c r="K365" s="134" t="s">
        <v>19</v>
      </c>
      <c r="L365" s="33"/>
      <c r="M365" s="139" t="s">
        <v>19</v>
      </c>
      <c r="N365" s="140" t="s">
        <v>44</v>
      </c>
      <c r="P365" s="141">
        <f>O365*H365</f>
        <v>0</v>
      </c>
      <c r="Q365" s="141">
        <v>0</v>
      </c>
      <c r="R365" s="141">
        <f>Q365*H365</f>
        <v>0</v>
      </c>
      <c r="S365" s="141">
        <v>0</v>
      </c>
      <c r="T365" s="142">
        <f>S365*H365</f>
        <v>0</v>
      </c>
      <c r="AR365" s="143" t="s">
        <v>233</v>
      </c>
      <c r="AT365" s="143" t="s">
        <v>228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2016</v>
      </c>
    </row>
    <row r="366" spans="2:65" s="12" customFormat="1" x14ac:dyDescent="0.2">
      <c r="B366" s="149"/>
      <c r="D366" s="150" t="s">
        <v>237</v>
      </c>
      <c r="E366" s="151" t="s">
        <v>19</v>
      </c>
      <c r="F366" s="152" t="s">
        <v>2444</v>
      </c>
      <c r="H366" s="153">
        <v>25.777999999999999</v>
      </c>
      <c r="I366" s="154"/>
      <c r="L366" s="149"/>
      <c r="M366" s="155"/>
      <c r="T366" s="156"/>
      <c r="AT366" s="151" t="s">
        <v>237</v>
      </c>
      <c r="AU366" s="151" t="s">
        <v>83</v>
      </c>
      <c r="AV366" s="12" t="s">
        <v>83</v>
      </c>
      <c r="AW366" s="12" t="s">
        <v>33</v>
      </c>
      <c r="AX366" s="12" t="s">
        <v>81</v>
      </c>
      <c r="AY366" s="151" t="s">
        <v>226</v>
      </c>
    </row>
    <row r="367" spans="2:65" s="11" customFormat="1" ht="22.9" customHeight="1" x14ac:dyDescent="0.2">
      <c r="B367" s="120"/>
      <c r="D367" s="121" t="s">
        <v>72</v>
      </c>
      <c r="E367" s="130" t="s">
        <v>762</v>
      </c>
      <c r="F367" s="130" t="s">
        <v>763</v>
      </c>
      <c r="I367" s="123"/>
      <c r="J367" s="131">
        <f>BK367</f>
        <v>0</v>
      </c>
      <c r="L367" s="120"/>
      <c r="M367" s="125"/>
      <c r="P367" s="126">
        <f>SUM(P368:P369)</f>
        <v>0</v>
      </c>
      <c r="R367" s="126">
        <f>SUM(R368:R369)</f>
        <v>0</v>
      </c>
      <c r="T367" s="127">
        <f>SUM(T368:T369)</f>
        <v>0</v>
      </c>
      <c r="AR367" s="121" t="s">
        <v>81</v>
      </c>
      <c r="AT367" s="128" t="s">
        <v>72</v>
      </c>
      <c r="AU367" s="128" t="s">
        <v>81</v>
      </c>
      <c r="AY367" s="121" t="s">
        <v>226</v>
      </c>
      <c r="BK367" s="129">
        <f>SUM(BK368:BK369)</f>
        <v>0</v>
      </c>
    </row>
    <row r="368" spans="2:65" s="1" customFormat="1" ht="24.2" customHeight="1" x14ac:dyDescent="0.2">
      <c r="B368" s="33"/>
      <c r="C368" s="132" t="s">
        <v>2110</v>
      </c>
      <c r="D368" s="132" t="s">
        <v>228</v>
      </c>
      <c r="E368" s="133" t="s">
        <v>990</v>
      </c>
      <c r="F368" s="134" t="s">
        <v>991</v>
      </c>
      <c r="G368" s="135" t="s">
        <v>492</v>
      </c>
      <c r="H368" s="136">
        <v>697.46500000000003</v>
      </c>
      <c r="I368" s="137"/>
      <c r="J368" s="138">
        <f>ROUND(I368*H368,2)</f>
        <v>0</v>
      </c>
      <c r="K368" s="134" t="s">
        <v>232</v>
      </c>
      <c r="L368" s="33"/>
      <c r="M368" s="139" t="s">
        <v>19</v>
      </c>
      <c r="N368" s="140" t="s">
        <v>44</v>
      </c>
      <c r="P368" s="141">
        <f>O368*H368</f>
        <v>0</v>
      </c>
      <c r="Q368" s="141">
        <v>0</v>
      </c>
      <c r="R368" s="141">
        <f>Q368*H368</f>
        <v>0</v>
      </c>
      <c r="S368" s="141">
        <v>0</v>
      </c>
      <c r="T368" s="142">
        <f>S368*H368</f>
        <v>0</v>
      </c>
      <c r="AR368" s="143" t="s">
        <v>233</v>
      </c>
      <c r="AT368" s="143" t="s">
        <v>228</v>
      </c>
      <c r="AU368" s="143" t="s">
        <v>83</v>
      </c>
      <c r="AY368" s="18" t="s">
        <v>226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8" t="s">
        <v>81</v>
      </c>
      <c r="BK368" s="144">
        <f>ROUND(I368*H368,2)</f>
        <v>0</v>
      </c>
      <c r="BL368" s="18" t="s">
        <v>233</v>
      </c>
      <c r="BM368" s="143" t="s">
        <v>2017</v>
      </c>
    </row>
    <row r="369" spans="2:47" s="1" customFormat="1" x14ac:dyDescent="0.2">
      <c r="B369" s="33"/>
      <c r="D369" s="145" t="s">
        <v>235</v>
      </c>
      <c r="F369" s="146" t="s">
        <v>993</v>
      </c>
      <c r="I369" s="147"/>
      <c r="L369" s="33"/>
      <c r="M369" s="164"/>
      <c r="N369" s="165"/>
      <c r="O369" s="165"/>
      <c r="P369" s="165"/>
      <c r="Q369" s="165"/>
      <c r="R369" s="165"/>
      <c r="S369" s="165"/>
      <c r="T369" s="166"/>
      <c r="AT369" s="18" t="s">
        <v>235</v>
      </c>
      <c r="AU369" s="18" t="s">
        <v>83</v>
      </c>
    </row>
    <row r="370" spans="2:47" s="1" customFormat="1" ht="6.95" customHeight="1" x14ac:dyDescent="0.2">
      <c r="B370" s="42"/>
      <c r="C370" s="43"/>
      <c r="D370" s="43"/>
      <c r="E370" s="43"/>
      <c r="F370" s="43"/>
      <c r="G370" s="43"/>
      <c r="H370" s="43"/>
      <c r="I370" s="43"/>
      <c r="J370" s="43"/>
      <c r="K370" s="43"/>
      <c r="L370" s="33"/>
    </row>
  </sheetData>
  <sheetProtection algorithmName="SHA-512" hashValue="GbsN2KjS0ZsYoQmWqV9/IQuwP9PGDzv2fIQ0bxFpLZ6LvNhTci/CswIL7PapvV61eWHOxh90wqgAsnTc//8H8Q==" saltValue="+vcC5D4CJUz7gCYaN79m10KLDxABQl2+mFhVUhvPvWNBiOHj5vut/OLIvsYlGtOLBS9cTvdRNk+RG9W3DAgQdA==" spinCount="100000" sheet="1" objects="1" scenarios="1" formatColumns="0" formatRows="0" autoFilter="0"/>
  <autoFilter ref="C87:K369" xr:uid="{00000000-0009-0000-0000-00001C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C00-000000000000}"/>
    <hyperlink ref="F95" r:id="rId2" xr:uid="{00000000-0004-0000-1C00-000001000000}"/>
    <hyperlink ref="F98" r:id="rId3" xr:uid="{00000000-0004-0000-1C00-000002000000}"/>
    <hyperlink ref="F101" r:id="rId4" xr:uid="{00000000-0004-0000-1C00-000003000000}"/>
    <hyperlink ref="F105" r:id="rId5" xr:uid="{00000000-0004-0000-1C00-000004000000}"/>
    <hyperlink ref="F109" r:id="rId6" xr:uid="{00000000-0004-0000-1C00-000005000000}"/>
    <hyperlink ref="F112" r:id="rId7" xr:uid="{00000000-0004-0000-1C00-000006000000}"/>
    <hyperlink ref="F115" r:id="rId8" xr:uid="{00000000-0004-0000-1C00-000007000000}"/>
    <hyperlink ref="F117" r:id="rId9" xr:uid="{00000000-0004-0000-1C00-000008000000}"/>
    <hyperlink ref="F122" r:id="rId10" xr:uid="{00000000-0004-0000-1C00-000009000000}"/>
    <hyperlink ref="F125" r:id="rId11" xr:uid="{00000000-0004-0000-1C00-00000A000000}"/>
    <hyperlink ref="F129" r:id="rId12" xr:uid="{00000000-0004-0000-1C00-00000B000000}"/>
    <hyperlink ref="F141" r:id="rId13" xr:uid="{00000000-0004-0000-1C00-00000C000000}"/>
    <hyperlink ref="F144" r:id="rId14" xr:uid="{00000000-0004-0000-1C00-00000D000000}"/>
    <hyperlink ref="F147" r:id="rId15" xr:uid="{00000000-0004-0000-1C00-00000E000000}"/>
    <hyperlink ref="F152" r:id="rId16" xr:uid="{00000000-0004-0000-1C00-00000F000000}"/>
    <hyperlink ref="F154" r:id="rId17" xr:uid="{00000000-0004-0000-1C00-000010000000}"/>
    <hyperlink ref="F157" r:id="rId18" xr:uid="{00000000-0004-0000-1C00-000011000000}"/>
    <hyperlink ref="F162" r:id="rId19" xr:uid="{00000000-0004-0000-1C00-000012000000}"/>
    <hyperlink ref="F165" r:id="rId20" xr:uid="{00000000-0004-0000-1C00-000013000000}"/>
    <hyperlink ref="F170" r:id="rId21" xr:uid="{00000000-0004-0000-1C00-000014000000}"/>
    <hyperlink ref="F174" r:id="rId22" xr:uid="{00000000-0004-0000-1C00-000015000000}"/>
    <hyperlink ref="F182" r:id="rId23" xr:uid="{00000000-0004-0000-1C00-000016000000}"/>
    <hyperlink ref="F191" r:id="rId24" xr:uid="{00000000-0004-0000-1C00-000017000000}"/>
    <hyperlink ref="F199" r:id="rId25" xr:uid="{00000000-0004-0000-1C00-000018000000}"/>
    <hyperlink ref="F205" r:id="rId26" xr:uid="{00000000-0004-0000-1C00-000019000000}"/>
    <hyperlink ref="F211" r:id="rId27" xr:uid="{00000000-0004-0000-1C00-00001A000000}"/>
    <hyperlink ref="F214" r:id="rId28" xr:uid="{00000000-0004-0000-1C00-00001B000000}"/>
    <hyperlink ref="F217" r:id="rId29" xr:uid="{00000000-0004-0000-1C00-00001C000000}"/>
    <hyperlink ref="F222" r:id="rId30" xr:uid="{00000000-0004-0000-1C00-00001D000000}"/>
    <hyperlink ref="F226" r:id="rId31" xr:uid="{00000000-0004-0000-1C00-00001E000000}"/>
    <hyperlink ref="F230" r:id="rId32" xr:uid="{00000000-0004-0000-1C00-00001F000000}"/>
    <hyperlink ref="F234" r:id="rId33" xr:uid="{00000000-0004-0000-1C00-000020000000}"/>
    <hyperlink ref="F246" r:id="rId34" xr:uid="{00000000-0004-0000-1C00-000021000000}"/>
    <hyperlink ref="F250" r:id="rId35" xr:uid="{00000000-0004-0000-1C00-000022000000}"/>
    <hyperlink ref="F255" r:id="rId36" xr:uid="{00000000-0004-0000-1C00-000023000000}"/>
    <hyperlink ref="F260" r:id="rId37" xr:uid="{00000000-0004-0000-1C00-000024000000}"/>
    <hyperlink ref="F263" r:id="rId38" xr:uid="{00000000-0004-0000-1C00-000025000000}"/>
    <hyperlink ref="F267" r:id="rId39" xr:uid="{00000000-0004-0000-1C00-000026000000}"/>
    <hyperlink ref="F271" r:id="rId40" xr:uid="{00000000-0004-0000-1C00-000027000000}"/>
    <hyperlink ref="F275" r:id="rId41" xr:uid="{00000000-0004-0000-1C00-000028000000}"/>
    <hyperlink ref="F278" r:id="rId42" xr:uid="{00000000-0004-0000-1C00-000029000000}"/>
    <hyperlink ref="F283" r:id="rId43" xr:uid="{00000000-0004-0000-1C00-00002A000000}"/>
    <hyperlink ref="F287" r:id="rId44" xr:uid="{00000000-0004-0000-1C00-00002B000000}"/>
    <hyperlink ref="F294" r:id="rId45" xr:uid="{00000000-0004-0000-1C00-00002C000000}"/>
    <hyperlink ref="F298" r:id="rId46" xr:uid="{00000000-0004-0000-1C00-00002D000000}"/>
    <hyperlink ref="F316" r:id="rId47" xr:uid="{00000000-0004-0000-1C00-00002E000000}"/>
    <hyperlink ref="F324" r:id="rId48" xr:uid="{00000000-0004-0000-1C00-00002F000000}"/>
    <hyperlink ref="F329" r:id="rId49" xr:uid="{00000000-0004-0000-1C00-000030000000}"/>
    <hyperlink ref="F332" r:id="rId50" xr:uid="{00000000-0004-0000-1C00-000031000000}"/>
    <hyperlink ref="F336" r:id="rId51" xr:uid="{00000000-0004-0000-1C00-000032000000}"/>
    <hyperlink ref="F339" r:id="rId52" xr:uid="{00000000-0004-0000-1C00-000033000000}"/>
    <hyperlink ref="F343" r:id="rId53" xr:uid="{00000000-0004-0000-1C00-000034000000}"/>
    <hyperlink ref="F348" r:id="rId54" xr:uid="{00000000-0004-0000-1C00-000035000000}"/>
    <hyperlink ref="F351" r:id="rId55" xr:uid="{00000000-0004-0000-1C00-000036000000}"/>
    <hyperlink ref="F356" r:id="rId56" xr:uid="{00000000-0004-0000-1C00-000037000000}"/>
    <hyperlink ref="F369" r:id="rId57" xr:uid="{00000000-0004-0000-1C00-00003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8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41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176</v>
      </c>
      <c r="AZ2" s="167" t="s">
        <v>1137</v>
      </c>
      <c r="BA2" s="167" t="s">
        <v>1138</v>
      </c>
      <c r="BB2" s="167" t="s">
        <v>231</v>
      </c>
      <c r="BC2" s="167" t="s">
        <v>2450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2165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2451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2452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2453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2454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2455</v>
      </c>
      <c r="BD8" s="167" t="s">
        <v>83</v>
      </c>
    </row>
    <row r="9" spans="2:56" s="1" customFormat="1" ht="16.5" customHeight="1" x14ac:dyDescent="0.2">
      <c r="B9" s="33"/>
      <c r="E9" s="582" t="s">
        <v>2456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2457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2458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2459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2460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ROUNDUP((SUM(BE88:BE409)),  2)</f>
        <v>0</v>
      </c>
      <c r="I33" s="94">
        <v>0.21</v>
      </c>
      <c r="J33" s="84">
        <f>ROUNDUP(((SUM(BE88:BE409))*I33),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ROUNDUP((SUM(BF88:BF409)),  2)</f>
        <v>0</v>
      </c>
      <c r="I34" s="94">
        <v>0.15</v>
      </c>
      <c r="J34" s="84">
        <f>ROUNDUP(((SUM(BF88:BF409))*I34),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ROUNDUP((SUM(BG88:BG409)),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ROUNDUP((SUM(BH88:BH409)),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ROUNDUP((SUM(BI88:BI409)),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04B - Kanalizace - gravitační řad B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J237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J241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J245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J275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J312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J372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J407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04B - Kanalizace - gravitační řad B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1115.4743698800003</v>
      </c>
      <c r="S88" s="51"/>
      <c r="T88" s="118">
        <f>T89</f>
        <v>364.17939999999999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P90+P237+P241+P245+P275+P312+P372+P407</f>
        <v>0</v>
      </c>
      <c r="R89" s="126">
        <f>R90+R237+R241+R245+R275+R312+R372+R407</f>
        <v>1115.4743698800003</v>
      </c>
      <c r="T89" s="127">
        <f>T90+T237+T241+T245+T275+T312+T372+T407</f>
        <v>364.17939999999999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BK90+BK237+BK241+BK245+BK275+BK312+BK372+BK407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SUM(P91:P236)</f>
        <v>0</v>
      </c>
      <c r="R90" s="126">
        <f>SUM(R91:R236)</f>
        <v>947.44999928000004</v>
      </c>
      <c r="T90" s="127">
        <f>SUM(T91:T236)</f>
        <v>364.17939999999999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SUM(BK91:BK236)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2329</v>
      </c>
      <c r="F91" s="134" t="s">
        <v>2330</v>
      </c>
      <c r="G91" s="135" t="s">
        <v>231</v>
      </c>
      <c r="H91" s="136">
        <v>0.32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0.26</v>
      </c>
      <c r="T91" s="142">
        <f>S91*H91</f>
        <v>8.320000000000001E-2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2331</v>
      </c>
    </row>
    <row r="92" spans="2:65" s="1" customFormat="1" x14ac:dyDescent="0.2">
      <c r="B92" s="33"/>
      <c r="D92" s="145" t="s">
        <v>235</v>
      </c>
      <c r="F92" s="146" t="s">
        <v>2332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2333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83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2461</v>
      </c>
      <c r="H94" s="153">
        <v>0.32</v>
      </c>
      <c r="I94" s="154"/>
      <c r="L94" s="149"/>
      <c r="M94" s="155"/>
      <c r="T94" s="156"/>
      <c r="AT94" s="151" t="s">
        <v>237</v>
      </c>
      <c r="AU94" s="151" t="s">
        <v>83</v>
      </c>
      <c r="AV94" s="12" t="s">
        <v>83</v>
      </c>
      <c r="AW94" s="12" t="s">
        <v>33</v>
      </c>
      <c r="AX94" s="12" t="s">
        <v>73</v>
      </c>
      <c r="AY94" s="151" t="s">
        <v>226</v>
      </c>
    </row>
    <row r="95" spans="2:65" s="13" customFormat="1" x14ac:dyDescent="0.2">
      <c r="B95" s="157"/>
      <c r="D95" s="150" t="s">
        <v>237</v>
      </c>
      <c r="E95" s="158" t="s">
        <v>19</v>
      </c>
      <c r="F95" s="159" t="s">
        <v>240</v>
      </c>
      <c r="H95" s="160">
        <v>0.32</v>
      </c>
      <c r="I95" s="161"/>
      <c r="L95" s="157"/>
      <c r="M95" s="162"/>
      <c r="T95" s="163"/>
      <c r="AT95" s="158" t="s">
        <v>237</v>
      </c>
      <c r="AU95" s="158" t="s">
        <v>83</v>
      </c>
      <c r="AV95" s="13" t="s">
        <v>233</v>
      </c>
      <c r="AW95" s="13" t="s">
        <v>33</v>
      </c>
      <c r="AX95" s="13" t="s">
        <v>81</v>
      </c>
      <c r="AY95" s="158" t="s">
        <v>226</v>
      </c>
    </row>
    <row r="96" spans="2:65" s="1" customFormat="1" ht="33" customHeight="1" x14ac:dyDescent="0.2">
      <c r="B96" s="33"/>
      <c r="C96" s="132" t="s">
        <v>83</v>
      </c>
      <c r="D96" s="132" t="s">
        <v>228</v>
      </c>
      <c r="E96" s="133" t="s">
        <v>2335</v>
      </c>
      <c r="F96" s="134" t="s">
        <v>2336</v>
      </c>
      <c r="G96" s="135" t="s">
        <v>231</v>
      </c>
      <c r="H96" s="136">
        <v>0.32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0.28999999999999998</v>
      </c>
      <c r="T96" s="142">
        <f>S96*H96</f>
        <v>9.2799999999999994E-2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2337</v>
      </c>
    </row>
    <row r="97" spans="2:65" s="1" customFormat="1" x14ac:dyDescent="0.2">
      <c r="B97" s="33"/>
      <c r="D97" s="145" t="s">
        <v>235</v>
      </c>
      <c r="F97" s="146" t="s">
        <v>2338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5" customFormat="1" x14ac:dyDescent="0.2">
      <c r="B98" s="185"/>
      <c r="D98" s="150" t="s">
        <v>237</v>
      </c>
      <c r="E98" s="186" t="s">
        <v>19</v>
      </c>
      <c r="F98" s="187" t="s">
        <v>1556</v>
      </c>
      <c r="H98" s="186" t="s">
        <v>19</v>
      </c>
      <c r="I98" s="188"/>
      <c r="L98" s="185"/>
      <c r="M98" s="189"/>
      <c r="T98" s="190"/>
      <c r="AT98" s="186" t="s">
        <v>237</v>
      </c>
      <c r="AU98" s="186" t="s">
        <v>83</v>
      </c>
      <c r="AV98" s="15" t="s">
        <v>81</v>
      </c>
      <c r="AW98" s="15" t="s">
        <v>33</v>
      </c>
      <c r="AX98" s="15" t="s">
        <v>73</v>
      </c>
      <c r="AY98" s="186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2461</v>
      </c>
      <c r="H99" s="153">
        <v>0.32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0.32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7.9" customHeight="1" x14ac:dyDescent="0.2">
      <c r="B101" s="33"/>
      <c r="C101" s="132" t="s">
        <v>246</v>
      </c>
      <c r="D101" s="132" t="s">
        <v>228</v>
      </c>
      <c r="E101" s="133" t="s">
        <v>1162</v>
      </c>
      <c r="F101" s="134" t="s">
        <v>1163</v>
      </c>
      <c r="G101" s="135" t="s">
        <v>231</v>
      </c>
      <c r="H101" s="136">
        <v>297.2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0.32500000000000001</v>
      </c>
      <c r="T101" s="142">
        <f>S101*H101</f>
        <v>96.59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1839</v>
      </c>
    </row>
    <row r="102" spans="2:65" s="1" customFormat="1" x14ac:dyDescent="0.2">
      <c r="B102" s="33"/>
      <c r="D102" s="145" t="s">
        <v>235</v>
      </c>
      <c r="F102" s="146" t="s">
        <v>1165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1840</v>
      </c>
      <c r="H103" s="153">
        <v>297.2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81</v>
      </c>
      <c r="AY103" s="151" t="s">
        <v>226</v>
      </c>
    </row>
    <row r="104" spans="2:65" s="1" customFormat="1" ht="37.9" customHeight="1" x14ac:dyDescent="0.2">
      <c r="B104" s="33"/>
      <c r="C104" s="132" t="s">
        <v>233</v>
      </c>
      <c r="D104" s="132" t="s">
        <v>228</v>
      </c>
      <c r="E104" s="133" t="s">
        <v>1841</v>
      </c>
      <c r="F104" s="134" t="s">
        <v>1842</v>
      </c>
      <c r="G104" s="135" t="s">
        <v>231</v>
      </c>
      <c r="H104" s="136">
        <v>297.2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0.28999999999999998</v>
      </c>
      <c r="T104" s="142">
        <f>S104*H104</f>
        <v>86.187999999999988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1843</v>
      </c>
    </row>
    <row r="105" spans="2:65" s="1" customFormat="1" x14ac:dyDescent="0.2">
      <c r="B105" s="33"/>
      <c r="D105" s="145" t="s">
        <v>235</v>
      </c>
      <c r="F105" s="146" t="s">
        <v>1844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1845</v>
      </c>
      <c r="H106" s="153">
        <v>297.2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81</v>
      </c>
      <c r="AY106" s="151" t="s">
        <v>226</v>
      </c>
    </row>
    <row r="107" spans="2:65" s="1" customFormat="1" ht="33" customHeight="1" x14ac:dyDescent="0.2">
      <c r="B107" s="33"/>
      <c r="C107" s="132" t="s">
        <v>255</v>
      </c>
      <c r="D107" s="132" t="s">
        <v>228</v>
      </c>
      <c r="E107" s="133" t="s">
        <v>1846</v>
      </c>
      <c r="F107" s="134" t="s">
        <v>1847</v>
      </c>
      <c r="G107" s="135" t="s">
        <v>231</v>
      </c>
      <c r="H107" s="136">
        <v>499.70800000000003</v>
      </c>
      <c r="I107" s="137"/>
      <c r="J107" s="138">
        <f>ROUND(I107*H107,2)</f>
        <v>0</v>
      </c>
      <c r="K107" s="134" t="s">
        <v>232</v>
      </c>
      <c r="L107" s="33"/>
      <c r="M107" s="139" t="s">
        <v>19</v>
      </c>
      <c r="N107" s="140" t="s">
        <v>44</v>
      </c>
      <c r="P107" s="141">
        <f>O107*H107</f>
        <v>0</v>
      </c>
      <c r="Q107" s="141">
        <v>0</v>
      </c>
      <c r="R107" s="141">
        <f>Q107*H107</f>
        <v>0</v>
      </c>
      <c r="S107" s="141">
        <v>9.8000000000000004E-2</v>
      </c>
      <c r="T107" s="142">
        <f>S107*H107</f>
        <v>48.971384000000008</v>
      </c>
      <c r="AR107" s="143" t="s">
        <v>233</v>
      </c>
      <c r="AT107" s="143" t="s">
        <v>228</v>
      </c>
      <c r="AU107" s="143" t="s">
        <v>83</v>
      </c>
      <c r="AY107" s="18" t="s">
        <v>226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81</v>
      </c>
      <c r="BK107" s="144">
        <f>ROUND(I107*H107,2)</f>
        <v>0</v>
      </c>
      <c r="BL107" s="18" t="s">
        <v>233</v>
      </c>
      <c r="BM107" s="143" t="s">
        <v>1848</v>
      </c>
    </row>
    <row r="108" spans="2:65" s="1" customFormat="1" x14ac:dyDescent="0.2">
      <c r="B108" s="33"/>
      <c r="D108" s="145" t="s">
        <v>235</v>
      </c>
      <c r="F108" s="146" t="s">
        <v>1849</v>
      </c>
      <c r="I108" s="147"/>
      <c r="L108" s="33"/>
      <c r="M108" s="148"/>
      <c r="T108" s="54"/>
      <c r="AT108" s="18" t="s">
        <v>235</v>
      </c>
      <c r="AU108" s="18" t="s">
        <v>83</v>
      </c>
    </row>
    <row r="109" spans="2:65" s="12" customFormat="1" x14ac:dyDescent="0.2">
      <c r="B109" s="149"/>
      <c r="D109" s="150" t="s">
        <v>237</v>
      </c>
      <c r="E109" s="151" t="s">
        <v>19</v>
      </c>
      <c r="F109" s="152" t="s">
        <v>2462</v>
      </c>
      <c r="H109" s="153">
        <v>499.70800000000003</v>
      </c>
      <c r="I109" s="154"/>
      <c r="L109" s="149"/>
      <c r="M109" s="155"/>
      <c r="T109" s="156"/>
      <c r="AT109" s="151" t="s">
        <v>237</v>
      </c>
      <c r="AU109" s="151" t="s">
        <v>83</v>
      </c>
      <c r="AV109" s="12" t="s">
        <v>83</v>
      </c>
      <c r="AW109" s="12" t="s">
        <v>33</v>
      </c>
      <c r="AX109" s="12" t="s">
        <v>73</v>
      </c>
      <c r="AY109" s="151" t="s">
        <v>226</v>
      </c>
    </row>
    <row r="110" spans="2:65" s="13" customFormat="1" x14ac:dyDescent="0.2">
      <c r="B110" s="157"/>
      <c r="D110" s="150" t="s">
        <v>237</v>
      </c>
      <c r="E110" s="158" t="s">
        <v>19</v>
      </c>
      <c r="F110" s="159" t="s">
        <v>240</v>
      </c>
      <c r="H110" s="160">
        <v>499.70800000000003</v>
      </c>
      <c r="I110" s="161"/>
      <c r="L110" s="157"/>
      <c r="M110" s="162"/>
      <c r="T110" s="163"/>
      <c r="AT110" s="158" t="s">
        <v>237</v>
      </c>
      <c r="AU110" s="158" t="s">
        <v>83</v>
      </c>
      <c r="AV110" s="13" t="s">
        <v>233</v>
      </c>
      <c r="AW110" s="13" t="s">
        <v>33</v>
      </c>
      <c r="AX110" s="13" t="s">
        <v>81</v>
      </c>
      <c r="AY110" s="158" t="s">
        <v>226</v>
      </c>
    </row>
    <row r="111" spans="2:65" s="1" customFormat="1" ht="33" customHeight="1" x14ac:dyDescent="0.2">
      <c r="B111" s="33"/>
      <c r="C111" s="132" t="s">
        <v>260</v>
      </c>
      <c r="D111" s="132" t="s">
        <v>228</v>
      </c>
      <c r="E111" s="133" t="s">
        <v>1851</v>
      </c>
      <c r="F111" s="134" t="s">
        <v>1852</v>
      </c>
      <c r="G111" s="135" t="s">
        <v>231</v>
      </c>
      <c r="H111" s="136">
        <v>297.2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0.22</v>
      </c>
      <c r="T111" s="142">
        <f>S111*H111</f>
        <v>65.384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1853</v>
      </c>
    </row>
    <row r="112" spans="2:65" s="1" customFormat="1" x14ac:dyDescent="0.2">
      <c r="B112" s="33"/>
      <c r="D112" s="145" t="s">
        <v>235</v>
      </c>
      <c r="F112" s="146" t="s">
        <v>1854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1581</v>
      </c>
      <c r="H113" s="153">
        <v>297.2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73</v>
      </c>
      <c r="AY113" s="151" t="s">
        <v>226</v>
      </c>
    </row>
    <row r="114" spans="2:65" s="13" customFormat="1" x14ac:dyDescent="0.2">
      <c r="B114" s="157"/>
      <c r="D114" s="150" t="s">
        <v>237</v>
      </c>
      <c r="E114" s="158" t="s">
        <v>19</v>
      </c>
      <c r="F114" s="159" t="s">
        <v>240</v>
      </c>
      <c r="H114" s="160">
        <v>297.2</v>
      </c>
      <c r="I114" s="161"/>
      <c r="L114" s="157"/>
      <c r="M114" s="162"/>
      <c r="T114" s="163"/>
      <c r="AT114" s="158" t="s">
        <v>237</v>
      </c>
      <c r="AU114" s="158" t="s">
        <v>83</v>
      </c>
      <c r="AV114" s="13" t="s">
        <v>233</v>
      </c>
      <c r="AW114" s="13" t="s">
        <v>33</v>
      </c>
      <c r="AX114" s="13" t="s">
        <v>81</v>
      </c>
      <c r="AY114" s="158" t="s">
        <v>226</v>
      </c>
    </row>
    <row r="115" spans="2:65" s="1" customFormat="1" ht="24.2" customHeight="1" x14ac:dyDescent="0.2">
      <c r="B115" s="33"/>
      <c r="C115" s="132" t="s">
        <v>265</v>
      </c>
      <c r="D115" s="132" t="s">
        <v>228</v>
      </c>
      <c r="E115" s="133" t="s">
        <v>1855</v>
      </c>
      <c r="F115" s="134" t="s">
        <v>1856</v>
      </c>
      <c r="G115" s="135" t="s">
        <v>231</v>
      </c>
      <c r="H115" s="136">
        <v>726.84799999999996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6.0000000000000002E-5</v>
      </c>
      <c r="R115" s="141">
        <f>Q115*H115</f>
        <v>4.3610879999999998E-2</v>
      </c>
      <c r="S115" s="141">
        <v>9.1999999999999998E-2</v>
      </c>
      <c r="T115" s="142">
        <f>S115*H115</f>
        <v>66.870015999999993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1857</v>
      </c>
    </row>
    <row r="116" spans="2:65" s="1" customFormat="1" x14ac:dyDescent="0.2">
      <c r="B116" s="33"/>
      <c r="D116" s="145" t="s">
        <v>235</v>
      </c>
      <c r="F116" s="146" t="s">
        <v>1858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1859</v>
      </c>
      <c r="H117" s="153">
        <v>726.84799999999996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270</v>
      </c>
      <c r="D118" s="132" t="s">
        <v>228</v>
      </c>
      <c r="E118" s="133" t="s">
        <v>560</v>
      </c>
      <c r="F118" s="134" t="s">
        <v>561</v>
      </c>
      <c r="G118" s="135" t="s">
        <v>562</v>
      </c>
      <c r="H118" s="136">
        <v>656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3.0000000000000001E-5</v>
      </c>
      <c r="R118" s="141">
        <f>Q118*H118</f>
        <v>1.968E-2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1860</v>
      </c>
    </row>
    <row r="119" spans="2:65" s="1" customFormat="1" x14ac:dyDescent="0.2">
      <c r="B119" s="33"/>
      <c r="D119" s="145" t="s">
        <v>235</v>
      </c>
      <c r="F119" s="146" t="s">
        <v>564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2" customFormat="1" x14ac:dyDescent="0.2">
      <c r="B120" s="149"/>
      <c r="D120" s="150" t="s">
        <v>237</v>
      </c>
      <c r="F120" s="152" t="s">
        <v>2463</v>
      </c>
      <c r="H120" s="153">
        <v>656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4</v>
      </c>
      <c r="AX120" s="12" t="s">
        <v>81</v>
      </c>
      <c r="AY120" s="151" t="s">
        <v>226</v>
      </c>
    </row>
    <row r="121" spans="2:65" s="1" customFormat="1" ht="24.2" customHeight="1" x14ac:dyDescent="0.2">
      <c r="B121" s="33"/>
      <c r="C121" s="132" t="s">
        <v>330</v>
      </c>
      <c r="D121" s="132" t="s">
        <v>228</v>
      </c>
      <c r="E121" s="133" t="s">
        <v>566</v>
      </c>
      <c r="F121" s="134" t="s">
        <v>567</v>
      </c>
      <c r="G121" s="135" t="s">
        <v>568</v>
      </c>
      <c r="H121" s="136">
        <v>82</v>
      </c>
      <c r="I121" s="137"/>
      <c r="J121" s="138">
        <f>ROUND(I121*H121,2)</f>
        <v>0</v>
      </c>
      <c r="K121" s="134" t="s">
        <v>232</v>
      </c>
      <c r="L121" s="33"/>
      <c r="M121" s="139" t="s">
        <v>19</v>
      </c>
      <c r="N121" s="140" t="s">
        <v>44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233</v>
      </c>
      <c r="AT121" s="143" t="s">
        <v>228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1862</v>
      </c>
    </row>
    <row r="122" spans="2:65" s="1" customFormat="1" x14ac:dyDescent="0.2">
      <c r="B122" s="33"/>
      <c r="D122" s="145" t="s">
        <v>235</v>
      </c>
      <c r="F122" s="146" t="s">
        <v>570</v>
      </c>
      <c r="I122" s="147"/>
      <c r="L122" s="33"/>
      <c r="M122" s="148"/>
      <c r="T122" s="54"/>
      <c r="AT122" s="18" t="s">
        <v>235</v>
      </c>
      <c r="AU122" s="18" t="s">
        <v>83</v>
      </c>
    </row>
    <row r="123" spans="2:65" s="1" customFormat="1" ht="49.15" customHeight="1" x14ac:dyDescent="0.2">
      <c r="B123" s="33"/>
      <c r="C123" s="132" t="s">
        <v>337</v>
      </c>
      <c r="D123" s="132" t="s">
        <v>228</v>
      </c>
      <c r="E123" s="133" t="s">
        <v>1596</v>
      </c>
      <c r="F123" s="134" t="s">
        <v>1597</v>
      </c>
      <c r="G123" s="135" t="s">
        <v>396</v>
      </c>
      <c r="H123" s="136">
        <v>14.4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8.6800000000000002E-3</v>
      </c>
      <c r="R123" s="141">
        <f>Q123*H123</f>
        <v>0.12499200000000001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1863</v>
      </c>
    </row>
    <row r="124" spans="2:65" s="1" customFormat="1" x14ac:dyDescent="0.2">
      <c r="B124" s="33"/>
      <c r="D124" s="145" t="s">
        <v>235</v>
      </c>
      <c r="F124" s="146" t="s">
        <v>1599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5" customFormat="1" x14ac:dyDescent="0.2">
      <c r="B125" s="185"/>
      <c r="D125" s="150" t="s">
        <v>237</v>
      </c>
      <c r="E125" s="186" t="s">
        <v>19</v>
      </c>
      <c r="F125" s="187" t="s">
        <v>1600</v>
      </c>
      <c r="H125" s="186" t="s">
        <v>19</v>
      </c>
      <c r="I125" s="188"/>
      <c r="L125" s="185"/>
      <c r="M125" s="189"/>
      <c r="T125" s="190"/>
      <c r="AT125" s="186" t="s">
        <v>237</v>
      </c>
      <c r="AU125" s="186" t="s">
        <v>83</v>
      </c>
      <c r="AV125" s="15" t="s">
        <v>81</v>
      </c>
      <c r="AW125" s="15" t="s">
        <v>33</v>
      </c>
      <c r="AX125" s="15" t="s">
        <v>73</v>
      </c>
      <c r="AY125" s="186" t="s">
        <v>226</v>
      </c>
    </row>
    <row r="126" spans="2:65" s="12" customFormat="1" x14ac:dyDescent="0.2">
      <c r="B126" s="149"/>
      <c r="D126" s="150" t="s">
        <v>237</v>
      </c>
      <c r="E126" s="151" t="s">
        <v>19</v>
      </c>
      <c r="F126" s="152" t="s">
        <v>2464</v>
      </c>
      <c r="H126" s="153">
        <v>14.4</v>
      </c>
      <c r="I126" s="154"/>
      <c r="L126" s="149"/>
      <c r="M126" s="155"/>
      <c r="T126" s="156"/>
      <c r="AT126" s="151" t="s">
        <v>237</v>
      </c>
      <c r="AU126" s="151" t="s">
        <v>83</v>
      </c>
      <c r="AV126" s="12" t="s">
        <v>83</v>
      </c>
      <c r="AW126" s="12" t="s">
        <v>33</v>
      </c>
      <c r="AX126" s="12" t="s">
        <v>73</v>
      </c>
      <c r="AY126" s="151" t="s">
        <v>226</v>
      </c>
    </row>
    <row r="127" spans="2:65" s="13" customFormat="1" x14ac:dyDescent="0.2">
      <c r="B127" s="157"/>
      <c r="D127" s="150" t="s">
        <v>237</v>
      </c>
      <c r="E127" s="158" t="s">
        <v>19</v>
      </c>
      <c r="F127" s="159" t="s">
        <v>240</v>
      </c>
      <c r="H127" s="160">
        <v>14.4</v>
      </c>
      <c r="I127" s="161"/>
      <c r="L127" s="157"/>
      <c r="M127" s="162"/>
      <c r="T127" s="163"/>
      <c r="AT127" s="158" t="s">
        <v>237</v>
      </c>
      <c r="AU127" s="158" t="s">
        <v>83</v>
      </c>
      <c r="AV127" s="13" t="s">
        <v>233</v>
      </c>
      <c r="AW127" s="13" t="s">
        <v>33</v>
      </c>
      <c r="AX127" s="13" t="s">
        <v>81</v>
      </c>
      <c r="AY127" s="158" t="s">
        <v>226</v>
      </c>
    </row>
    <row r="128" spans="2:65" s="1" customFormat="1" ht="49.15" customHeight="1" x14ac:dyDescent="0.2">
      <c r="B128" s="33"/>
      <c r="C128" s="132" t="s">
        <v>343</v>
      </c>
      <c r="D128" s="132" t="s">
        <v>228</v>
      </c>
      <c r="E128" s="133" t="s">
        <v>1602</v>
      </c>
      <c r="F128" s="134" t="s">
        <v>1603</v>
      </c>
      <c r="G128" s="135" t="s">
        <v>396</v>
      </c>
      <c r="H128" s="136">
        <v>2.4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1.269E-2</v>
      </c>
      <c r="R128" s="141">
        <f>Q128*H128</f>
        <v>3.0455999999999997E-2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1865</v>
      </c>
    </row>
    <row r="129" spans="2:65" s="1" customFormat="1" x14ac:dyDescent="0.2">
      <c r="B129" s="33"/>
      <c r="D129" s="145" t="s">
        <v>235</v>
      </c>
      <c r="F129" s="146" t="s">
        <v>1605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5" customFormat="1" x14ac:dyDescent="0.2">
      <c r="B130" s="185"/>
      <c r="D130" s="150" t="s">
        <v>237</v>
      </c>
      <c r="E130" s="186" t="s">
        <v>19</v>
      </c>
      <c r="F130" s="187" t="s">
        <v>1866</v>
      </c>
      <c r="H130" s="186" t="s">
        <v>19</v>
      </c>
      <c r="I130" s="188"/>
      <c r="L130" s="185"/>
      <c r="M130" s="189"/>
      <c r="T130" s="190"/>
      <c r="AT130" s="186" t="s">
        <v>237</v>
      </c>
      <c r="AU130" s="186" t="s">
        <v>83</v>
      </c>
      <c r="AV130" s="15" t="s">
        <v>81</v>
      </c>
      <c r="AW130" s="15" t="s">
        <v>33</v>
      </c>
      <c r="AX130" s="15" t="s">
        <v>73</v>
      </c>
      <c r="AY130" s="186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2465</v>
      </c>
      <c r="H131" s="153">
        <v>2.4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3" customFormat="1" x14ac:dyDescent="0.2">
      <c r="B132" s="157"/>
      <c r="D132" s="150" t="s">
        <v>237</v>
      </c>
      <c r="E132" s="158" t="s">
        <v>19</v>
      </c>
      <c r="F132" s="159" t="s">
        <v>240</v>
      </c>
      <c r="H132" s="160">
        <v>2.4</v>
      </c>
      <c r="I132" s="161"/>
      <c r="L132" s="157"/>
      <c r="M132" s="162"/>
      <c r="T132" s="163"/>
      <c r="AT132" s="158" t="s">
        <v>237</v>
      </c>
      <c r="AU132" s="158" t="s">
        <v>83</v>
      </c>
      <c r="AV132" s="13" t="s">
        <v>233</v>
      </c>
      <c r="AW132" s="13" t="s">
        <v>33</v>
      </c>
      <c r="AX132" s="13" t="s">
        <v>81</v>
      </c>
      <c r="AY132" s="158" t="s">
        <v>226</v>
      </c>
    </row>
    <row r="133" spans="2:65" s="1" customFormat="1" ht="49.15" customHeight="1" x14ac:dyDescent="0.2">
      <c r="B133" s="33"/>
      <c r="C133" s="132" t="s">
        <v>348</v>
      </c>
      <c r="D133" s="132" t="s">
        <v>228</v>
      </c>
      <c r="E133" s="133" t="s">
        <v>1608</v>
      </c>
      <c r="F133" s="134" t="s">
        <v>1609</v>
      </c>
      <c r="G133" s="135" t="s">
        <v>396</v>
      </c>
      <c r="H133" s="136">
        <v>3.6</v>
      </c>
      <c r="I133" s="137"/>
      <c r="J133" s="138">
        <f>ROUND(I133*H133,2)</f>
        <v>0</v>
      </c>
      <c r="K133" s="134" t="s">
        <v>232</v>
      </c>
      <c r="L133" s="33"/>
      <c r="M133" s="139" t="s">
        <v>19</v>
      </c>
      <c r="N133" s="140" t="s">
        <v>44</v>
      </c>
      <c r="P133" s="141">
        <f>O133*H133</f>
        <v>0</v>
      </c>
      <c r="Q133" s="141">
        <v>3.6900000000000002E-2</v>
      </c>
      <c r="R133" s="141">
        <f>Q133*H133</f>
        <v>0.13284000000000001</v>
      </c>
      <c r="S133" s="141">
        <v>0</v>
      </c>
      <c r="T133" s="142">
        <f>S133*H133</f>
        <v>0</v>
      </c>
      <c r="AR133" s="143" t="s">
        <v>233</v>
      </c>
      <c r="AT133" s="143" t="s">
        <v>228</v>
      </c>
      <c r="AU133" s="143" t="s">
        <v>83</v>
      </c>
      <c r="AY133" s="18" t="s">
        <v>226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81</v>
      </c>
      <c r="BK133" s="144">
        <f>ROUND(I133*H133,2)</f>
        <v>0</v>
      </c>
      <c r="BL133" s="18" t="s">
        <v>233</v>
      </c>
      <c r="BM133" s="143" t="s">
        <v>1868</v>
      </c>
    </row>
    <row r="134" spans="2:65" s="1" customFormat="1" x14ac:dyDescent="0.2">
      <c r="B134" s="33"/>
      <c r="D134" s="145" t="s">
        <v>235</v>
      </c>
      <c r="F134" s="146" t="s">
        <v>1611</v>
      </c>
      <c r="I134" s="147"/>
      <c r="L134" s="33"/>
      <c r="M134" s="148"/>
      <c r="T134" s="54"/>
      <c r="AT134" s="18" t="s">
        <v>235</v>
      </c>
      <c r="AU134" s="18" t="s">
        <v>83</v>
      </c>
    </row>
    <row r="135" spans="2:65" s="15" customFormat="1" x14ac:dyDescent="0.2">
      <c r="B135" s="185"/>
      <c r="D135" s="150" t="s">
        <v>237</v>
      </c>
      <c r="E135" s="186" t="s">
        <v>19</v>
      </c>
      <c r="F135" s="187" t="s">
        <v>1869</v>
      </c>
      <c r="H135" s="186" t="s">
        <v>19</v>
      </c>
      <c r="I135" s="188"/>
      <c r="L135" s="185"/>
      <c r="M135" s="189"/>
      <c r="T135" s="190"/>
      <c r="AT135" s="186" t="s">
        <v>237</v>
      </c>
      <c r="AU135" s="186" t="s">
        <v>83</v>
      </c>
      <c r="AV135" s="15" t="s">
        <v>81</v>
      </c>
      <c r="AW135" s="15" t="s">
        <v>33</v>
      </c>
      <c r="AX135" s="15" t="s">
        <v>73</v>
      </c>
      <c r="AY135" s="186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2466</v>
      </c>
      <c r="H136" s="153">
        <v>3.6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3" customFormat="1" x14ac:dyDescent="0.2">
      <c r="B137" s="157"/>
      <c r="D137" s="150" t="s">
        <v>237</v>
      </c>
      <c r="E137" s="158" t="s">
        <v>19</v>
      </c>
      <c r="F137" s="159" t="s">
        <v>240</v>
      </c>
      <c r="H137" s="160">
        <v>3.6</v>
      </c>
      <c r="I137" s="161"/>
      <c r="L137" s="157"/>
      <c r="M137" s="162"/>
      <c r="T137" s="163"/>
      <c r="AT137" s="158" t="s">
        <v>237</v>
      </c>
      <c r="AU137" s="158" t="s">
        <v>83</v>
      </c>
      <c r="AV137" s="13" t="s">
        <v>233</v>
      </c>
      <c r="AW137" s="13" t="s">
        <v>33</v>
      </c>
      <c r="AX137" s="13" t="s">
        <v>81</v>
      </c>
      <c r="AY137" s="158" t="s">
        <v>226</v>
      </c>
    </row>
    <row r="138" spans="2:65" s="1" customFormat="1" ht="24.2" customHeight="1" x14ac:dyDescent="0.2">
      <c r="B138" s="33"/>
      <c r="C138" s="132" t="s">
        <v>354</v>
      </c>
      <c r="D138" s="132" t="s">
        <v>228</v>
      </c>
      <c r="E138" s="133" t="s">
        <v>1613</v>
      </c>
      <c r="F138" s="134" t="s">
        <v>1614</v>
      </c>
      <c r="G138" s="135" t="s">
        <v>277</v>
      </c>
      <c r="H138" s="136">
        <v>63.767000000000003</v>
      </c>
      <c r="I138" s="137"/>
      <c r="J138" s="138">
        <f>ROUND(I138*H138,2)</f>
        <v>0</v>
      </c>
      <c r="K138" s="134" t="s">
        <v>232</v>
      </c>
      <c r="L138" s="33"/>
      <c r="M138" s="139" t="s">
        <v>19</v>
      </c>
      <c r="N138" s="140" t="s">
        <v>44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233</v>
      </c>
      <c r="AT138" s="143" t="s">
        <v>228</v>
      </c>
      <c r="AU138" s="143" t="s">
        <v>83</v>
      </c>
      <c r="AY138" s="18" t="s">
        <v>226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81</v>
      </c>
      <c r="BK138" s="144">
        <f>ROUND(I138*H138,2)</f>
        <v>0</v>
      </c>
      <c r="BL138" s="18" t="s">
        <v>233</v>
      </c>
      <c r="BM138" s="143" t="s">
        <v>1871</v>
      </c>
    </row>
    <row r="139" spans="2:65" s="1" customFormat="1" x14ac:dyDescent="0.2">
      <c r="B139" s="33"/>
      <c r="D139" s="145" t="s">
        <v>235</v>
      </c>
      <c r="F139" s="146" t="s">
        <v>1616</v>
      </c>
      <c r="I139" s="147"/>
      <c r="L139" s="33"/>
      <c r="M139" s="148"/>
      <c r="T139" s="54"/>
      <c r="AT139" s="18" t="s">
        <v>235</v>
      </c>
      <c r="AU139" s="18" t="s">
        <v>83</v>
      </c>
    </row>
    <row r="140" spans="2:65" s="12" customFormat="1" x14ac:dyDescent="0.2">
      <c r="B140" s="149"/>
      <c r="D140" s="150" t="s">
        <v>237</v>
      </c>
      <c r="E140" s="151" t="s">
        <v>19</v>
      </c>
      <c r="F140" s="152" t="s">
        <v>1617</v>
      </c>
      <c r="H140" s="153">
        <v>63.767000000000003</v>
      </c>
      <c r="I140" s="154"/>
      <c r="L140" s="149"/>
      <c r="M140" s="155"/>
      <c r="T140" s="156"/>
      <c r="AT140" s="151" t="s">
        <v>237</v>
      </c>
      <c r="AU140" s="151" t="s">
        <v>83</v>
      </c>
      <c r="AV140" s="12" t="s">
        <v>83</v>
      </c>
      <c r="AW140" s="12" t="s">
        <v>33</v>
      </c>
      <c r="AX140" s="12" t="s">
        <v>81</v>
      </c>
      <c r="AY140" s="151" t="s">
        <v>226</v>
      </c>
    </row>
    <row r="141" spans="2:65" s="1" customFormat="1" ht="16.5" customHeight="1" x14ac:dyDescent="0.2">
      <c r="B141" s="33"/>
      <c r="C141" s="132" t="s">
        <v>359</v>
      </c>
      <c r="D141" s="132" t="s">
        <v>228</v>
      </c>
      <c r="E141" s="133" t="s">
        <v>299</v>
      </c>
      <c r="F141" s="134" t="s">
        <v>300</v>
      </c>
      <c r="G141" s="135" t="s">
        <v>231</v>
      </c>
      <c r="H141" s="136">
        <v>244.72499999999999</v>
      </c>
      <c r="I141" s="137"/>
      <c r="J141" s="138">
        <f>ROUND(I141*H141,2)</f>
        <v>0</v>
      </c>
      <c r="K141" s="134" t="s">
        <v>232</v>
      </c>
      <c r="L141" s="33"/>
      <c r="M141" s="139" t="s">
        <v>19</v>
      </c>
      <c r="N141" s="140" t="s">
        <v>44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233</v>
      </c>
      <c r="AT141" s="143" t="s">
        <v>228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2035</v>
      </c>
    </row>
    <row r="142" spans="2:65" s="1" customFormat="1" x14ac:dyDescent="0.2">
      <c r="B142" s="33"/>
      <c r="D142" s="145" t="s">
        <v>235</v>
      </c>
      <c r="F142" s="146" t="s">
        <v>302</v>
      </c>
      <c r="I142" s="147"/>
      <c r="L142" s="33"/>
      <c r="M142" s="148"/>
      <c r="T142" s="54"/>
      <c r="AT142" s="18" t="s">
        <v>235</v>
      </c>
      <c r="AU142" s="18" t="s">
        <v>83</v>
      </c>
    </row>
    <row r="143" spans="2:65" s="15" customFormat="1" x14ac:dyDescent="0.2">
      <c r="B143" s="185"/>
      <c r="D143" s="150" t="s">
        <v>237</v>
      </c>
      <c r="E143" s="186" t="s">
        <v>19</v>
      </c>
      <c r="F143" s="187" t="s">
        <v>2036</v>
      </c>
      <c r="H143" s="186" t="s">
        <v>19</v>
      </c>
      <c r="I143" s="188"/>
      <c r="L143" s="185"/>
      <c r="M143" s="189"/>
      <c r="T143" s="190"/>
      <c r="AT143" s="186" t="s">
        <v>237</v>
      </c>
      <c r="AU143" s="186" t="s">
        <v>83</v>
      </c>
      <c r="AV143" s="15" t="s">
        <v>81</v>
      </c>
      <c r="AW143" s="15" t="s">
        <v>33</v>
      </c>
      <c r="AX143" s="15" t="s">
        <v>73</v>
      </c>
      <c r="AY143" s="186" t="s">
        <v>226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2037</v>
      </c>
      <c r="H144" s="153">
        <v>244.72499999999999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24.2" customHeight="1" x14ac:dyDescent="0.2">
      <c r="B145" s="33"/>
      <c r="C145" s="132" t="s">
        <v>8</v>
      </c>
      <c r="D145" s="132" t="s">
        <v>228</v>
      </c>
      <c r="E145" s="133" t="s">
        <v>1872</v>
      </c>
      <c r="F145" s="134" t="s">
        <v>1873</v>
      </c>
      <c r="G145" s="135" t="s">
        <v>277</v>
      </c>
      <c r="H145" s="136">
        <v>382.601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1874</v>
      </c>
    </row>
    <row r="146" spans="2:65" s="1" customFormat="1" x14ac:dyDescent="0.2">
      <c r="B146" s="33"/>
      <c r="D146" s="145" t="s">
        <v>235</v>
      </c>
      <c r="F146" s="146" t="s">
        <v>1875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5" customFormat="1" x14ac:dyDescent="0.2">
      <c r="B147" s="185"/>
      <c r="D147" s="150" t="s">
        <v>237</v>
      </c>
      <c r="E147" s="186" t="s">
        <v>19</v>
      </c>
      <c r="F147" s="187" t="s">
        <v>837</v>
      </c>
      <c r="H147" s="186" t="s">
        <v>19</v>
      </c>
      <c r="I147" s="188"/>
      <c r="L147" s="185"/>
      <c r="M147" s="189"/>
      <c r="T147" s="190"/>
      <c r="AT147" s="186" t="s">
        <v>237</v>
      </c>
      <c r="AU147" s="186" t="s">
        <v>83</v>
      </c>
      <c r="AV147" s="15" t="s">
        <v>81</v>
      </c>
      <c r="AW147" s="15" t="s">
        <v>33</v>
      </c>
      <c r="AX147" s="15" t="s">
        <v>73</v>
      </c>
      <c r="AY147" s="186" t="s">
        <v>226</v>
      </c>
    </row>
    <row r="148" spans="2:65" s="12" customFormat="1" x14ac:dyDescent="0.2">
      <c r="B148" s="149"/>
      <c r="D148" s="150" t="s">
        <v>237</v>
      </c>
      <c r="E148" s="151" t="s">
        <v>19</v>
      </c>
      <c r="F148" s="152" t="s">
        <v>2467</v>
      </c>
      <c r="H148" s="153">
        <v>724.05799999999999</v>
      </c>
      <c r="I148" s="154"/>
      <c r="L148" s="149"/>
      <c r="M148" s="155"/>
      <c r="T148" s="156"/>
      <c r="AT148" s="151" t="s">
        <v>237</v>
      </c>
      <c r="AU148" s="151" t="s">
        <v>83</v>
      </c>
      <c r="AV148" s="12" t="s">
        <v>83</v>
      </c>
      <c r="AW148" s="12" t="s">
        <v>33</v>
      </c>
      <c r="AX148" s="12" t="s">
        <v>73</v>
      </c>
      <c r="AY148" s="151" t="s">
        <v>226</v>
      </c>
    </row>
    <row r="149" spans="2:65" s="15" customFormat="1" x14ac:dyDescent="0.2">
      <c r="B149" s="185"/>
      <c r="D149" s="150" t="s">
        <v>237</v>
      </c>
      <c r="E149" s="186" t="s">
        <v>19</v>
      </c>
      <c r="F149" s="187" t="s">
        <v>842</v>
      </c>
      <c r="H149" s="186" t="s">
        <v>19</v>
      </c>
      <c r="I149" s="188"/>
      <c r="L149" s="185"/>
      <c r="M149" s="189"/>
      <c r="T149" s="190"/>
      <c r="AT149" s="186" t="s">
        <v>237</v>
      </c>
      <c r="AU149" s="186" t="s">
        <v>83</v>
      </c>
      <c r="AV149" s="15" t="s">
        <v>81</v>
      </c>
      <c r="AW149" s="15" t="s">
        <v>33</v>
      </c>
      <c r="AX149" s="15" t="s">
        <v>73</v>
      </c>
      <c r="AY149" s="186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2181</v>
      </c>
      <c r="H150" s="153">
        <v>52.665999999999997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2182</v>
      </c>
      <c r="H151" s="153">
        <v>15.313000000000001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5" customFormat="1" x14ac:dyDescent="0.2">
      <c r="B152" s="185"/>
      <c r="D152" s="150" t="s">
        <v>237</v>
      </c>
      <c r="E152" s="186" t="s">
        <v>19</v>
      </c>
      <c r="F152" s="187" t="s">
        <v>1200</v>
      </c>
      <c r="H152" s="186" t="s">
        <v>19</v>
      </c>
      <c r="I152" s="188"/>
      <c r="L152" s="185"/>
      <c r="M152" s="189"/>
      <c r="T152" s="190"/>
      <c r="AT152" s="186" t="s">
        <v>237</v>
      </c>
      <c r="AU152" s="186" t="s">
        <v>83</v>
      </c>
      <c r="AV152" s="15" t="s">
        <v>81</v>
      </c>
      <c r="AW152" s="15" t="s">
        <v>33</v>
      </c>
      <c r="AX152" s="15" t="s">
        <v>73</v>
      </c>
      <c r="AY152" s="186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1879</v>
      </c>
      <c r="H153" s="153">
        <v>-139.684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1628</v>
      </c>
      <c r="H154" s="153">
        <v>-14.683999999999999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4" customFormat="1" x14ac:dyDescent="0.2">
      <c r="B155" s="168"/>
      <c r="D155" s="150" t="s">
        <v>237</v>
      </c>
      <c r="E155" s="169" t="s">
        <v>50</v>
      </c>
      <c r="F155" s="170" t="s">
        <v>310</v>
      </c>
      <c r="H155" s="171">
        <v>637.66899999999998</v>
      </c>
      <c r="I155" s="172"/>
      <c r="L155" s="168"/>
      <c r="M155" s="173"/>
      <c r="T155" s="174"/>
      <c r="AT155" s="169" t="s">
        <v>237</v>
      </c>
      <c r="AU155" s="169" t="s">
        <v>83</v>
      </c>
      <c r="AV155" s="14" t="s">
        <v>246</v>
      </c>
      <c r="AW155" s="14" t="s">
        <v>33</v>
      </c>
      <c r="AX155" s="14" t="s">
        <v>73</v>
      </c>
      <c r="AY155" s="169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1629</v>
      </c>
      <c r="H156" s="153">
        <v>382.601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81</v>
      </c>
      <c r="AY156" s="151" t="s">
        <v>226</v>
      </c>
    </row>
    <row r="157" spans="2:65" s="1" customFormat="1" ht="33" customHeight="1" x14ac:dyDescent="0.2">
      <c r="B157" s="33"/>
      <c r="C157" s="132" t="s">
        <v>366</v>
      </c>
      <c r="D157" s="132" t="s">
        <v>228</v>
      </c>
      <c r="E157" s="133" t="s">
        <v>1880</v>
      </c>
      <c r="F157" s="134" t="s">
        <v>1881</v>
      </c>
      <c r="G157" s="135" t="s">
        <v>277</v>
      </c>
      <c r="H157" s="136">
        <v>191.30099999999999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1882</v>
      </c>
    </row>
    <row r="158" spans="2:65" s="1" customFormat="1" x14ac:dyDescent="0.2">
      <c r="B158" s="33"/>
      <c r="D158" s="145" t="s">
        <v>235</v>
      </c>
      <c r="F158" s="146" t="s">
        <v>1883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1634</v>
      </c>
      <c r="H159" s="153">
        <v>191.30099999999999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81</v>
      </c>
      <c r="AY159" s="151" t="s">
        <v>226</v>
      </c>
    </row>
    <row r="160" spans="2:65" s="1" customFormat="1" ht="33" customHeight="1" x14ac:dyDescent="0.2">
      <c r="B160" s="33"/>
      <c r="C160" s="132" t="s">
        <v>372</v>
      </c>
      <c r="D160" s="132" t="s">
        <v>228</v>
      </c>
      <c r="E160" s="133" t="s">
        <v>1884</v>
      </c>
      <c r="F160" s="134" t="s">
        <v>1885</v>
      </c>
      <c r="G160" s="135" t="s">
        <v>277</v>
      </c>
      <c r="H160" s="136">
        <v>63.767000000000003</v>
      </c>
      <c r="I160" s="137"/>
      <c r="J160" s="138">
        <f>ROUND(I160*H160,2)</f>
        <v>0</v>
      </c>
      <c r="K160" s="134" t="s">
        <v>232</v>
      </c>
      <c r="L160" s="33"/>
      <c r="M160" s="139" t="s">
        <v>19</v>
      </c>
      <c r="N160" s="140" t="s">
        <v>44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233</v>
      </c>
      <c r="AT160" s="143" t="s">
        <v>228</v>
      </c>
      <c r="AU160" s="143" t="s">
        <v>83</v>
      </c>
      <c r="AY160" s="18" t="s">
        <v>226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81</v>
      </c>
      <c r="BK160" s="144">
        <f>ROUND(I160*H160,2)</f>
        <v>0</v>
      </c>
      <c r="BL160" s="18" t="s">
        <v>233</v>
      </c>
      <c r="BM160" s="143" t="s">
        <v>1886</v>
      </c>
    </row>
    <row r="161" spans="2:65" s="1" customFormat="1" x14ac:dyDescent="0.2">
      <c r="B161" s="33"/>
      <c r="D161" s="145" t="s">
        <v>235</v>
      </c>
      <c r="F161" s="146" t="s">
        <v>1887</v>
      </c>
      <c r="I161" s="147"/>
      <c r="L161" s="33"/>
      <c r="M161" s="148"/>
      <c r="T161" s="54"/>
      <c r="AT161" s="18" t="s">
        <v>235</v>
      </c>
      <c r="AU161" s="18" t="s">
        <v>83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1617</v>
      </c>
      <c r="H162" s="153">
        <v>63.767000000000003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81</v>
      </c>
      <c r="AY162" s="151" t="s">
        <v>226</v>
      </c>
    </row>
    <row r="163" spans="2:65" s="1" customFormat="1" ht="24.2" customHeight="1" x14ac:dyDescent="0.2">
      <c r="B163" s="33"/>
      <c r="C163" s="132" t="s">
        <v>377</v>
      </c>
      <c r="D163" s="132" t="s">
        <v>228</v>
      </c>
      <c r="E163" s="133" t="s">
        <v>1639</v>
      </c>
      <c r="F163" s="134" t="s">
        <v>1640</v>
      </c>
      <c r="G163" s="135" t="s">
        <v>231</v>
      </c>
      <c r="H163" s="136">
        <v>1206.7639999999999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8.4999999999999995E-4</v>
      </c>
      <c r="R163" s="141">
        <f>Q163*H163</f>
        <v>1.0257493999999998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1888</v>
      </c>
    </row>
    <row r="164" spans="2:65" s="1" customFormat="1" x14ac:dyDescent="0.2">
      <c r="B164" s="33"/>
      <c r="D164" s="145" t="s">
        <v>235</v>
      </c>
      <c r="F164" s="146" t="s">
        <v>1642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5" customFormat="1" x14ac:dyDescent="0.2">
      <c r="B165" s="185"/>
      <c r="D165" s="150" t="s">
        <v>237</v>
      </c>
      <c r="E165" s="186" t="s">
        <v>19</v>
      </c>
      <c r="F165" s="187" t="s">
        <v>837</v>
      </c>
      <c r="H165" s="186" t="s">
        <v>19</v>
      </c>
      <c r="I165" s="188"/>
      <c r="L165" s="185"/>
      <c r="M165" s="189"/>
      <c r="T165" s="190"/>
      <c r="AT165" s="186" t="s">
        <v>237</v>
      </c>
      <c r="AU165" s="186" t="s">
        <v>83</v>
      </c>
      <c r="AV165" s="15" t="s">
        <v>81</v>
      </c>
      <c r="AW165" s="15" t="s">
        <v>33</v>
      </c>
      <c r="AX165" s="15" t="s">
        <v>73</v>
      </c>
      <c r="AY165" s="186" t="s">
        <v>226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2468</v>
      </c>
      <c r="H166" s="153">
        <v>1206.7639999999999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73</v>
      </c>
      <c r="AY166" s="151" t="s">
        <v>226</v>
      </c>
    </row>
    <row r="167" spans="2:65" s="13" customFormat="1" x14ac:dyDescent="0.2">
      <c r="B167" s="157"/>
      <c r="D167" s="150" t="s">
        <v>237</v>
      </c>
      <c r="E167" s="158" t="s">
        <v>19</v>
      </c>
      <c r="F167" s="159" t="s">
        <v>240</v>
      </c>
      <c r="H167" s="160">
        <v>1206.7639999999999</v>
      </c>
      <c r="I167" s="161"/>
      <c r="L167" s="157"/>
      <c r="M167" s="162"/>
      <c r="T167" s="163"/>
      <c r="AT167" s="158" t="s">
        <v>237</v>
      </c>
      <c r="AU167" s="158" t="s">
        <v>83</v>
      </c>
      <c r="AV167" s="13" t="s">
        <v>233</v>
      </c>
      <c r="AW167" s="13" t="s">
        <v>33</v>
      </c>
      <c r="AX167" s="13" t="s">
        <v>81</v>
      </c>
      <c r="AY167" s="158" t="s">
        <v>226</v>
      </c>
    </row>
    <row r="168" spans="2:65" s="1" customFormat="1" ht="24.2" customHeight="1" x14ac:dyDescent="0.2">
      <c r="B168" s="33"/>
      <c r="C168" s="132" t="s">
        <v>381</v>
      </c>
      <c r="D168" s="132" t="s">
        <v>228</v>
      </c>
      <c r="E168" s="133" t="s">
        <v>1645</v>
      </c>
      <c r="F168" s="134" t="s">
        <v>1646</v>
      </c>
      <c r="G168" s="135" t="s">
        <v>231</v>
      </c>
      <c r="H168" s="136">
        <v>1206.7639999999999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1890</v>
      </c>
    </row>
    <row r="169" spans="2:65" s="1" customFormat="1" x14ac:dyDescent="0.2">
      <c r="B169" s="33"/>
      <c r="D169" s="145" t="s">
        <v>235</v>
      </c>
      <c r="F169" s="146" t="s">
        <v>1648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" customFormat="1" ht="37.9" customHeight="1" x14ac:dyDescent="0.2">
      <c r="B170" s="33"/>
      <c r="C170" s="132" t="s">
        <v>386</v>
      </c>
      <c r="D170" s="132" t="s">
        <v>228</v>
      </c>
      <c r="E170" s="133" t="s">
        <v>1226</v>
      </c>
      <c r="F170" s="134" t="s">
        <v>1227</v>
      </c>
      <c r="G170" s="135" t="s">
        <v>277</v>
      </c>
      <c r="H170" s="136">
        <v>351.74700000000001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1891</v>
      </c>
    </row>
    <row r="171" spans="2:65" s="1" customFormat="1" x14ac:dyDescent="0.2">
      <c r="B171" s="33"/>
      <c r="D171" s="145" t="s">
        <v>235</v>
      </c>
      <c r="F171" s="146" t="s">
        <v>1229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1650</v>
      </c>
      <c r="H172" s="153">
        <v>351.74700000000001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81</v>
      </c>
      <c r="AY172" s="151" t="s">
        <v>226</v>
      </c>
    </row>
    <row r="173" spans="2:65" s="1" customFormat="1" ht="37.9" customHeight="1" x14ac:dyDescent="0.2">
      <c r="B173" s="33"/>
      <c r="C173" s="132" t="s">
        <v>7</v>
      </c>
      <c r="D173" s="132" t="s">
        <v>228</v>
      </c>
      <c r="E173" s="133" t="s">
        <v>861</v>
      </c>
      <c r="F173" s="134" t="s">
        <v>862</v>
      </c>
      <c r="G173" s="135" t="s">
        <v>277</v>
      </c>
      <c r="H173" s="136">
        <v>237.01599999999999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1892</v>
      </c>
    </row>
    <row r="174" spans="2:65" s="1" customFormat="1" x14ac:dyDescent="0.2">
      <c r="B174" s="33"/>
      <c r="D174" s="145" t="s">
        <v>235</v>
      </c>
      <c r="F174" s="146" t="s">
        <v>864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1893</v>
      </c>
      <c r="H175" s="153">
        <v>173.249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1894</v>
      </c>
      <c r="H176" s="153">
        <v>63.767000000000003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73</v>
      </c>
      <c r="AY176" s="151" t="s">
        <v>226</v>
      </c>
    </row>
    <row r="177" spans="2:65" s="13" customFormat="1" x14ac:dyDescent="0.2">
      <c r="B177" s="157"/>
      <c r="D177" s="150" t="s">
        <v>237</v>
      </c>
      <c r="E177" s="158" t="s">
        <v>19</v>
      </c>
      <c r="F177" s="159" t="s">
        <v>240</v>
      </c>
      <c r="H177" s="160">
        <v>237.01599999999999</v>
      </c>
      <c r="I177" s="161"/>
      <c r="L177" s="157"/>
      <c r="M177" s="162"/>
      <c r="T177" s="163"/>
      <c r="AT177" s="158" t="s">
        <v>237</v>
      </c>
      <c r="AU177" s="158" t="s">
        <v>83</v>
      </c>
      <c r="AV177" s="13" t="s">
        <v>233</v>
      </c>
      <c r="AW177" s="13" t="s">
        <v>33</v>
      </c>
      <c r="AX177" s="13" t="s">
        <v>81</v>
      </c>
      <c r="AY177" s="158" t="s">
        <v>226</v>
      </c>
    </row>
    <row r="178" spans="2:65" s="1" customFormat="1" ht="24.2" customHeight="1" x14ac:dyDescent="0.2">
      <c r="B178" s="33"/>
      <c r="C178" s="132" t="s">
        <v>393</v>
      </c>
      <c r="D178" s="132" t="s">
        <v>228</v>
      </c>
      <c r="E178" s="133" t="s">
        <v>1234</v>
      </c>
      <c r="F178" s="134" t="s">
        <v>1235</v>
      </c>
      <c r="G178" s="135" t="s">
        <v>277</v>
      </c>
      <c r="H178" s="136">
        <v>351.74700000000001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1895</v>
      </c>
    </row>
    <row r="179" spans="2:65" s="1" customFormat="1" x14ac:dyDescent="0.2">
      <c r="B179" s="33"/>
      <c r="D179" s="145" t="s">
        <v>235</v>
      </c>
      <c r="F179" s="146" t="s">
        <v>1237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1650</v>
      </c>
      <c r="H180" s="153">
        <v>351.74700000000001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81</v>
      </c>
      <c r="AY180" s="151" t="s">
        <v>226</v>
      </c>
    </row>
    <row r="181" spans="2:65" s="1" customFormat="1" ht="24.2" customHeight="1" x14ac:dyDescent="0.2">
      <c r="B181" s="33"/>
      <c r="C181" s="132" t="s">
        <v>399</v>
      </c>
      <c r="D181" s="132" t="s">
        <v>228</v>
      </c>
      <c r="E181" s="133" t="s">
        <v>592</v>
      </c>
      <c r="F181" s="134" t="s">
        <v>593</v>
      </c>
      <c r="G181" s="135" t="s">
        <v>277</v>
      </c>
      <c r="H181" s="136">
        <v>237.01599999999999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1896</v>
      </c>
    </row>
    <row r="182" spans="2:65" s="1" customFormat="1" x14ac:dyDescent="0.2">
      <c r="B182" s="33"/>
      <c r="D182" s="145" t="s">
        <v>235</v>
      </c>
      <c r="F182" s="146" t="s">
        <v>595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1652</v>
      </c>
      <c r="H183" s="153">
        <v>173.249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1617</v>
      </c>
      <c r="H184" s="153">
        <v>63.767000000000003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19</v>
      </c>
      <c r="F185" s="159" t="s">
        <v>240</v>
      </c>
      <c r="H185" s="160">
        <v>237.01599999999999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" customFormat="1" ht="24.2" customHeight="1" x14ac:dyDescent="0.2">
      <c r="B186" s="33"/>
      <c r="C186" s="132" t="s">
        <v>404</v>
      </c>
      <c r="D186" s="132" t="s">
        <v>228</v>
      </c>
      <c r="E186" s="133" t="s">
        <v>866</v>
      </c>
      <c r="F186" s="134" t="s">
        <v>867</v>
      </c>
      <c r="G186" s="135" t="s">
        <v>231</v>
      </c>
      <c r="H186" s="136">
        <v>358.8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2469</v>
      </c>
    </row>
    <row r="187" spans="2:65" s="1" customFormat="1" x14ac:dyDescent="0.2">
      <c r="B187" s="33"/>
      <c r="D187" s="145" t="s">
        <v>235</v>
      </c>
      <c r="F187" s="146" t="s">
        <v>869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1898</v>
      </c>
      <c r="H188" s="153">
        <v>358.8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19</v>
      </c>
      <c r="F189" s="159" t="s">
        <v>240</v>
      </c>
      <c r="H189" s="160">
        <v>358.8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" customFormat="1" ht="24.2" customHeight="1" x14ac:dyDescent="0.2">
      <c r="B190" s="33"/>
      <c r="C190" s="132" t="s">
        <v>409</v>
      </c>
      <c r="D190" s="132" t="s">
        <v>228</v>
      </c>
      <c r="E190" s="133" t="s">
        <v>599</v>
      </c>
      <c r="F190" s="134" t="s">
        <v>600</v>
      </c>
      <c r="G190" s="135" t="s">
        <v>277</v>
      </c>
      <c r="H190" s="136">
        <v>588.76300000000003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1899</v>
      </c>
    </row>
    <row r="191" spans="2:65" s="1" customFormat="1" x14ac:dyDescent="0.2">
      <c r="B191" s="33"/>
      <c r="D191" s="145" t="s">
        <v>235</v>
      </c>
      <c r="F191" s="146" t="s">
        <v>602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19</v>
      </c>
      <c r="F192" s="152" t="s">
        <v>873</v>
      </c>
      <c r="H192" s="153">
        <v>252.73500000000001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813</v>
      </c>
      <c r="H193" s="153">
        <v>336.02800000000002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3" customFormat="1" x14ac:dyDescent="0.2">
      <c r="B194" s="157"/>
      <c r="D194" s="150" t="s">
        <v>237</v>
      </c>
      <c r="E194" s="158" t="s">
        <v>603</v>
      </c>
      <c r="F194" s="159" t="s">
        <v>240</v>
      </c>
      <c r="H194" s="160">
        <v>588.76300000000003</v>
      </c>
      <c r="I194" s="161"/>
      <c r="L194" s="157"/>
      <c r="M194" s="162"/>
      <c r="T194" s="163"/>
      <c r="AT194" s="158" t="s">
        <v>237</v>
      </c>
      <c r="AU194" s="158" t="s">
        <v>83</v>
      </c>
      <c r="AV194" s="13" t="s">
        <v>233</v>
      </c>
      <c r="AW194" s="13" t="s">
        <v>33</v>
      </c>
      <c r="AX194" s="13" t="s">
        <v>81</v>
      </c>
      <c r="AY194" s="158" t="s">
        <v>226</v>
      </c>
    </row>
    <row r="195" spans="2:65" s="1" customFormat="1" ht="24.2" customHeight="1" x14ac:dyDescent="0.2">
      <c r="B195" s="33"/>
      <c r="C195" s="132" t="s">
        <v>414</v>
      </c>
      <c r="D195" s="132" t="s">
        <v>228</v>
      </c>
      <c r="E195" s="133" t="s">
        <v>605</v>
      </c>
      <c r="F195" s="134" t="s">
        <v>606</v>
      </c>
      <c r="G195" s="135" t="s">
        <v>492</v>
      </c>
      <c r="H195" s="136">
        <v>1059.7729999999999</v>
      </c>
      <c r="I195" s="137"/>
      <c r="J195" s="138">
        <f>ROUND(I195*H195,2)</f>
        <v>0</v>
      </c>
      <c r="K195" s="134" t="s">
        <v>19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1900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603</v>
      </c>
      <c r="H196" s="153">
        <v>588.76300000000003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2" customFormat="1" x14ac:dyDescent="0.2">
      <c r="B197" s="149"/>
      <c r="D197" s="150" t="s">
        <v>237</v>
      </c>
      <c r="F197" s="152" t="s">
        <v>2470</v>
      </c>
      <c r="H197" s="153">
        <v>1059.7729999999999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4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419</v>
      </c>
      <c r="D198" s="132" t="s">
        <v>228</v>
      </c>
      <c r="E198" s="133" t="s">
        <v>609</v>
      </c>
      <c r="F198" s="134" t="s">
        <v>610</v>
      </c>
      <c r="G198" s="135" t="s">
        <v>277</v>
      </c>
      <c r="H198" s="136">
        <v>384.93400000000003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1902</v>
      </c>
    </row>
    <row r="199" spans="2:65" s="1" customFormat="1" x14ac:dyDescent="0.2">
      <c r="B199" s="33"/>
      <c r="D199" s="145" t="s">
        <v>235</v>
      </c>
      <c r="F199" s="146" t="s">
        <v>612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1661</v>
      </c>
      <c r="H200" s="153">
        <v>384.93400000000003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3" customFormat="1" x14ac:dyDescent="0.2">
      <c r="B201" s="157"/>
      <c r="D201" s="150" t="s">
        <v>237</v>
      </c>
      <c r="E201" s="158" t="s">
        <v>19</v>
      </c>
      <c r="F201" s="159" t="s">
        <v>240</v>
      </c>
      <c r="H201" s="160">
        <v>384.93400000000003</v>
      </c>
      <c r="I201" s="161"/>
      <c r="L201" s="157"/>
      <c r="M201" s="162"/>
      <c r="T201" s="163"/>
      <c r="AT201" s="158" t="s">
        <v>237</v>
      </c>
      <c r="AU201" s="158" t="s">
        <v>83</v>
      </c>
      <c r="AV201" s="13" t="s">
        <v>233</v>
      </c>
      <c r="AW201" s="13" t="s">
        <v>33</v>
      </c>
      <c r="AX201" s="13" t="s">
        <v>81</v>
      </c>
      <c r="AY201" s="158" t="s">
        <v>226</v>
      </c>
    </row>
    <row r="202" spans="2:65" s="1" customFormat="1" ht="16.5" customHeight="1" x14ac:dyDescent="0.2">
      <c r="B202" s="33"/>
      <c r="C202" s="175" t="s">
        <v>425</v>
      </c>
      <c r="D202" s="175" t="s">
        <v>331</v>
      </c>
      <c r="E202" s="176" t="s">
        <v>614</v>
      </c>
      <c r="F202" s="177" t="s">
        <v>615</v>
      </c>
      <c r="G202" s="178" t="s">
        <v>492</v>
      </c>
      <c r="H202" s="179">
        <v>604.85</v>
      </c>
      <c r="I202" s="180"/>
      <c r="J202" s="181">
        <f>ROUND(I202*H202,2)</f>
        <v>0</v>
      </c>
      <c r="K202" s="177" t="s">
        <v>19</v>
      </c>
      <c r="L202" s="182"/>
      <c r="M202" s="183" t="s">
        <v>19</v>
      </c>
      <c r="N202" s="184" t="s">
        <v>44</v>
      </c>
      <c r="P202" s="141">
        <f>O202*H202</f>
        <v>0</v>
      </c>
      <c r="Q202" s="141">
        <v>1</v>
      </c>
      <c r="R202" s="141">
        <f>Q202*H202</f>
        <v>604.85</v>
      </c>
      <c r="S202" s="141">
        <v>0</v>
      </c>
      <c r="T202" s="142">
        <f>S202*H202</f>
        <v>0</v>
      </c>
      <c r="AR202" s="143" t="s">
        <v>270</v>
      </c>
      <c r="AT202" s="143" t="s">
        <v>331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1903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1904</v>
      </c>
      <c r="H203" s="153">
        <v>384.93400000000003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73</v>
      </c>
      <c r="AY203" s="151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2044</v>
      </c>
      <c r="H204" s="153">
        <v>-48.905999999999999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3" customFormat="1" x14ac:dyDescent="0.2">
      <c r="B205" s="157"/>
      <c r="D205" s="150" t="s">
        <v>237</v>
      </c>
      <c r="E205" s="158" t="s">
        <v>813</v>
      </c>
      <c r="F205" s="159" t="s">
        <v>240</v>
      </c>
      <c r="H205" s="160">
        <v>336.02800000000002</v>
      </c>
      <c r="I205" s="161"/>
      <c r="L205" s="157"/>
      <c r="M205" s="162"/>
      <c r="T205" s="163"/>
      <c r="AT205" s="158" t="s">
        <v>237</v>
      </c>
      <c r="AU205" s="158" t="s">
        <v>83</v>
      </c>
      <c r="AV205" s="13" t="s">
        <v>233</v>
      </c>
      <c r="AW205" s="13" t="s">
        <v>33</v>
      </c>
      <c r="AX205" s="13" t="s">
        <v>81</v>
      </c>
      <c r="AY205" s="158" t="s">
        <v>226</v>
      </c>
    </row>
    <row r="206" spans="2:65" s="12" customFormat="1" x14ac:dyDescent="0.2">
      <c r="B206" s="149"/>
      <c r="D206" s="150" t="s">
        <v>237</v>
      </c>
      <c r="F206" s="152" t="s">
        <v>2471</v>
      </c>
      <c r="H206" s="153">
        <v>604.85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37.9" customHeight="1" x14ac:dyDescent="0.2">
      <c r="B207" s="33"/>
      <c r="C207" s="132" t="s">
        <v>430</v>
      </c>
      <c r="D207" s="132" t="s">
        <v>228</v>
      </c>
      <c r="E207" s="133" t="s">
        <v>882</v>
      </c>
      <c r="F207" s="134" t="s">
        <v>883</v>
      </c>
      <c r="G207" s="135" t="s">
        <v>277</v>
      </c>
      <c r="H207" s="136">
        <v>189.566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1906</v>
      </c>
    </row>
    <row r="208" spans="2:65" s="1" customFormat="1" x14ac:dyDescent="0.2">
      <c r="B208" s="33"/>
      <c r="D208" s="145" t="s">
        <v>235</v>
      </c>
      <c r="F208" s="146" t="s">
        <v>885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819</v>
      </c>
      <c r="F209" s="152" t="s">
        <v>1907</v>
      </c>
      <c r="H209" s="153">
        <v>215.28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73</v>
      </c>
      <c r="AY209" s="151" t="s">
        <v>226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1908</v>
      </c>
      <c r="H210" s="153">
        <v>-25.713999999999999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73</v>
      </c>
      <c r="AY210" s="151" t="s">
        <v>226</v>
      </c>
    </row>
    <row r="211" spans="2:65" s="13" customFormat="1" x14ac:dyDescent="0.2">
      <c r="B211" s="157"/>
      <c r="D211" s="150" t="s">
        <v>237</v>
      </c>
      <c r="E211" s="158" t="s">
        <v>816</v>
      </c>
      <c r="F211" s="159" t="s">
        <v>240</v>
      </c>
      <c r="H211" s="160">
        <v>189.566</v>
      </c>
      <c r="I211" s="161"/>
      <c r="L211" s="157"/>
      <c r="M211" s="162"/>
      <c r="T211" s="163"/>
      <c r="AT211" s="158" t="s">
        <v>237</v>
      </c>
      <c r="AU211" s="158" t="s">
        <v>83</v>
      </c>
      <c r="AV211" s="13" t="s">
        <v>233</v>
      </c>
      <c r="AW211" s="13" t="s">
        <v>33</v>
      </c>
      <c r="AX211" s="13" t="s">
        <v>81</v>
      </c>
      <c r="AY211" s="158" t="s">
        <v>226</v>
      </c>
    </row>
    <row r="212" spans="2:65" s="1" customFormat="1" ht="16.5" customHeight="1" x14ac:dyDescent="0.2">
      <c r="B212" s="33"/>
      <c r="C212" s="175" t="s">
        <v>436</v>
      </c>
      <c r="D212" s="175" t="s">
        <v>331</v>
      </c>
      <c r="E212" s="176" t="s">
        <v>890</v>
      </c>
      <c r="F212" s="177" t="s">
        <v>891</v>
      </c>
      <c r="G212" s="178" t="s">
        <v>492</v>
      </c>
      <c r="H212" s="179">
        <v>341.21899999999999</v>
      </c>
      <c r="I212" s="180"/>
      <c r="J212" s="181">
        <f>ROUND(I212*H212,2)</f>
        <v>0</v>
      </c>
      <c r="K212" s="177" t="s">
        <v>232</v>
      </c>
      <c r="L212" s="182"/>
      <c r="M212" s="183" t="s">
        <v>19</v>
      </c>
      <c r="N212" s="184" t="s">
        <v>44</v>
      </c>
      <c r="P212" s="141">
        <f>O212*H212</f>
        <v>0</v>
      </c>
      <c r="Q212" s="141">
        <v>1</v>
      </c>
      <c r="R212" s="141">
        <f>Q212*H212</f>
        <v>341.21899999999999</v>
      </c>
      <c r="S212" s="141">
        <v>0</v>
      </c>
      <c r="T212" s="142">
        <f>S212*H212</f>
        <v>0</v>
      </c>
      <c r="AR212" s="143" t="s">
        <v>270</v>
      </c>
      <c r="AT212" s="143" t="s">
        <v>331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1909</v>
      </c>
    </row>
    <row r="213" spans="2:65" s="12" customFormat="1" x14ac:dyDescent="0.2">
      <c r="B213" s="149"/>
      <c r="D213" s="150" t="s">
        <v>237</v>
      </c>
      <c r="E213" s="151" t="s">
        <v>19</v>
      </c>
      <c r="F213" s="152" t="s">
        <v>816</v>
      </c>
      <c r="H213" s="153">
        <v>189.566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33</v>
      </c>
      <c r="AX213" s="12" t="s">
        <v>81</v>
      </c>
      <c r="AY213" s="151" t="s">
        <v>226</v>
      </c>
    </row>
    <row r="214" spans="2:65" s="12" customFormat="1" x14ac:dyDescent="0.2">
      <c r="B214" s="149"/>
      <c r="D214" s="150" t="s">
        <v>237</v>
      </c>
      <c r="F214" s="152" t="s">
        <v>2472</v>
      </c>
      <c r="H214" s="153">
        <v>341.21899999999999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4</v>
      </c>
      <c r="AX214" s="12" t="s">
        <v>81</v>
      </c>
      <c r="AY214" s="151" t="s">
        <v>226</v>
      </c>
    </row>
    <row r="215" spans="2:65" s="1" customFormat="1" ht="24.2" customHeight="1" x14ac:dyDescent="0.2">
      <c r="B215" s="33"/>
      <c r="C215" s="132" t="s">
        <v>442</v>
      </c>
      <c r="D215" s="132" t="s">
        <v>228</v>
      </c>
      <c r="E215" s="133" t="s">
        <v>1422</v>
      </c>
      <c r="F215" s="134" t="s">
        <v>1423</v>
      </c>
      <c r="G215" s="135" t="s">
        <v>231</v>
      </c>
      <c r="H215" s="136">
        <v>244.72499999999999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2047</v>
      </c>
    </row>
    <row r="216" spans="2:65" s="1" customFormat="1" x14ac:dyDescent="0.2">
      <c r="B216" s="33"/>
      <c r="D216" s="145" t="s">
        <v>235</v>
      </c>
      <c r="F216" s="146" t="s">
        <v>1425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2473</v>
      </c>
      <c r="H217" s="153">
        <v>97.89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73</v>
      </c>
      <c r="AY217" s="151" t="s">
        <v>226</v>
      </c>
    </row>
    <row r="218" spans="2:65" s="14" customFormat="1" x14ac:dyDescent="0.2">
      <c r="B218" s="168"/>
      <c r="D218" s="150" t="s">
        <v>237</v>
      </c>
      <c r="E218" s="169" t="s">
        <v>1351</v>
      </c>
      <c r="F218" s="170" t="s">
        <v>310</v>
      </c>
      <c r="H218" s="171">
        <v>97.89</v>
      </c>
      <c r="I218" s="172"/>
      <c r="L218" s="168"/>
      <c r="M218" s="173"/>
      <c r="T218" s="174"/>
      <c r="AT218" s="169" t="s">
        <v>237</v>
      </c>
      <c r="AU218" s="169" t="s">
        <v>83</v>
      </c>
      <c r="AV218" s="14" t="s">
        <v>246</v>
      </c>
      <c r="AW218" s="14" t="s">
        <v>33</v>
      </c>
      <c r="AX218" s="14" t="s">
        <v>73</v>
      </c>
      <c r="AY218" s="169" t="s">
        <v>226</v>
      </c>
    </row>
    <row r="219" spans="2:65" s="15" customFormat="1" x14ac:dyDescent="0.2">
      <c r="B219" s="185"/>
      <c r="D219" s="150" t="s">
        <v>237</v>
      </c>
      <c r="E219" s="186" t="s">
        <v>19</v>
      </c>
      <c r="F219" s="187" t="s">
        <v>2036</v>
      </c>
      <c r="H219" s="186" t="s">
        <v>19</v>
      </c>
      <c r="I219" s="188"/>
      <c r="L219" s="185"/>
      <c r="M219" s="189"/>
      <c r="T219" s="190"/>
      <c r="AT219" s="186" t="s">
        <v>237</v>
      </c>
      <c r="AU219" s="186" t="s">
        <v>83</v>
      </c>
      <c r="AV219" s="15" t="s">
        <v>81</v>
      </c>
      <c r="AW219" s="15" t="s">
        <v>33</v>
      </c>
      <c r="AX219" s="15" t="s">
        <v>73</v>
      </c>
      <c r="AY219" s="186" t="s">
        <v>226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2049</v>
      </c>
      <c r="H220" s="153">
        <v>244.72499999999999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" customFormat="1" ht="24.2" customHeight="1" x14ac:dyDescent="0.2">
      <c r="B221" s="33"/>
      <c r="C221" s="132" t="s">
        <v>447</v>
      </c>
      <c r="D221" s="132" t="s">
        <v>228</v>
      </c>
      <c r="E221" s="133" t="s">
        <v>1427</v>
      </c>
      <c r="F221" s="134" t="s">
        <v>1428</v>
      </c>
      <c r="G221" s="135" t="s">
        <v>231</v>
      </c>
      <c r="H221" s="136">
        <v>244.72499999999999</v>
      </c>
      <c r="I221" s="137"/>
      <c r="J221" s="138">
        <f>ROUND(I221*H221,2)</f>
        <v>0</v>
      </c>
      <c r="K221" s="134" t="s">
        <v>232</v>
      </c>
      <c r="L221" s="33"/>
      <c r="M221" s="139" t="s">
        <v>19</v>
      </c>
      <c r="N221" s="140" t="s">
        <v>44</v>
      </c>
      <c r="P221" s="141">
        <f>O221*H221</f>
        <v>0</v>
      </c>
      <c r="Q221" s="141">
        <v>0</v>
      </c>
      <c r="R221" s="141">
        <f>Q221*H221</f>
        <v>0</v>
      </c>
      <c r="S221" s="141">
        <v>0</v>
      </c>
      <c r="T221" s="142">
        <f>S221*H221</f>
        <v>0</v>
      </c>
      <c r="AR221" s="143" t="s">
        <v>233</v>
      </c>
      <c r="AT221" s="143" t="s">
        <v>228</v>
      </c>
      <c r="AU221" s="143" t="s">
        <v>83</v>
      </c>
      <c r="AY221" s="18" t="s">
        <v>226</v>
      </c>
      <c r="BE221" s="144">
        <f>IF(N221="základní",J221,0)</f>
        <v>0</v>
      </c>
      <c r="BF221" s="144">
        <f>IF(N221="snížená",J221,0)</f>
        <v>0</v>
      </c>
      <c r="BG221" s="144">
        <f>IF(N221="zákl. přenesená",J221,0)</f>
        <v>0</v>
      </c>
      <c r="BH221" s="144">
        <f>IF(N221="sníž. přenesená",J221,0)</f>
        <v>0</v>
      </c>
      <c r="BI221" s="144">
        <f>IF(N221="nulová",J221,0)</f>
        <v>0</v>
      </c>
      <c r="BJ221" s="18" t="s">
        <v>81</v>
      </c>
      <c r="BK221" s="144">
        <f>ROUND(I221*H221,2)</f>
        <v>0</v>
      </c>
      <c r="BL221" s="18" t="s">
        <v>233</v>
      </c>
      <c r="BM221" s="143" t="s">
        <v>2050</v>
      </c>
    </row>
    <row r="222" spans="2:65" s="1" customFormat="1" x14ac:dyDescent="0.2">
      <c r="B222" s="33"/>
      <c r="D222" s="145" t="s">
        <v>235</v>
      </c>
      <c r="F222" s="146" t="s">
        <v>1430</v>
      </c>
      <c r="I222" s="147"/>
      <c r="L222" s="33"/>
      <c r="M222" s="148"/>
      <c r="T222" s="54"/>
      <c r="AT222" s="18" t="s">
        <v>235</v>
      </c>
      <c r="AU222" s="18" t="s">
        <v>83</v>
      </c>
    </row>
    <row r="223" spans="2:65" s="12" customFormat="1" x14ac:dyDescent="0.2">
      <c r="B223" s="149"/>
      <c r="D223" s="150" t="s">
        <v>237</v>
      </c>
      <c r="E223" s="151" t="s">
        <v>19</v>
      </c>
      <c r="F223" s="152" t="s">
        <v>2049</v>
      </c>
      <c r="H223" s="153">
        <v>244.72499999999999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33</v>
      </c>
      <c r="AX223" s="12" t="s">
        <v>81</v>
      </c>
      <c r="AY223" s="151" t="s">
        <v>226</v>
      </c>
    </row>
    <row r="224" spans="2:65" s="1" customFormat="1" ht="16.5" customHeight="1" x14ac:dyDescent="0.2">
      <c r="B224" s="33"/>
      <c r="C224" s="175" t="s">
        <v>452</v>
      </c>
      <c r="D224" s="175" t="s">
        <v>331</v>
      </c>
      <c r="E224" s="176" t="s">
        <v>332</v>
      </c>
      <c r="F224" s="177" t="s">
        <v>333</v>
      </c>
      <c r="G224" s="178" t="s">
        <v>334</v>
      </c>
      <c r="H224" s="179">
        <v>3.6709999999999998</v>
      </c>
      <c r="I224" s="180"/>
      <c r="J224" s="181">
        <f>ROUND(I224*H224,2)</f>
        <v>0</v>
      </c>
      <c r="K224" s="177" t="s">
        <v>232</v>
      </c>
      <c r="L224" s="182"/>
      <c r="M224" s="183" t="s">
        <v>19</v>
      </c>
      <c r="N224" s="184" t="s">
        <v>44</v>
      </c>
      <c r="P224" s="141">
        <f>O224*H224</f>
        <v>0</v>
      </c>
      <c r="Q224" s="141">
        <v>1E-3</v>
      </c>
      <c r="R224" s="141">
        <f>Q224*H224</f>
        <v>3.6709999999999998E-3</v>
      </c>
      <c r="S224" s="141">
        <v>0</v>
      </c>
      <c r="T224" s="142">
        <f>S224*H224</f>
        <v>0</v>
      </c>
      <c r="AR224" s="143" t="s">
        <v>270</v>
      </c>
      <c r="AT224" s="143" t="s">
        <v>331</v>
      </c>
      <c r="AU224" s="143" t="s">
        <v>83</v>
      </c>
      <c r="AY224" s="18" t="s">
        <v>226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8" t="s">
        <v>81</v>
      </c>
      <c r="BK224" s="144">
        <f>ROUND(I224*H224,2)</f>
        <v>0</v>
      </c>
      <c r="BL224" s="18" t="s">
        <v>233</v>
      </c>
      <c r="BM224" s="143" t="s">
        <v>2051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2049</v>
      </c>
      <c r="H225" s="153">
        <v>244.72499999999999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2" customFormat="1" x14ac:dyDescent="0.2">
      <c r="B226" s="149"/>
      <c r="D226" s="150" t="s">
        <v>237</v>
      </c>
      <c r="F226" s="152" t="s">
        <v>2474</v>
      </c>
      <c r="H226" s="153">
        <v>3.6709999999999998</v>
      </c>
      <c r="I226" s="154"/>
      <c r="L226" s="149"/>
      <c r="M226" s="155"/>
      <c r="T226" s="156"/>
      <c r="AT226" s="151" t="s">
        <v>237</v>
      </c>
      <c r="AU226" s="151" t="s">
        <v>83</v>
      </c>
      <c r="AV226" s="12" t="s">
        <v>83</v>
      </c>
      <c r="AW226" s="12" t="s">
        <v>4</v>
      </c>
      <c r="AX226" s="12" t="s">
        <v>81</v>
      </c>
      <c r="AY226" s="151" t="s">
        <v>226</v>
      </c>
    </row>
    <row r="227" spans="2:65" s="1" customFormat="1" ht="16.5" customHeight="1" x14ac:dyDescent="0.2">
      <c r="B227" s="33"/>
      <c r="C227" s="132" t="s">
        <v>457</v>
      </c>
      <c r="D227" s="132" t="s">
        <v>228</v>
      </c>
      <c r="E227" s="133" t="s">
        <v>1433</v>
      </c>
      <c r="F227" s="134" t="s">
        <v>1434</v>
      </c>
      <c r="G227" s="135" t="s">
        <v>231</v>
      </c>
      <c r="H227" s="136">
        <v>244.72499999999999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2053</v>
      </c>
    </row>
    <row r="228" spans="2:65" s="1" customFormat="1" x14ac:dyDescent="0.2">
      <c r="B228" s="33"/>
      <c r="D228" s="145" t="s">
        <v>235</v>
      </c>
      <c r="F228" s="146" t="s">
        <v>1436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2049</v>
      </c>
      <c r="H229" s="153">
        <v>244.72499999999999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" customFormat="1" ht="16.5" customHeight="1" x14ac:dyDescent="0.2">
      <c r="B230" s="33"/>
      <c r="C230" s="132" t="s">
        <v>462</v>
      </c>
      <c r="D230" s="132" t="s">
        <v>228</v>
      </c>
      <c r="E230" s="133" t="s">
        <v>1437</v>
      </c>
      <c r="F230" s="134" t="s">
        <v>1438</v>
      </c>
      <c r="G230" s="135" t="s">
        <v>231</v>
      </c>
      <c r="H230" s="136">
        <v>244.72499999999999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0</v>
      </c>
      <c r="R230" s="141">
        <f>Q230*H230</f>
        <v>0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2054</v>
      </c>
    </row>
    <row r="231" spans="2:65" s="1" customFormat="1" x14ac:dyDescent="0.2">
      <c r="B231" s="33"/>
      <c r="D231" s="145" t="s">
        <v>235</v>
      </c>
      <c r="F231" s="146" t="s">
        <v>1440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2049</v>
      </c>
      <c r="H232" s="153">
        <v>244.72499999999999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81</v>
      </c>
      <c r="AY232" s="151" t="s">
        <v>226</v>
      </c>
    </row>
    <row r="233" spans="2:65" s="1" customFormat="1" ht="16.5" customHeight="1" x14ac:dyDescent="0.2">
      <c r="B233" s="33"/>
      <c r="C233" s="132" t="s">
        <v>468</v>
      </c>
      <c r="D233" s="132" t="s">
        <v>228</v>
      </c>
      <c r="E233" s="133" t="s">
        <v>349</v>
      </c>
      <c r="F233" s="134" t="s">
        <v>350</v>
      </c>
      <c r="G233" s="135" t="s">
        <v>277</v>
      </c>
      <c r="H233" s="136">
        <v>24.472999999999999</v>
      </c>
      <c r="I233" s="137"/>
      <c r="J233" s="138">
        <f>ROUND(I233*H233,2)</f>
        <v>0</v>
      </c>
      <c r="K233" s="134" t="s">
        <v>232</v>
      </c>
      <c r="L233" s="33"/>
      <c r="M233" s="139" t="s">
        <v>19</v>
      </c>
      <c r="N233" s="140" t="s">
        <v>44</v>
      </c>
      <c r="P233" s="141">
        <f>O233*H233</f>
        <v>0</v>
      </c>
      <c r="Q233" s="141">
        <v>0</v>
      </c>
      <c r="R233" s="141">
        <f>Q233*H233</f>
        <v>0</v>
      </c>
      <c r="S233" s="141">
        <v>0</v>
      </c>
      <c r="T233" s="142">
        <f>S233*H233</f>
        <v>0</v>
      </c>
      <c r="AR233" s="143" t="s">
        <v>233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2055</v>
      </c>
    </row>
    <row r="234" spans="2:65" s="1" customFormat="1" x14ac:dyDescent="0.2">
      <c r="B234" s="33"/>
      <c r="D234" s="145" t="s">
        <v>235</v>
      </c>
      <c r="F234" s="146" t="s">
        <v>352</v>
      </c>
      <c r="I234" s="147"/>
      <c r="L234" s="33"/>
      <c r="M234" s="148"/>
      <c r="T234" s="54"/>
      <c r="AT234" s="18" t="s">
        <v>235</v>
      </c>
      <c r="AU234" s="18" t="s">
        <v>83</v>
      </c>
    </row>
    <row r="235" spans="2:65" s="12" customFormat="1" x14ac:dyDescent="0.2">
      <c r="B235" s="149"/>
      <c r="D235" s="150" t="s">
        <v>237</v>
      </c>
      <c r="E235" s="151" t="s">
        <v>19</v>
      </c>
      <c r="F235" s="152" t="s">
        <v>2049</v>
      </c>
      <c r="H235" s="153">
        <v>244.72499999999999</v>
      </c>
      <c r="I235" s="154"/>
      <c r="L235" s="149"/>
      <c r="M235" s="155"/>
      <c r="T235" s="156"/>
      <c r="AT235" s="151" t="s">
        <v>237</v>
      </c>
      <c r="AU235" s="151" t="s">
        <v>83</v>
      </c>
      <c r="AV235" s="12" t="s">
        <v>83</v>
      </c>
      <c r="AW235" s="12" t="s">
        <v>33</v>
      </c>
      <c r="AX235" s="12" t="s">
        <v>81</v>
      </c>
      <c r="AY235" s="151" t="s">
        <v>226</v>
      </c>
    </row>
    <row r="236" spans="2:65" s="12" customFormat="1" x14ac:dyDescent="0.2">
      <c r="B236" s="149"/>
      <c r="D236" s="150" t="s">
        <v>237</v>
      </c>
      <c r="F236" s="152" t="s">
        <v>2475</v>
      </c>
      <c r="H236" s="153">
        <v>24.472999999999999</v>
      </c>
      <c r="I236" s="154"/>
      <c r="L236" s="149"/>
      <c r="M236" s="155"/>
      <c r="T236" s="156"/>
      <c r="AT236" s="151" t="s">
        <v>237</v>
      </c>
      <c r="AU236" s="151" t="s">
        <v>83</v>
      </c>
      <c r="AV236" s="12" t="s">
        <v>83</v>
      </c>
      <c r="AW236" s="12" t="s">
        <v>4</v>
      </c>
      <c r="AX236" s="12" t="s">
        <v>81</v>
      </c>
      <c r="AY236" s="151" t="s">
        <v>226</v>
      </c>
    </row>
    <row r="237" spans="2:65" s="11" customFormat="1" ht="22.9" customHeight="1" x14ac:dyDescent="0.2">
      <c r="B237" s="120"/>
      <c r="D237" s="121" t="s">
        <v>72</v>
      </c>
      <c r="E237" s="130" t="s">
        <v>83</v>
      </c>
      <c r="F237" s="130" t="s">
        <v>618</v>
      </c>
      <c r="I237" s="123"/>
      <c r="J237" s="131">
        <f>BK237</f>
        <v>0</v>
      </c>
      <c r="L237" s="120"/>
      <c r="M237" s="125"/>
      <c r="P237" s="126">
        <f>SUM(P238:P240)</f>
        <v>0</v>
      </c>
      <c r="R237" s="126">
        <f>SUM(R238:R240)</f>
        <v>61.142510000000001</v>
      </c>
      <c r="T237" s="127">
        <f>SUM(T238:T240)</f>
        <v>0</v>
      </c>
      <c r="AR237" s="121" t="s">
        <v>81</v>
      </c>
      <c r="AT237" s="128" t="s">
        <v>72</v>
      </c>
      <c r="AU237" s="128" t="s">
        <v>81</v>
      </c>
      <c r="AY237" s="121" t="s">
        <v>226</v>
      </c>
      <c r="BK237" s="129">
        <f>SUM(BK238:BK240)</f>
        <v>0</v>
      </c>
    </row>
    <row r="238" spans="2:65" s="1" customFormat="1" ht="37.9" customHeight="1" x14ac:dyDescent="0.2">
      <c r="B238" s="33"/>
      <c r="C238" s="132" t="s">
        <v>473</v>
      </c>
      <c r="D238" s="132" t="s">
        <v>228</v>
      </c>
      <c r="E238" s="133" t="s">
        <v>619</v>
      </c>
      <c r="F238" s="134" t="s">
        <v>620</v>
      </c>
      <c r="G238" s="135" t="s">
        <v>396</v>
      </c>
      <c r="H238" s="136">
        <v>299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0.20449000000000001</v>
      </c>
      <c r="R238" s="141">
        <f>Q238*H238</f>
        <v>61.142510000000001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1911</v>
      </c>
    </row>
    <row r="239" spans="2:65" s="1" customFormat="1" x14ac:dyDescent="0.2">
      <c r="B239" s="33"/>
      <c r="D239" s="145" t="s">
        <v>235</v>
      </c>
      <c r="F239" s="146" t="s">
        <v>622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1828</v>
      </c>
      <c r="H240" s="153">
        <v>299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81</v>
      </c>
      <c r="AY240" s="151" t="s">
        <v>226</v>
      </c>
    </row>
    <row r="241" spans="2:65" s="11" customFormat="1" ht="22.9" customHeight="1" x14ac:dyDescent="0.2">
      <c r="B241" s="120"/>
      <c r="D241" s="121" t="s">
        <v>72</v>
      </c>
      <c r="E241" s="130" t="s">
        <v>246</v>
      </c>
      <c r="F241" s="130" t="s">
        <v>353</v>
      </c>
      <c r="I241" s="123"/>
      <c r="J241" s="131">
        <f>BK241</f>
        <v>0</v>
      </c>
      <c r="L241" s="120"/>
      <c r="M241" s="125"/>
      <c r="P241" s="126">
        <f>SUM(P242:P244)</f>
        <v>0</v>
      </c>
      <c r="R241" s="126">
        <f>SUM(R242:R244)</f>
        <v>0</v>
      </c>
      <c r="T241" s="127">
        <f>SUM(T242:T244)</f>
        <v>0</v>
      </c>
      <c r="AR241" s="121" t="s">
        <v>81</v>
      </c>
      <c r="AT241" s="128" t="s">
        <v>72</v>
      </c>
      <c r="AU241" s="128" t="s">
        <v>81</v>
      </c>
      <c r="AY241" s="121" t="s">
        <v>226</v>
      </c>
      <c r="BK241" s="129">
        <f>SUM(BK242:BK244)</f>
        <v>0</v>
      </c>
    </row>
    <row r="242" spans="2:65" s="1" customFormat="1" ht="16.5" customHeight="1" x14ac:dyDescent="0.2">
      <c r="B242" s="33"/>
      <c r="C242" s="132" t="s">
        <v>479</v>
      </c>
      <c r="D242" s="132" t="s">
        <v>228</v>
      </c>
      <c r="E242" s="133" t="s">
        <v>896</v>
      </c>
      <c r="F242" s="134" t="s">
        <v>897</v>
      </c>
      <c r="G242" s="135" t="s">
        <v>396</v>
      </c>
      <c r="H242" s="136">
        <v>299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1912</v>
      </c>
    </row>
    <row r="243" spans="2:65" s="1" customFormat="1" x14ac:dyDescent="0.2">
      <c r="B243" s="33"/>
      <c r="D243" s="145" t="s">
        <v>235</v>
      </c>
      <c r="F243" s="146" t="s">
        <v>899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1828</v>
      </c>
      <c r="H244" s="153">
        <v>299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81</v>
      </c>
      <c r="AY244" s="151" t="s">
        <v>226</v>
      </c>
    </row>
    <row r="245" spans="2:65" s="11" customFormat="1" ht="22.9" customHeight="1" x14ac:dyDescent="0.2">
      <c r="B245" s="120"/>
      <c r="D245" s="121" t="s">
        <v>72</v>
      </c>
      <c r="E245" s="130" t="s">
        <v>233</v>
      </c>
      <c r="F245" s="130" t="s">
        <v>424</v>
      </c>
      <c r="I245" s="123"/>
      <c r="J245" s="131">
        <f>BK245</f>
        <v>0</v>
      </c>
      <c r="L245" s="120"/>
      <c r="M245" s="125"/>
      <c r="P245" s="126">
        <f>SUM(P246:P274)</f>
        <v>0</v>
      </c>
      <c r="R245" s="126">
        <f>SUM(R246:R274)</f>
        <v>74.405261600000017</v>
      </c>
      <c r="T245" s="127">
        <f>SUM(T246:T274)</f>
        <v>0</v>
      </c>
      <c r="AR245" s="121" t="s">
        <v>81</v>
      </c>
      <c r="AT245" s="128" t="s">
        <v>72</v>
      </c>
      <c r="AU245" s="128" t="s">
        <v>81</v>
      </c>
      <c r="AY245" s="121" t="s">
        <v>226</v>
      </c>
      <c r="BK245" s="129">
        <f>SUM(BK246:BK274)</f>
        <v>0</v>
      </c>
    </row>
    <row r="246" spans="2:65" s="1" customFormat="1" ht="16.5" customHeight="1" x14ac:dyDescent="0.2">
      <c r="B246" s="33"/>
      <c r="C246" s="132" t="s">
        <v>484</v>
      </c>
      <c r="D246" s="132" t="s">
        <v>228</v>
      </c>
      <c r="E246" s="133" t="s">
        <v>901</v>
      </c>
      <c r="F246" s="134" t="s">
        <v>902</v>
      </c>
      <c r="G246" s="135" t="s">
        <v>277</v>
      </c>
      <c r="H246" s="136">
        <v>35.880000000000003</v>
      </c>
      <c r="I246" s="137"/>
      <c r="J246" s="138">
        <f>ROUND(I246*H246,2)</f>
        <v>0</v>
      </c>
      <c r="K246" s="134" t="s">
        <v>232</v>
      </c>
      <c r="L246" s="33"/>
      <c r="M246" s="139" t="s">
        <v>19</v>
      </c>
      <c r="N246" s="140" t="s">
        <v>44</v>
      </c>
      <c r="P246" s="141">
        <f>O246*H246</f>
        <v>0</v>
      </c>
      <c r="Q246" s="141">
        <v>1.8907700000000001</v>
      </c>
      <c r="R246" s="141">
        <f>Q246*H246</f>
        <v>67.840827600000011</v>
      </c>
      <c r="S246" s="141">
        <v>0</v>
      </c>
      <c r="T246" s="142">
        <f>S246*H246</f>
        <v>0</v>
      </c>
      <c r="AR246" s="143" t="s">
        <v>233</v>
      </c>
      <c r="AT246" s="143" t="s">
        <v>228</v>
      </c>
      <c r="AU246" s="143" t="s">
        <v>83</v>
      </c>
      <c r="AY246" s="18" t="s">
        <v>226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81</v>
      </c>
      <c r="BK246" s="144">
        <f>ROUND(I246*H246,2)</f>
        <v>0</v>
      </c>
      <c r="BL246" s="18" t="s">
        <v>233</v>
      </c>
      <c r="BM246" s="143" t="s">
        <v>1913</v>
      </c>
    </row>
    <row r="247" spans="2:65" s="1" customFormat="1" x14ac:dyDescent="0.2">
      <c r="B247" s="33"/>
      <c r="D247" s="145" t="s">
        <v>235</v>
      </c>
      <c r="F247" s="146" t="s">
        <v>904</v>
      </c>
      <c r="I247" s="147"/>
      <c r="L247" s="33"/>
      <c r="M247" s="148"/>
      <c r="T247" s="54"/>
      <c r="AT247" s="18" t="s">
        <v>235</v>
      </c>
      <c r="AU247" s="18" t="s">
        <v>83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1914</v>
      </c>
      <c r="H248" s="153">
        <v>35.880000000000003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811</v>
      </c>
      <c r="F249" s="159" t="s">
        <v>240</v>
      </c>
      <c r="H249" s="160">
        <v>35.880000000000003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16.5" customHeight="1" x14ac:dyDescent="0.2">
      <c r="B250" s="33"/>
      <c r="C250" s="132" t="s">
        <v>489</v>
      </c>
      <c r="D250" s="132" t="s">
        <v>228</v>
      </c>
      <c r="E250" s="133" t="s">
        <v>1915</v>
      </c>
      <c r="F250" s="134" t="s">
        <v>1916</v>
      </c>
      <c r="G250" s="135" t="s">
        <v>243</v>
      </c>
      <c r="H250" s="136">
        <v>10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0.22394</v>
      </c>
      <c r="R250" s="141">
        <f>Q250*H250</f>
        <v>2.2393999999999998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1917</v>
      </c>
    </row>
    <row r="251" spans="2:65" s="1" customFormat="1" x14ac:dyDescent="0.2">
      <c r="B251" s="33"/>
      <c r="D251" s="145" t="s">
        <v>235</v>
      </c>
      <c r="F251" s="146" t="s">
        <v>1918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2476</v>
      </c>
      <c r="H252" s="153">
        <v>10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81</v>
      </c>
      <c r="AY252" s="151" t="s">
        <v>226</v>
      </c>
    </row>
    <row r="253" spans="2:65" s="1" customFormat="1" ht="16.5" customHeight="1" x14ac:dyDescent="0.2">
      <c r="B253" s="33"/>
      <c r="C253" s="175" t="s">
        <v>496</v>
      </c>
      <c r="D253" s="175" t="s">
        <v>331</v>
      </c>
      <c r="E253" s="176" t="s">
        <v>1919</v>
      </c>
      <c r="F253" s="177" t="s">
        <v>1920</v>
      </c>
      <c r="G253" s="178" t="s">
        <v>243</v>
      </c>
      <c r="H253" s="179">
        <v>3</v>
      </c>
      <c r="I253" s="180"/>
      <c r="J253" s="181">
        <f>ROUND(I253*H253,2)</f>
        <v>0</v>
      </c>
      <c r="K253" s="177" t="s">
        <v>232</v>
      </c>
      <c r="L253" s="182"/>
      <c r="M253" s="183" t="s">
        <v>19</v>
      </c>
      <c r="N253" s="184" t="s">
        <v>44</v>
      </c>
      <c r="P253" s="141">
        <f>O253*H253</f>
        <v>0</v>
      </c>
      <c r="Q253" s="141">
        <v>2.8000000000000001E-2</v>
      </c>
      <c r="R253" s="141">
        <f>Q253*H253</f>
        <v>8.4000000000000005E-2</v>
      </c>
      <c r="S253" s="141">
        <v>0</v>
      </c>
      <c r="T253" s="142">
        <f>S253*H253</f>
        <v>0</v>
      </c>
      <c r="AR253" s="143" t="s">
        <v>270</v>
      </c>
      <c r="AT253" s="143" t="s">
        <v>331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1921</v>
      </c>
    </row>
    <row r="254" spans="2:65" s="12" customFormat="1" x14ac:dyDescent="0.2">
      <c r="B254" s="149"/>
      <c r="D254" s="150" t="s">
        <v>237</v>
      </c>
      <c r="E254" s="151" t="s">
        <v>19</v>
      </c>
      <c r="F254" s="152" t="s">
        <v>2477</v>
      </c>
      <c r="H254" s="153">
        <v>3</v>
      </c>
      <c r="I254" s="154"/>
      <c r="L254" s="149"/>
      <c r="M254" s="155"/>
      <c r="T254" s="156"/>
      <c r="AT254" s="151" t="s">
        <v>237</v>
      </c>
      <c r="AU254" s="151" t="s">
        <v>83</v>
      </c>
      <c r="AV254" s="12" t="s">
        <v>83</v>
      </c>
      <c r="AW254" s="12" t="s">
        <v>33</v>
      </c>
      <c r="AX254" s="12" t="s">
        <v>73</v>
      </c>
      <c r="AY254" s="151" t="s">
        <v>226</v>
      </c>
    </row>
    <row r="255" spans="2:65" s="13" customFormat="1" x14ac:dyDescent="0.2">
      <c r="B255" s="157"/>
      <c r="D255" s="150" t="s">
        <v>237</v>
      </c>
      <c r="E255" s="158" t="s">
        <v>19</v>
      </c>
      <c r="F255" s="159" t="s">
        <v>240</v>
      </c>
      <c r="H255" s="160">
        <v>3</v>
      </c>
      <c r="I255" s="161"/>
      <c r="L255" s="157"/>
      <c r="M255" s="162"/>
      <c r="T255" s="163"/>
      <c r="AT255" s="158" t="s">
        <v>237</v>
      </c>
      <c r="AU255" s="158" t="s">
        <v>83</v>
      </c>
      <c r="AV255" s="13" t="s">
        <v>233</v>
      </c>
      <c r="AW255" s="13" t="s">
        <v>33</v>
      </c>
      <c r="AX255" s="13" t="s">
        <v>81</v>
      </c>
      <c r="AY255" s="158" t="s">
        <v>226</v>
      </c>
    </row>
    <row r="256" spans="2:65" s="1" customFormat="1" ht="16.5" customHeight="1" x14ac:dyDescent="0.2">
      <c r="B256" s="33"/>
      <c r="C256" s="175" t="s">
        <v>502</v>
      </c>
      <c r="D256" s="175" t="s">
        <v>331</v>
      </c>
      <c r="E256" s="176" t="s">
        <v>2062</v>
      </c>
      <c r="F256" s="177" t="s">
        <v>2063</v>
      </c>
      <c r="G256" s="178" t="s">
        <v>243</v>
      </c>
      <c r="H256" s="179">
        <v>5</v>
      </c>
      <c r="I256" s="180"/>
      <c r="J256" s="181">
        <f>ROUND(I256*H256,2)</f>
        <v>0</v>
      </c>
      <c r="K256" s="177" t="s">
        <v>232</v>
      </c>
      <c r="L256" s="182"/>
      <c r="M256" s="183" t="s">
        <v>19</v>
      </c>
      <c r="N256" s="184" t="s">
        <v>44</v>
      </c>
      <c r="P256" s="141">
        <f>O256*H256</f>
        <v>0</v>
      </c>
      <c r="Q256" s="141">
        <v>5.0999999999999997E-2</v>
      </c>
      <c r="R256" s="141">
        <f>Q256*H256</f>
        <v>0.255</v>
      </c>
      <c r="S256" s="141">
        <v>0</v>
      </c>
      <c r="T256" s="142">
        <f>S256*H256</f>
        <v>0</v>
      </c>
      <c r="AR256" s="143" t="s">
        <v>270</v>
      </c>
      <c r="AT256" s="143" t="s">
        <v>331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2064</v>
      </c>
    </row>
    <row r="257" spans="2:65" s="12" customFormat="1" x14ac:dyDescent="0.2">
      <c r="B257" s="149"/>
      <c r="D257" s="150" t="s">
        <v>237</v>
      </c>
      <c r="E257" s="151" t="s">
        <v>19</v>
      </c>
      <c r="F257" s="152" t="s">
        <v>2478</v>
      </c>
      <c r="H257" s="153">
        <v>5</v>
      </c>
      <c r="I257" s="154"/>
      <c r="L257" s="149"/>
      <c r="M257" s="155"/>
      <c r="T257" s="156"/>
      <c r="AT257" s="151" t="s">
        <v>237</v>
      </c>
      <c r="AU257" s="151" t="s">
        <v>83</v>
      </c>
      <c r="AV257" s="12" t="s">
        <v>83</v>
      </c>
      <c r="AW257" s="12" t="s">
        <v>33</v>
      </c>
      <c r="AX257" s="12" t="s">
        <v>73</v>
      </c>
      <c r="AY257" s="151" t="s">
        <v>226</v>
      </c>
    </row>
    <row r="258" spans="2:65" s="13" customFormat="1" x14ac:dyDescent="0.2">
      <c r="B258" s="157"/>
      <c r="D258" s="150" t="s">
        <v>237</v>
      </c>
      <c r="E258" s="158" t="s">
        <v>19</v>
      </c>
      <c r="F258" s="159" t="s">
        <v>240</v>
      </c>
      <c r="H258" s="160">
        <v>5</v>
      </c>
      <c r="I258" s="161"/>
      <c r="L258" s="157"/>
      <c r="M258" s="162"/>
      <c r="T258" s="163"/>
      <c r="AT258" s="158" t="s">
        <v>237</v>
      </c>
      <c r="AU258" s="158" t="s">
        <v>83</v>
      </c>
      <c r="AV258" s="13" t="s">
        <v>233</v>
      </c>
      <c r="AW258" s="13" t="s">
        <v>33</v>
      </c>
      <c r="AX258" s="13" t="s">
        <v>81</v>
      </c>
      <c r="AY258" s="158" t="s">
        <v>226</v>
      </c>
    </row>
    <row r="259" spans="2:65" s="1" customFormat="1" ht="16.5" customHeight="1" x14ac:dyDescent="0.2">
      <c r="B259" s="33"/>
      <c r="C259" s="175" t="s">
        <v>508</v>
      </c>
      <c r="D259" s="175" t="s">
        <v>331</v>
      </c>
      <c r="E259" s="176" t="s">
        <v>2066</v>
      </c>
      <c r="F259" s="177" t="s">
        <v>2067</v>
      </c>
      <c r="G259" s="178" t="s">
        <v>243</v>
      </c>
      <c r="H259" s="179">
        <v>2</v>
      </c>
      <c r="I259" s="180"/>
      <c r="J259" s="181">
        <f>ROUND(I259*H259,2)</f>
        <v>0</v>
      </c>
      <c r="K259" s="177" t="s">
        <v>232</v>
      </c>
      <c r="L259" s="182"/>
      <c r="M259" s="183" t="s">
        <v>19</v>
      </c>
      <c r="N259" s="184" t="s">
        <v>44</v>
      </c>
      <c r="P259" s="141">
        <f>O259*H259</f>
        <v>0</v>
      </c>
      <c r="Q259" s="141">
        <v>6.8000000000000005E-2</v>
      </c>
      <c r="R259" s="141">
        <f>Q259*H259</f>
        <v>0.13600000000000001</v>
      </c>
      <c r="S259" s="141">
        <v>0</v>
      </c>
      <c r="T259" s="142">
        <f>S259*H259</f>
        <v>0</v>
      </c>
      <c r="AR259" s="143" t="s">
        <v>270</v>
      </c>
      <c r="AT259" s="143" t="s">
        <v>331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2068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2479</v>
      </c>
      <c r="H260" s="153">
        <v>2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73</v>
      </c>
      <c r="AY260" s="151" t="s">
        <v>226</v>
      </c>
    </row>
    <row r="261" spans="2:65" s="13" customFormat="1" x14ac:dyDescent="0.2">
      <c r="B261" s="157"/>
      <c r="D261" s="150" t="s">
        <v>237</v>
      </c>
      <c r="E261" s="158" t="s">
        <v>19</v>
      </c>
      <c r="F261" s="159" t="s">
        <v>240</v>
      </c>
      <c r="H261" s="160">
        <v>2</v>
      </c>
      <c r="I261" s="161"/>
      <c r="L261" s="157"/>
      <c r="M261" s="162"/>
      <c r="T261" s="163"/>
      <c r="AT261" s="158" t="s">
        <v>237</v>
      </c>
      <c r="AU261" s="158" t="s">
        <v>83</v>
      </c>
      <c r="AV261" s="13" t="s">
        <v>233</v>
      </c>
      <c r="AW261" s="13" t="s">
        <v>33</v>
      </c>
      <c r="AX261" s="13" t="s">
        <v>81</v>
      </c>
      <c r="AY261" s="158" t="s">
        <v>226</v>
      </c>
    </row>
    <row r="262" spans="2:65" s="1" customFormat="1" ht="21.75" customHeight="1" x14ac:dyDescent="0.2">
      <c r="B262" s="33"/>
      <c r="C262" s="132" t="s">
        <v>513</v>
      </c>
      <c r="D262" s="132" t="s">
        <v>228</v>
      </c>
      <c r="E262" s="133" t="s">
        <v>2070</v>
      </c>
      <c r="F262" s="134" t="s">
        <v>2071</v>
      </c>
      <c r="G262" s="135" t="s">
        <v>243</v>
      </c>
      <c r="H262" s="136">
        <v>1</v>
      </c>
      <c r="I262" s="137"/>
      <c r="J262" s="138">
        <f>ROUND(I262*H262,2)</f>
        <v>0</v>
      </c>
      <c r="K262" s="134" t="s">
        <v>232</v>
      </c>
      <c r="L262" s="33"/>
      <c r="M262" s="139" t="s">
        <v>19</v>
      </c>
      <c r="N262" s="140" t="s">
        <v>44</v>
      </c>
      <c r="P262" s="141">
        <f>O262*H262</f>
        <v>0</v>
      </c>
      <c r="Q262" s="141">
        <v>0.22394</v>
      </c>
      <c r="R262" s="141">
        <f>Q262*H262</f>
        <v>0.22394</v>
      </c>
      <c r="S262" s="141">
        <v>0</v>
      </c>
      <c r="T262" s="142">
        <f>S262*H262</f>
        <v>0</v>
      </c>
      <c r="AR262" s="143" t="s">
        <v>233</v>
      </c>
      <c r="AT262" s="143" t="s">
        <v>228</v>
      </c>
      <c r="AU262" s="143" t="s">
        <v>83</v>
      </c>
      <c r="AY262" s="18" t="s">
        <v>226</v>
      </c>
      <c r="BE262" s="144">
        <f>IF(N262="základní",J262,0)</f>
        <v>0</v>
      </c>
      <c r="BF262" s="144">
        <f>IF(N262="snížená",J262,0)</f>
        <v>0</v>
      </c>
      <c r="BG262" s="144">
        <f>IF(N262="zákl. přenesená",J262,0)</f>
        <v>0</v>
      </c>
      <c r="BH262" s="144">
        <f>IF(N262="sníž. přenesená",J262,0)</f>
        <v>0</v>
      </c>
      <c r="BI262" s="144">
        <f>IF(N262="nulová",J262,0)</f>
        <v>0</v>
      </c>
      <c r="BJ262" s="18" t="s">
        <v>81</v>
      </c>
      <c r="BK262" s="144">
        <f>ROUND(I262*H262,2)</f>
        <v>0</v>
      </c>
      <c r="BL262" s="18" t="s">
        <v>233</v>
      </c>
      <c r="BM262" s="143" t="s">
        <v>2072</v>
      </c>
    </row>
    <row r="263" spans="2:65" s="1" customFormat="1" x14ac:dyDescent="0.2">
      <c r="B263" s="33"/>
      <c r="D263" s="145" t="s">
        <v>235</v>
      </c>
      <c r="F263" s="146" t="s">
        <v>2073</v>
      </c>
      <c r="I263" s="147"/>
      <c r="L263" s="33"/>
      <c r="M263" s="148"/>
      <c r="T263" s="54"/>
      <c r="AT263" s="18" t="s">
        <v>235</v>
      </c>
      <c r="AU263" s="18" t="s">
        <v>83</v>
      </c>
    </row>
    <row r="264" spans="2:65" s="1" customFormat="1" ht="16.5" customHeight="1" x14ac:dyDescent="0.2">
      <c r="B264" s="33"/>
      <c r="C264" s="175" t="s">
        <v>518</v>
      </c>
      <c r="D264" s="175" t="s">
        <v>331</v>
      </c>
      <c r="E264" s="176" t="s">
        <v>2074</v>
      </c>
      <c r="F264" s="177" t="s">
        <v>2075</v>
      </c>
      <c r="G264" s="178" t="s">
        <v>243</v>
      </c>
      <c r="H264" s="179">
        <v>1</v>
      </c>
      <c r="I264" s="180"/>
      <c r="J264" s="181">
        <f>ROUND(I264*H264,2)</f>
        <v>0</v>
      </c>
      <c r="K264" s="177" t="s">
        <v>232</v>
      </c>
      <c r="L264" s="182"/>
      <c r="M264" s="183" t="s">
        <v>19</v>
      </c>
      <c r="N264" s="184" t="s">
        <v>44</v>
      </c>
      <c r="P264" s="141">
        <f>O264*H264</f>
        <v>0</v>
      </c>
      <c r="Q264" s="141">
        <v>8.1000000000000003E-2</v>
      </c>
      <c r="R264" s="141">
        <f>Q264*H264</f>
        <v>8.1000000000000003E-2</v>
      </c>
      <c r="S264" s="141">
        <v>0</v>
      </c>
      <c r="T264" s="142">
        <f>S264*H264</f>
        <v>0</v>
      </c>
      <c r="AR264" s="143" t="s">
        <v>270</v>
      </c>
      <c r="AT264" s="143" t="s">
        <v>331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2076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2480</v>
      </c>
      <c r="H265" s="153">
        <v>1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73</v>
      </c>
      <c r="AY265" s="151" t="s">
        <v>226</v>
      </c>
    </row>
    <row r="266" spans="2:65" s="13" customFormat="1" x14ac:dyDescent="0.2">
      <c r="B266" s="157"/>
      <c r="D266" s="150" t="s">
        <v>237</v>
      </c>
      <c r="E266" s="158" t="s">
        <v>19</v>
      </c>
      <c r="F266" s="159" t="s">
        <v>240</v>
      </c>
      <c r="H266" s="160">
        <v>1</v>
      </c>
      <c r="I266" s="161"/>
      <c r="L266" s="157"/>
      <c r="M266" s="162"/>
      <c r="T266" s="163"/>
      <c r="AT266" s="158" t="s">
        <v>237</v>
      </c>
      <c r="AU266" s="158" t="s">
        <v>83</v>
      </c>
      <c r="AV266" s="13" t="s">
        <v>233</v>
      </c>
      <c r="AW266" s="13" t="s">
        <v>33</v>
      </c>
      <c r="AX266" s="13" t="s">
        <v>81</v>
      </c>
      <c r="AY266" s="158" t="s">
        <v>226</v>
      </c>
    </row>
    <row r="267" spans="2:65" s="1" customFormat="1" ht="24.2" customHeight="1" x14ac:dyDescent="0.2">
      <c r="B267" s="33"/>
      <c r="C267" s="132" t="s">
        <v>524</v>
      </c>
      <c r="D267" s="132" t="s">
        <v>228</v>
      </c>
      <c r="E267" s="133" t="s">
        <v>907</v>
      </c>
      <c r="F267" s="134" t="s">
        <v>908</v>
      </c>
      <c r="G267" s="135" t="s">
        <v>277</v>
      </c>
      <c r="H267" s="136">
        <v>1.575</v>
      </c>
      <c r="I267" s="137"/>
      <c r="J267" s="138">
        <f>ROUND(I267*H267,2)</f>
        <v>0</v>
      </c>
      <c r="K267" s="134" t="s">
        <v>232</v>
      </c>
      <c r="L267" s="33"/>
      <c r="M267" s="139" t="s">
        <v>19</v>
      </c>
      <c r="N267" s="140" t="s">
        <v>44</v>
      </c>
      <c r="P267" s="141">
        <f>O267*H267</f>
        <v>0</v>
      </c>
      <c r="Q267" s="141">
        <v>2.234</v>
      </c>
      <c r="R267" s="141">
        <f>Q267*H267</f>
        <v>3.5185499999999998</v>
      </c>
      <c r="S267" s="141">
        <v>0</v>
      </c>
      <c r="T267" s="142">
        <f>S267*H267</f>
        <v>0</v>
      </c>
      <c r="AR267" s="143" t="s">
        <v>233</v>
      </c>
      <c r="AT267" s="143" t="s">
        <v>228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1923</v>
      </c>
    </row>
    <row r="268" spans="2:65" s="1" customFormat="1" x14ac:dyDescent="0.2">
      <c r="B268" s="33"/>
      <c r="D268" s="145" t="s">
        <v>235</v>
      </c>
      <c r="F268" s="146" t="s">
        <v>910</v>
      </c>
      <c r="I268" s="147"/>
      <c r="L268" s="33"/>
      <c r="M268" s="148"/>
      <c r="T268" s="54"/>
      <c r="AT268" s="18" t="s">
        <v>235</v>
      </c>
      <c r="AU268" s="18" t="s">
        <v>83</v>
      </c>
    </row>
    <row r="269" spans="2:65" s="12" customFormat="1" x14ac:dyDescent="0.2">
      <c r="B269" s="149"/>
      <c r="D269" s="150" t="s">
        <v>237</v>
      </c>
      <c r="E269" s="151" t="s">
        <v>19</v>
      </c>
      <c r="F269" s="152" t="s">
        <v>2196</v>
      </c>
      <c r="H269" s="153">
        <v>1.575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33</v>
      </c>
      <c r="AX269" s="12" t="s">
        <v>73</v>
      </c>
      <c r="AY269" s="151" t="s">
        <v>226</v>
      </c>
    </row>
    <row r="270" spans="2:65" s="13" customFormat="1" x14ac:dyDescent="0.2">
      <c r="B270" s="157"/>
      <c r="D270" s="150" t="s">
        <v>237</v>
      </c>
      <c r="E270" s="158" t="s">
        <v>808</v>
      </c>
      <c r="F270" s="159" t="s">
        <v>240</v>
      </c>
      <c r="H270" s="160">
        <v>1.575</v>
      </c>
      <c r="I270" s="161"/>
      <c r="L270" s="157"/>
      <c r="M270" s="162"/>
      <c r="T270" s="163"/>
      <c r="AT270" s="158" t="s">
        <v>237</v>
      </c>
      <c r="AU270" s="158" t="s">
        <v>83</v>
      </c>
      <c r="AV270" s="13" t="s">
        <v>233</v>
      </c>
      <c r="AW270" s="13" t="s">
        <v>33</v>
      </c>
      <c r="AX270" s="13" t="s">
        <v>81</v>
      </c>
      <c r="AY270" s="158" t="s">
        <v>226</v>
      </c>
    </row>
    <row r="271" spans="2:65" s="1" customFormat="1" ht="24.2" customHeight="1" x14ac:dyDescent="0.2">
      <c r="B271" s="33"/>
      <c r="C271" s="132" t="s">
        <v>532</v>
      </c>
      <c r="D271" s="132" t="s">
        <v>228</v>
      </c>
      <c r="E271" s="133" t="s">
        <v>912</v>
      </c>
      <c r="F271" s="134" t="s">
        <v>913</v>
      </c>
      <c r="G271" s="135" t="s">
        <v>231</v>
      </c>
      <c r="H271" s="136">
        <v>4.2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6.3200000000000001E-3</v>
      </c>
      <c r="R271" s="141">
        <f>Q271*H271</f>
        <v>2.6544000000000002E-2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1925</v>
      </c>
    </row>
    <row r="272" spans="2:65" s="1" customFormat="1" x14ac:dyDescent="0.2">
      <c r="B272" s="33"/>
      <c r="D272" s="145" t="s">
        <v>235</v>
      </c>
      <c r="F272" s="146" t="s">
        <v>915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2197</v>
      </c>
      <c r="H273" s="153">
        <v>4.2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73</v>
      </c>
      <c r="AY273" s="151" t="s">
        <v>226</v>
      </c>
    </row>
    <row r="274" spans="2:65" s="13" customFormat="1" x14ac:dyDescent="0.2">
      <c r="B274" s="157"/>
      <c r="D274" s="150" t="s">
        <v>237</v>
      </c>
      <c r="E274" s="158" t="s">
        <v>19</v>
      </c>
      <c r="F274" s="159" t="s">
        <v>240</v>
      </c>
      <c r="H274" s="160">
        <v>4.2</v>
      </c>
      <c r="I274" s="161"/>
      <c r="L274" s="157"/>
      <c r="M274" s="162"/>
      <c r="T274" s="163"/>
      <c r="AT274" s="158" t="s">
        <v>237</v>
      </c>
      <c r="AU274" s="158" t="s">
        <v>83</v>
      </c>
      <c r="AV274" s="13" t="s">
        <v>233</v>
      </c>
      <c r="AW274" s="13" t="s">
        <v>33</v>
      </c>
      <c r="AX274" s="13" t="s">
        <v>81</v>
      </c>
      <c r="AY274" s="158" t="s">
        <v>226</v>
      </c>
    </row>
    <row r="275" spans="2:65" s="11" customFormat="1" ht="22.9" customHeight="1" x14ac:dyDescent="0.2">
      <c r="B275" s="120"/>
      <c r="D275" s="121" t="s">
        <v>72</v>
      </c>
      <c r="E275" s="130" t="s">
        <v>255</v>
      </c>
      <c r="F275" s="130" t="s">
        <v>435</v>
      </c>
      <c r="I275" s="123"/>
      <c r="J275" s="131">
        <f>BK275</f>
        <v>0</v>
      </c>
      <c r="L275" s="120"/>
      <c r="M275" s="125"/>
      <c r="P275" s="126">
        <f>SUM(P276:P311)</f>
        <v>0</v>
      </c>
      <c r="R275" s="126">
        <f>SUM(R276:R311)</f>
        <v>6.3120000000000009E-2</v>
      </c>
      <c r="T275" s="127">
        <f>SUM(T276:T311)</f>
        <v>0</v>
      </c>
      <c r="AR275" s="121" t="s">
        <v>81</v>
      </c>
      <c r="AT275" s="128" t="s">
        <v>72</v>
      </c>
      <c r="AU275" s="128" t="s">
        <v>81</v>
      </c>
      <c r="AY275" s="121" t="s">
        <v>226</v>
      </c>
      <c r="BK275" s="129">
        <f>SUM(BK276:BK311)</f>
        <v>0</v>
      </c>
    </row>
    <row r="276" spans="2:65" s="1" customFormat="1" ht="16.5" customHeight="1" x14ac:dyDescent="0.2">
      <c r="B276" s="33"/>
      <c r="C276" s="132" t="s">
        <v>538</v>
      </c>
      <c r="D276" s="132" t="s">
        <v>228</v>
      </c>
      <c r="E276" s="133" t="s">
        <v>437</v>
      </c>
      <c r="F276" s="134" t="s">
        <v>438</v>
      </c>
      <c r="G276" s="135" t="s">
        <v>231</v>
      </c>
      <c r="H276" s="136">
        <v>0.32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2360</v>
      </c>
    </row>
    <row r="277" spans="2:65" s="1" customFormat="1" x14ac:dyDescent="0.2">
      <c r="B277" s="33"/>
      <c r="D277" s="145" t="s">
        <v>235</v>
      </c>
      <c r="F277" s="146" t="s">
        <v>440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2333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2461</v>
      </c>
      <c r="H279" s="153">
        <v>0.32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19</v>
      </c>
      <c r="F280" s="159" t="s">
        <v>240</v>
      </c>
      <c r="H280" s="160">
        <v>0.32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" customFormat="1" ht="16.5" customHeight="1" x14ac:dyDescent="0.2">
      <c r="B281" s="33"/>
      <c r="C281" s="132" t="s">
        <v>1328</v>
      </c>
      <c r="D281" s="132" t="s">
        <v>228</v>
      </c>
      <c r="E281" s="133" t="s">
        <v>1461</v>
      </c>
      <c r="F281" s="134" t="s">
        <v>1462</v>
      </c>
      <c r="G281" s="135" t="s">
        <v>231</v>
      </c>
      <c r="H281" s="136">
        <v>297.2</v>
      </c>
      <c r="I281" s="137"/>
      <c r="J281" s="138">
        <f>ROUND(I281*H281,2)</f>
        <v>0</v>
      </c>
      <c r="K281" s="134" t="s">
        <v>232</v>
      </c>
      <c r="L281" s="33"/>
      <c r="M281" s="139" t="s">
        <v>19</v>
      </c>
      <c r="N281" s="140" t="s">
        <v>44</v>
      </c>
      <c r="P281" s="141">
        <f>O281*H281</f>
        <v>0</v>
      </c>
      <c r="Q281" s="141">
        <v>0</v>
      </c>
      <c r="R281" s="141">
        <f>Q281*H281</f>
        <v>0</v>
      </c>
      <c r="S281" s="141">
        <v>0</v>
      </c>
      <c r="T281" s="142">
        <f>S281*H281</f>
        <v>0</v>
      </c>
      <c r="AR281" s="143" t="s">
        <v>233</v>
      </c>
      <c r="AT281" s="143" t="s">
        <v>228</v>
      </c>
      <c r="AU281" s="143" t="s">
        <v>83</v>
      </c>
      <c r="AY281" s="18" t="s">
        <v>226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81</v>
      </c>
      <c r="BK281" s="144">
        <f>ROUND(I281*H281,2)</f>
        <v>0</v>
      </c>
      <c r="BL281" s="18" t="s">
        <v>233</v>
      </c>
      <c r="BM281" s="143" t="s">
        <v>1926</v>
      </c>
    </row>
    <row r="282" spans="2:65" s="1" customFormat="1" x14ac:dyDescent="0.2">
      <c r="B282" s="33"/>
      <c r="D282" s="145" t="s">
        <v>235</v>
      </c>
      <c r="F282" s="146" t="s">
        <v>1464</v>
      </c>
      <c r="I282" s="147"/>
      <c r="L282" s="33"/>
      <c r="M282" s="148"/>
      <c r="T282" s="54"/>
      <c r="AT282" s="18" t="s">
        <v>235</v>
      </c>
      <c r="AU282" s="18" t="s">
        <v>83</v>
      </c>
    </row>
    <row r="283" spans="2:65" s="15" customFormat="1" x14ac:dyDescent="0.2">
      <c r="B283" s="185"/>
      <c r="D283" s="150" t="s">
        <v>237</v>
      </c>
      <c r="E283" s="186" t="s">
        <v>19</v>
      </c>
      <c r="F283" s="187" t="s">
        <v>1927</v>
      </c>
      <c r="H283" s="186" t="s">
        <v>19</v>
      </c>
      <c r="I283" s="188"/>
      <c r="L283" s="185"/>
      <c r="M283" s="189"/>
      <c r="T283" s="190"/>
      <c r="AT283" s="186" t="s">
        <v>237</v>
      </c>
      <c r="AU283" s="186" t="s">
        <v>83</v>
      </c>
      <c r="AV283" s="15" t="s">
        <v>81</v>
      </c>
      <c r="AW283" s="15" t="s">
        <v>33</v>
      </c>
      <c r="AX283" s="15" t="s">
        <v>73</v>
      </c>
      <c r="AY283" s="186" t="s">
        <v>226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2481</v>
      </c>
      <c r="H284" s="153">
        <v>297.2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73</v>
      </c>
      <c r="AY284" s="151" t="s">
        <v>226</v>
      </c>
    </row>
    <row r="285" spans="2:65" s="13" customFormat="1" x14ac:dyDescent="0.2">
      <c r="B285" s="157"/>
      <c r="D285" s="150" t="s">
        <v>237</v>
      </c>
      <c r="E285" s="158" t="s">
        <v>1145</v>
      </c>
      <c r="F285" s="159" t="s">
        <v>240</v>
      </c>
      <c r="H285" s="160">
        <v>297.2</v>
      </c>
      <c r="I285" s="161"/>
      <c r="L285" s="157"/>
      <c r="M285" s="162"/>
      <c r="T285" s="163"/>
      <c r="AT285" s="158" t="s">
        <v>237</v>
      </c>
      <c r="AU285" s="158" t="s">
        <v>83</v>
      </c>
      <c r="AV285" s="13" t="s">
        <v>233</v>
      </c>
      <c r="AW285" s="13" t="s">
        <v>33</v>
      </c>
      <c r="AX285" s="13" t="s">
        <v>81</v>
      </c>
      <c r="AY285" s="158" t="s">
        <v>226</v>
      </c>
    </row>
    <row r="286" spans="2:65" s="1" customFormat="1" ht="21.75" customHeight="1" x14ac:dyDescent="0.2">
      <c r="B286" s="33"/>
      <c r="C286" s="132" t="s">
        <v>1330</v>
      </c>
      <c r="D286" s="132" t="s">
        <v>228</v>
      </c>
      <c r="E286" s="133" t="s">
        <v>1699</v>
      </c>
      <c r="F286" s="134" t="s">
        <v>1700</v>
      </c>
      <c r="G286" s="135" t="s">
        <v>231</v>
      </c>
      <c r="H286" s="136">
        <v>297.2</v>
      </c>
      <c r="I286" s="137"/>
      <c r="J286" s="138">
        <f>ROUND(I286*H286,2)</f>
        <v>0</v>
      </c>
      <c r="K286" s="134" t="s">
        <v>232</v>
      </c>
      <c r="L286" s="33"/>
      <c r="M286" s="139" t="s">
        <v>19</v>
      </c>
      <c r="N286" s="140" t="s">
        <v>44</v>
      </c>
      <c r="P286" s="141">
        <f>O286*H286</f>
        <v>0</v>
      </c>
      <c r="Q286" s="141">
        <v>0</v>
      </c>
      <c r="R286" s="141">
        <f>Q286*H286</f>
        <v>0</v>
      </c>
      <c r="S286" s="141">
        <v>0</v>
      </c>
      <c r="T286" s="142">
        <f>S286*H286</f>
        <v>0</v>
      </c>
      <c r="AR286" s="143" t="s">
        <v>233</v>
      </c>
      <c r="AT286" s="143" t="s">
        <v>228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1929</v>
      </c>
    </row>
    <row r="287" spans="2:65" s="1" customFormat="1" x14ac:dyDescent="0.2">
      <c r="B287" s="33"/>
      <c r="D287" s="145" t="s">
        <v>235</v>
      </c>
      <c r="F287" s="146" t="s">
        <v>1702</v>
      </c>
      <c r="I287" s="147"/>
      <c r="L287" s="33"/>
      <c r="M287" s="148"/>
      <c r="T287" s="54"/>
      <c r="AT287" s="18" t="s">
        <v>235</v>
      </c>
      <c r="AU287" s="18" t="s">
        <v>83</v>
      </c>
    </row>
    <row r="288" spans="2:65" s="12" customFormat="1" x14ac:dyDescent="0.2">
      <c r="B288" s="149"/>
      <c r="D288" s="150" t="s">
        <v>237</v>
      </c>
      <c r="E288" s="151" t="s">
        <v>19</v>
      </c>
      <c r="F288" s="152" t="s">
        <v>1703</v>
      </c>
      <c r="H288" s="153">
        <v>297.2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33</v>
      </c>
      <c r="AX288" s="12" t="s">
        <v>81</v>
      </c>
      <c r="AY288" s="151" t="s">
        <v>226</v>
      </c>
    </row>
    <row r="289" spans="2:65" s="1" customFormat="1" ht="24.2" customHeight="1" x14ac:dyDescent="0.2">
      <c r="B289" s="33"/>
      <c r="C289" s="132" t="s">
        <v>1332</v>
      </c>
      <c r="D289" s="132" t="s">
        <v>228</v>
      </c>
      <c r="E289" s="133" t="s">
        <v>1709</v>
      </c>
      <c r="F289" s="134" t="s">
        <v>1710</v>
      </c>
      <c r="G289" s="135" t="s">
        <v>231</v>
      </c>
      <c r="H289" s="136">
        <v>499.70800000000003</v>
      </c>
      <c r="I289" s="137"/>
      <c r="J289" s="138">
        <f>ROUND(I289*H289,2)</f>
        <v>0</v>
      </c>
      <c r="K289" s="134" t="s">
        <v>232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0</v>
      </c>
      <c r="R289" s="141">
        <f>Q289*H289</f>
        <v>0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1930</v>
      </c>
    </row>
    <row r="290" spans="2:65" s="1" customFormat="1" x14ac:dyDescent="0.2">
      <c r="B290" s="33"/>
      <c r="D290" s="145" t="s">
        <v>235</v>
      </c>
      <c r="F290" s="146" t="s">
        <v>1712</v>
      </c>
      <c r="I290" s="147"/>
      <c r="L290" s="33"/>
      <c r="M290" s="148"/>
      <c r="T290" s="54"/>
      <c r="AT290" s="18" t="s">
        <v>235</v>
      </c>
      <c r="AU290" s="18" t="s">
        <v>83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2482</v>
      </c>
      <c r="H291" s="153">
        <v>499.70800000000003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73</v>
      </c>
      <c r="AY291" s="151" t="s">
        <v>226</v>
      </c>
    </row>
    <row r="292" spans="2:65" s="13" customFormat="1" x14ac:dyDescent="0.2">
      <c r="B292" s="157"/>
      <c r="D292" s="150" t="s">
        <v>237</v>
      </c>
      <c r="E292" s="158" t="s">
        <v>19</v>
      </c>
      <c r="F292" s="159" t="s">
        <v>240</v>
      </c>
      <c r="H292" s="160">
        <v>499.70800000000003</v>
      </c>
      <c r="I292" s="161"/>
      <c r="L292" s="157"/>
      <c r="M292" s="162"/>
      <c r="T292" s="163"/>
      <c r="AT292" s="158" t="s">
        <v>237</v>
      </c>
      <c r="AU292" s="158" t="s">
        <v>83</v>
      </c>
      <c r="AV292" s="13" t="s">
        <v>233</v>
      </c>
      <c r="AW292" s="13" t="s">
        <v>33</v>
      </c>
      <c r="AX292" s="13" t="s">
        <v>81</v>
      </c>
      <c r="AY292" s="158" t="s">
        <v>226</v>
      </c>
    </row>
    <row r="293" spans="2:65" s="1" customFormat="1" ht="24.2" customHeight="1" x14ac:dyDescent="0.2">
      <c r="B293" s="33"/>
      <c r="C293" s="132" t="s">
        <v>1335</v>
      </c>
      <c r="D293" s="132" t="s">
        <v>228</v>
      </c>
      <c r="E293" s="133" t="s">
        <v>1289</v>
      </c>
      <c r="F293" s="134" t="s">
        <v>1290</v>
      </c>
      <c r="G293" s="135" t="s">
        <v>231</v>
      </c>
      <c r="H293" s="136">
        <v>297.2</v>
      </c>
      <c r="I293" s="137"/>
      <c r="J293" s="138">
        <f>ROUND(I293*H293,2)</f>
        <v>0</v>
      </c>
      <c r="K293" s="134" t="s">
        <v>232</v>
      </c>
      <c r="L293" s="33"/>
      <c r="M293" s="139" t="s">
        <v>19</v>
      </c>
      <c r="N293" s="140" t="s">
        <v>44</v>
      </c>
      <c r="P293" s="141">
        <f>O293*H293</f>
        <v>0</v>
      </c>
      <c r="Q293" s="141">
        <v>0</v>
      </c>
      <c r="R293" s="141">
        <f>Q293*H293</f>
        <v>0</v>
      </c>
      <c r="S293" s="141">
        <v>0</v>
      </c>
      <c r="T293" s="142">
        <f>S293*H293</f>
        <v>0</v>
      </c>
      <c r="AR293" s="143" t="s">
        <v>233</v>
      </c>
      <c r="AT293" s="143" t="s">
        <v>228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1932</v>
      </c>
    </row>
    <row r="294" spans="2:65" s="1" customFormat="1" x14ac:dyDescent="0.2">
      <c r="B294" s="33"/>
      <c r="D294" s="145" t="s">
        <v>235</v>
      </c>
      <c r="F294" s="146" t="s">
        <v>1292</v>
      </c>
      <c r="I294" s="147"/>
      <c r="L294" s="33"/>
      <c r="M294" s="148"/>
      <c r="T294" s="54"/>
      <c r="AT294" s="18" t="s">
        <v>235</v>
      </c>
      <c r="AU294" s="18" t="s">
        <v>83</v>
      </c>
    </row>
    <row r="295" spans="2:65" s="12" customFormat="1" x14ac:dyDescent="0.2">
      <c r="B295" s="149"/>
      <c r="D295" s="150" t="s">
        <v>237</v>
      </c>
      <c r="E295" s="151" t="s">
        <v>19</v>
      </c>
      <c r="F295" s="152" t="s">
        <v>1145</v>
      </c>
      <c r="H295" s="153">
        <v>297.2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33</v>
      </c>
      <c r="AX295" s="12" t="s">
        <v>73</v>
      </c>
      <c r="AY295" s="151" t="s">
        <v>226</v>
      </c>
    </row>
    <row r="296" spans="2:65" s="13" customFormat="1" x14ac:dyDescent="0.2">
      <c r="B296" s="157"/>
      <c r="D296" s="150" t="s">
        <v>237</v>
      </c>
      <c r="E296" s="158" t="s">
        <v>19</v>
      </c>
      <c r="F296" s="159" t="s">
        <v>240</v>
      </c>
      <c r="H296" s="160">
        <v>297.2</v>
      </c>
      <c r="I296" s="161"/>
      <c r="L296" s="157"/>
      <c r="M296" s="162"/>
      <c r="T296" s="163"/>
      <c r="AT296" s="158" t="s">
        <v>237</v>
      </c>
      <c r="AU296" s="158" t="s">
        <v>83</v>
      </c>
      <c r="AV296" s="13" t="s">
        <v>233</v>
      </c>
      <c r="AW296" s="13" t="s">
        <v>33</v>
      </c>
      <c r="AX296" s="13" t="s">
        <v>81</v>
      </c>
      <c r="AY296" s="158" t="s">
        <v>226</v>
      </c>
    </row>
    <row r="297" spans="2:65" s="1" customFormat="1" ht="16.5" customHeight="1" x14ac:dyDescent="0.2">
      <c r="B297" s="33"/>
      <c r="C297" s="132" t="s">
        <v>1490</v>
      </c>
      <c r="D297" s="132" t="s">
        <v>228</v>
      </c>
      <c r="E297" s="133" t="s">
        <v>1715</v>
      </c>
      <c r="F297" s="134" t="s">
        <v>1716</v>
      </c>
      <c r="G297" s="135" t="s">
        <v>231</v>
      </c>
      <c r="H297" s="136">
        <v>499.70800000000003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0</v>
      </c>
      <c r="R297" s="141">
        <f>Q297*H297</f>
        <v>0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1933</v>
      </c>
    </row>
    <row r="298" spans="2:65" s="1" customFormat="1" x14ac:dyDescent="0.2">
      <c r="B298" s="33"/>
      <c r="D298" s="145" t="s">
        <v>235</v>
      </c>
      <c r="F298" s="146" t="s">
        <v>1718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2483</v>
      </c>
      <c r="H299" s="153">
        <v>499.70800000000003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73</v>
      </c>
      <c r="AY299" s="151" t="s">
        <v>226</v>
      </c>
    </row>
    <row r="300" spans="2:65" s="13" customFormat="1" x14ac:dyDescent="0.2">
      <c r="B300" s="157"/>
      <c r="D300" s="150" t="s">
        <v>237</v>
      </c>
      <c r="E300" s="158" t="s">
        <v>19</v>
      </c>
      <c r="F300" s="159" t="s">
        <v>240</v>
      </c>
      <c r="H300" s="160">
        <v>499.70800000000003</v>
      </c>
      <c r="I300" s="161"/>
      <c r="L300" s="157"/>
      <c r="M300" s="162"/>
      <c r="T300" s="163"/>
      <c r="AT300" s="158" t="s">
        <v>237</v>
      </c>
      <c r="AU300" s="158" t="s">
        <v>83</v>
      </c>
      <c r="AV300" s="13" t="s">
        <v>233</v>
      </c>
      <c r="AW300" s="13" t="s">
        <v>33</v>
      </c>
      <c r="AX300" s="13" t="s">
        <v>81</v>
      </c>
      <c r="AY300" s="158" t="s">
        <v>226</v>
      </c>
    </row>
    <row r="301" spans="2:65" s="1" customFormat="1" ht="16.5" customHeight="1" x14ac:dyDescent="0.2">
      <c r="B301" s="33"/>
      <c r="C301" s="132" t="s">
        <v>1493</v>
      </c>
      <c r="D301" s="132" t="s">
        <v>228</v>
      </c>
      <c r="E301" s="133" t="s">
        <v>1719</v>
      </c>
      <c r="F301" s="134" t="s">
        <v>1720</v>
      </c>
      <c r="G301" s="135" t="s">
        <v>231</v>
      </c>
      <c r="H301" s="136">
        <v>726.84799999999996</v>
      </c>
      <c r="I301" s="137"/>
      <c r="J301" s="138">
        <f>ROUND(I301*H301,2)</f>
        <v>0</v>
      </c>
      <c r="K301" s="134" t="s">
        <v>232</v>
      </c>
      <c r="L301" s="33"/>
      <c r="M301" s="139" t="s">
        <v>19</v>
      </c>
      <c r="N301" s="140" t="s">
        <v>44</v>
      </c>
      <c r="P301" s="141">
        <f>O301*H301</f>
        <v>0</v>
      </c>
      <c r="Q301" s="141">
        <v>0</v>
      </c>
      <c r="R301" s="141">
        <f>Q301*H301</f>
        <v>0</v>
      </c>
      <c r="S301" s="141">
        <v>0</v>
      </c>
      <c r="T301" s="142">
        <f>S301*H301</f>
        <v>0</v>
      </c>
      <c r="AR301" s="143" t="s">
        <v>233</v>
      </c>
      <c r="AT301" s="143" t="s">
        <v>228</v>
      </c>
      <c r="AU301" s="143" t="s">
        <v>83</v>
      </c>
      <c r="AY301" s="18" t="s">
        <v>226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81</v>
      </c>
      <c r="BK301" s="144">
        <f>ROUND(I301*H301,2)</f>
        <v>0</v>
      </c>
      <c r="BL301" s="18" t="s">
        <v>233</v>
      </c>
      <c r="BM301" s="143" t="s">
        <v>1935</v>
      </c>
    </row>
    <row r="302" spans="2:65" s="1" customFormat="1" x14ac:dyDescent="0.2">
      <c r="B302" s="33"/>
      <c r="D302" s="145" t="s">
        <v>235</v>
      </c>
      <c r="F302" s="146" t="s">
        <v>1722</v>
      </c>
      <c r="I302" s="147"/>
      <c r="L302" s="33"/>
      <c r="M302" s="148"/>
      <c r="T302" s="54"/>
      <c r="AT302" s="18" t="s">
        <v>235</v>
      </c>
      <c r="AU302" s="18" t="s">
        <v>83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1137</v>
      </c>
      <c r="H303" s="153">
        <v>726.84799999999996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81</v>
      </c>
      <c r="AY303" s="151" t="s">
        <v>226</v>
      </c>
    </row>
    <row r="304" spans="2:65" s="1" customFormat="1" ht="24.2" customHeight="1" x14ac:dyDescent="0.2">
      <c r="B304" s="33"/>
      <c r="C304" s="132" t="s">
        <v>1496</v>
      </c>
      <c r="D304" s="132" t="s">
        <v>228</v>
      </c>
      <c r="E304" s="133" t="s">
        <v>1293</v>
      </c>
      <c r="F304" s="134" t="s">
        <v>1294</v>
      </c>
      <c r="G304" s="135" t="s">
        <v>231</v>
      </c>
      <c r="H304" s="136">
        <v>726.84799999999996</v>
      </c>
      <c r="I304" s="137"/>
      <c r="J304" s="138">
        <f>ROUND(I304*H304,2)</f>
        <v>0</v>
      </c>
      <c r="K304" s="134" t="s">
        <v>232</v>
      </c>
      <c r="L304" s="33"/>
      <c r="M304" s="139" t="s">
        <v>19</v>
      </c>
      <c r="N304" s="140" t="s">
        <v>44</v>
      </c>
      <c r="P304" s="141">
        <f>O304*H304</f>
        <v>0</v>
      </c>
      <c r="Q304" s="141">
        <v>0</v>
      </c>
      <c r="R304" s="141">
        <f>Q304*H304</f>
        <v>0</v>
      </c>
      <c r="S304" s="141">
        <v>0</v>
      </c>
      <c r="T304" s="142">
        <f>S304*H304</f>
        <v>0</v>
      </c>
      <c r="AR304" s="143" t="s">
        <v>233</v>
      </c>
      <c r="AT304" s="143" t="s">
        <v>228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1936</v>
      </c>
    </row>
    <row r="305" spans="2:65" s="1" customFormat="1" x14ac:dyDescent="0.2">
      <c r="B305" s="33"/>
      <c r="D305" s="145" t="s">
        <v>235</v>
      </c>
      <c r="F305" s="146" t="s">
        <v>1296</v>
      </c>
      <c r="I305" s="147"/>
      <c r="L305" s="33"/>
      <c r="M305" s="148"/>
      <c r="T305" s="54"/>
      <c r="AT305" s="18" t="s">
        <v>235</v>
      </c>
      <c r="AU305" s="18" t="s">
        <v>83</v>
      </c>
    </row>
    <row r="306" spans="2:65" s="15" customFormat="1" x14ac:dyDescent="0.2">
      <c r="B306" s="185"/>
      <c r="D306" s="150" t="s">
        <v>237</v>
      </c>
      <c r="E306" s="186" t="s">
        <v>19</v>
      </c>
      <c r="F306" s="187" t="s">
        <v>1937</v>
      </c>
      <c r="H306" s="186" t="s">
        <v>19</v>
      </c>
      <c r="I306" s="188"/>
      <c r="L306" s="185"/>
      <c r="M306" s="189"/>
      <c r="T306" s="190"/>
      <c r="AT306" s="186" t="s">
        <v>237</v>
      </c>
      <c r="AU306" s="186" t="s">
        <v>83</v>
      </c>
      <c r="AV306" s="15" t="s">
        <v>81</v>
      </c>
      <c r="AW306" s="15" t="s">
        <v>33</v>
      </c>
      <c r="AX306" s="15" t="s">
        <v>73</v>
      </c>
      <c r="AY306" s="186" t="s">
        <v>226</v>
      </c>
    </row>
    <row r="307" spans="2:65" s="12" customFormat="1" x14ac:dyDescent="0.2">
      <c r="B307" s="149"/>
      <c r="D307" s="150" t="s">
        <v>237</v>
      </c>
      <c r="E307" s="151" t="s">
        <v>19</v>
      </c>
      <c r="F307" s="152" t="s">
        <v>2484</v>
      </c>
      <c r="H307" s="153">
        <v>726.84799999999996</v>
      </c>
      <c r="I307" s="154"/>
      <c r="L307" s="149"/>
      <c r="M307" s="155"/>
      <c r="T307" s="156"/>
      <c r="AT307" s="151" t="s">
        <v>237</v>
      </c>
      <c r="AU307" s="151" t="s">
        <v>83</v>
      </c>
      <c r="AV307" s="12" t="s">
        <v>83</v>
      </c>
      <c r="AW307" s="12" t="s">
        <v>33</v>
      </c>
      <c r="AX307" s="12" t="s">
        <v>73</v>
      </c>
      <c r="AY307" s="151" t="s">
        <v>226</v>
      </c>
    </row>
    <row r="308" spans="2:65" s="13" customFormat="1" x14ac:dyDescent="0.2">
      <c r="B308" s="157"/>
      <c r="D308" s="150" t="s">
        <v>237</v>
      </c>
      <c r="E308" s="158" t="s">
        <v>1137</v>
      </c>
      <c r="F308" s="159" t="s">
        <v>240</v>
      </c>
      <c r="H308" s="160">
        <v>726.84799999999996</v>
      </c>
      <c r="I308" s="161"/>
      <c r="L308" s="157"/>
      <c r="M308" s="162"/>
      <c r="T308" s="163"/>
      <c r="AT308" s="158" t="s">
        <v>237</v>
      </c>
      <c r="AU308" s="158" t="s">
        <v>83</v>
      </c>
      <c r="AV308" s="13" t="s">
        <v>233</v>
      </c>
      <c r="AW308" s="13" t="s">
        <v>33</v>
      </c>
      <c r="AX308" s="13" t="s">
        <v>81</v>
      </c>
      <c r="AY308" s="158" t="s">
        <v>226</v>
      </c>
    </row>
    <row r="309" spans="2:65" s="1" customFormat="1" ht="37.9" customHeight="1" x14ac:dyDescent="0.2">
      <c r="B309" s="33"/>
      <c r="C309" s="132" t="s">
        <v>1499</v>
      </c>
      <c r="D309" s="132" t="s">
        <v>228</v>
      </c>
      <c r="E309" s="133" t="s">
        <v>2365</v>
      </c>
      <c r="F309" s="134" t="s">
        <v>2366</v>
      </c>
      <c r="G309" s="135" t="s">
        <v>231</v>
      </c>
      <c r="H309" s="136">
        <v>0.32</v>
      </c>
      <c r="I309" s="137"/>
      <c r="J309" s="138">
        <f>ROUND(I309*H309,2)</f>
        <v>0</v>
      </c>
      <c r="K309" s="134" t="s">
        <v>232</v>
      </c>
      <c r="L309" s="33"/>
      <c r="M309" s="139" t="s">
        <v>19</v>
      </c>
      <c r="N309" s="140" t="s">
        <v>44</v>
      </c>
      <c r="P309" s="141">
        <f>O309*H309</f>
        <v>0</v>
      </c>
      <c r="Q309" s="141">
        <v>8.4250000000000005E-2</v>
      </c>
      <c r="R309" s="141">
        <f>Q309*H309</f>
        <v>2.6960000000000001E-2</v>
      </c>
      <c r="S309" s="141">
        <v>0</v>
      </c>
      <c r="T309" s="142">
        <f>S309*H309</f>
        <v>0</v>
      </c>
      <c r="AR309" s="143" t="s">
        <v>233</v>
      </c>
      <c r="AT309" s="143" t="s">
        <v>228</v>
      </c>
      <c r="AU309" s="143" t="s">
        <v>83</v>
      </c>
      <c r="AY309" s="18" t="s">
        <v>226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81</v>
      </c>
      <c r="BK309" s="144">
        <f>ROUND(I309*H309,2)</f>
        <v>0</v>
      </c>
      <c r="BL309" s="18" t="s">
        <v>233</v>
      </c>
      <c r="BM309" s="143" t="s">
        <v>2367</v>
      </c>
    </row>
    <row r="310" spans="2:65" s="1" customFormat="1" x14ac:dyDescent="0.2">
      <c r="B310" s="33"/>
      <c r="D310" s="145" t="s">
        <v>235</v>
      </c>
      <c r="F310" s="146" t="s">
        <v>2368</v>
      </c>
      <c r="I310" s="147"/>
      <c r="L310" s="33"/>
      <c r="M310" s="148"/>
      <c r="T310" s="54"/>
      <c r="AT310" s="18" t="s">
        <v>235</v>
      </c>
      <c r="AU310" s="18" t="s">
        <v>83</v>
      </c>
    </row>
    <row r="311" spans="2:65" s="1" customFormat="1" ht="16.5" customHeight="1" x14ac:dyDescent="0.2">
      <c r="B311" s="33"/>
      <c r="C311" s="175" t="s">
        <v>1501</v>
      </c>
      <c r="D311" s="175" t="s">
        <v>331</v>
      </c>
      <c r="E311" s="176" t="s">
        <v>2369</v>
      </c>
      <c r="F311" s="177" t="s">
        <v>2370</v>
      </c>
      <c r="G311" s="178" t="s">
        <v>231</v>
      </c>
      <c r="H311" s="179">
        <v>0.32</v>
      </c>
      <c r="I311" s="180"/>
      <c r="J311" s="181">
        <f>ROUND(I311*H311,2)</f>
        <v>0</v>
      </c>
      <c r="K311" s="177" t="s">
        <v>19</v>
      </c>
      <c r="L311" s="182"/>
      <c r="M311" s="183" t="s">
        <v>19</v>
      </c>
      <c r="N311" s="184" t="s">
        <v>44</v>
      </c>
      <c r="P311" s="141">
        <f>O311*H311</f>
        <v>0</v>
      </c>
      <c r="Q311" s="141">
        <v>0.113</v>
      </c>
      <c r="R311" s="141">
        <f>Q311*H311</f>
        <v>3.6160000000000005E-2</v>
      </c>
      <c r="S311" s="141">
        <v>0</v>
      </c>
      <c r="T311" s="142">
        <f>S311*H311</f>
        <v>0</v>
      </c>
      <c r="AR311" s="143" t="s">
        <v>270</v>
      </c>
      <c r="AT311" s="143" t="s">
        <v>331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2371</v>
      </c>
    </row>
    <row r="312" spans="2:65" s="11" customFormat="1" ht="22.9" customHeight="1" x14ac:dyDescent="0.2">
      <c r="B312" s="120"/>
      <c r="D312" s="121" t="s">
        <v>72</v>
      </c>
      <c r="E312" s="130" t="s">
        <v>270</v>
      </c>
      <c r="F312" s="130" t="s">
        <v>697</v>
      </c>
      <c r="I312" s="123"/>
      <c r="J312" s="131">
        <f>BK312</f>
        <v>0</v>
      </c>
      <c r="L312" s="120"/>
      <c r="M312" s="125"/>
      <c r="P312" s="126">
        <f>SUM(P313:P371)</f>
        <v>0</v>
      </c>
      <c r="R312" s="126">
        <f>SUM(R313:R371)</f>
        <v>32.413479000000002</v>
      </c>
      <c r="T312" s="127">
        <f>SUM(T313:T371)</f>
        <v>0</v>
      </c>
      <c r="AR312" s="121" t="s">
        <v>81</v>
      </c>
      <c r="AT312" s="128" t="s">
        <v>72</v>
      </c>
      <c r="AU312" s="128" t="s">
        <v>81</v>
      </c>
      <c r="AY312" s="121" t="s">
        <v>226</v>
      </c>
      <c r="BK312" s="129">
        <f>SUM(BK313:BK371)</f>
        <v>0</v>
      </c>
    </row>
    <row r="313" spans="2:65" s="1" customFormat="1" ht="21.75" customHeight="1" x14ac:dyDescent="0.2">
      <c r="B313" s="33"/>
      <c r="C313" s="132" t="s">
        <v>1503</v>
      </c>
      <c r="D313" s="132" t="s">
        <v>228</v>
      </c>
      <c r="E313" s="133" t="s">
        <v>934</v>
      </c>
      <c r="F313" s="134" t="s">
        <v>935</v>
      </c>
      <c r="G313" s="135" t="s">
        <v>396</v>
      </c>
      <c r="H313" s="136">
        <v>299</v>
      </c>
      <c r="I313" s="137"/>
      <c r="J313" s="138">
        <f>ROUND(I313*H313,2)</f>
        <v>0</v>
      </c>
      <c r="K313" s="134" t="s">
        <v>232</v>
      </c>
      <c r="L313" s="33"/>
      <c r="M313" s="139" t="s">
        <v>19</v>
      </c>
      <c r="N313" s="140" t="s">
        <v>44</v>
      </c>
      <c r="P313" s="141">
        <f>O313*H313</f>
        <v>0</v>
      </c>
      <c r="Q313" s="141">
        <v>2.0000000000000002E-5</v>
      </c>
      <c r="R313" s="141">
        <f>Q313*H313</f>
        <v>5.9800000000000001E-3</v>
      </c>
      <c r="S313" s="141">
        <v>0</v>
      </c>
      <c r="T313" s="142">
        <f>S313*H313</f>
        <v>0</v>
      </c>
      <c r="AR313" s="143" t="s">
        <v>233</v>
      </c>
      <c r="AT313" s="143" t="s">
        <v>228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1939</v>
      </c>
    </row>
    <row r="314" spans="2:65" s="1" customFormat="1" x14ac:dyDescent="0.2">
      <c r="B314" s="33"/>
      <c r="D314" s="145" t="s">
        <v>235</v>
      </c>
      <c r="F314" s="146" t="s">
        <v>937</v>
      </c>
      <c r="I314" s="147"/>
      <c r="L314" s="33"/>
      <c r="M314" s="148"/>
      <c r="T314" s="54"/>
      <c r="AT314" s="18" t="s">
        <v>235</v>
      </c>
      <c r="AU314" s="18" t="s">
        <v>83</v>
      </c>
    </row>
    <row r="315" spans="2:65" s="12" customFormat="1" x14ac:dyDescent="0.2">
      <c r="B315" s="149"/>
      <c r="D315" s="150" t="s">
        <v>237</v>
      </c>
      <c r="E315" s="151" t="s">
        <v>19</v>
      </c>
      <c r="F315" s="152" t="s">
        <v>2485</v>
      </c>
      <c r="H315" s="153">
        <v>299</v>
      </c>
      <c r="I315" s="154"/>
      <c r="L315" s="149"/>
      <c r="M315" s="155"/>
      <c r="T315" s="156"/>
      <c r="AT315" s="151" t="s">
        <v>237</v>
      </c>
      <c r="AU315" s="151" t="s">
        <v>83</v>
      </c>
      <c r="AV315" s="12" t="s">
        <v>83</v>
      </c>
      <c r="AW315" s="12" t="s">
        <v>33</v>
      </c>
      <c r="AX315" s="12" t="s">
        <v>73</v>
      </c>
      <c r="AY315" s="151" t="s">
        <v>226</v>
      </c>
    </row>
    <row r="316" spans="2:65" s="13" customFormat="1" x14ac:dyDescent="0.2">
      <c r="B316" s="157"/>
      <c r="D316" s="150" t="s">
        <v>237</v>
      </c>
      <c r="E316" s="158" t="s">
        <v>1828</v>
      </c>
      <c r="F316" s="159" t="s">
        <v>240</v>
      </c>
      <c r="H316" s="160">
        <v>299</v>
      </c>
      <c r="I316" s="161"/>
      <c r="L316" s="157"/>
      <c r="M316" s="162"/>
      <c r="T316" s="163"/>
      <c r="AT316" s="158" t="s">
        <v>237</v>
      </c>
      <c r="AU316" s="158" t="s">
        <v>83</v>
      </c>
      <c r="AV316" s="13" t="s">
        <v>233</v>
      </c>
      <c r="AW316" s="13" t="s">
        <v>33</v>
      </c>
      <c r="AX316" s="13" t="s">
        <v>81</v>
      </c>
      <c r="AY316" s="158" t="s">
        <v>226</v>
      </c>
    </row>
    <row r="317" spans="2:65" s="1" customFormat="1" ht="16.5" customHeight="1" x14ac:dyDescent="0.2">
      <c r="B317" s="33"/>
      <c r="C317" s="175" t="s">
        <v>1763</v>
      </c>
      <c r="D317" s="175" t="s">
        <v>331</v>
      </c>
      <c r="E317" s="176" t="s">
        <v>939</v>
      </c>
      <c r="F317" s="177" t="s">
        <v>940</v>
      </c>
      <c r="G317" s="178" t="s">
        <v>396</v>
      </c>
      <c r="H317" s="179">
        <v>303.48500000000001</v>
      </c>
      <c r="I317" s="180"/>
      <c r="J317" s="181">
        <f>ROUND(I317*H317,2)</f>
        <v>0</v>
      </c>
      <c r="K317" s="177" t="s">
        <v>232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1.34E-2</v>
      </c>
      <c r="R317" s="141">
        <f>Q317*H317</f>
        <v>4.0666990000000007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1941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1828</v>
      </c>
      <c r="H318" s="153">
        <v>299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81</v>
      </c>
      <c r="AY318" s="151" t="s">
        <v>226</v>
      </c>
    </row>
    <row r="319" spans="2:65" s="12" customFormat="1" x14ac:dyDescent="0.2">
      <c r="B319" s="149"/>
      <c r="D319" s="150" t="s">
        <v>237</v>
      </c>
      <c r="F319" s="152" t="s">
        <v>2486</v>
      </c>
      <c r="H319" s="153">
        <v>303.48500000000001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4</v>
      </c>
      <c r="AX319" s="12" t="s">
        <v>81</v>
      </c>
      <c r="AY319" s="151" t="s">
        <v>226</v>
      </c>
    </row>
    <row r="320" spans="2:65" s="1" customFormat="1" ht="24.2" customHeight="1" x14ac:dyDescent="0.2">
      <c r="B320" s="33"/>
      <c r="C320" s="132" t="s">
        <v>1768</v>
      </c>
      <c r="D320" s="132" t="s">
        <v>228</v>
      </c>
      <c r="E320" s="133" t="s">
        <v>1943</v>
      </c>
      <c r="F320" s="134" t="s">
        <v>1944</v>
      </c>
      <c r="G320" s="135" t="s">
        <v>243</v>
      </c>
      <c r="H320" s="136">
        <v>5</v>
      </c>
      <c r="I320" s="137"/>
      <c r="J320" s="138">
        <f>ROUND(I320*H320,2)</f>
        <v>0</v>
      </c>
      <c r="K320" s="134" t="s">
        <v>232</v>
      </c>
      <c r="L320" s="33"/>
      <c r="M320" s="139" t="s">
        <v>19</v>
      </c>
      <c r="N320" s="140" t="s">
        <v>44</v>
      </c>
      <c r="P320" s="141">
        <f>O320*H320</f>
        <v>0</v>
      </c>
      <c r="Q320" s="141">
        <v>1E-4</v>
      </c>
      <c r="R320" s="141">
        <f>Q320*H320</f>
        <v>5.0000000000000001E-4</v>
      </c>
      <c r="S320" s="141">
        <v>0</v>
      </c>
      <c r="T320" s="142">
        <f>S320*H320</f>
        <v>0</v>
      </c>
      <c r="AR320" s="143" t="s">
        <v>233</v>
      </c>
      <c r="AT320" s="143" t="s">
        <v>228</v>
      </c>
      <c r="AU320" s="143" t="s">
        <v>83</v>
      </c>
      <c r="AY320" s="18" t="s">
        <v>226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8" t="s">
        <v>81</v>
      </c>
      <c r="BK320" s="144">
        <f>ROUND(I320*H320,2)</f>
        <v>0</v>
      </c>
      <c r="BL320" s="18" t="s">
        <v>233</v>
      </c>
      <c r="BM320" s="143" t="s">
        <v>1945</v>
      </c>
    </row>
    <row r="321" spans="2:65" s="1" customFormat="1" x14ac:dyDescent="0.2">
      <c r="B321" s="33"/>
      <c r="D321" s="145" t="s">
        <v>235</v>
      </c>
      <c r="F321" s="146" t="s">
        <v>1946</v>
      </c>
      <c r="I321" s="147"/>
      <c r="L321" s="33"/>
      <c r="M321" s="148"/>
      <c r="T321" s="54"/>
      <c r="AT321" s="18" t="s">
        <v>235</v>
      </c>
      <c r="AU321" s="18" t="s">
        <v>83</v>
      </c>
    </row>
    <row r="322" spans="2:65" s="12" customFormat="1" x14ac:dyDescent="0.2">
      <c r="B322" s="149"/>
      <c r="D322" s="150" t="s">
        <v>237</v>
      </c>
      <c r="E322" s="151" t="s">
        <v>19</v>
      </c>
      <c r="F322" s="152" t="s">
        <v>2487</v>
      </c>
      <c r="H322" s="153">
        <v>5</v>
      </c>
      <c r="I322" s="154"/>
      <c r="L322" s="149"/>
      <c r="M322" s="155"/>
      <c r="T322" s="156"/>
      <c r="AT322" s="151" t="s">
        <v>237</v>
      </c>
      <c r="AU322" s="151" t="s">
        <v>83</v>
      </c>
      <c r="AV322" s="12" t="s">
        <v>83</v>
      </c>
      <c r="AW322" s="12" t="s">
        <v>33</v>
      </c>
      <c r="AX322" s="12" t="s">
        <v>73</v>
      </c>
      <c r="AY322" s="151" t="s">
        <v>226</v>
      </c>
    </row>
    <row r="323" spans="2:65" s="13" customFormat="1" x14ac:dyDescent="0.2">
      <c r="B323" s="157"/>
      <c r="D323" s="150" t="s">
        <v>237</v>
      </c>
      <c r="E323" s="158" t="s">
        <v>19</v>
      </c>
      <c r="F323" s="159" t="s">
        <v>240</v>
      </c>
      <c r="H323" s="160">
        <v>5</v>
      </c>
      <c r="I323" s="161"/>
      <c r="L323" s="157"/>
      <c r="M323" s="162"/>
      <c r="T323" s="163"/>
      <c r="AT323" s="158" t="s">
        <v>237</v>
      </c>
      <c r="AU323" s="158" t="s">
        <v>83</v>
      </c>
      <c r="AV323" s="13" t="s">
        <v>233</v>
      </c>
      <c r="AW323" s="13" t="s">
        <v>33</v>
      </c>
      <c r="AX323" s="13" t="s">
        <v>81</v>
      </c>
      <c r="AY323" s="158" t="s">
        <v>226</v>
      </c>
    </row>
    <row r="324" spans="2:65" s="1" customFormat="1" ht="16.5" customHeight="1" x14ac:dyDescent="0.2">
      <c r="B324" s="33"/>
      <c r="C324" s="175" t="s">
        <v>1770</v>
      </c>
      <c r="D324" s="175" t="s">
        <v>331</v>
      </c>
      <c r="E324" s="176" t="s">
        <v>1948</v>
      </c>
      <c r="F324" s="177" t="s">
        <v>1949</v>
      </c>
      <c r="G324" s="178" t="s">
        <v>243</v>
      </c>
      <c r="H324" s="179">
        <v>5.0750000000000002</v>
      </c>
      <c r="I324" s="180"/>
      <c r="J324" s="181">
        <f>ROUND(I324*H324,2)</f>
        <v>0</v>
      </c>
      <c r="K324" s="177" t="s">
        <v>19</v>
      </c>
      <c r="L324" s="182"/>
      <c r="M324" s="183" t="s">
        <v>19</v>
      </c>
      <c r="N324" s="184" t="s">
        <v>44</v>
      </c>
      <c r="P324" s="141">
        <f>O324*H324</f>
        <v>0</v>
      </c>
      <c r="Q324" s="141">
        <v>4.7999999999999996E-3</v>
      </c>
      <c r="R324" s="141">
        <f>Q324*H324</f>
        <v>2.436E-2</v>
      </c>
      <c r="S324" s="141">
        <v>0</v>
      </c>
      <c r="T324" s="142">
        <f>S324*H324</f>
        <v>0</v>
      </c>
      <c r="AR324" s="143" t="s">
        <v>270</v>
      </c>
      <c r="AT324" s="143" t="s">
        <v>331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1950</v>
      </c>
    </row>
    <row r="325" spans="2:65" s="12" customFormat="1" x14ac:dyDescent="0.2">
      <c r="B325" s="149"/>
      <c r="D325" s="150" t="s">
        <v>237</v>
      </c>
      <c r="F325" s="152" t="s">
        <v>2488</v>
      </c>
      <c r="H325" s="153">
        <v>5.0750000000000002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4</v>
      </c>
      <c r="AX325" s="12" t="s">
        <v>81</v>
      </c>
      <c r="AY325" s="151" t="s">
        <v>226</v>
      </c>
    </row>
    <row r="326" spans="2:65" s="1" customFormat="1" ht="16.5" customHeight="1" x14ac:dyDescent="0.2">
      <c r="B326" s="33"/>
      <c r="C326" s="132" t="s">
        <v>1774</v>
      </c>
      <c r="D326" s="132" t="s">
        <v>228</v>
      </c>
      <c r="E326" s="133" t="s">
        <v>951</v>
      </c>
      <c r="F326" s="134" t="s">
        <v>952</v>
      </c>
      <c r="G326" s="135" t="s">
        <v>953</v>
      </c>
      <c r="H326" s="136">
        <v>7</v>
      </c>
      <c r="I326" s="137"/>
      <c r="J326" s="138">
        <f>ROUND(I326*H326,2)</f>
        <v>0</v>
      </c>
      <c r="K326" s="134" t="s">
        <v>232</v>
      </c>
      <c r="L326" s="33"/>
      <c r="M326" s="139" t="s">
        <v>19</v>
      </c>
      <c r="N326" s="140" t="s">
        <v>44</v>
      </c>
      <c r="P326" s="141">
        <f>O326*H326</f>
        <v>0</v>
      </c>
      <c r="Q326" s="141">
        <v>3.1E-4</v>
      </c>
      <c r="R326" s="141">
        <f>Q326*H326</f>
        <v>2.1700000000000001E-3</v>
      </c>
      <c r="S326" s="141">
        <v>0</v>
      </c>
      <c r="T326" s="142">
        <f>S326*H326</f>
        <v>0</v>
      </c>
      <c r="AR326" s="143" t="s">
        <v>233</v>
      </c>
      <c r="AT326" s="143" t="s">
        <v>228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1952</v>
      </c>
    </row>
    <row r="327" spans="2:65" s="1" customFormat="1" x14ac:dyDescent="0.2">
      <c r="B327" s="33"/>
      <c r="D327" s="145" t="s">
        <v>235</v>
      </c>
      <c r="F327" s="146" t="s">
        <v>955</v>
      </c>
      <c r="I327" s="147"/>
      <c r="L327" s="33"/>
      <c r="M327" s="148"/>
      <c r="T327" s="54"/>
      <c r="AT327" s="18" t="s">
        <v>235</v>
      </c>
      <c r="AU327" s="18" t="s">
        <v>83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2489</v>
      </c>
      <c r="H328" s="153">
        <v>7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3" customFormat="1" x14ac:dyDescent="0.2">
      <c r="B329" s="157"/>
      <c r="D329" s="150" t="s">
        <v>237</v>
      </c>
      <c r="E329" s="158" t="s">
        <v>19</v>
      </c>
      <c r="F329" s="159" t="s">
        <v>240</v>
      </c>
      <c r="H329" s="160">
        <v>7</v>
      </c>
      <c r="I329" s="161"/>
      <c r="L329" s="157"/>
      <c r="M329" s="162"/>
      <c r="T329" s="163"/>
      <c r="AT329" s="158" t="s">
        <v>237</v>
      </c>
      <c r="AU329" s="158" t="s">
        <v>83</v>
      </c>
      <c r="AV329" s="13" t="s">
        <v>233</v>
      </c>
      <c r="AW329" s="13" t="s">
        <v>33</v>
      </c>
      <c r="AX329" s="13" t="s">
        <v>81</v>
      </c>
      <c r="AY329" s="158" t="s">
        <v>226</v>
      </c>
    </row>
    <row r="330" spans="2:65" s="1" customFormat="1" ht="16.5" customHeight="1" x14ac:dyDescent="0.2">
      <c r="B330" s="33"/>
      <c r="C330" s="132" t="s">
        <v>1778</v>
      </c>
      <c r="D330" s="132" t="s">
        <v>228</v>
      </c>
      <c r="E330" s="133" t="s">
        <v>960</v>
      </c>
      <c r="F330" s="134" t="s">
        <v>961</v>
      </c>
      <c r="G330" s="135" t="s">
        <v>243</v>
      </c>
      <c r="H330" s="136">
        <v>6</v>
      </c>
      <c r="I330" s="137"/>
      <c r="J330" s="138">
        <f>ROUND(I330*H330,2)</f>
        <v>0</v>
      </c>
      <c r="K330" s="134" t="s">
        <v>232</v>
      </c>
      <c r="L330" s="33"/>
      <c r="M330" s="139" t="s">
        <v>19</v>
      </c>
      <c r="N330" s="140" t="s">
        <v>44</v>
      </c>
      <c r="P330" s="141">
        <f>O330*H330</f>
        <v>0</v>
      </c>
      <c r="Q330" s="141">
        <v>1.0189999999999999E-2</v>
      </c>
      <c r="R330" s="141">
        <f>Q330*H330</f>
        <v>6.114E-2</v>
      </c>
      <c r="S330" s="141">
        <v>0</v>
      </c>
      <c r="T330" s="142">
        <f>S330*H330</f>
        <v>0</v>
      </c>
      <c r="AR330" s="143" t="s">
        <v>233</v>
      </c>
      <c r="AT330" s="143" t="s">
        <v>228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1953</v>
      </c>
    </row>
    <row r="331" spans="2:65" s="1" customFormat="1" x14ac:dyDescent="0.2">
      <c r="B331" s="33"/>
      <c r="D331" s="145" t="s">
        <v>235</v>
      </c>
      <c r="F331" s="146" t="s">
        <v>963</v>
      </c>
      <c r="I331" s="147"/>
      <c r="L331" s="33"/>
      <c r="M331" s="148"/>
      <c r="T331" s="54"/>
      <c r="AT331" s="18" t="s">
        <v>235</v>
      </c>
      <c r="AU331" s="18" t="s">
        <v>83</v>
      </c>
    </row>
    <row r="332" spans="2:65" s="12" customFormat="1" x14ac:dyDescent="0.2">
      <c r="B332" s="149"/>
      <c r="D332" s="150" t="s">
        <v>237</v>
      </c>
      <c r="E332" s="151" t="s">
        <v>19</v>
      </c>
      <c r="F332" s="152" t="s">
        <v>2490</v>
      </c>
      <c r="H332" s="153">
        <v>6</v>
      </c>
      <c r="I332" s="154"/>
      <c r="L332" s="149"/>
      <c r="M332" s="155"/>
      <c r="T332" s="156"/>
      <c r="AT332" s="151" t="s">
        <v>237</v>
      </c>
      <c r="AU332" s="151" t="s">
        <v>83</v>
      </c>
      <c r="AV332" s="12" t="s">
        <v>83</v>
      </c>
      <c r="AW332" s="12" t="s">
        <v>33</v>
      </c>
      <c r="AX332" s="12" t="s">
        <v>81</v>
      </c>
      <c r="AY332" s="151" t="s">
        <v>226</v>
      </c>
    </row>
    <row r="333" spans="2:65" s="1" customFormat="1" ht="16.5" customHeight="1" x14ac:dyDescent="0.2">
      <c r="B333" s="33"/>
      <c r="C333" s="175" t="s">
        <v>535</v>
      </c>
      <c r="D333" s="175" t="s">
        <v>331</v>
      </c>
      <c r="E333" s="176" t="s">
        <v>2438</v>
      </c>
      <c r="F333" s="177" t="s">
        <v>2439</v>
      </c>
      <c r="G333" s="178" t="s">
        <v>243</v>
      </c>
      <c r="H333" s="179">
        <v>1</v>
      </c>
      <c r="I333" s="180"/>
      <c r="J333" s="181">
        <f>ROUND(I333*H333,2)</f>
        <v>0</v>
      </c>
      <c r="K333" s="177" t="s">
        <v>19</v>
      </c>
      <c r="L333" s="182"/>
      <c r="M333" s="183" t="s">
        <v>19</v>
      </c>
      <c r="N333" s="184" t="s">
        <v>44</v>
      </c>
      <c r="P333" s="141">
        <f>O333*H333</f>
        <v>0</v>
      </c>
      <c r="Q333" s="141">
        <v>0.254</v>
      </c>
      <c r="R333" s="141">
        <f>Q333*H333</f>
        <v>0.254</v>
      </c>
      <c r="S333" s="141">
        <v>0</v>
      </c>
      <c r="T333" s="142">
        <f>S333*H333</f>
        <v>0</v>
      </c>
      <c r="AR333" s="143" t="s">
        <v>270</v>
      </c>
      <c r="AT333" s="143" t="s">
        <v>331</v>
      </c>
      <c r="AU333" s="143" t="s">
        <v>83</v>
      </c>
      <c r="AY333" s="18" t="s">
        <v>226</v>
      </c>
      <c r="BE333" s="144">
        <f>IF(N333="základní",J333,0)</f>
        <v>0</v>
      </c>
      <c r="BF333" s="144">
        <f>IF(N333="snížená",J333,0)</f>
        <v>0</v>
      </c>
      <c r="BG333" s="144">
        <f>IF(N333="zákl. přenesená",J333,0)</f>
        <v>0</v>
      </c>
      <c r="BH333" s="144">
        <f>IF(N333="sníž. přenesená",J333,0)</f>
        <v>0</v>
      </c>
      <c r="BI333" s="144">
        <f>IF(N333="nulová",J333,0)</f>
        <v>0</v>
      </c>
      <c r="BJ333" s="18" t="s">
        <v>81</v>
      </c>
      <c r="BK333" s="144">
        <f>ROUND(I333*H333,2)</f>
        <v>0</v>
      </c>
      <c r="BL333" s="18" t="s">
        <v>233</v>
      </c>
      <c r="BM333" s="143" t="s">
        <v>2440</v>
      </c>
    </row>
    <row r="334" spans="2:65" s="12" customFormat="1" x14ac:dyDescent="0.2">
      <c r="B334" s="149"/>
      <c r="D334" s="150" t="s">
        <v>237</v>
      </c>
      <c r="E334" s="151" t="s">
        <v>19</v>
      </c>
      <c r="F334" s="152" t="s">
        <v>2480</v>
      </c>
      <c r="H334" s="153">
        <v>1</v>
      </c>
      <c r="I334" s="154"/>
      <c r="L334" s="149"/>
      <c r="M334" s="155"/>
      <c r="T334" s="156"/>
      <c r="AT334" s="151" t="s">
        <v>237</v>
      </c>
      <c r="AU334" s="151" t="s">
        <v>83</v>
      </c>
      <c r="AV334" s="12" t="s">
        <v>83</v>
      </c>
      <c r="AW334" s="12" t="s">
        <v>33</v>
      </c>
      <c r="AX334" s="12" t="s">
        <v>73</v>
      </c>
      <c r="AY334" s="151" t="s">
        <v>226</v>
      </c>
    </row>
    <row r="335" spans="2:65" s="13" customFormat="1" x14ac:dyDescent="0.2">
      <c r="B335" s="157"/>
      <c r="D335" s="150" t="s">
        <v>237</v>
      </c>
      <c r="E335" s="158" t="s">
        <v>19</v>
      </c>
      <c r="F335" s="159" t="s">
        <v>240</v>
      </c>
      <c r="H335" s="160">
        <v>1</v>
      </c>
      <c r="I335" s="161"/>
      <c r="L335" s="157"/>
      <c r="M335" s="162"/>
      <c r="T335" s="163"/>
      <c r="AT335" s="158" t="s">
        <v>237</v>
      </c>
      <c r="AU335" s="158" t="s">
        <v>83</v>
      </c>
      <c r="AV335" s="13" t="s">
        <v>233</v>
      </c>
      <c r="AW335" s="13" t="s">
        <v>33</v>
      </c>
      <c r="AX335" s="13" t="s">
        <v>81</v>
      </c>
      <c r="AY335" s="158" t="s">
        <v>226</v>
      </c>
    </row>
    <row r="336" spans="2:65" s="1" customFormat="1" ht="16.5" customHeight="1" x14ac:dyDescent="0.2">
      <c r="B336" s="33"/>
      <c r="C336" s="175" t="s">
        <v>1787</v>
      </c>
      <c r="D336" s="175" t="s">
        <v>331</v>
      </c>
      <c r="E336" s="176" t="s">
        <v>2089</v>
      </c>
      <c r="F336" s="177" t="s">
        <v>2090</v>
      </c>
      <c r="G336" s="178" t="s">
        <v>243</v>
      </c>
      <c r="H336" s="179">
        <v>1</v>
      </c>
      <c r="I336" s="180"/>
      <c r="J336" s="181">
        <f>ROUND(I336*H336,2)</f>
        <v>0</v>
      </c>
      <c r="K336" s="177" t="s">
        <v>232</v>
      </c>
      <c r="L336" s="182"/>
      <c r="M336" s="183" t="s">
        <v>19</v>
      </c>
      <c r="N336" s="184" t="s">
        <v>44</v>
      </c>
      <c r="P336" s="141">
        <f>O336*H336</f>
        <v>0</v>
      </c>
      <c r="Q336" s="141">
        <v>0.254</v>
      </c>
      <c r="R336" s="141">
        <f>Q336*H336</f>
        <v>0.254</v>
      </c>
      <c r="S336" s="141">
        <v>0</v>
      </c>
      <c r="T336" s="142">
        <f>S336*H336</f>
        <v>0</v>
      </c>
      <c r="AR336" s="143" t="s">
        <v>270</v>
      </c>
      <c r="AT336" s="143" t="s">
        <v>331</v>
      </c>
      <c r="AU336" s="143" t="s">
        <v>83</v>
      </c>
      <c r="AY336" s="18" t="s">
        <v>226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8" t="s">
        <v>81</v>
      </c>
      <c r="BK336" s="144">
        <f>ROUND(I336*H336,2)</f>
        <v>0</v>
      </c>
      <c r="BL336" s="18" t="s">
        <v>233</v>
      </c>
      <c r="BM336" s="143" t="s">
        <v>2091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2480</v>
      </c>
      <c r="H337" s="153">
        <v>1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73</v>
      </c>
      <c r="AY337" s="151" t="s">
        <v>226</v>
      </c>
    </row>
    <row r="338" spans="2:65" s="13" customFormat="1" x14ac:dyDescent="0.2">
      <c r="B338" s="157"/>
      <c r="D338" s="150" t="s">
        <v>237</v>
      </c>
      <c r="E338" s="158" t="s">
        <v>19</v>
      </c>
      <c r="F338" s="159" t="s">
        <v>240</v>
      </c>
      <c r="H338" s="160">
        <v>1</v>
      </c>
      <c r="I338" s="161"/>
      <c r="L338" s="157"/>
      <c r="M338" s="162"/>
      <c r="T338" s="163"/>
      <c r="AT338" s="158" t="s">
        <v>237</v>
      </c>
      <c r="AU338" s="158" t="s">
        <v>83</v>
      </c>
      <c r="AV338" s="13" t="s">
        <v>233</v>
      </c>
      <c r="AW338" s="13" t="s">
        <v>33</v>
      </c>
      <c r="AX338" s="13" t="s">
        <v>81</v>
      </c>
      <c r="AY338" s="158" t="s">
        <v>226</v>
      </c>
    </row>
    <row r="339" spans="2:65" s="1" customFormat="1" ht="16.5" customHeight="1" x14ac:dyDescent="0.2">
      <c r="B339" s="33"/>
      <c r="C339" s="175" t="s">
        <v>1792</v>
      </c>
      <c r="D339" s="175" t="s">
        <v>331</v>
      </c>
      <c r="E339" s="176" t="s">
        <v>1955</v>
      </c>
      <c r="F339" s="177" t="s">
        <v>1956</v>
      </c>
      <c r="G339" s="178" t="s">
        <v>243</v>
      </c>
      <c r="H339" s="179">
        <v>4</v>
      </c>
      <c r="I339" s="180"/>
      <c r="J339" s="181">
        <f>ROUND(I339*H339,2)</f>
        <v>0</v>
      </c>
      <c r="K339" s="177" t="s">
        <v>232</v>
      </c>
      <c r="L339" s="182"/>
      <c r="M339" s="183" t="s">
        <v>19</v>
      </c>
      <c r="N339" s="184" t="s">
        <v>44</v>
      </c>
      <c r="P339" s="141">
        <f>O339*H339</f>
        <v>0</v>
      </c>
      <c r="Q339" s="141">
        <v>1.0129999999999999</v>
      </c>
      <c r="R339" s="141">
        <f>Q339*H339</f>
        <v>4.0519999999999996</v>
      </c>
      <c r="S339" s="141">
        <v>0</v>
      </c>
      <c r="T339" s="142">
        <f>S339*H339</f>
        <v>0</v>
      </c>
      <c r="AR339" s="143" t="s">
        <v>270</v>
      </c>
      <c r="AT339" s="143" t="s">
        <v>331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1957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2491</v>
      </c>
      <c r="H340" s="153">
        <v>4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4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16.5" customHeight="1" x14ac:dyDescent="0.2">
      <c r="B342" s="33"/>
      <c r="C342" s="175" t="s">
        <v>1795</v>
      </c>
      <c r="D342" s="175" t="s">
        <v>331</v>
      </c>
      <c r="E342" s="176" t="s">
        <v>1963</v>
      </c>
      <c r="F342" s="177" t="s">
        <v>1964</v>
      </c>
      <c r="G342" s="178" t="s">
        <v>243</v>
      </c>
      <c r="H342" s="179">
        <v>13</v>
      </c>
      <c r="I342" s="180"/>
      <c r="J342" s="181">
        <f>ROUND(I342*H342,2)</f>
        <v>0</v>
      </c>
      <c r="K342" s="177" t="s">
        <v>232</v>
      </c>
      <c r="L342" s="182"/>
      <c r="M342" s="183" t="s">
        <v>19</v>
      </c>
      <c r="N342" s="184" t="s">
        <v>44</v>
      </c>
      <c r="P342" s="141">
        <f>O342*H342</f>
        <v>0</v>
      </c>
      <c r="Q342" s="141">
        <v>2E-3</v>
      </c>
      <c r="R342" s="141">
        <f>Q342*H342</f>
        <v>2.6000000000000002E-2</v>
      </c>
      <c r="S342" s="141">
        <v>0</v>
      </c>
      <c r="T342" s="142">
        <f>S342*H342</f>
        <v>0</v>
      </c>
      <c r="AR342" s="143" t="s">
        <v>270</v>
      </c>
      <c r="AT342" s="143" t="s">
        <v>331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1965</v>
      </c>
    </row>
    <row r="343" spans="2:65" s="12" customFormat="1" x14ac:dyDescent="0.2">
      <c r="B343" s="149"/>
      <c r="D343" s="150" t="s">
        <v>237</v>
      </c>
      <c r="E343" s="151" t="s">
        <v>19</v>
      </c>
      <c r="F343" s="152" t="s">
        <v>2492</v>
      </c>
      <c r="H343" s="153">
        <v>13</v>
      </c>
      <c r="I343" s="154"/>
      <c r="L343" s="149"/>
      <c r="M343" s="155"/>
      <c r="T343" s="156"/>
      <c r="AT343" s="151" t="s">
        <v>237</v>
      </c>
      <c r="AU343" s="151" t="s">
        <v>83</v>
      </c>
      <c r="AV343" s="12" t="s">
        <v>83</v>
      </c>
      <c r="AW343" s="12" t="s">
        <v>33</v>
      </c>
      <c r="AX343" s="12" t="s">
        <v>73</v>
      </c>
      <c r="AY343" s="151" t="s">
        <v>226</v>
      </c>
    </row>
    <row r="344" spans="2:65" s="13" customFormat="1" x14ac:dyDescent="0.2">
      <c r="B344" s="157"/>
      <c r="D344" s="150" t="s">
        <v>237</v>
      </c>
      <c r="E344" s="158" t="s">
        <v>19</v>
      </c>
      <c r="F344" s="159" t="s">
        <v>240</v>
      </c>
      <c r="H344" s="160">
        <v>13</v>
      </c>
      <c r="I344" s="161"/>
      <c r="L344" s="157"/>
      <c r="M344" s="162"/>
      <c r="T344" s="163"/>
      <c r="AT344" s="158" t="s">
        <v>237</v>
      </c>
      <c r="AU344" s="158" t="s">
        <v>83</v>
      </c>
      <c r="AV344" s="13" t="s">
        <v>233</v>
      </c>
      <c r="AW344" s="13" t="s">
        <v>33</v>
      </c>
      <c r="AX344" s="13" t="s">
        <v>81</v>
      </c>
      <c r="AY344" s="158" t="s">
        <v>226</v>
      </c>
    </row>
    <row r="345" spans="2:65" s="1" customFormat="1" ht="16.5" customHeight="1" x14ac:dyDescent="0.2">
      <c r="B345" s="33"/>
      <c r="C345" s="132" t="s">
        <v>1797</v>
      </c>
      <c r="D345" s="132" t="s">
        <v>228</v>
      </c>
      <c r="E345" s="133" t="s">
        <v>2097</v>
      </c>
      <c r="F345" s="134" t="s">
        <v>2098</v>
      </c>
      <c r="G345" s="135" t="s">
        <v>243</v>
      </c>
      <c r="H345" s="136">
        <v>1</v>
      </c>
      <c r="I345" s="137"/>
      <c r="J345" s="138">
        <f>ROUND(I345*H345,2)</f>
        <v>0</v>
      </c>
      <c r="K345" s="134" t="s">
        <v>232</v>
      </c>
      <c r="L345" s="33"/>
      <c r="M345" s="139" t="s">
        <v>19</v>
      </c>
      <c r="N345" s="140" t="s">
        <v>44</v>
      </c>
      <c r="P345" s="141">
        <f>O345*H345</f>
        <v>0</v>
      </c>
      <c r="Q345" s="141">
        <v>1.248E-2</v>
      </c>
      <c r="R345" s="141">
        <f>Q345*H345</f>
        <v>1.248E-2</v>
      </c>
      <c r="S345" s="141">
        <v>0</v>
      </c>
      <c r="T345" s="142">
        <f>S345*H345</f>
        <v>0</v>
      </c>
      <c r="AR345" s="143" t="s">
        <v>233</v>
      </c>
      <c r="AT345" s="143" t="s">
        <v>228</v>
      </c>
      <c r="AU345" s="143" t="s">
        <v>83</v>
      </c>
      <c r="AY345" s="18" t="s">
        <v>226</v>
      </c>
      <c r="BE345" s="144">
        <f>IF(N345="základní",J345,0)</f>
        <v>0</v>
      </c>
      <c r="BF345" s="144">
        <f>IF(N345="snížená",J345,0)</f>
        <v>0</v>
      </c>
      <c r="BG345" s="144">
        <f>IF(N345="zákl. přenesená",J345,0)</f>
        <v>0</v>
      </c>
      <c r="BH345" s="144">
        <f>IF(N345="sníž. přenesená",J345,0)</f>
        <v>0</v>
      </c>
      <c r="BI345" s="144">
        <f>IF(N345="nulová",J345,0)</f>
        <v>0</v>
      </c>
      <c r="BJ345" s="18" t="s">
        <v>81</v>
      </c>
      <c r="BK345" s="144">
        <f>ROUND(I345*H345,2)</f>
        <v>0</v>
      </c>
      <c r="BL345" s="18" t="s">
        <v>233</v>
      </c>
      <c r="BM345" s="143" t="s">
        <v>2099</v>
      </c>
    </row>
    <row r="346" spans="2:65" s="1" customFormat="1" x14ac:dyDescent="0.2">
      <c r="B346" s="33"/>
      <c r="D346" s="145" t="s">
        <v>235</v>
      </c>
      <c r="F346" s="146" t="s">
        <v>2100</v>
      </c>
      <c r="I346" s="147"/>
      <c r="L346" s="33"/>
      <c r="M346" s="148"/>
      <c r="T346" s="54"/>
      <c r="AT346" s="18" t="s">
        <v>235</v>
      </c>
      <c r="AU346" s="18" t="s">
        <v>83</v>
      </c>
    </row>
    <row r="347" spans="2:65" s="1" customFormat="1" ht="16.5" customHeight="1" x14ac:dyDescent="0.2">
      <c r="B347" s="33"/>
      <c r="C347" s="175" t="s">
        <v>1801</v>
      </c>
      <c r="D347" s="175" t="s">
        <v>331</v>
      </c>
      <c r="E347" s="176" t="s">
        <v>2101</v>
      </c>
      <c r="F347" s="177" t="s">
        <v>2102</v>
      </c>
      <c r="G347" s="178" t="s">
        <v>243</v>
      </c>
      <c r="H347" s="179">
        <v>1</v>
      </c>
      <c r="I347" s="180"/>
      <c r="J347" s="181">
        <f>ROUND(I347*H347,2)</f>
        <v>0</v>
      </c>
      <c r="K347" s="177" t="s">
        <v>232</v>
      </c>
      <c r="L347" s="182"/>
      <c r="M347" s="183" t="s">
        <v>19</v>
      </c>
      <c r="N347" s="184" t="s">
        <v>44</v>
      </c>
      <c r="P347" s="141">
        <f>O347*H347</f>
        <v>0</v>
      </c>
      <c r="Q347" s="141">
        <v>0.54800000000000004</v>
      </c>
      <c r="R347" s="141">
        <f>Q347*H347</f>
        <v>0.54800000000000004</v>
      </c>
      <c r="S347" s="141">
        <v>0</v>
      </c>
      <c r="T347" s="142">
        <f>S347*H347</f>
        <v>0</v>
      </c>
      <c r="AR347" s="143" t="s">
        <v>270</v>
      </c>
      <c r="AT347" s="143" t="s">
        <v>331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2103</v>
      </c>
    </row>
    <row r="348" spans="2:65" s="12" customFormat="1" x14ac:dyDescent="0.2">
      <c r="B348" s="149"/>
      <c r="D348" s="150" t="s">
        <v>237</v>
      </c>
      <c r="E348" s="151" t="s">
        <v>19</v>
      </c>
      <c r="F348" s="152" t="s">
        <v>2480</v>
      </c>
      <c r="H348" s="153">
        <v>1</v>
      </c>
      <c r="I348" s="154"/>
      <c r="L348" s="149"/>
      <c r="M348" s="155"/>
      <c r="T348" s="156"/>
      <c r="AT348" s="151" t="s">
        <v>237</v>
      </c>
      <c r="AU348" s="151" t="s">
        <v>83</v>
      </c>
      <c r="AV348" s="12" t="s">
        <v>83</v>
      </c>
      <c r="AW348" s="12" t="s">
        <v>33</v>
      </c>
      <c r="AX348" s="12" t="s">
        <v>73</v>
      </c>
      <c r="AY348" s="151" t="s">
        <v>226</v>
      </c>
    </row>
    <row r="349" spans="2:65" s="13" customFormat="1" x14ac:dyDescent="0.2">
      <c r="B349" s="157"/>
      <c r="D349" s="150" t="s">
        <v>237</v>
      </c>
      <c r="E349" s="158" t="s">
        <v>19</v>
      </c>
      <c r="F349" s="159" t="s">
        <v>240</v>
      </c>
      <c r="H349" s="160">
        <v>1</v>
      </c>
      <c r="I349" s="161"/>
      <c r="L349" s="157"/>
      <c r="M349" s="162"/>
      <c r="T349" s="163"/>
      <c r="AT349" s="158" t="s">
        <v>237</v>
      </c>
      <c r="AU349" s="158" t="s">
        <v>83</v>
      </c>
      <c r="AV349" s="13" t="s">
        <v>233</v>
      </c>
      <c r="AW349" s="13" t="s">
        <v>33</v>
      </c>
      <c r="AX349" s="13" t="s">
        <v>81</v>
      </c>
      <c r="AY349" s="158" t="s">
        <v>226</v>
      </c>
    </row>
    <row r="350" spans="2:65" s="1" customFormat="1" ht="16.5" customHeight="1" x14ac:dyDescent="0.2">
      <c r="B350" s="33"/>
      <c r="C350" s="132" t="s">
        <v>1804</v>
      </c>
      <c r="D350" s="132" t="s">
        <v>228</v>
      </c>
      <c r="E350" s="133" t="s">
        <v>1971</v>
      </c>
      <c r="F350" s="134" t="s">
        <v>1972</v>
      </c>
      <c r="G350" s="135" t="s">
        <v>243</v>
      </c>
      <c r="H350" s="136">
        <v>7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2.8539999999999999E-2</v>
      </c>
      <c r="R350" s="141">
        <f>Q350*H350</f>
        <v>0.19977999999999999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1973</v>
      </c>
    </row>
    <row r="351" spans="2:65" s="1" customFormat="1" x14ac:dyDescent="0.2">
      <c r="B351" s="33"/>
      <c r="D351" s="145" t="s">
        <v>235</v>
      </c>
      <c r="F351" s="146" t="s">
        <v>1974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" customFormat="1" ht="16.5" customHeight="1" x14ac:dyDescent="0.2">
      <c r="B352" s="33"/>
      <c r="C352" s="175" t="s">
        <v>1810</v>
      </c>
      <c r="D352" s="175" t="s">
        <v>331</v>
      </c>
      <c r="E352" s="176" t="s">
        <v>1975</v>
      </c>
      <c r="F352" s="177" t="s">
        <v>1976</v>
      </c>
      <c r="G352" s="178" t="s">
        <v>243</v>
      </c>
      <c r="H352" s="179">
        <v>7</v>
      </c>
      <c r="I352" s="180"/>
      <c r="J352" s="181">
        <f>ROUND(I352*H352,2)</f>
        <v>0</v>
      </c>
      <c r="K352" s="177" t="s">
        <v>19</v>
      </c>
      <c r="L352" s="182"/>
      <c r="M352" s="183" t="s">
        <v>19</v>
      </c>
      <c r="N352" s="184" t="s">
        <v>44</v>
      </c>
      <c r="P352" s="141">
        <f>O352*H352</f>
        <v>0</v>
      </c>
      <c r="Q352" s="141">
        <v>2.4900000000000002</v>
      </c>
      <c r="R352" s="141">
        <f>Q352*H352</f>
        <v>17.43</v>
      </c>
      <c r="S352" s="141">
        <v>0</v>
      </c>
      <c r="T352" s="142">
        <f>S352*H352</f>
        <v>0</v>
      </c>
      <c r="AR352" s="143" t="s">
        <v>270</v>
      </c>
      <c r="AT352" s="143" t="s">
        <v>331</v>
      </c>
      <c r="AU352" s="143" t="s">
        <v>83</v>
      </c>
      <c r="AY352" s="18" t="s">
        <v>226</v>
      </c>
      <c r="BE352" s="144">
        <f>IF(N352="základní",J352,0)</f>
        <v>0</v>
      </c>
      <c r="BF352" s="144">
        <f>IF(N352="snížená",J352,0)</f>
        <v>0</v>
      </c>
      <c r="BG352" s="144">
        <f>IF(N352="zákl. přenesená",J352,0)</f>
        <v>0</v>
      </c>
      <c r="BH352" s="144">
        <f>IF(N352="sníž. přenesená",J352,0)</f>
        <v>0</v>
      </c>
      <c r="BI352" s="144">
        <f>IF(N352="nulová",J352,0)</f>
        <v>0</v>
      </c>
      <c r="BJ352" s="18" t="s">
        <v>81</v>
      </c>
      <c r="BK352" s="144">
        <f>ROUND(I352*H352,2)</f>
        <v>0</v>
      </c>
      <c r="BL352" s="18" t="s">
        <v>233</v>
      </c>
      <c r="BM352" s="143" t="s">
        <v>1977</v>
      </c>
    </row>
    <row r="353" spans="2:65" s="12" customFormat="1" x14ac:dyDescent="0.2">
      <c r="B353" s="149"/>
      <c r="D353" s="150" t="s">
        <v>237</v>
      </c>
      <c r="E353" s="151" t="s">
        <v>19</v>
      </c>
      <c r="F353" s="152" t="s">
        <v>2489</v>
      </c>
      <c r="H353" s="153">
        <v>7</v>
      </c>
      <c r="I353" s="154"/>
      <c r="L353" s="149"/>
      <c r="M353" s="155"/>
      <c r="T353" s="156"/>
      <c r="AT353" s="151" t="s">
        <v>237</v>
      </c>
      <c r="AU353" s="151" t="s">
        <v>83</v>
      </c>
      <c r="AV353" s="12" t="s">
        <v>83</v>
      </c>
      <c r="AW353" s="12" t="s">
        <v>33</v>
      </c>
      <c r="AX353" s="12" t="s">
        <v>73</v>
      </c>
      <c r="AY353" s="151" t="s">
        <v>226</v>
      </c>
    </row>
    <row r="354" spans="2:65" s="13" customFormat="1" x14ac:dyDescent="0.2">
      <c r="B354" s="157"/>
      <c r="D354" s="150" t="s">
        <v>237</v>
      </c>
      <c r="E354" s="158" t="s">
        <v>19</v>
      </c>
      <c r="F354" s="159" t="s">
        <v>240</v>
      </c>
      <c r="H354" s="160">
        <v>7</v>
      </c>
      <c r="I354" s="161"/>
      <c r="L354" s="157"/>
      <c r="M354" s="162"/>
      <c r="T354" s="163"/>
      <c r="AT354" s="158" t="s">
        <v>237</v>
      </c>
      <c r="AU354" s="158" t="s">
        <v>83</v>
      </c>
      <c r="AV354" s="13" t="s">
        <v>233</v>
      </c>
      <c r="AW354" s="13" t="s">
        <v>33</v>
      </c>
      <c r="AX354" s="13" t="s">
        <v>81</v>
      </c>
      <c r="AY354" s="158" t="s">
        <v>226</v>
      </c>
    </row>
    <row r="355" spans="2:65" s="1" customFormat="1" ht="16.5" customHeight="1" x14ac:dyDescent="0.2">
      <c r="B355" s="33"/>
      <c r="C355" s="175" t="s">
        <v>1813</v>
      </c>
      <c r="D355" s="175" t="s">
        <v>331</v>
      </c>
      <c r="E355" s="176" t="s">
        <v>1982</v>
      </c>
      <c r="F355" s="177" t="s">
        <v>1983</v>
      </c>
      <c r="G355" s="178" t="s">
        <v>243</v>
      </c>
      <c r="H355" s="179">
        <v>1</v>
      </c>
      <c r="I355" s="180"/>
      <c r="J355" s="181">
        <f>ROUND(I355*H355,2)</f>
        <v>0</v>
      </c>
      <c r="K355" s="177" t="s">
        <v>19</v>
      </c>
      <c r="L355" s="182"/>
      <c r="M355" s="183" t="s">
        <v>19</v>
      </c>
      <c r="N355" s="184" t="s">
        <v>44</v>
      </c>
      <c r="P355" s="141">
        <f>O355*H355</f>
        <v>0</v>
      </c>
      <c r="Q355" s="141">
        <v>5.0000000000000001E-4</v>
      </c>
      <c r="R355" s="141">
        <f>Q355*H355</f>
        <v>5.0000000000000001E-4</v>
      </c>
      <c r="S355" s="141">
        <v>0</v>
      </c>
      <c r="T355" s="142">
        <f>S355*H355</f>
        <v>0</v>
      </c>
      <c r="AR355" s="143" t="s">
        <v>270</v>
      </c>
      <c r="AT355" s="143" t="s">
        <v>331</v>
      </c>
      <c r="AU355" s="143" t="s">
        <v>83</v>
      </c>
      <c r="AY355" s="18" t="s">
        <v>226</v>
      </c>
      <c r="BE355" s="144">
        <f>IF(N355="základní",J355,0)</f>
        <v>0</v>
      </c>
      <c r="BF355" s="144">
        <f>IF(N355="snížená",J355,0)</f>
        <v>0</v>
      </c>
      <c r="BG355" s="144">
        <f>IF(N355="zákl. přenesená",J355,0)</f>
        <v>0</v>
      </c>
      <c r="BH355" s="144">
        <f>IF(N355="sníž. přenesená",J355,0)</f>
        <v>0</v>
      </c>
      <c r="BI355" s="144">
        <f>IF(N355="nulová",J355,0)</f>
        <v>0</v>
      </c>
      <c r="BJ355" s="18" t="s">
        <v>81</v>
      </c>
      <c r="BK355" s="144">
        <f>ROUND(I355*H355,2)</f>
        <v>0</v>
      </c>
      <c r="BL355" s="18" t="s">
        <v>233</v>
      </c>
      <c r="BM355" s="143" t="s">
        <v>1984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2493</v>
      </c>
      <c r="H356" s="153">
        <v>1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3" customFormat="1" x14ac:dyDescent="0.2">
      <c r="B357" s="157"/>
      <c r="D357" s="150" t="s">
        <v>237</v>
      </c>
      <c r="E357" s="158" t="s">
        <v>19</v>
      </c>
      <c r="F357" s="159" t="s">
        <v>240</v>
      </c>
      <c r="H357" s="160">
        <v>1</v>
      </c>
      <c r="I357" s="161"/>
      <c r="L357" s="157"/>
      <c r="M357" s="162"/>
      <c r="T357" s="163"/>
      <c r="AT357" s="158" t="s">
        <v>237</v>
      </c>
      <c r="AU357" s="158" t="s">
        <v>83</v>
      </c>
      <c r="AV357" s="13" t="s">
        <v>233</v>
      </c>
      <c r="AW357" s="13" t="s">
        <v>33</v>
      </c>
      <c r="AX357" s="13" t="s">
        <v>81</v>
      </c>
      <c r="AY357" s="158" t="s">
        <v>226</v>
      </c>
    </row>
    <row r="358" spans="2:65" s="1" customFormat="1" ht="16.5" customHeight="1" x14ac:dyDescent="0.2">
      <c r="B358" s="33"/>
      <c r="C358" s="132" t="s">
        <v>1818</v>
      </c>
      <c r="D358" s="132" t="s">
        <v>228</v>
      </c>
      <c r="E358" s="133" t="s">
        <v>1986</v>
      </c>
      <c r="F358" s="134" t="s">
        <v>1987</v>
      </c>
      <c r="G358" s="135" t="s">
        <v>243</v>
      </c>
      <c r="H358" s="136">
        <v>6</v>
      </c>
      <c r="I358" s="137"/>
      <c r="J358" s="138">
        <f>ROUND(I358*H358,2)</f>
        <v>0</v>
      </c>
      <c r="K358" s="134" t="s">
        <v>232</v>
      </c>
      <c r="L358" s="33"/>
      <c r="M358" s="139" t="s">
        <v>19</v>
      </c>
      <c r="N358" s="140" t="s">
        <v>44</v>
      </c>
      <c r="P358" s="141">
        <f>O358*H358</f>
        <v>0</v>
      </c>
      <c r="Q358" s="141">
        <v>3.9269999999999999E-2</v>
      </c>
      <c r="R358" s="141">
        <f>Q358*H358</f>
        <v>0.23562</v>
      </c>
      <c r="S358" s="141">
        <v>0</v>
      </c>
      <c r="T358" s="142">
        <f>S358*H358</f>
        <v>0</v>
      </c>
      <c r="AR358" s="143" t="s">
        <v>233</v>
      </c>
      <c r="AT358" s="143" t="s">
        <v>228</v>
      </c>
      <c r="AU358" s="143" t="s">
        <v>83</v>
      </c>
      <c r="AY358" s="18" t="s">
        <v>226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81</v>
      </c>
      <c r="BK358" s="144">
        <f>ROUND(I358*H358,2)</f>
        <v>0</v>
      </c>
      <c r="BL358" s="18" t="s">
        <v>233</v>
      </c>
      <c r="BM358" s="143" t="s">
        <v>1988</v>
      </c>
    </row>
    <row r="359" spans="2:65" s="1" customFormat="1" x14ac:dyDescent="0.2">
      <c r="B359" s="33"/>
      <c r="D359" s="145" t="s">
        <v>235</v>
      </c>
      <c r="F359" s="146" t="s">
        <v>1989</v>
      </c>
      <c r="I359" s="147"/>
      <c r="L359" s="33"/>
      <c r="M359" s="148"/>
      <c r="T359" s="54"/>
      <c r="AT359" s="18" t="s">
        <v>235</v>
      </c>
      <c r="AU359" s="18" t="s">
        <v>83</v>
      </c>
    </row>
    <row r="360" spans="2:65" s="1" customFormat="1" ht="16.5" customHeight="1" x14ac:dyDescent="0.2">
      <c r="B360" s="33"/>
      <c r="C360" s="175" t="s">
        <v>1821</v>
      </c>
      <c r="D360" s="175" t="s">
        <v>331</v>
      </c>
      <c r="E360" s="176" t="s">
        <v>1990</v>
      </c>
      <c r="F360" s="177" t="s">
        <v>1991</v>
      </c>
      <c r="G360" s="178" t="s">
        <v>243</v>
      </c>
      <c r="H360" s="179">
        <v>6</v>
      </c>
      <c r="I360" s="180"/>
      <c r="J360" s="181">
        <f>ROUND(I360*H360,2)</f>
        <v>0</v>
      </c>
      <c r="K360" s="177" t="s">
        <v>19</v>
      </c>
      <c r="L360" s="182"/>
      <c r="M360" s="183" t="s">
        <v>19</v>
      </c>
      <c r="N360" s="184" t="s">
        <v>44</v>
      </c>
      <c r="P360" s="141">
        <f>O360*H360</f>
        <v>0</v>
      </c>
      <c r="Q360" s="141">
        <v>0.435</v>
      </c>
      <c r="R360" s="141">
        <f>Q360*H360</f>
        <v>2.61</v>
      </c>
      <c r="S360" s="141">
        <v>0</v>
      </c>
      <c r="T360" s="142">
        <f>S360*H360</f>
        <v>0</v>
      </c>
      <c r="AR360" s="143" t="s">
        <v>270</v>
      </c>
      <c r="AT360" s="143" t="s">
        <v>331</v>
      </c>
      <c r="AU360" s="143" t="s">
        <v>83</v>
      </c>
      <c r="AY360" s="18" t="s">
        <v>226</v>
      </c>
      <c r="BE360" s="144">
        <f>IF(N360="základní",J360,0)</f>
        <v>0</v>
      </c>
      <c r="BF360" s="144">
        <f>IF(N360="snížená",J360,0)</f>
        <v>0</v>
      </c>
      <c r="BG360" s="144">
        <f>IF(N360="zákl. přenesená",J360,0)</f>
        <v>0</v>
      </c>
      <c r="BH360" s="144">
        <f>IF(N360="sníž. přenesená",J360,0)</f>
        <v>0</v>
      </c>
      <c r="BI360" s="144">
        <f>IF(N360="nulová",J360,0)</f>
        <v>0</v>
      </c>
      <c r="BJ360" s="18" t="s">
        <v>81</v>
      </c>
      <c r="BK360" s="144">
        <f>ROUND(I360*H360,2)</f>
        <v>0</v>
      </c>
      <c r="BL360" s="18" t="s">
        <v>233</v>
      </c>
      <c r="BM360" s="143" t="s">
        <v>1992</v>
      </c>
    </row>
    <row r="361" spans="2:65" s="12" customFormat="1" x14ac:dyDescent="0.2">
      <c r="B361" s="149"/>
      <c r="D361" s="150" t="s">
        <v>237</v>
      </c>
      <c r="E361" s="151" t="s">
        <v>19</v>
      </c>
      <c r="F361" s="152" t="s">
        <v>2494</v>
      </c>
      <c r="H361" s="153">
        <v>6</v>
      </c>
      <c r="I361" s="154"/>
      <c r="L361" s="149"/>
      <c r="M361" s="155"/>
      <c r="T361" s="156"/>
      <c r="AT361" s="151" t="s">
        <v>237</v>
      </c>
      <c r="AU361" s="151" t="s">
        <v>83</v>
      </c>
      <c r="AV361" s="12" t="s">
        <v>83</v>
      </c>
      <c r="AW361" s="12" t="s">
        <v>33</v>
      </c>
      <c r="AX361" s="12" t="s">
        <v>73</v>
      </c>
      <c r="AY361" s="151" t="s">
        <v>226</v>
      </c>
    </row>
    <row r="362" spans="2:65" s="13" customFormat="1" x14ac:dyDescent="0.2">
      <c r="B362" s="157"/>
      <c r="D362" s="150" t="s">
        <v>237</v>
      </c>
      <c r="E362" s="158" t="s">
        <v>19</v>
      </c>
      <c r="F362" s="159" t="s">
        <v>240</v>
      </c>
      <c r="H362" s="160">
        <v>6</v>
      </c>
      <c r="I362" s="161"/>
      <c r="L362" s="157"/>
      <c r="M362" s="162"/>
      <c r="T362" s="163"/>
      <c r="AT362" s="158" t="s">
        <v>237</v>
      </c>
      <c r="AU362" s="158" t="s">
        <v>83</v>
      </c>
      <c r="AV362" s="13" t="s">
        <v>233</v>
      </c>
      <c r="AW362" s="13" t="s">
        <v>33</v>
      </c>
      <c r="AX362" s="13" t="s">
        <v>81</v>
      </c>
      <c r="AY362" s="158" t="s">
        <v>226</v>
      </c>
    </row>
    <row r="363" spans="2:65" s="1" customFormat="1" ht="16.5" customHeight="1" x14ac:dyDescent="0.2">
      <c r="B363" s="33"/>
      <c r="C363" s="132" t="s">
        <v>1823</v>
      </c>
      <c r="D363" s="132" t="s">
        <v>228</v>
      </c>
      <c r="E363" s="133" t="s">
        <v>968</v>
      </c>
      <c r="F363" s="134" t="s">
        <v>969</v>
      </c>
      <c r="G363" s="135" t="s">
        <v>243</v>
      </c>
      <c r="H363" s="136">
        <v>1</v>
      </c>
      <c r="I363" s="137"/>
      <c r="J363" s="138">
        <f>ROUND(I363*H363,2)</f>
        <v>0</v>
      </c>
      <c r="K363" s="134" t="s">
        <v>232</v>
      </c>
      <c r="L363" s="33"/>
      <c r="M363" s="139" t="s">
        <v>19</v>
      </c>
      <c r="N363" s="140" t="s">
        <v>44</v>
      </c>
      <c r="P363" s="141">
        <f>O363*H363</f>
        <v>0</v>
      </c>
      <c r="Q363" s="141">
        <v>0.21734000000000001</v>
      </c>
      <c r="R363" s="141">
        <f>Q363*H363</f>
        <v>0.21734000000000001</v>
      </c>
      <c r="S363" s="141">
        <v>0</v>
      </c>
      <c r="T363" s="142">
        <f>S363*H363</f>
        <v>0</v>
      </c>
      <c r="AR363" s="143" t="s">
        <v>233</v>
      </c>
      <c r="AT363" s="143" t="s">
        <v>228</v>
      </c>
      <c r="AU363" s="143" t="s">
        <v>83</v>
      </c>
      <c r="AY363" s="18" t="s">
        <v>226</v>
      </c>
      <c r="BE363" s="144">
        <f>IF(N363="základní",J363,0)</f>
        <v>0</v>
      </c>
      <c r="BF363" s="144">
        <f>IF(N363="snížená",J363,0)</f>
        <v>0</v>
      </c>
      <c r="BG363" s="144">
        <f>IF(N363="zákl. přenesená",J363,0)</f>
        <v>0</v>
      </c>
      <c r="BH363" s="144">
        <f>IF(N363="sníž. přenesená",J363,0)</f>
        <v>0</v>
      </c>
      <c r="BI363" s="144">
        <f>IF(N363="nulová",J363,0)</f>
        <v>0</v>
      </c>
      <c r="BJ363" s="18" t="s">
        <v>81</v>
      </c>
      <c r="BK363" s="144">
        <f>ROUND(I363*H363,2)</f>
        <v>0</v>
      </c>
      <c r="BL363" s="18" t="s">
        <v>233</v>
      </c>
      <c r="BM363" s="143" t="s">
        <v>2155</v>
      </c>
    </row>
    <row r="364" spans="2:65" s="1" customFormat="1" x14ac:dyDescent="0.2">
      <c r="B364" s="33"/>
      <c r="D364" s="145" t="s">
        <v>235</v>
      </c>
      <c r="F364" s="146" t="s">
        <v>971</v>
      </c>
      <c r="I364" s="147"/>
      <c r="L364" s="33"/>
      <c r="M364" s="148"/>
      <c r="T364" s="54"/>
      <c r="AT364" s="18" t="s">
        <v>235</v>
      </c>
      <c r="AU364" s="18" t="s">
        <v>83</v>
      </c>
    </row>
    <row r="365" spans="2:65" s="1" customFormat="1" ht="16.5" customHeight="1" x14ac:dyDescent="0.2">
      <c r="B365" s="33"/>
      <c r="C365" s="175" t="s">
        <v>1825</v>
      </c>
      <c r="D365" s="175" t="s">
        <v>331</v>
      </c>
      <c r="E365" s="176" t="s">
        <v>972</v>
      </c>
      <c r="F365" s="177" t="s">
        <v>973</v>
      </c>
      <c r="G365" s="178" t="s">
        <v>243</v>
      </c>
      <c r="H365" s="179">
        <v>1</v>
      </c>
      <c r="I365" s="180"/>
      <c r="J365" s="181">
        <f>ROUND(I365*H365,2)</f>
        <v>0</v>
      </c>
      <c r="K365" s="177" t="s">
        <v>19</v>
      </c>
      <c r="L365" s="182"/>
      <c r="M365" s="183" t="s">
        <v>19</v>
      </c>
      <c r="N365" s="184" t="s">
        <v>44</v>
      </c>
      <c r="P365" s="141">
        <f>O365*H365</f>
        <v>0</v>
      </c>
      <c r="Q365" s="141">
        <v>0.08</v>
      </c>
      <c r="R365" s="141">
        <f>Q365*H365</f>
        <v>0.08</v>
      </c>
      <c r="S365" s="141">
        <v>0</v>
      </c>
      <c r="T365" s="142">
        <f>S365*H365</f>
        <v>0</v>
      </c>
      <c r="AR365" s="143" t="s">
        <v>270</v>
      </c>
      <c r="AT365" s="143" t="s">
        <v>331</v>
      </c>
      <c r="AU365" s="143" t="s">
        <v>83</v>
      </c>
      <c r="AY365" s="18" t="s">
        <v>226</v>
      </c>
      <c r="BE365" s="144">
        <f>IF(N365="základní",J365,0)</f>
        <v>0</v>
      </c>
      <c r="BF365" s="144">
        <f>IF(N365="snížená",J365,0)</f>
        <v>0</v>
      </c>
      <c r="BG365" s="144">
        <f>IF(N365="zákl. přenesená",J365,0)</f>
        <v>0</v>
      </c>
      <c r="BH365" s="144">
        <f>IF(N365="sníž. přenesená",J365,0)</f>
        <v>0</v>
      </c>
      <c r="BI365" s="144">
        <f>IF(N365="nulová",J365,0)</f>
        <v>0</v>
      </c>
      <c r="BJ365" s="18" t="s">
        <v>81</v>
      </c>
      <c r="BK365" s="144">
        <f>ROUND(I365*H365,2)</f>
        <v>0</v>
      </c>
      <c r="BL365" s="18" t="s">
        <v>233</v>
      </c>
      <c r="BM365" s="143" t="s">
        <v>2157</v>
      </c>
    </row>
    <row r="366" spans="2:65" s="1" customFormat="1" ht="16.5" customHeight="1" x14ac:dyDescent="0.2">
      <c r="B366" s="33"/>
      <c r="C366" s="132" t="s">
        <v>2110</v>
      </c>
      <c r="D366" s="132" t="s">
        <v>228</v>
      </c>
      <c r="E366" s="133" t="s">
        <v>975</v>
      </c>
      <c r="F366" s="134" t="s">
        <v>976</v>
      </c>
      <c r="G366" s="135" t="s">
        <v>243</v>
      </c>
      <c r="H366" s="136">
        <v>6</v>
      </c>
      <c r="I366" s="137"/>
      <c r="J366" s="138">
        <f>ROUND(I366*H366,2)</f>
        <v>0</v>
      </c>
      <c r="K366" s="134" t="s">
        <v>232</v>
      </c>
      <c r="L366" s="33"/>
      <c r="M366" s="139" t="s">
        <v>19</v>
      </c>
      <c r="N366" s="140" t="s">
        <v>44</v>
      </c>
      <c r="P366" s="141">
        <f>O366*H366</f>
        <v>0</v>
      </c>
      <c r="Q366" s="141">
        <v>0.21734000000000001</v>
      </c>
      <c r="R366" s="141">
        <f>Q366*H366</f>
        <v>1.3040400000000001</v>
      </c>
      <c r="S366" s="141">
        <v>0</v>
      </c>
      <c r="T366" s="142">
        <f>S366*H366</f>
        <v>0</v>
      </c>
      <c r="AR366" s="143" t="s">
        <v>233</v>
      </c>
      <c r="AT366" s="143" t="s">
        <v>228</v>
      </c>
      <c r="AU366" s="143" t="s">
        <v>83</v>
      </c>
      <c r="AY366" s="18" t="s">
        <v>226</v>
      </c>
      <c r="BE366" s="144">
        <f>IF(N366="základní",J366,0)</f>
        <v>0</v>
      </c>
      <c r="BF366" s="144">
        <f>IF(N366="snížená",J366,0)</f>
        <v>0</v>
      </c>
      <c r="BG366" s="144">
        <f>IF(N366="zákl. přenesená",J366,0)</f>
        <v>0</v>
      </c>
      <c r="BH366" s="144">
        <f>IF(N366="sníž. přenesená",J366,0)</f>
        <v>0</v>
      </c>
      <c r="BI366" s="144">
        <f>IF(N366="nulová",J366,0)</f>
        <v>0</v>
      </c>
      <c r="BJ366" s="18" t="s">
        <v>81</v>
      </c>
      <c r="BK366" s="144">
        <f>ROUND(I366*H366,2)</f>
        <v>0</v>
      </c>
      <c r="BL366" s="18" t="s">
        <v>233</v>
      </c>
      <c r="BM366" s="143" t="s">
        <v>1997</v>
      </c>
    </row>
    <row r="367" spans="2:65" s="1" customFormat="1" x14ac:dyDescent="0.2">
      <c r="B367" s="33"/>
      <c r="D367" s="145" t="s">
        <v>235</v>
      </c>
      <c r="F367" s="146" t="s">
        <v>978</v>
      </c>
      <c r="I367" s="147"/>
      <c r="L367" s="33"/>
      <c r="M367" s="148"/>
      <c r="T367" s="54"/>
      <c r="AT367" s="18" t="s">
        <v>235</v>
      </c>
      <c r="AU367" s="18" t="s">
        <v>83</v>
      </c>
    </row>
    <row r="368" spans="2:65" s="1" customFormat="1" ht="16.5" customHeight="1" x14ac:dyDescent="0.2">
      <c r="B368" s="33"/>
      <c r="C368" s="175" t="s">
        <v>2112</v>
      </c>
      <c r="D368" s="175" t="s">
        <v>331</v>
      </c>
      <c r="E368" s="176" t="s">
        <v>979</v>
      </c>
      <c r="F368" s="177" t="s">
        <v>980</v>
      </c>
      <c r="G368" s="178" t="s">
        <v>243</v>
      </c>
      <c r="H368" s="179">
        <v>6</v>
      </c>
      <c r="I368" s="180"/>
      <c r="J368" s="181">
        <f>ROUND(I368*H368,2)</f>
        <v>0</v>
      </c>
      <c r="K368" s="177" t="s">
        <v>19</v>
      </c>
      <c r="L368" s="182"/>
      <c r="M368" s="183" t="s">
        <v>19</v>
      </c>
      <c r="N368" s="184" t="s">
        <v>44</v>
      </c>
      <c r="P368" s="141">
        <f>O368*H368</f>
        <v>0</v>
      </c>
      <c r="Q368" s="141">
        <v>0.16500000000000001</v>
      </c>
      <c r="R368" s="141">
        <f>Q368*H368</f>
        <v>0.99</v>
      </c>
      <c r="S368" s="141">
        <v>0</v>
      </c>
      <c r="T368" s="142">
        <f>S368*H368</f>
        <v>0</v>
      </c>
      <c r="AR368" s="143" t="s">
        <v>270</v>
      </c>
      <c r="AT368" s="143" t="s">
        <v>331</v>
      </c>
      <c r="AU368" s="143" t="s">
        <v>83</v>
      </c>
      <c r="AY368" s="18" t="s">
        <v>226</v>
      </c>
      <c r="BE368" s="144">
        <f>IF(N368="základní",J368,0)</f>
        <v>0</v>
      </c>
      <c r="BF368" s="144">
        <f>IF(N368="snížená",J368,0)</f>
        <v>0</v>
      </c>
      <c r="BG368" s="144">
        <f>IF(N368="zákl. přenesená",J368,0)</f>
        <v>0</v>
      </c>
      <c r="BH368" s="144">
        <f>IF(N368="sníž. přenesená",J368,0)</f>
        <v>0</v>
      </c>
      <c r="BI368" s="144">
        <f>IF(N368="nulová",J368,0)</f>
        <v>0</v>
      </c>
      <c r="BJ368" s="18" t="s">
        <v>81</v>
      </c>
      <c r="BK368" s="144">
        <f>ROUND(I368*H368,2)</f>
        <v>0</v>
      </c>
      <c r="BL368" s="18" t="s">
        <v>233</v>
      </c>
      <c r="BM368" s="143" t="s">
        <v>1998</v>
      </c>
    </row>
    <row r="369" spans="2:65" s="1" customFormat="1" ht="16.5" customHeight="1" x14ac:dyDescent="0.2">
      <c r="B369" s="33"/>
      <c r="C369" s="132" t="s">
        <v>2113</v>
      </c>
      <c r="D369" s="132" t="s">
        <v>228</v>
      </c>
      <c r="E369" s="133" t="s">
        <v>986</v>
      </c>
      <c r="F369" s="134" t="s">
        <v>987</v>
      </c>
      <c r="G369" s="135" t="s">
        <v>396</v>
      </c>
      <c r="H369" s="136">
        <v>299</v>
      </c>
      <c r="I369" s="137"/>
      <c r="J369" s="138">
        <f>ROUND(I369*H369,2)</f>
        <v>0</v>
      </c>
      <c r="K369" s="134" t="s">
        <v>232</v>
      </c>
      <c r="L369" s="33"/>
      <c r="M369" s="139" t="s">
        <v>19</v>
      </c>
      <c r="N369" s="140" t="s">
        <v>44</v>
      </c>
      <c r="P369" s="141">
        <f>O369*H369</f>
        <v>0</v>
      </c>
      <c r="Q369" s="141">
        <v>1.2999999999999999E-4</v>
      </c>
      <c r="R369" s="141">
        <f>Q369*H369</f>
        <v>3.8869999999999995E-2</v>
      </c>
      <c r="S369" s="141">
        <v>0</v>
      </c>
      <c r="T369" s="142">
        <f>S369*H369</f>
        <v>0</v>
      </c>
      <c r="AR369" s="143" t="s">
        <v>233</v>
      </c>
      <c r="AT369" s="143" t="s">
        <v>228</v>
      </c>
      <c r="AU369" s="143" t="s">
        <v>83</v>
      </c>
      <c r="AY369" s="18" t="s">
        <v>226</v>
      </c>
      <c r="BE369" s="144">
        <f>IF(N369="základní",J369,0)</f>
        <v>0</v>
      </c>
      <c r="BF369" s="144">
        <f>IF(N369="snížená",J369,0)</f>
        <v>0</v>
      </c>
      <c r="BG369" s="144">
        <f>IF(N369="zákl. přenesená",J369,0)</f>
        <v>0</v>
      </c>
      <c r="BH369" s="144">
        <f>IF(N369="sníž. přenesená",J369,0)</f>
        <v>0</v>
      </c>
      <c r="BI369" s="144">
        <f>IF(N369="nulová",J369,0)</f>
        <v>0</v>
      </c>
      <c r="BJ369" s="18" t="s">
        <v>81</v>
      </c>
      <c r="BK369" s="144">
        <f>ROUND(I369*H369,2)</f>
        <v>0</v>
      </c>
      <c r="BL369" s="18" t="s">
        <v>233</v>
      </c>
      <c r="BM369" s="143" t="s">
        <v>1999</v>
      </c>
    </row>
    <row r="370" spans="2:65" s="1" customFormat="1" x14ac:dyDescent="0.2">
      <c r="B370" s="33"/>
      <c r="D370" s="145" t="s">
        <v>235</v>
      </c>
      <c r="F370" s="146" t="s">
        <v>989</v>
      </c>
      <c r="I370" s="147"/>
      <c r="L370" s="33"/>
      <c r="M370" s="148"/>
      <c r="T370" s="54"/>
      <c r="AT370" s="18" t="s">
        <v>235</v>
      </c>
      <c r="AU370" s="18" t="s">
        <v>83</v>
      </c>
    </row>
    <row r="371" spans="2:65" s="12" customFormat="1" x14ac:dyDescent="0.2">
      <c r="B371" s="149"/>
      <c r="D371" s="150" t="s">
        <v>237</v>
      </c>
      <c r="E371" s="151" t="s">
        <v>19</v>
      </c>
      <c r="F371" s="152" t="s">
        <v>1828</v>
      </c>
      <c r="H371" s="153">
        <v>299</v>
      </c>
      <c r="I371" s="154"/>
      <c r="L371" s="149"/>
      <c r="M371" s="155"/>
      <c r="T371" s="156"/>
      <c r="AT371" s="151" t="s">
        <v>237</v>
      </c>
      <c r="AU371" s="151" t="s">
        <v>83</v>
      </c>
      <c r="AV371" s="12" t="s">
        <v>83</v>
      </c>
      <c r="AW371" s="12" t="s">
        <v>33</v>
      </c>
      <c r="AX371" s="12" t="s">
        <v>81</v>
      </c>
      <c r="AY371" s="151" t="s">
        <v>226</v>
      </c>
    </row>
    <row r="372" spans="2:65" s="11" customFormat="1" ht="22.9" customHeight="1" x14ac:dyDescent="0.2">
      <c r="B372" s="120"/>
      <c r="D372" s="121" t="s">
        <v>72</v>
      </c>
      <c r="E372" s="130" t="s">
        <v>330</v>
      </c>
      <c r="F372" s="130" t="s">
        <v>478</v>
      </c>
      <c r="I372" s="123"/>
      <c r="J372" s="131">
        <f>BK372</f>
        <v>0</v>
      </c>
      <c r="L372" s="120"/>
      <c r="M372" s="125"/>
      <c r="P372" s="126">
        <f>SUM(P373:P406)</f>
        <v>0</v>
      </c>
      <c r="R372" s="126">
        <f>SUM(R373:R406)</f>
        <v>0</v>
      </c>
      <c r="T372" s="127">
        <f>SUM(T373:T406)</f>
        <v>0</v>
      </c>
      <c r="AR372" s="121" t="s">
        <v>81</v>
      </c>
      <c r="AT372" s="128" t="s">
        <v>72</v>
      </c>
      <c r="AU372" s="128" t="s">
        <v>81</v>
      </c>
      <c r="AY372" s="121" t="s">
        <v>226</v>
      </c>
      <c r="BK372" s="129">
        <f>SUM(BK373:BK406)</f>
        <v>0</v>
      </c>
    </row>
    <row r="373" spans="2:65" s="1" customFormat="1" ht="24.2" customHeight="1" x14ac:dyDescent="0.2">
      <c r="B373" s="33"/>
      <c r="C373" s="132" t="s">
        <v>544</v>
      </c>
      <c r="D373" s="132" t="s">
        <v>228</v>
      </c>
      <c r="E373" s="133" t="s">
        <v>1309</v>
      </c>
      <c r="F373" s="134" t="s">
        <v>1310</v>
      </c>
      <c r="G373" s="135" t="s">
        <v>396</v>
      </c>
      <c r="H373" s="136">
        <v>598</v>
      </c>
      <c r="I373" s="137"/>
      <c r="J373" s="138">
        <f>ROUND(I373*H373,2)</f>
        <v>0</v>
      </c>
      <c r="K373" s="134" t="s">
        <v>232</v>
      </c>
      <c r="L373" s="33"/>
      <c r="M373" s="139" t="s">
        <v>19</v>
      </c>
      <c r="N373" s="140" t="s">
        <v>44</v>
      </c>
      <c r="P373" s="141">
        <f>O373*H373</f>
        <v>0</v>
      </c>
      <c r="Q373" s="141">
        <v>0</v>
      </c>
      <c r="R373" s="141">
        <f>Q373*H373</f>
        <v>0</v>
      </c>
      <c r="S373" s="141">
        <v>0</v>
      </c>
      <c r="T373" s="142">
        <f>S373*H373</f>
        <v>0</v>
      </c>
      <c r="AR373" s="143" t="s">
        <v>233</v>
      </c>
      <c r="AT373" s="143" t="s">
        <v>228</v>
      </c>
      <c r="AU373" s="143" t="s">
        <v>83</v>
      </c>
      <c r="AY373" s="18" t="s">
        <v>226</v>
      </c>
      <c r="BE373" s="144">
        <f>IF(N373="základní",J373,0)</f>
        <v>0</v>
      </c>
      <c r="BF373" s="144">
        <f>IF(N373="snížená",J373,0)</f>
        <v>0</v>
      </c>
      <c r="BG373" s="144">
        <f>IF(N373="zákl. přenesená",J373,0)</f>
        <v>0</v>
      </c>
      <c r="BH373" s="144">
        <f>IF(N373="sníž. přenesená",J373,0)</f>
        <v>0</v>
      </c>
      <c r="BI373" s="144">
        <f>IF(N373="nulová",J373,0)</f>
        <v>0</v>
      </c>
      <c r="BJ373" s="18" t="s">
        <v>81</v>
      </c>
      <c r="BK373" s="144">
        <f>ROUND(I373*H373,2)</f>
        <v>0</v>
      </c>
      <c r="BL373" s="18" t="s">
        <v>233</v>
      </c>
      <c r="BM373" s="143" t="s">
        <v>2001</v>
      </c>
    </row>
    <row r="374" spans="2:65" s="1" customFormat="1" x14ac:dyDescent="0.2">
      <c r="B374" s="33"/>
      <c r="D374" s="145" t="s">
        <v>235</v>
      </c>
      <c r="F374" s="146" t="s">
        <v>1312</v>
      </c>
      <c r="I374" s="147"/>
      <c r="L374" s="33"/>
      <c r="M374" s="148"/>
      <c r="T374" s="54"/>
      <c r="AT374" s="18" t="s">
        <v>235</v>
      </c>
      <c r="AU374" s="18" t="s">
        <v>83</v>
      </c>
    </row>
    <row r="375" spans="2:65" s="12" customFormat="1" x14ac:dyDescent="0.2">
      <c r="B375" s="149"/>
      <c r="D375" s="150" t="s">
        <v>237</v>
      </c>
      <c r="E375" s="151" t="s">
        <v>19</v>
      </c>
      <c r="F375" s="152" t="s">
        <v>2002</v>
      </c>
      <c r="H375" s="153">
        <v>598</v>
      </c>
      <c r="I375" s="154"/>
      <c r="L375" s="149"/>
      <c r="M375" s="155"/>
      <c r="T375" s="156"/>
      <c r="AT375" s="151" t="s">
        <v>237</v>
      </c>
      <c r="AU375" s="151" t="s">
        <v>83</v>
      </c>
      <c r="AV375" s="12" t="s">
        <v>83</v>
      </c>
      <c r="AW375" s="12" t="s">
        <v>33</v>
      </c>
      <c r="AX375" s="12" t="s">
        <v>81</v>
      </c>
      <c r="AY375" s="151" t="s">
        <v>226</v>
      </c>
    </row>
    <row r="376" spans="2:65" s="1" customFormat="1" ht="16.5" customHeight="1" x14ac:dyDescent="0.2">
      <c r="B376" s="33"/>
      <c r="C376" s="132" t="s">
        <v>2114</v>
      </c>
      <c r="D376" s="132" t="s">
        <v>228</v>
      </c>
      <c r="E376" s="133" t="s">
        <v>1314</v>
      </c>
      <c r="F376" s="134" t="s">
        <v>1315</v>
      </c>
      <c r="G376" s="135" t="s">
        <v>396</v>
      </c>
      <c r="H376" s="136">
        <v>598</v>
      </c>
      <c r="I376" s="137"/>
      <c r="J376" s="138">
        <f>ROUND(I376*H376,2)</f>
        <v>0</v>
      </c>
      <c r="K376" s="134" t="s">
        <v>232</v>
      </c>
      <c r="L376" s="33"/>
      <c r="M376" s="139" t="s">
        <v>19</v>
      </c>
      <c r="N376" s="140" t="s">
        <v>44</v>
      </c>
      <c r="P376" s="141">
        <f>O376*H376</f>
        <v>0</v>
      </c>
      <c r="Q376" s="141">
        <v>0</v>
      </c>
      <c r="R376" s="141">
        <f>Q376*H376</f>
        <v>0</v>
      </c>
      <c r="S376" s="141">
        <v>0</v>
      </c>
      <c r="T376" s="142">
        <f>S376*H376</f>
        <v>0</v>
      </c>
      <c r="AR376" s="143" t="s">
        <v>233</v>
      </c>
      <c r="AT376" s="143" t="s">
        <v>228</v>
      </c>
      <c r="AU376" s="143" t="s">
        <v>83</v>
      </c>
      <c r="AY376" s="18" t="s">
        <v>226</v>
      </c>
      <c r="BE376" s="144">
        <f>IF(N376="základní",J376,0)</f>
        <v>0</v>
      </c>
      <c r="BF376" s="144">
        <f>IF(N376="snížená",J376,0)</f>
        <v>0</v>
      </c>
      <c r="BG376" s="144">
        <f>IF(N376="zákl. přenesená",J376,0)</f>
        <v>0</v>
      </c>
      <c r="BH376" s="144">
        <f>IF(N376="sníž. přenesená",J376,0)</f>
        <v>0</v>
      </c>
      <c r="BI376" s="144">
        <f>IF(N376="nulová",J376,0)</f>
        <v>0</v>
      </c>
      <c r="BJ376" s="18" t="s">
        <v>81</v>
      </c>
      <c r="BK376" s="144">
        <f>ROUND(I376*H376,2)</f>
        <v>0</v>
      </c>
      <c r="BL376" s="18" t="s">
        <v>233</v>
      </c>
      <c r="BM376" s="143" t="s">
        <v>2003</v>
      </c>
    </row>
    <row r="377" spans="2:65" s="1" customFormat="1" x14ac:dyDescent="0.2">
      <c r="B377" s="33"/>
      <c r="D377" s="145" t="s">
        <v>235</v>
      </c>
      <c r="F377" s="146" t="s">
        <v>1317</v>
      </c>
      <c r="I377" s="147"/>
      <c r="L377" s="33"/>
      <c r="M377" s="148"/>
      <c r="T377" s="54"/>
      <c r="AT377" s="18" t="s">
        <v>235</v>
      </c>
      <c r="AU377" s="18" t="s">
        <v>83</v>
      </c>
    </row>
    <row r="378" spans="2:65" s="12" customFormat="1" x14ac:dyDescent="0.2">
      <c r="B378" s="149"/>
      <c r="D378" s="150" t="s">
        <v>237</v>
      </c>
      <c r="E378" s="151" t="s">
        <v>19</v>
      </c>
      <c r="F378" s="152" t="s">
        <v>2002</v>
      </c>
      <c r="H378" s="153">
        <v>598</v>
      </c>
      <c r="I378" s="154"/>
      <c r="L378" s="149"/>
      <c r="M378" s="155"/>
      <c r="T378" s="156"/>
      <c r="AT378" s="151" t="s">
        <v>237</v>
      </c>
      <c r="AU378" s="151" t="s">
        <v>83</v>
      </c>
      <c r="AV378" s="12" t="s">
        <v>83</v>
      </c>
      <c r="AW378" s="12" t="s">
        <v>33</v>
      </c>
      <c r="AX378" s="12" t="s">
        <v>73</v>
      </c>
      <c r="AY378" s="151" t="s">
        <v>226</v>
      </c>
    </row>
    <row r="379" spans="2:65" s="13" customFormat="1" x14ac:dyDescent="0.2">
      <c r="B379" s="157"/>
      <c r="D379" s="150" t="s">
        <v>237</v>
      </c>
      <c r="E379" s="158" t="s">
        <v>19</v>
      </c>
      <c r="F379" s="159" t="s">
        <v>240</v>
      </c>
      <c r="H379" s="160">
        <v>598</v>
      </c>
      <c r="I379" s="161"/>
      <c r="L379" s="157"/>
      <c r="M379" s="162"/>
      <c r="T379" s="163"/>
      <c r="AT379" s="158" t="s">
        <v>237</v>
      </c>
      <c r="AU379" s="158" t="s">
        <v>83</v>
      </c>
      <c r="AV379" s="13" t="s">
        <v>233</v>
      </c>
      <c r="AW379" s="13" t="s">
        <v>33</v>
      </c>
      <c r="AX379" s="13" t="s">
        <v>81</v>
      </c>
      <c r="AY379" s="158" t="s">
        <v>226</v>
      </c>
    </row>
    <row r="380" spans="2:65" s="1" customFormat="1" ht="24.2" customHeight="1" x14ac:dyDescent="0.2">
      <c r="B380" s="33"/>
      <c r="C380" s="132" t="s">
        <v>2215</v>
      </c>
      <c r="D380" s="132" t="s">
        <v>228</v>
      </c>
      <c r="E380" s="133" t="s">
        <v>490</v>
      </c>
      <c r="F380" s="134" t="s">
        <v>491</v>
      </c>
      <c r="G380" s="135" t="s">
        <v>492</v>
      </c>
      <c r="H380" s="136">
        <v>153.15100000000001</v>
      </c>
      <c r="I380" s="137"/>
      <c r="J380" s="138">
        <f>ROUND(I380*H380,2)</f>
        <v>0</v>
      </c>
      <c r="K380" s="134" t="s">
        <v>232</v>
      </c>
      <c r="L380" s="33"/>
      <c r="M380" s="139" t="s">
        <v>19</v>
      </c>
      <c r="N380" s="140" t="s">
        <v>44</v>
      </c>
      <c r="P380" s="141">
        <f>O380*H380</f>
        <v>0</v>
      </c>
      <c r="Q380" s="141">
        <v>0</v>
      </c>
      <c r="R380" s="141">
        <f>Q380*H380</f>
        <v>0</v>
      </c>
      <c r="S380" s="141">
        <v>0</v>
      </c>
      <c r="T380" s="142">
        <f>S380*H380</f>
        <v>0</v>
      </c>
      <c r="AR380" s="143" t="s">
        <v>233</v>
      </c>
      <c r="AT380" s="143" t="s">
        <v>228</v>
      </c>
      <c r="AU380" s="143" t="s">
        <v>83</v>
      </c>
      <c r="AY380" s="18" t="s">
        <v>226</v>
      </c>
      <c r="BE380" s="144">
        <f>IF(N380="základní",J380,0)</f>
        <v>0</v>
      </c>
      <c r="BF380" s="144">
        <f>IF(N380="snížená",J380,0)</f>
        <v>0</v>
      </c>
      <c r="BG380" s="144">
        <f>IF(N380="zákl. přenesená",J380,0)</f>
        <v>0</v>
      </c>
      <c r="BH380" s="144">
        <f>IF(N380="sníž. přenesená",J380,0)</f>
        <v>0</v>
      </c>
      <c r="BI380" s="144">
        <f>IF(N380="nulová",J380,0)</f>
        <v>0</v>
      </c>
      <c r="BJ380" s="18" t="s">
        <v>81</v>
      </c>
      <c r="BK380" s="144">
        <f>ROUND(I380*H380,2)</f>
        <v>0</v>
      </c>
      <c r="BL380" s="18" t="s">
        <v>233</v>
      </c>
      <c r="BM380" s="143" t="s">
        <v>2004</v>
      </c>
    </row>
    <row r="381" spans="2:65" s="1" customFormat="1" x14ac:dyDescent="0.2">
      <c r="B381" s="33"/>
      <c r="D381" s="145" t="s">
        <v>235</v>
      </c>
      <c r="F381" s="146" t="s">
        <v>494</v>
      </c>
      <c r="I381" s="147"/>
      <c r="L381" s="33"/>
      <c r="M381" s="148"/>
      <c r="T381" s="54"/>
      <c r="AT381" s="18" t="s">
        <v>235</v>
      </c>
      <c r="AU381" s="18" t="s">
        <v>83</v>
      </c>
    </row>
    <row r="382" spans="2:65" s="12" customFormat="1" x14ac:dyDescent="0.2">
      <c r="B382" s="149"/>
      <c r="D382" s="150" t="s">
        <v>237</v>
      </c>
      <c r="E382" s="151" t="s">
        <v>19</v>
      </c>
      <c r="F382" s="152" t="s">
        <v>2495</v>
      </c>
      <c r="H382" s="153">
        <v>86.281000000000006</v>
      </c>
      <c r="I382" s="154"/>
      <c r="L382" s="149"/>
      <c r="M382" s="155"/>
      <c r="T382" s="156"/>
      <c r="AT382" s="151" t="s">
        <v>237</v>
      </c>
      <c r="AU382" s="151" t="s">
        <v>83</v>
      </c>
      <c r="AV382" s="12" t="s">
        <v>83</v>
      </c>
      <c r="AW382" s="12" t="s">
        <v>33</v>
      </c>
      <c r="AX382" s="12" t="s">
        <v>73</v>
      </c>
      <c r="AY382" s="151" t="s">
        <v>226</v>
      </c>
    </row>
    <row r="383" spans="2:65" s="12" customFormat="1" x14ac:dyDescent="0.2">
      <c r="B383" s="149"/>
      <c r="D383" s="150" t="s">
        <v>237</v>
      </c>
      <c r="E383" s="151" t="s">
        <v>19</v>
      </c>
      <c r="F383" s="152" t="s">
        <v>2496</v>
      </c>
      <c r="H383" s="153">
        <v>66.87</v>
      </c>
      <c r="I383" s="154"/>
      <c r="L383" s="149"/>
      <c r="M383" s="155"/>
      <c r="T383" s="156"/>
      <c r="AT383" s="151" t="s">
        <v>237</v>
      </c>
      <c r="AU383" s="151" t="s">
        <v>83</v>
      </c>
      <c r="AV383" s="12" t="s">
        <v>83</v>
      </c>
      <c r="AW383" s="12" t="s">
        <v>33</v>
      </c>
      <c r="AX383" s="12" t="s">
        <v>73</v>
      </c>
      <c r="AY383" s="151" t="s">
        <v>226</v>
      </c>
    </row>
    <row r="384" spans="2:65" s="13" customFormat="1" x14ac:dyDescent="0.2">
      <c r="B384" s="157"/>
      <c r="D384" s="150" t="s">
        <v>237</v>
      </c>
      <c r="E384" s="158" t="s">
        <v>19</v>
      </c>
      <c r="F384" s="159" t="s">
        <v>240</v>
      </c>
      <c r="H384" s="160">
        <v>153.15100000000001</v>
      </c>
      <c r="I384" s="161"/>
      <c r="L384" s="157"/>
      <c r="M384" s="162"/>
      <c r="T384" s="163"/>
      <c r="AT384" s="158" t="s">
        <v>237</v>
      </c>
      <c r="AU384" s="158" t="s">
        <v>83</v>
      </c>
      <c r="AV384" s="13" t="s">
        <v>233</v>
      </c>
      <c r="AW384" s="13" t="s">
        <v>33</v>
      </c>
      <c r="AX384" s="13" t="s">
        <v>81</v>
      </c>
      <c r="AY384" s="158" t="s">
        <v>226</v>
      </c>
    </row>
    <row r="385" spans="2:65" s="1" customFormat="1" ht="24.2" customHeight="1" x14ac:dyDescent="0.2">
      <c r="B385" s="33"/>
      <c r="C385" s="132" t="s">
        <v>2316</v>
      </c>
      <c r="D385" s="132" t="s">
        <v>228</v>
      </c>
      <c r="E385" s="133" t="s">
        <v>497</v>
      </c>
      <c r="F385" s="134" t="s">
        <v>498</v>
      </c>
      <c r="G385" s="135" t="s">
        <v>492</v>
      </c>
      <c r="H385" s="136">
        <v>612.60400000000004</v>
      </c>
      <c r="I385" s="137"/>
      <c r="J385" s="138">
        <f>ROUND(I385*H385,2)</f>
        <v>0</v>
      </c>
      <c r="K385" s="134" t="s">
        <v>232</v>
      </c>
      <c r="L385" s="33"/>
      <c r="M385" s="139" t="s">
        <v>19</v>
      </c>
      <c r="N385" s="140" t="s">
        <v>44</v>
      </c>
      <c r="P385" s="141">
        <f>O385*H385</f>
        <v>0</v>
      </c>
      <c r="Q385" s="141">
        <v>0</v>
      </c>
      <c r="R385" s="141">
        <f>Q385*H385</f>
        <v>0</v>
      </c>
      <c r="S385" s="141">
        <v>0</v>
      </c>
      <c r="T385" s="142">
        <f>S385*H385</f>
        <v>0</v>
      </c>
      <c r="AR385" s="143" t="s">
        <v>233</v>
      </c>
      <c r="AT385" s="143" t="s">
        <v>228</v>
      </c>
      <c r="AU385" s="143" t="s">
        <v>83</v>
      </c>
      <c r="AY385" s="18" t="s">
        <v>226</v>
      </c>
      <c r="BE385" s="144">
        <f>IF(N385="základní",J385,0)</f>
        <v>0</v>
      </c>
      <c r="BF385" s="144">
        <f>IF(N385="snížená",J385,0)</f>
        <v>0</v>
      </c>
      <c r="BG385" s="144">
        <f>IF(N385="zákl. přenesená",J385,0)</f>
        <v>0</v>
      </c>
      <c r="BH385" s="144">
        <f>IF(N385="sníž. přenesená",J385,0)</f>
        <v>0</v>
      </c>
      <c r="BI385" s="144">
        <f>IF(N385="nulová",J385,0)</f>
        <v>0</v>
      </c>
      <c r="BJ385" s="18" t="s">
        <v>81</v>
      </c>
      <c r="BK385" s="144">
        <f>ROUND(I385*H385,2)</f>
        <v>0</v>
      </c>
      <c r="BL385" s="18" t="s">
        <v>233</v>
      </c>
      <c r="BM385" s="143" t="s">
        <v>2007</v>
      </c>
    </row>
    <row r="386" spans="2:65" s="1" customFormat="1" x14ac:dyDescent="0.2">
      <c r="B386" s="33"/>
      <c r="D386" s="145" t="s">
        <v>235</v>
      </c>
      <c r="F386" s="146" t="s">
        <v>500</v>
      </c>
      <c r="I386" s="147"/>
      <c r="L386" s="33"/>
      <c r="M386" s="148"/>
      <c r="T386" s="54"/>
      <c r="AT386" s="18" t="s">
        <v>235</v>
      </c>
      <c r="AU386" s="18" t="s">
        <v>83</v>
      </c>
    </row>
    <row r="387" spans="2:65" s="12" customFormat="1" x14ac:dyDescent="0.2">
      <c r="B387" s="149"/>
      <c r="D387" s="150" t="s">
        <v>237</v>
      </c>
      <c r="F387" s="152" t="s">
        <v>2497</v>
      </c>
      <c r="H387" s="153">
        <v>612.60400000000004</v>
      </c>
      <c r="I387" s="154"/>
      <c r="L387" s="149"/>
      <c r="M387" s="155"/>
      <c r="T387" s="156"/>
      <c r="AT387" s="151" t="s">
        <v>237</v>
      </c>
      <c r="AU387" s="151" t="s">
        <v>83</v>
      </c>
      <c r="AV387" s="12" t="s">
        <v>83</v>
      </c>
      <c r="AW387" s="12" t="s">
        <v>4</v>
      </c>
      <c r="AX387" s="12" t="s">
        <v>81</v>
      </c>
      <c r="AY387" s="151" t="s">
        <v>226</v>
      </c>
    </row>
    <row r="388" spans="2:65" s="1" customFormat="1" ht="24.2" customHeight="1" x14ac:dyDescent="0.2">
      <c r="B388" s="33"/>
      <c r="C388" s="132" t="s">
        <v>2392</v>
      </c>
      <c r="D388" s="132" t="s">
        <v>228</v>
      </c>
      <c r="E388" s="133" t="s">
        <v>503</v>
      </c>
      <c r="F388" s="134" t="s">
        <v>504</v>
      </c>
      <c r="G388" s="135" t="s">
        <v>492</v>
      </c>
      <c r="H388" s="136">
        <v>211.02799999999999</v>
      </c>
      <c r="I388" s="137"/>
      <c r="J388" s="138">
        <f>ROUND(I388*H388,2)</f>
        <v>0</v>
      </c>
      <c r="K388" s="134" t="s">
        <v>232</v>
      </c>
      <c r="L388" s="33"/>
      <c r="M388" s="139" t="s">
        <v>19</v>
      </c>
      <c r="N388" s="140" t="s">
        <v>44</v>
      </c>
      <c r="P388" s="141">
        <f>O388*H388</f>
        <v>0</v>
      </c>
      <c r="Q388" s="141">
        <v>0</v>
      </c>
      <c r="R388" s="141">
        <f>Q388*H388</f>
        <v>0</v>
      </c>
      <c r="S388" s="141">
        <v>0</v>
      </c>
      <c r="T388" s="142">
        <f>S388*H388</f>
        <v>0</v>
      </c>
      <c r="AR388" s="143" t="s">
        <v>233</v>
      </c>
      <c r="AT388" s="143" t="s">
        <v>228</v>
      </c>
      <c r="AU388" s="143" t="s">
        <v>83</v>
      </c>
      <c r="AY388" s="18" t="s">
        <v>226</v>
      </c>
      <c r="BE388" s="144">
        <f>IF(N388="základní",J388,0)</f>
        <v>0</v>
      </c>
      <c r="BF388" s="144">
        <f>IF(N388="snížená",J388,0)</f>
        <v>0</v>
      </c>
      <c r="BG388" s="144">
        <f>IF(N388="zákl. přenesená",J388,0)</f>
        <v>0</v>
      </c>
      <c r="BH388" s="144">
        <f>IF(N388="sníž. přenesená",J388,0)</f>
        <v>0</v>
      </c>
      <c r="BI388" s="144">
        <f>IF(N388="nulová",J388,0)</f>
        <v>0</v>
      </c>
      <c r="BJ388" s="18" t="s">
        <v>81</v>
      </c>
      <c r="BK388" s="144">
        <f>ROUND(I388*H388,2)</f>
        <v>0</v>
      </c>
      <c r="BL388" s="18" t="s">
        <v>233</v>
      </c>
      <c r="BM388" s="143" t="s">
        <v>2009</v>
      </c>
    </row>
    <row r="389" spans="2:65" s="1" customFormat="1" x14ac:dyDescent="0.2">
      <c r="B389" s="33"/>
      <c r="D389" s="145" t="s">
        <v>235</v>
      </c>
      <c r="F389" s="146" t="s">
        <v>506</v>
      </c>
      <c r="I389" s="147"/>
      <c r="L389" s="33"/>
      <c r="M389" s="148"/>
      <c r="T389" s="54"/>
      <c r="AT389" s="18" t="s">
        <v>235</v>
      </c>
      <c r="AU389" s="18" t="s">
        <v>83</v>
      </c>
    </row>
    <row r="390" spans="2:65" s="12" customFormat="1" x14ac:dyDescent="0.2">
      <c r="B390" s="149"/>
      <c r="D390" s="150" t="s">
        <v>237</v>
      </c>
      <c r="E390" s="151" t="s">
        <v>19</v>
      </c>
      <c r="F390" s="152" t="s">
        <v>2498</v>
      </c>
      <c r="H390" s="153">
        <v>8.3000000000000004E-2</v>
      </c>
      <c r="I390" s="154"/>
      <c r="L390" s="149"/>
      <c r="M390" s="155"/>
      <c r="T390" s="156"/>
      <c r="AT390" s="151" t="s">
        <v>237</v>
      </c>
      <c r="AU390" s="151" t="s">
        <v>83</v>
      </c>
      <c r="AV390" s="12" t="s">
        <v>83</v>
      </c>
      <c r="AW390" s="12" t="s">
        <v>33</v>
      </c>
      <c r="AX390" s="12" t="s">
        <v>73</v>
      </c>
      <c r="AY390" s="151" t="s">
        <v>226</v>
      </c>
    </row>
    <row r="391" spans="2:65" s="12" customFormat="1" x14ac:dyDescent="0.2">
      <c r="B391" s="149"/>
      <c r="D391" s="150" t="s">
        <v>237</v>
      </c>
      <c r="E391" s="151" t="s">
        <v>19</v>
      </c>
      <c r="F391" s="152" t="s">
        <v>2499</v>
      </c>
      <c r="H391" s="153">
        <v>96.59</v>
      </c>
      <c r="I391" s="154"/>
      <c r="L391" s="149"/>
      <c r="M391" s="155"/>
      <c r="T391" s="156"/>
      <c r="AT391" s="151" t="s">
        <v>237</v>
      </c>
      <c r="AU391" s="151" t="s">
        <v>83</v>
      </c>
      <c r="AV391" s="12" t="s">
        <v>83</v>
      </c>
      <c r="AW391" s="12" t="s">
        <v>33</v>
      </c>
      <c r="AX391" s="12" t="s">
        <v>73</v>
      </c>
      <c r="AY391" s="151" t="s">
        <v>226</v>
      </c>
    </row>
    <row r="392" spans="2:65" s="12" customFormat="1" x14ac:dyDescent="0.2">
      <c r="B392" s="149"/>
      <c r="D392" s="150" t="s">
        <v>237</v>
      </c>
      <c r="E392" s="151" t="s">
        <v>19</v>
      </c>
      <c r="F392" s="152" t="s">
        <v>2500</v>
      </c>
      <c r="H392" s="153">
        <v>114.355</v>
      </c>
      <c r="I392" s="154"/>
      <c r="L392" s="149"/>
      <c r="M392" s="155"/>
      <c r="T392" s="156"/>
      <c r="AT392" s="151" t="s">
        <v>237</v>
      </c>
      <c r="AU392" s="151" t="s">
        <v>83</v>
      </c>
      <c r="AV392" s="12" t="s">
        <v>83</v>
      </c>
      <c r="AW392" s="12" t="s">
        <v>33</v>
      </c>
      <c r="AX392" s="12" t="s">
        <v>73</v>
      </c>
      <c r="AY392" s="151" t="s">
        <v>226</v>
      </c>
    </row>
    <row r="393" spans="2:65" s="13" customFormat="1" x14ac:dyDescent="0.2">
      <c r="B393" s="157"/>
      <c r="D393" s="150" t="s">
        <v>237</v>
      </c>
      <c r="E393" s="158" t="s">
        <v>19</v>
      </c>
      <c r="F393" s="159" t="s">
        <v>240</v>
      </c>
      <c r="H393" s="160">
        <v>211.02799999999999</v>
      </c>
      <c r="I393" s="161"/>
      <c r="L393" s="157"/>
      <c r="M393" s="162"/>
      <c r="T393" s="163"/>
      <c r="AT393" s="158" t="s">
        <v>237</v>
      </c>
      <c r="AU393" s="158" t="s">
        <v>83</v>
      </c>
      <c r="AV393" s="13" t="s">
        <v>233</v>
      </c>
      <c r="AW393" s="13" t="s">
        <v>33</v>
      </c>
      <c r="AX393" s="13" t="s">
        <v>81</v>
      </c>
      <c r="AY393" s="158" t="s">
        <v>226</v>
      </c>
    </row>
    <row r="394" spans="2:65" s="1" customFormat="1" ht="24.2" customHeight="1" x14ac:dyDescent="0.2">
      <c r="B394" s="33"/>
      <c r="C394" s="132" t="s">
        <v>2393</v>
      </c>
      <c r="D394" s="132" t="s">
        <v>228</v>
      </c>
      <c r="E394" s="133" t="s">
        <v>509</v>
      </c>
      <c r="F394" s="134" t="s">
        <v>498</v>
      </c>
      <c r="G394" s="135" t="s">
        <v>492</v>
      </c>
      <c r="H394" s="136">
        <v>844.11199999999997</v>
      </c>
      <c r="I394" s="137"/>
      <c r="J394" s="138">
        <f>ROUND(I394*H394,2)</f>
        <v>0</v>
      </c>
      <c r="K394" s="134" t="s">
        <v>232</v>
      </c>
      <c r="L394" s="33"/>
      <c r="M394" s="139" t="s">
        <v>19</v>
      </c>
      <c r="N394" s="140" t="s">
        <v>44</v>
      </c>
      <c r="P394" s="141">
        <f>O394*H394</f>
        <v>0</v>
      </c>
      <c r="Q394" s="141">
        <v>0</v>
      </c>
      <c r="R394" s="141">
        <f>Q394*H394</f>
        <v>0</v>
      </c>
      <c r="S394" s="141">
        <v>0</v>
      </c>
      <c r="T394" s="142">
        <f>S394*H394</f>
        <v>0</v>
      </c>
      <c r="AR394" s="143" t="s">
        <v>233</v>
      </c>
      <c r="AT394" s="143" t="s">
        <v>228</v>
      </c>
      <c r="AU394" s="143" t="s">
        <v>83</v>
      </c>
      <c r="AY394" s="18" t="s">
        <v>226</v>
      </c>
      <c r="BE394" s="144">
        <f>IF(N394="základní",J394,0)</f>
        <v>0</v>
      </c>
      <c r="BF394" s="144">
        <f>IF(N394="snížená",J394,0)</f>
        <v>0</v>
      </c>
      <c r="BG394" s="144">
        <f>IF(N394="zákl. přenesená",J394,0)</f>
        <v>0</v>
      </c>
      <c r="BH394" s="144">
        <f>IF(N394="sníž. přenesená",J394,0)</f>
        <v>0</v>
      </c>
      <c r="BI394" s="144">
        <f>IF(N394="nulová",J394,0)</f>
        <v>0</v>
      </c>
      <c r="BJ394" s="18" t="s">
        <v>81</v>
      </c>
      <c r="BK394" s="144">
        <f>ROUND(I394*H394,2)</f>
        <v>0</v>
      </c>
      <c r="BL394" s="18" t="s">
        <v>233</v>
      </c>
      <c r="BM394" s="143" t="s">
        <v>2012</v>
      </c>
    </row>
    <row r="395" spans="2:65" s="1" customFormat="1" x14ac:dyDescent="0.2">
      <c r="B395" s="33"/>
      <c r="D395" s="145" t="s">
        <v>235</v>
      </c>
      <c r="F395" s="146" t="s">
        <v>511</v>
      </c>
      <c r="I395" s="147"/>
      <c r="L395" s="33"/>
      <c r="M395" s="148"/>
      <c r="T395" s="54"/>
      <c r="AT395" s="18" t="s">
        <v>235</v>
      </c>
      <c r="AU395" s="18" t="s">
        <v>83</v>
      </c>
    </row>
    <row r="396" spans="2:65" s="12" customFormat="1" x14ac:dyDescent="0.2">
      <c r="B396" s="149"/>
      <c r="D396" s="150" t="s">
        <v>237</v>
      </c>
      <c r="F396" s="152" t="s">
        <v>2501</v>
      </c>
      <c r="H396" s="153">
        <v>844.11199999999997</v>
      </c>
      <c r="I396" s="154"/>
      <c r="L396" s="149"/>
      <c r="M396" s="155"/>
      <c r="T396" s="156"/>
      <c r="AT396" s="151" t="s">
        <v>237</v>
      </c>
      <c r="AU396" s="151" t="s">
        <v>83</v>
      </c>
      <c r="AV396" s="12" t="s">
        <v>83</v>
      </c>
      <c r="AW396" s="12" t="s">
        <v>4</v>
      </c>
      <c r="AX396" s="12" t="s">
        <v>81</v>
      </c>
      <c r="AY396" s="151" t="s">
        <v>226</v>
      </c>
    </row>
    <row r="397" spans="2:65" s="1" customFormat="1" ht="24.2" customHeight="1" x14ac:dyDescent="0.2">
      <c r="B397" s="33"/>
      <c r="C397" s="132" t="s">
        <v>2394</v>
      </c>
      <c r="D397" s="132" t="s">
        <v>228</v>
      </c>
      <c r="E397" s="133" t="s">
        <v>514</v>
      </c>
      <c r="F397" s="134" t="s">
        <v>515</v>
      </c>
      <c r="G397" s="135" t="s">
        <v>492</v>
      </c>
      <c r="H397" s="136">
        <v>96.673000000000002</v>
      </c>
      <c r="I397" s="137"/>
      <c r="J397" s="138">
        <f>ROUND(I397*H397,2)</f>
        <v>0</v>
      </c>
      <c r="K397" s="134" t="s">
        <v>19</v>
      </c>
      <c r="L397" s="33"/>
      <c r="M397" s="139" t="s">
        <v>19</v>
      </c>
      <c r="N397" s="140" t="s">
        <v>44</v>
      </c>
      <c r="P397" s="141">
        <f>O397*H397</f>
        <v>0</v>
      </c>
      <c r="Q397" s="141">
        <v>0</v>
      </c>
      <c r="R397" s="141">
        <f>Q397*H397</f>
        <v>0</v>
      </c>
      <c r="S397" s="141">
        <v>0</v>
      </c>
      <c r="T397" s="142">
        <f>S397*H397</f>
        <v>0</v>
      </c>
      <c r="AR397" s="143" t="s">
        <v>233</v>
      </c>
      <c r="AT397" s="143" t="s">
        <v>228</v>
      </c>
      <c r="AU397" s="143" t="s">
        <v>83</v>
      </c>
      <c r="AY397" s="18" t="s">
        <v>226</v>
      </c>
      <c r="BE397" s="144">
        <f>IF(N397="základní",J397,0)</f>
        <v>0</v>
      </c>
      <c r="BF397" s="144">
        <f>IF(N397="snížená",J397,0)</f>
        <v>0</v>
      </c>
      <c r="BG397" s="144">
        <f>IF(N397="zákl. přenesená",J397,0)</f>
        <v>0</v>
      </c>
      <c r="BH397" s="144">
        <f>IF(N397="sníž. přenesená",J397,0)</f>
        <v>0</v>
      </c>
      <c r="BI397" s="144">
        <f>IF(N397="nulová",J397,0)</f>
        <v>0</v>
      </c>
      <c r="BJ397" s="18" t="s">
        <v>81</v>
      </c>
      <c r="BK397" s="144">
        <f>ROUND(I397*H397,2)</f>
        <v>0</v>
      </c>
      <c r="BL397" s="18" t="s">
        <v>233</v>
      </c>
      <c r="BM397" s="143" t="s">
        <v>2014</v>
      </c>
    </row>
    <row r="398" spans="2:65" s="12" customFormat="1" x14ac:dyDescent="0.2">
      <c r="B398" s="149"/>
      <c r="D398" s="150" t="s">
        <v>237</v>
      </c>
      <c r="E398" s="151" t="s">
        <v>19</v>
      </c>
      <c r="F398" s="152" t="s">
        <v>2498</v>
      </c>
      <c r="H398" s="153">
        <v>8.3000000000000004E-2</v>
      </c>
      <c r="I398" s="154"/>
      <c r="L398" s="149"/>
      <c r="M398" s="155"/>
      <c r="T398" s="156"/>
      <c r="AT398" s="151" t="s">
        <v>237</v>
      </c>
      <c r="AU398" s="151" t="s">
        <v>83</v>
      </c>
      <c r="AV398" s="12" t="s">
        <v>83</v>
      </c>
      <c r="AW398" s="12" t="s">
        <v>33</v>
      </c>
      <c r="AX398" s="12" t="s">
        <v>73</v>
      </c>
      <c r="AY398" s="151" t="s">
        <v>226</v>
      </c>
    </row>
    <row r="399" spans="2:65" s="12" customFormat="1" x14ac:dyDescent="0.2">
      <c r="B399" s="149"/>
      <c r="D399" s="150" t="s">
        <v>237</v>
      </c>
      <c r="E399" s="151" t="s">
        <v>19</v>
      </c>
      <c r="F399" s="152" t="s">
        <v>2499</v>
      </c>
      <c r="H399" s="153">
        <v>96.59</v>
      </c>
      <c r="I399" s="154"/>
      <c r="L399" s="149"/>
      <c r="M399" s="155"/>
      <c r="T399" s="156"/>
      <c r="AT399" s="151" t="s">
        <v>237</v>
      </c>
      <c r="AU399" s="151" t="s">
        <v>83</v>
      </c>
      <c r="AV399" s="12" t="s">
        <v>83</v>
      </c>
      <c r="AW399" s="12" t="s">
        <v>33</v>
      </c>
      <c r="AX399" s="12" t="s">
        <v>73</v>
      </c>
      <c r="AY399" s="151" t="s">
        <v>226</v>
      </c>
    </row>
    <row r="400" spans="2:65" s="13" customFormat="1" x14ac:dyDescent="0.2">
      <c r="B400" s="157"/>
      <c r="D400" s="150" t="s">
        <v>237</v>
      </c>
      <c r="E400" s="158" t="s">
        <v>19</v>
      </c>
      <c r="F400" s="159" t="s">
        <v>240</v>
      </c>
      <c r="H400" s="160">
        <v>96.673000000000002</v>
      </c>
      <c r="I400" s="161"/>
      <c r="L400" s="157"/>
      <c r="M400" s="162"/>
      <c r="T400" s="163"/>
      <c r="AT400" s="158" t="s">
        <v>237</v>
      </c>
      <c r="AU400" s="158" t="s">
        <v>83</v>
      </c>
      <c r="AV400" s="13" t="s">
        <v>233</v>
      </c>
      <c r="AW400" s="13" t="s">
        <v>33</v>
      </c>
      <c r="AX400" s="13" t="s">
        <v>81</v>
      </c>
      <c r="AY400" s="158" t="s">
        <v>226</v>
      </c>
    </row>
    <row r="401" spans="2:65" s="1" customFormat="1" ht="24.2" customHeight="1" x14ac:dyDescent="0.2">
      <c r="B401" s="33"/>
      <c r="C401" s="132" t="s">
        <v>2395</v>
      </c>
      <c r="D401" s="132" t="s">
        <v>228</v>
      </c>
      <c r="E401" s="133" t="s">
        <v>519</v>
      </c>
      <c r="F401" s="134" t="s">
        <v>520</v>
      </c>
      <c r="G401" s="135" t="s">
        <v>492</v>
      </c>
      <c r="H401" s="136">
        <v>181.22499999999999</v>
      </c>
      <c r="I401" s="137"/>
      <c r="J401" s="138">
        <f>ROUND(I401*H401,2)</f>
        <v>0</v>
      </c>
      <c r="K401" s="134" t="s">
        <v>19</v>
      </c>
      <c r="L401" s="33"/>
      <c r="M401" s="139" t="s">
        <v>19</v>
      </c>
      <c r="N401" s="140" t="s">
        <v>44</v>
      </c>
      <c r="P401" s="141">
        <f>O401*H401</f>
        <v>0</v>
      </c>
      <c r="Q401" s="141">
        <v>0</v>
      </c>
      <c r="R401" s="141">
        <f>Q401*H401</f>
        <v>0</v>
      </c>
      <c r="S401" s="141">
        <v>0</v>
      </c>
      <c r="T401" s="142">
        <f>S401*H401</f>
        <v>0</v>
      </c>
      <c r="AR401" s="143" t="s">
        <v>233</v>
      </c>
      <c r="AT401" s="143" t="s">
        <v>228</v>
      </c>
      <c r="AU401" s="143" t="s">
        <v>83</v>
      </c>
      <c r="AY401" s="18" t="s">
        <v>226</v>
      </c>
      <c r="BE401" s="144">
        <f>IF(N401="základní",J401,0)</f>
        <v>0</v>
      </c>
      <c r="BF401" s="144">
        <f>IF(N401="snížená",J401,0)</f>
        <v>0</v>
      </c>
      <c r="BG401" s="144">
        <f>IF(N401="zákl. přenesená",J401,0)</f>
        <v>0</v>
      </c>
      <c r="BH401" s="144">
        <f>IF(N401="sníž. přenesená",J401,0)</f>
        <v>0</v>
      </c>
      <c r="BI401" s="144">
        <f>IF(N401="nulová",J401,0)</f>
        <v>0</v>
      </c>
      <c r="BJ401" s="18" t="s">
        <v>81</v>
      </c>
      <c r="BK401" s="144">
        <f>ROUND(I401*H401,2)</f>
        <v>0</v>
      </c>
      <c r="BL401" s="18" t="s">
        <v>233</v>
      </c>
      <c r="BM401" s="143" t="s">
        <v>2015</v>
      </c>
    </row>
    <row r="402" spans="2:65" s="12" customFormat="1" x14ac:dyDescent="0.2">
      <c r="B402" s="149"/>
      <c r="D402" s="150" t="s">
        <v>237</v>
      </c>
      <c r="E402" s="151" t="s">
        <v>19</v>
      </c>
      <c r="F402" s="152" t="s">
        <v>2496</v>
      </c>
      <c r="H402" s="153">
        <v>66.87</v>
      </c>
      <c r="I402" s="154"/>
      <c r="L402" s="149"/>
      <c r="M402" s="155"/>
      <c r="T402" s="156"/>
      <c r="AT402" s="151" t="s">
        <v>237</v>
      </c>
      <c r="AU402" s="151" t="s">
        <v>83</v>
      </c>
      <c r="AV402" s="12" t="s">
        <v>83</v>
      </c>
      <c r="AW402" s="12" t="s">
        <v>33</v>
      </c>
      <c r="AX402" s="12" t="s">
        <v>73</v>
      </c>
      <c r="AY402" s="151" t="s">
        <v>226</v>
      </c>
    </row>
    <row r="403" spans="2:65" s="12" customFormat="1" x14ac:dyDescent="0.2">
      <c r="B403" s="149"/>
      <c r="D403" s="150" t="s">
        <v>237</v>
      </c>
      <c r="E403" s="151" t="s">
        <v>19</v>
      </c>
      <c r="F403" s="152" t="s">
        <v>2500</v>
      </c>
      <c r="H403" s="153">
        <v>114.355</v>
      </c>
      <c r="I403" s="154"/>
      <c r="L403" s="149"/>
      <c r="M403" s="155"/>
      <c r="T403" s="156"/>
      <c r="AT403" s="151" t="s">
        <v>237</v>
      </c>
      <c r="AU403" s="151" t="s">
        <v>83</v>
      </c>
      <c r="AV403" s="12" t="s">
        <v>83</v>
      </c>
      <c r="AW403" s="12" t="s">
        <v>33</v>
      </c>
      <c r="AX403" s="12" t="s">
        <v>73</v>
      </c>
      <c r="AY403" s="151" t="s">
        <v>226</v>
      </c>
    </row>
    <row r="404" spans="2:65" s="13" customFormat="1" x14ac:dyDescent="0.2">
      <c r="B404" s="157"/>
      <c r="D404" s="150" t="s">
        <v>237</v>
      </c>
      <c r="E404" s="158" t="s">
        <v>19</v>
      </c>
      <c r="F404" s="159" t="s">
        <v>240</v>
      </c>
      <c r="H404" s="160">
        <v>181.22499999999999</v>
      </c>
      <c r="I404" s="161"/>
      <c r="L404" s="157"/>
      <c r="M404" s="162"/>
      <c r="T404" s="163"/>
      <c r="AT404" s="158" t="s">
        <v>237</v>
      </c>
      <c r="AU404" s="158" t="s">
        <v>83</v>
      </c>
      <c r="AV404" s="13" t="s">
        <v>233</v>
      </c>
      <c r="AW404" s="13" t="s">
        <v>33</v>
      </c>
      <c r="AX404" s="13" t="s">
        <v>81</v>
      </c>
      <c r="AY404" s="158" t="s">
        <v>226</v>
      </c>
    </row>
    <row r="405" spans="2:65" s="1" customFormat="1" ht="24.2" customHeight="1" x14ac:dyDescent="0.2">
      <c r="B405" s="33"/>
      <c r="C405" s="132" t="s">
        <v>2502</v>
      </c>
      <c r="D405" s="132" t="s">
        <v>228</v>
      </c>
      <c r="E405" s="133" t="s">
        <v>1333</v>
      </c>
      <c r="F405" s="134" t="s">
        <v>606</v>
      </c>
      <c r="G405" s="135" t="s">
        <v>492</v>
      </c>
      <c r="H405" s="136">
        <v>86.281000000000006</v>
      </c>
      <c r="I405" s="137"/>
      <c r="J405" s="138">
        <f>ROUND(I405*H405,2)</f>
        <v>0</v>
      </c>
      <c r="K405" s="134" t="s">
        <v>19</v>
      </c>
      <c r="L405" s="33"/>
      <c r="M405" s="139" t="s">
        <v>19</v>
      </c>
      <c r="N405" s="140" t="s">
        <v>44</v>
      </c>
      <c r="P405" s="141">
        <f>O405*H405</f>
        <v>0</v>
      </c>
      <c r="Q405" s="141">
        <v>0</v>
      </c>
      <c r="R405" s="141">
        <f>Q405*H405</f>
        <v>0</v>
      </c>
      <c r="S405" s="141">
        <v>0</v>
      </c>
      <c r="T405" s="142">
        <f>S405*H405</f>
        <v>0</v>
      </c>
      <c r="AR405" s="143" t="s">
        <v>233</v>
      </c>
      <c r="AT405" s="143" t="s">
        <v>228</v>
      </c>
      <c r="AU405" s="143" t="s">
        <v>83</v>
      </c>
      <c r="AY405" s="18" t="s">
        <v>226</v>
      </c>
      <c r="BE405" s="144">
        <f>IF(N405="základní",J405,0)</f>
        <v>0</v>
      </c>
      <c r="BF405" s="144">
        <f>IF(N405="snížená",J405,0)</f>
        <v>0</v>
      </c>
      <c r="BG405" s="144">
        <f>IF(N405="zákl. přenesená",J405,0)</f>
        <v>0</v>
      </c>
      <c r="BH405" s="144">
        <f>IF(N405="sníž. přenesená",J405,0)</f>
        <v>0</v>
      </c>
      <c r="BI405" s="144">
        <f>IF(N405="nulová",J405,0)</f>
        <v>0</v>
      </c>
      <c r="BJ405" s="18" t="s">
        <v>81</v>
      </c>
      <c r="BK405" s="144">
        <f>ROUND(I405*H405,2)</f>
        <v>0</v>
      </c>
      <c r="BL405" s="18" t="s">
        <v>233</v>
      </c>
      <c r="BM405" s="143" t="s">
        <v>2016</v>
      </c>
    </row>
    <row r="406" spans="2:65" s="12" customFormat="1" x14ac:dyDescent="0.2">
      <c r="B406" s="149"/>
      <c r="D406" s="150" t="s">
        <v>237</v>
      </c>
      <c r="E406" s="151" t="s">
        <v>19</v>
      </c>
      <c r="F406" s="152" t="s">
        <v>2495</v>
      </c>
      <c r="H406" s="153">
        <v>86.281000000000006</v>
      </c>
      <c r="I406" s="154"/>
      <c r="L406" s="149"/>
      <c r="M406" s="155"/>
      <c r="T406" s="156"/>
      <c r="AT406" s="151" t="s">
        <v>237</v>
      </c>
      <c r="AU406" s="151" t="s">
        <v>83</v>
      </c>
      <c r="AV406" s="12" t="s">
        <v>83</v>
      </c>
      <c r="AW406" s="12" t="s">
        <v>33</v>
      </c>
      <c r="AX406" s="12" t="s">
        <v>81</v>
      </c>
      <c r="AY406" s="151" t="s">
        <v>226</v>
      </c>
    </row>
    <row r="407" spans="2:65" s="11" customFormat="1" ht="22.9" customHeight="1" x14ac:dyDescent="0.2">
      <c r="B407" s="120"/>
      <c r="D407" s="121" t="s">
        <v>72</v>
      </c>
      <c r="E407" s="130" t="s">
        <v>762</v>
      </c>
      <c r="F407" s="130" t="s">
        <v>763</v>
      </c>
      <c r="I407" s="123"/>
      <c r="J407" s="131">
        <f>BK407</f>
        <v>0</v>
      </c>
      <c r="L407" s="120"/>
      <c r="M407" s="125"/>
      <c r="P407" s="126">
        <f>SUM(P408:P409)</f>
        <v>0</v>
      </c>
      <c r="R407" s="126">
        <f>SUM(R408:R409)</f>
        <v>0</v>
      </c>
      <c r="T407" s="127">
        <f>SUM(T408:T409)</f>
        <v>0</v>
      </c>
      <c r="AR407" s="121" t="s">
        <v>81</v>
      </c>
      <c r="AT407" s="128" t="s">
        <v>72</v>
      </c>
      <c r="AU407" s="128" t="s">
        <v>81</v>
      </c>
      <c r="AY407" s="121" t="s">
        <v>226</v>
      </c>
      <c r="BK407" s="129">
        <f>SUM(BK408:BK409)</f>
        <v>0</v>
      </c>
    </row>
    <row r="408" spans="2:65" s="1" customFormat="1" ht="24.2" customHeight="1" x14ac:dyDescent="0.2">
      <c r="B408" s="33"/>
      <c r="C408" s="132" t="s">
        <v>2503</v>
      </c>
      <c r="D408" s="132" t="s">
        <v>228</v>
      </c>
      <c r="E408" s="133" t="s">
        <v>990</v>
      </c>
      <c r="F408" s="134" t="s">
        <v>991</v>
      </c>
      <c r="G408" s="135" t="s">
        <v>492</v>
      </c>
      <c r="H408" s="136">
        <v>1115.4739999999999</v>
      </c>
      <c r="I408" s="137"/>
      <c r="J408" s="138">
        <f>ROUND(I408*H408,2)</f>
        <v>0</v>
      </c>
      <c r="K408" s="134" t="s">
        <v>232</v>
      </c>
      <c r="L408" s="33"/>
      <c r="M408" s="139" t="s">
        <v>19</v>
      </c>
      <c r="N408" s="140" t="s">
        <v>44</v>
      </c>
      <c r="P408" s="141">
        <f>O408*H408</f>
        <v>0</v>
      </c>
      <c r="Q408" s="141">
        <v>0</v>
      </c>
      <c r="R408" s="141">
        <f>Q408*H408</f>
        <v>0</v>
      </c>
      <c r="S408" s="141">
        <v>0</v>
      </c>
      <c r="T408" s="142">
        <f>S408*H408</f>
        <v>0</v>
      </c>
      <c r="AR408" s="143" t="s">
        <v>233</v>
      </c>
      <c r="AT408" s="143" t="s">
        <v>228</v>
      </c>
      <c r="AU408" s="143" t="s">
        <v>83</v>
      </c>
      <c r="AY408" s="18" t="s">
        <v>226</v>
      </c>
      <c r="BE408" s="144">
        <f>IF(N408="základní",J408,0)</f>
        <v>0</v>
      </c>
      <c r="BF408" s="144">
        <f>IF(N408="snížená",J408,0)</f>
        <v>0</v>
      </c>
      <c r="BG408" s="144">
        <f>IF(N408="zákl. přenesená",J408,0)</f>
        <v>0</v>
      </c>
      <c r="BH408" s="144">
        <f>IF(N408="sníž. přenesená",J408,0)</f>
        <v>0</v>
      </c>
      <c r="BI408" s="144">
        <f>IF(N408="nulová",J408,0)</f>
        <v>0</v>
      </c>
      <c r="BJ408" s="18" t="s">
        <v>81</v>
      </c>
      <c r="BK408" s="144">
        <f>ROUND(I408*H408,2)</f>
        <v>0</v>
      </c>
      <c r="BL408" s="18" t="s">
        <v>233</v>
      </c>
      <c r="BM408" s="143" t="s">
        <v>2017</v>
      </c>
    </row>
    <row r="409" spans="2:65" s="1" customFormat="1" x14ac:dyDescent="0.2">
      <c r="B409" s="33"/>
      <c r="D409" s="145" t="s">
        <v>235</v>
      </c>
      <c r="F409" s="146" t="s">
        <v>993</v>
      </c>
      <c r="I409" s="147"/>
      <c r="L409" s="33"/>
      <c r="M409" s="164"/>
      <c r="N409" s="165"/>
      <c r="O409" s="165"/>
      <c r="P409" s="165"/>
      <c r="Q409" s="165"/>
      <c r="R409" s="165"/>
      <c r="S409" s="165"/>
      <c r="T409" s="166"/>
      <c r="AT409" s="18" t="s">
        <v>235</v>
      </c>
      <c r="AU409" s="18" t="s">
        <v>83</v>
      </c>
    </row>
    <row r="410" spans="2:65" s="1" customFormat="1" ht="6.95" customHeight="1" x14ac:dyDescent="0.2">
      <c r="B410" s="42"/>
      <c r="C410" s="43"/>
      <c r="D410" s="43"/>
      <c r="E410" s="43"/>
      <c r="F410" s="43"/>
      <c r="G410" s="43"/>
      <c r="H410" s="43"/>
      <c r="I410" s="43"/>
      <c r="J410" s="43"/>
      <c r="K410" s="43"/>
      <c r="L410" s="33"/>
    </row>
  </sheetData>
  <sheetProtection algorithmName="SHA-512" hashValue="QiY8U25HK6dRe9zDpzYOQM70z0vZ5UoLH0z3FgtBfmUDh7rK9onWP/2865f64/LlwN1Hg8qoH1zZWlSM7/5+5g==" saltValue="U78V21VpIWmrw/aSJBDbGo4IhRHBjEXPRWMVfTmoSJ5xpQ4WOzXqMyK38j/GhhmciFFNfKoWIySfAcE6r37pvQ==" spinCount="100000" sheet="1" objects="1" scenarios="1" formatColumns="0" formatRows="0" autoFilter="0"/>
  <autoFilter ref="C87:K409" xr:uid="{00000000-0009-0000-0000-00001D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D00-000000000000}"/>
    <hyperlink ref="F97" r:id="rId2" xr:uid="{00000000-0004-0000-1D00-000001000000}"/>
    <hyperlink ref="F102" r:id="rId3" xr:uid="{00000000-0004-0000-1D00-000002000000}"/>
    <hyperlink ref="F105" r:id="rId4" xr:uid="{00000000-0004-0000-1D00-000003000000}"/>
    <hyperlink ref="F108" r:id="rId5" xr:uid="{00000000-0004-0000-1D00-000004000000}"/>
    <hyperlink ref="F112" r:id="rId6" xr:uid="{00000000-0004-0000-1D00-000005000000}"/>
    <hyperlink ref="F116" r:id="rId7" xr:uid="{00000000-0004-0000-1D00-000006000000}"/>
    <hyperlink ref="F119" r:id="rId8" xr:uid="{00000000-0004-0000-1D00-000007000000}"/>
    <hyperlink ref="F122" r:id="rId9" xr:uid="{00000000-0004-0000-1D00-000008000000}"/>
    <hyperlink ref="F124" r:id="rId10" xr:uid="{00000000-0004-0000-1D00-000009000000}"/>
    <hyperlink ref="F129" r:id="rId11" xr:uid="{00000000-0004-0000-1D00-00000A000000}"/>
    <hyperlink ref="F134" r:id="rId12" xr:uid="{00000000-0004-0000-1D00-00000B000000}"/>
    <hyperlink ref="F139" r:id="rId13" xr:uid="{00000000-0004-0000-1D00-00000C000000}"/>
    <hyperlink ref="F142" r:id="rId14" xr:uid="{00000000-0004-0000-1D00-00000D000000}"/>
    <hyperlink ref="F146" r:id="rId15" xr:uid="{00000000-0004-0000-1D00-00000E000000}"/>
    <hyperlink ref="F158" r:id="rId16" xr:uid="{00000000-0004-0000-1D00-00000F000000}"/>
    <hyperlink ref="F161" r:id="rId17" xr:uid="{00000000-0004-0000-1D00-000010000000}"/>
    <hyperlink ref="F164" r:id="rId18" xr:uid="{00000000-0004-0000-1D00-000011000000}"/>
    <hyperlink ref="F169" r:id="rId19" xr:uid="{00000000-0004-0000-1D00-000012000000}"/>
    <hyperlink ref="F171" r:id="rId20" xr:uid="{00000000-0004-0000-1D00-000013000000}"/>
    <hyperlink ref="F174" r:id="rId21" xr:uid="{00000000-0004-0000-1D00-000014000000}"/>
    <hyperlink ref="F179" r:id="rId22" xr:uid="{00000000-0004-0000-1D00-000015000000}"/>
    <hyperlink ref="F182" r:id="rId23" xr:uid="{00000000-0004-0000-1D00-000016000000}"/>
    <hyperlink ref="F187" r:id="rId24" xr:uid="{00000000-0004-0000-1D00-000017000000}"/>
    <hyperlink ref="F191" r:id="rId25" xr:uid="{00000000-0004-0000-1D00-000018000000}"/>
    <hyperlink ref="F199" r:id="rId26" xr:uid="{00000000-0004-0000-1D00-000019000000}"/>
    <hyperlink ref="F208" r:id="rId27" xr:uid="{00000000-0004-0000-1D00-00001A000000}"/>
    <hyperlink ref="F216" r:id="rId28" xr:uid="{00000000-0004-0000-1D00-00001B000000}"/>
    <hyperlink ref="F222" r:id="rId29" xr:uid="{00000000-0004-0000-1D00-00001C000000}"/>
    <hyperlink ref="F228" r:id="rId30" xr:uid="{00000000-0004-0000-1D00-00001D000000}"/>
    <hyperlink ref="F231" r:id="rId31" xr:uid="{00000000-0004-0000-1D00-00001E000000}"/>
    <hyperlink ref="F234" r:id="rId32" xr:uid="{00000000-0004-0000-1D00-00001F000000}"/>
    <hyperlink ref="F239" r:id="rId33" xr:uid="{00000000-0004-0000-1D00-000020000000}"/>
    <hyperlink ref="F243" r:id="rId34" xr:uid="{00000000-0004-0000-1D00-000021000000}"/>
    <hyperlink ref="F247" r:id="rId35" xr:uid="{00000000-0004-0000-1D00-000022000000}"/>
    <hyperlink ref="F251" r:id="rId36" xr:uid="{00000000-0004-0000-1D00-000023000000}"/>
    <hyperlink ref="F263" r:id="rId37" xr:uid="{00000000-0004-0000-1D00-000024000000}"/>
    <hyperlink ref="F268" r:id="rId38" xr:uid="{00000000-0004-0000-1D00-000025000000}"/>
    <hyperlink ref="F272" r:id="rId39" xr:uid="{00000000-0004-0000-1D00-000026000000}"/>
    <hyperlink ref="F277" r:id="rId40" xr:uid="{00000000-0004-0000-1D00-000027000000}"/>
    <hyperlink ref="F282" r:id="rId41" xr:uid="{00000000-0004-0000-1D00-000028000000}"/>
    <hyperlink ref="F287" r:id="rId42" xr:uid="{00000000-0004-0000-1D00-000029000000}"/>
    <hyperlink ref="F290" r:id="rId43" xr:uid="{00000000-0004-0000-1D00-00002A000000}"/>
    <hyperlink ref="F294" r:id="rId44" xr:uid="{00000000-0004-0000-1D00-00002B000000}"/>
    <hyperlink ref="F298" r:id="rId45" xr:uid="{00000000-0004-0000-1D00-00002C000000}"/>
    <hyperlink ref="F302" r:id="rId46" xr:uid="{00000000-0004-0000-1D00-00002D000000}"/>
    <hyperlink ref="F305" r:id="rId47" xr:uid="{00000000-0004-0000-1D00-00002E000000}"/>
    <hyperlink ref="F310" r:id="rId48" xr:uid="{00000000-0004-0000-1D00-00002F000000}"/>
    <hyperlink ref="F314" r:id="rId49" xr:uid="{00000000-0004-0000-1D00-000030000000}"/>
    <hyperlink ref="F321" r:id="rId50" xr:uid="{00000000-0004-0000-1D00-000031000000}"/>
    <hyperlink ref="F327" r:id="rId51" xr:uid="{00000000-0004-0000-1D00-000032000000}"/>
    <hyperlink ref="F331" r:id="rId52" xr:uid="{00000000-0004-0000-1D00-000033000000}"/>
    <hyperlink ref="F346" r:id="rId53" xr:uid="{00000000-0004-0000-1D00-000034000000}"/>
    <hyperlink ref="F351" r:id="rId54" xr:uid="{00000000-0004-0000-1D00-000035000000}"/>
    <hyperlink ref="F359" r:id="rId55" xr:uid="{00000000-0004-0000-1D00-000036000000}"/>
    <hyperlink ref="F364" r:id="rId56" xr:uid="{00000000-0004-0000-1D00-000037000000}"/>
    <hyperlink ref="F367" r:id="rId57" xr:uid="{00000000-0004-0000-1D00-000038000000}"/>
    <hyperlink ref="F370" r:id="rId58" xr:uid="{00000000-0004-0000-1D00-000039000000}"/>
    <hyperlink ref="F374" r:id="rId59" xr:uid="{00000000-0004-0000-1D00-00003A000000}"/>
    <hyperlink ref="F377" r:id="rId60" xr:uid="{00000000-0004-0000-1D00-00003B000000}"/>
    <hyperlink ref="F381" r:id="rId61" xr:uid="{00000000-0004-0000-1D00-00003C000000}"/>
    <hyperlink ref="F386" r:id="rId62" xr:uid="{00000000-0004-0000-1D00-00003D000000}"/>
    <hyperlink ref="F389" r:id="rId63" xr:uid="{00000000-0004-0000-1D00-00003E000000}"/>
    <hyperlink ref="F395" r:id="rId64" xr:uid="{00000000-0004-0000-1D00-00003F000000}"/>
    <hyperlink ref="F409" r:id="rId65" xr:uid="{00000000-0004-0000-1D00-00004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6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209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179</v>
      </c>
      <c r="AZ2" s="167" t="s">
        <v>819</v>
      </c>
      <c r="BA2" s="167" t="s">
        <v>820</v>
      </c>
      <c r="BB2" s="167" t="s">
        <v>277</v>
      </c>
      <c r="BC2" s="167" t="s">
        <v>2504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56" ht="6.95" customHeight="1" x14ac:dyDescent="0.2">
      <c r="B5" s="21"/>
      <c r="L5" s="21"/>
    </row>
    <row r="6" spans="2:56" ht="12" customHeight="1" x14ac:dyDescent="0.2">
      <c r="B6" s="21"/>
      <c r="D6" s="28" t="s">
        <v>16</v>
      </c>
      <c r="L6" s="21"/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56" s="1" customFormat="1" ht="12" customHeight="1" x14ac:dyDescent="0.2">
      <c r="B8" s="33"/>
      <c r="D8" s="28" t="s">
        <v>203</v>
      </c>
      <c r="L8" s="33"/>
    </row>
    <row r="9" spans="2:56" s="1" customFormat="1" ht="16.5" customHeight="1" x14ac:dyDescent="0.2">
      <c r="B9" s="33"/>
      <c r="E9" s="582" t="s">
        <v>2505</v>
      </c>
      <c r="F9" s="609"/>
      <c r="G9" s="609"/>
      <c r="H9" s="609"/>
      <c r="L9" s="33"/>
    </row>
    <row r="10" spans="2:56" s="1" customFormat="1" x14ac:dyDescent="0.2">
      <c r="B10" s="33"/>
      <c r="L10" s="33"/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23.25" customHeight="1" x14ac:dyDescent="0.2">
      <c r="B27" s="92"/>
      <c r="E27" s="598" t="s">
        <v>2506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ROUNDUP(J85,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ROUNDUP((SUM(BE85:BE208)),  2)</f>
        <v>0</v>
      </c>
      <c r="I33" s="94">
        <v>0.21</v>
      </c>
      <c r="J33" s="84">
        <f>ROUNDUP(((SUM(BE85:BE208))*I33),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ROUNDUP((SUM(BF85:BF208)),  2)</f>
        <v>0</v>
      </c>
      <c r="I34" s="94">
        <v>0.15</v>
      </c>
      <c r="J34" s="84">
        <f>ROUNDUP(((SUM(BF85:BF208))*I34),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ROUNDUP((SUM(BG85:BG208)),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ROUNDUP((SUM(BH85:BH208)),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ROUNDUP((SUM(BI85:BI208)),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04V - Oprava stávajícího vodovodu - u stoky B mezi Š47-Š51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J85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J86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J87</f>
        <v>0</v>
      </c>
      <c r="L61" s="108"/>
    </row>
    <row r="62" spans="2:47" s="9" customFormat="1" ht="19.899999999999999" customHeight="1" x14ac:dyDescent="0.2">
      <c r="B62" s="108"/>
      <c r="D62" s="109" t="s">
        <v>283</v>
      </c>
      <c r="E62" s="110"/>
      <c r="F62" s="110"/>
      <c r="G62" s="110"/>
      <c r="H62" s="110"/>
      <c r="I62" s="110"/>
      <c r="J62" s="111">
        <f>J94</f>
        <v>0</v>
      </c>
      <c r="L62" s="108"/>
    </row>
    <row r="63" spans="2:47" s="9" customFormat="1" ht="19.899999999999999" customHeight="1" x14ac:dyDescent="0.2">
      <c r="B63" s="108"/>
      <c r="D63" s="109" t="s">
        <v>553</v>
      </c>
      <c r="E63" s="110"/>
      <c r="F63" s="110"/>
      <c r="G63" s="110"/>
      <c r="H63" s="110"/>
      <c r="I63" s="110"/>
      <c r="J63" s="111">
        <f>J109</f>
        <v>0</v>
      </c>
      <c r="L63" s="108"/>
    </row>
    <row r="64" spans="2:47" s="9" customFormat="1" ht="19.899999999999999" customHeight="1" x14ac:dyDescent="0.2">
      <c r="B64" s="108"/>
      <c r="D64" s="109" t="s">
        <v>554</v>
      </c>
      <c r="E64" s="110"/>
      <c r="F64" s="110"/>
      <c r="G64" s="110"/>
      <c r="H64" s="110"/>
      <c r="I64" s="110"/>
      <c r="J64" s="111">
        <f>J190</f>
        <v>0</v>
      </c>
      <c r="L64" s="108"/>
    </row>
    <row r="65" spans="2:12" s="9" customFormat="1" ht="19.899999999999999" customHeight="1" x14ac:dyDescent="0.2">
      <c r="B65" s="108"/>
      <c r="D65" s="109" t="s">
        <v>2507</v>
      </c>
      <c r="E65" s="110"/>
      <c r="F65" s="110"/>
      <c r="G65" s="110"/>
      <c r="H65" s="110"/>
      <c r="I65" s="110"/>
      <c r="J65" s="111">
        <f>J193</f>
        <v>0</v>
      </c>
      <c r="L65" s="10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211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16.5" customHeight="1" x14ac:dyDescent="0.2">
      <c r="B75" s="33"/>
      <c r="E75" s="610" t="str">
        <f>E7</f>
        <v>Malšovice - Kanalizace a ČOV II.etapa_ČOV 820EO</v>
      </c>
      <c r="F75" s="611"/>
      <c r="G75" s="611"/>
      <c r="H75" s="611"/>
      <c r="L75" s="33"/>
    </row>
    <row r="76" spans="2:12" s="1" customFormat="1" ht="12" customHeight="1" x14ac:dyDescent="0.2">
      <c r="B76" s="33"/>
      <c r="C76" s="28" t="s">
        <v>203</v>
      </c>
      <c r="L76" s="33"/>
    </row>
    <row r="77" spans="2:12" s="1" customFormat="1" ht="16.5" customHeight="1" x14ac:dyDescent="0.2">
      <c r="B77" s="33"/>
      <c r="E77" s="582" t="str">
        <f>E9</f>
        <v>SO 04V - Oprava stávajícího vodovodu - u stoky B mezi Š47-Š51</v>
      </c>
      <c r="F77" s="609"/>
      <c r="G77" s="609"/>
      <c r="H77" s="609"/>
      <c r="L77" s="33"/>
    </row>
    <row r="78" spans="2:12" s="1" customFormat="1" ht="6.95" customHeight="1" x14ac:dyDescent="0.2">
      <c r="B78" s="33"/>
      <c r="L78" s="33"/>
    </row>
    <row r="79" spans="2:12" s="1" customFormat="1" ht="12" customHeight="1" x14ac:dyDescent="0.2">
      <c r="B79" s="33"/>
      <c r="C79" s="28" t="s">
        <v>21</v>
      </c>
      <c r="F79" s="26" t="str">
        <f>F12</f>
        <v>Malšovice</v>
      </c>
      <c r="I79" s="28" t="s">
        <v>23</v>
      </c>
      <c r="J79" s="50" t="str">
        <f>IF(J12="","",J12)</f>
        <v>21. 12. 2022</v>
      </c>
      <c r="L79" s="33"/>
    </row>
    <row r="80" spans="2:12" s="1" customFormat="1" ht="6.95" customHeight="1" x14ac:dyDescent="0.2">
      <c r="B80" s="33"/>
      <c r="L80" s="33"/>
    </row>
    <row r="81" spans="2:65" s="1" customFormat="1" ht="25.7" customHeight="1" x14ac:dyDescent="0.2">
      <c r="B81" s="33"/>
      <c r="C81" s="28" t="s">
        <v>25</v>
      </c>
      <c r="F81" s="26" t="str">
        <f>E15</f>
        <v>Obec Malšovice</v>
      </c>
      <c r="I81" s="28" t="s">
        <v>31</v>
      </c>
      <c r="J81" s="31" t="str">
        <f>E21</f>
        <v>AZ Consult spol. s r.o.</v>
      </c>
      <c r="L81" s="33"/>
    </row>
    <row r="82" spans="2:65" s="1" customFormat="1" ht="15.2" customHeight="1" x14ac:dyDescent="0.2">
      <c r="B82" s="33"/>
      <c r="C82" s="28" t="s">
        <v>29</v>
      </c>
      <c r="F82" s="26" t="str">
        <f>IF(E18="","",E18)</f>
        <v>Vyplň údaj</v>
      </c>
      <c r="I82" s="28" t="s">
        <v>34</v>
      </c>
      <c r="J82" s="31" t="str">
        <f>E24</f>
        <v>Dagmar Sedláčková</v>
      </c>
      <c r="L82" s="33"/>
    </row>
    <row r="83" spans="2:65" s="1" customFormat="1" ht="10.35" customHeight="1" x14ac:dyDescent="0.2">
      <c r="B83" s="33"/>
      <c r="L83" s="33"/>
    </row>
    <row r="84" spans="2:65" s="10" customFormat="1" ht="29.25" customHeight="1" x14ac:dyDescent="0.2">
      <c r="B84" s="112"/>
      <c r="C84" s="113" t="s">
        <v>212</v>
      </c>
      <c r="D84" s="114" t="s">
        <v>58</v>
      </c>
      <c r="E84" s="114" t="s">
        <v>54</v>
      </c>
      <c r="F84" s="114" t="s">
        <v>55</v>
      </c>
      <c r="G84" s="114" t="s">
        <v>213</v>
      </c>
      <c r="H84" s="114" t="s">
        <v>214</v>
      </c>
      <c r="I84" s="114" t="s">
        <v>215</v>
      </c>
      <c r="J84" s="114" t="s">
        <v>207</v>
      </c>
      <c r="K84" s="115" t="s">
        <v>216</v>
      </c>
      <c r="L84" s="112"/>
      <c r="M84" s="57" t="s">
        <v>19</v>
      </c>
      <c r="N84" s="58" t="s">
        <v>43</v>
      </c>
      <c r="O84" s="58" t="s">
        <v>217</v>
      </c>
      <c r="P84" s="58" t="s">
        <v>218</v>
      </c>
      <c r="Q84" s="58" t="s">
        <v>219</v>
      </c>
      <c r="R84" s="58" t="s">
        <v>220</v>
      </c>
      <c r="S84" s="58" t="s">
        <v>221</v>
      </c>
      <c r="T84" s="59" t="s">
        <v>222</v>
      </c>
    </row>
    <row r="85" spans="2:65" s="1" customFormat="1" ht="22.9" customHeight="1" x14ac:dyDescent="0.25">
      <c r="B85" s="33"/>
      <c r="C85" s="62" t="s">
        <v>223</v>
      </c>
      <c r="J85" s="116">
        <f>BK85</f>
        <v>0</v>
      </c>
      <c r="L85" s="33"/>
      <c r="M85" s="60"/>
      <c r="N85" s="51"/>
      <c r="O85" s="51"/>
      <c r="P85" s="117">
        <f>P86</f>
        <v>0</v>
      </c>
      <c r="Q85" s="51"/>
      <c r="R85" s="117">
        <f>R86</f>
        <v>172.47015207999996</v>
      </c>
      <c r="S85" s="51"/>
      <c r="T85" s="118">
        <f>T86</f>
        <v>9.5239999999999991</v>
      </c>
      <c r="AT85" s="18" t="s">
        <v>72</v>
      </c>
      <c r="AU85" s="18" t="s">
        <v>208</v>
      </c>
      <c r="BK85" s="119">
        <f>BK86</f>
        <v>0</v>
      </c>
    </row>
    <row r="86" spans="2:65" s="11" customFormat="1" ht="25.9" customHeight="1" x14ac:dyDescent="0.2">
      <c r="B86" s="120"/>
      <c r="D86" s="121" t="s">
        <v>72</v>
      </c>
      <c r="E86" s="122" t="s">
        <v>224</v>
      </c>
      <c r="F86" s="122" t="s">
        <v>225</v>
      </c>
      <c r="I86" s="123"/>
      <c r="J86" s="124">
        <f>BK86</f>
        <v>0</v>
      </c>
      <c r="L86" s="120"/>
      <c r="M86" s="125"/>
      <c r="P86" s="126">
        <f>P87+P94+P109+P190+P193</f>
        <v>0</v>
      </c>
      <c r="R86" s="126">
        <f>R87+R94+R109+R190+R193</f>
        <v>172.47015207999996</v>
      </c>
      <c r="T86" s="127">
        <f>T87+T94+T109+T190+T193</f>
        <v>9.5239999999999991</v>
      </c>
      <c r="AR86" s="121" t="s">
        <v>81</v>
      </c>
      <c r="AT86" s="128" t="s">
        <v>72</v>
      </c>
      <c r="AU86" s="128" t="s">
        <v>73</v>
      </c>
      <c r="AY86" s="121" t="s">
        <v>226</v>
      </c>
      <c r="BK86" s="129">
        <f>BK87+BK94+BK109+BK190+BK193</f>
        <v>0</v>
      </c>
    </row>
    <row r="87" spans="2:65" s="11" customFormat="1" ht="22.9" customHeight="1" x14ac:dyDescent="0.2">
      <c r="B87" s="120"/>
      <c r="D87" s="121" t="s">
        <v>72</v>
      </c>
      <c r="E87" s="130" t="s">
        <v>81</v>
      </c>
      <c r="F87" s="130" t="s">
        <v>227</v>
      </c>
      <c r="I87" s="123"/>
      <c r="J87" s="131">
        <f>BK87</f>
        <v>0</v>
      </c>
      <c r="L87" s="120"/>
      <c r="M87" s="125"/>
      <c r="P87" s="126">
        <f>SUM(P88:P93)</f>
        <v>0</v>
      </c>
      <c r="R87" s="126">
        <f>SUM(R88:R93)</f>
        <v>134.19399999999999</v>
      </c>
      <c r="T87" s="127">
        <f>SUM(T88:T93)</f>
        <v>0</v>
      </c>
      <c r="AR87" s="121" t="s">
        <v>81</v>
      </c>
      <c r="AT87" s="128" t="s">
        <v>72</v>
      </c>
      <c r="AU87" s="128" t="s">
        <v>81</v>
      </c>
      <c r="AY87" s="121" t="s">
        <v>226</v>
      </c>
      <c r="BK87" s="129">
        <f>SUM(BK88:BK93)</f>
        <v>0</v>
      </c>
    </row>
    <row r="88" spans="2:65" s="1" customFormat="1" ht="37.9" customHeight="1" x14ac:dyDescent="0.2">
      <c r="B88" s="33"/>
      <c r="C88" s="132" t="s">
        <v>81</v>
      </c>
      <c r="D88" s="132" t="s">
        <v>228</v>
      </c>
      <c r="E88" s="133" t="s">
        <v>882</v>
      </c>
      <c r="F88" s="134" t="s">
        <v>883</v>
      </c>
      <c r="G88" s="135" t="s">
        <v>277</v>
      </c>
      <c r="H88" s="136">
        <v>74.552000000000007</v>
      </c>
      <c r="I88" s="137"/>
      <c r="J88" s="138">
        <f>ROUND(I88*H88,2)</f>
        <v>0</v>
      </c>
      <c r="K88" s="134" t="s">
        <v>232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233</v>
      </c>
      <c r="AT88" s="143" t="s">
        <v>228</v>
      </c>
      <c r="AU88" s="143" t="s">
        <v>83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233</v>
      </c>
      <c r="BM88" s="143" t="s">
        <v>2508</v>
      </c>
    </row>
    <row r="89" spans="2:65" s="1" customFormat="1" x14ac:dyDescent="0.2">
      <c r="B89" s="33"/>
      <c r="D89" s="145" t="s">
        <v>235</v>
      </c>
      <c r="F89" s="146" t="s">
        <v>885</v>
      </c>
      <c r="I89" s="147"/>
      <c r="L89" s="33"/>
      <c r="M89" s="148"/>
      <c r="T89" s="54"/>
      <c r="AT89" s="18" t="s">
        <v>235</v>
      </c>
      <c r="AU89" s="18" t="s">
        <v>83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2509</v>
      </c>
      <c r="H90" s="153">
        <v>74.552000000000007</v>
      </c>
      <c r="I90" s="154"/>
      <c r="L90" s="149"/>
      <c r="M90" s="155"/>
      <c r="T90" s="156"/>
      <c r="AT90" s="151" t="s">
        <v>237</v>
      </c>
      <c r="AU90" s="151" t="s">
        <v>83</v>
      </c>
      <c r="AV90" s="12" t="s">
        <v>83</v>
      </c>
      <c r="AW90" s="12" t="s">
        <v>33</v>
      </c>
      <c r="AX90" s="12" t="s">
        <v>73</v>
      </c>
      <c r="AY90" s="151" t="s">
        <v>226</v>
      </c>
    </row>
    <row r="91" spans="2:65" s="13" customFormat="1" x14ac:dyDescent="0.2">
      <c r="B91" s="157"/>
      <c r="D91" s="150" t="s">
        <v>237</v>
      </c>
      <c r="E91" s="158" t="s">
        <v>819</v>
      </c>
      <c r="F91" s="159" t="s">
        <v>240</v>
      </c>
      <c r="H91" s="160">
        <v>74.552000000000007</v>
      </c>
      <c r="I91" s="161"/>
      <c r="L91" s="157"/>
      <c r="M91" s="162"/>
      <c r="T91" s="163"/>
      <c r="AT91" s="158" t="s">
        <v>237</v>
      </c>
      <c r="AU91" s="158" t="s">
        <v>83</v>
      </c>
      <c r="AV91" s="13" t="s">
        <v>233</v>
      </c>
      <c r="AW91" s="13" t="s">
        <v>33</v>
      </c>
      <c r="AX91" s="13" t="s">
        <v>81</v>
      </c>
      <c r="AY91" s="158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890</v>
      </c>
      <c r="F92" s="177" t="s">
        <v>891</v>
      </c>
      <c r="G92" s="178" t="s">
        <v>492</v>
      </c>
      <c r="H92" s="179">
        <v>134.19399999999999</v>
      </c>
      <c r="I92" s="180"/>
      <c r="J92" s="181">
        <f>ROUND(I92*H92,2)</f>
        <v>0</v>
      </c>
      <c r="K92" s="177" t="s">
        <v>232</v>
      </c>
      <c r="L92" s="182"/>
      <c r="M92" s="183" t="s">
        <v>19</v>
      </c>
      <c r="N92" s="184" t="s">
        <v>44</v>
      </c>
      <c r="P92" s="141">
        <f>O92*H92</f>
        <v>0</v>
      </c>
      <c r="Q92" s="141">
        <v>1</v>
      </c>
      <c r="R92" s="141">
        <f>Q92*H92</f>
        <v>134.19399999999999</v>
      </c>
      <c r="S92" s="141">
        <v>0</v>
      </c>
      <c r="T92" s="142">
        <f>S92*H92</f>
        <v>0</v>
      </c>
      <c r="AR92" s="143" t="s">
        <v>270</v>
      </c>
      <c r="AT92" s="143" t="s">
        <v>331</v>
      </c>
      <c r="AU92" s="143" t="s">
        <v>83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233</v>
      </c>
      <c r="BM92" s="143" t="s">
        <v>2510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2511</v>
      </c>
      <c r="H93" s="153">
        <v>134.19399999999999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1" customFormat="1" ht="22.9" customHeight="1" x14ac:dyDescent="0.2">
      <c r="B94" s="120"/>
      <c r="D94" s="121" t="s">
        <v>72</v>
      </c>
      <c r="E94" s="130" t="s">
        <v>233</v>
      </c>
      <c r="F94" s="130" t="s">
        <v>424</v>
      </c>
      <c r="I94" s="123"/>
      <c r="J94" s="131">
        <f>BK94</f>
        <v>0</v>
      </c>
      <c r="L94" s="120"/>
      <c r="M94" s="125"/>
      <c r="P94" s="126">
        <f>SUM(P95:P108)</f>
        <v>0</v>
      </c>
      <c r="R94" s="126">
        <f>SUM(R95:R108)</f>
        <v>36.315343319999997</v>
      </c>
      <c r="T94" s="127">
        <f>SUM(T95:T108)</f>
        <v>0</v>
      </c>
      <c r="AR94" s="121" t="s">
        <v>81</v>
      </c>
      <c r="AT94" s="128" t="s">
        <v>72</v>
      </c>
      <c r="AU94" s="128" t="s">
        <v>81</v>
      </c>
      <c r="AY94" s="121" t="s">
        <v>226</v>
      </c>
      <c r="BK94" s="129">
        <f>SUM(BK95:BK108)</f>
        <v>0</v>
      </c>
    </row>
    <row r="95" spans="2:65" s="1" customFormat="1" ht="21.75" customHeight="1" x14ac:dyDescent="0.2">
      <c r="B95" s="33"/>
      <c r="C95" s="132" t="s">
        <v>246</v>
      </c>
      <c r="D95" s="132" t="s">
        <v>228</v>
      </c>
      <c r="E95" s="133" t="s">
        <v>2512</v>
      </c>
      <c r="F95" s="134" t="s">
        <v>2513</v>
      </c>
      <c r="G95" s="135" t="s">
        <v>277</v>
      </c>
      <c r="H95" s="136">
        <v>19.116</v>
      </c>
      <c r="I95" s="137"/>
      <c r="J95" s="138">
        <f>ROUND(I95*H95,2)</f>
        <v>0</v>
      </c>
      <c r="K95" s="134" t="s">
        <v>232</v>
      </c>
      <c r="L95" s="33"/>
      <c r="M95" s="139" t="s">
        <v>19</v>
      </c>
      <c r="N95" s="140" t="s">
        <v>44</v>
      </c>
      <c r="P95" s="141">
        <f>O95*H95</f>
        <v>0</v>
      </c>
      <c r="Q95" s="141">
        <v>1.8907700000000001</v>
      </c>
      <c r="R95" s="141">
        <f>Q95*H95</f>
        <v>36.14395932</v>
      </c>
      <c r="S95" s="141">
        <v>0</v>
      </c>
      <c r="T95" s="142">
        <f>S95*H95</f>
        <v>0</v>
      </c>
      <c r="AR95" s="143" t="s">
        <v>233</v>
      </c>
      <c r="AT95" s="143" t="s">
        <v>228</v>
      </c>
      <c r="AU95" s="143" t="s">
        <v>83</v>
      </c>
      <c r="AY95" s="18" t="s">
        <v>226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81</v>
      </c>
      <c r="BK95" s="144">
        <f>ROUND(I95*H95,2)</f>
        <v>0</v>
      </c>
      <c r="BL95" s="18" t="s">
        <v>233</v>
      </c>
      <c r="BM95" s="143" t="s">
        <v>2514</v>
      </c>
    </row>
    <row r="96" spans="2:65" s="1" customFormat="1" x14ac:dyDescent="0.2">
      <c r="B96" s="33"/>
      <c r="D96" s="145" t="s">
        <v>235</v>
      </c>
      <c r="F96" s="146" t="s">
        <v>2515</v>
      </c>
      <c r="I96" s="147"/>
      <c r="L96" s="33"/>
      <c r="M96" s="148"/>
      <c r="T96" s="54"/>
      <c r="AT96" s="18" t="s">
        <v>235</v>
      </c>
      <c r="AU96" s="18" t="s">
        <v>83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2516</v>
      </c>
      <c r="H97" s="153">
        <v>19.116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73</v>
      </c>
      <c r="AY97" s="151" t="s">
        <v>226</v>
      </c>
    </row>
    <row r="98" spans="2:65" s="13" customFormat="1" x14ac:dyDescent="0.2">
      <c r="B98" s="157"/>
      <c r="D98" s="150" t="s">
        <v>237</v>
      </c>
      <c r="E98" s="158" t="s">
        <v>811</v>
      </c>
      <c r="F98" s="159" t="s">
        <v>240</v>
      </c>
      <c r="H98" s="160">
        <v>19.116</v>
      </c>
      <c r="I98" s="161"/>
      <c r="L98" s="157"/>
      <c r="M98" s="162"/>
      <c r="T98" s="163"/>
      <c r="AT98" s="158" t="s">
        <v>237</v>
      </c>
      <c r="AU98" s="158" t="s">
        <v>83</v>
      </c>
      <c r="AV98" s="13" t="s">
        <v>233</v>
      </c>
      <c r="AW98" s="13" t="s">
        <v>33</v>
      </c>
      <c r="AX98" s="13" t="s">
        <v>81</v>
      </c>
      <c r="AY98" s="158" t="s">
        <v>226</v>
      </c>
    </row>
    <row r="99" spans="2:65" s="1" customFormat="1" ht="21.75" customHeight="1" x14ac:dyDescent="0.2">
      <c r="B99" s="33"/>
      <c r="C99" s="132" t="s">
        <v>233</v>
      </c>
      <c r="D99" s="132" t="s">
        <v>228</v>
      </c>
      <c r="E99" s="133" t="s">
        <v>2517</v>
      </c>
      <c r="F99" s="134" t="s">
        <v>2518</v>
      </c>
      <c r="G99" s="135" t="s">
        <v>277</v>
      </c>
      <c r="H99" s="136">
        <v>7.4999999999999997E-2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2.234</v>
      </c>
      <c r="R99" s="141">
        <f>Q99*H99</f>
        <v>0.16755</v>
      </c>
      <c r="S99" s="141">
        <v>0</v>
      </c>
      <c r="T99" s="142">
        <f>S99*H99</f>
        <v>0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2519</v>
      </c>
    </row>
    <row r="100" spans="2:65" s="1" customFormat="1" x14ac:dyDescent="0.2">
      <c r="B100" s="33"/>
      <c r="D100" s="145" t="s">
        <v>235</v>
      </c>
      <c r="F100" s="146" t="s">
        <v>2520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5" customFormat="1" x14ac:dyDescent="0.2">
      <c r="B101" s="185"/>
      <c r="D101" s="150" t="s">
        <v>237</v>
      </c>
      <c r="E101" s="186" t="s">
        <v>19</v>
      </c>
      <c r="F101" s="187" t="s">
        <v>2521</v>
      </c>
      <c r="H101" s="186" t="s">
        <v>19</v>
      </c>
      <c r="I101" s="188"/>
      <c r="L101" s="185"/>
      <c r="M101" s="189"/>
      <c r="T101" s="190"/>
      <c r="AT101" s="186" t="s">
        <v>237</v>
      </c>
      <c r="AU101" s="186" t="s">
        <v>83</v>
      </c>
      <c r="AV101" s="15" t="s">
        <v>81</v>
      </c>
      <c r="AW101" s="15" t="s">
        <v>33</v>
      </c>
      <c r="AX101" s="15" t="s">
        <v>73</v>
      </c>
      <c r="AY101" s="186" t="s">
        <v>226</v>
      </c>
    </row>
    <row r="102" spans="2:65" s="12" customFormat="1" x14ac:dyDescent="0.2">
      <c r="B102" s="149"/>
      <c r="D102" s="150" t="s">
        <v>237</v>
      </c>
      <c r="E102" s="151" t="s">
        <v>19</v>
      </c>
      <c r="F102" s="152" t="s">
        <v>2522</v>
      </c>
      <c r="H102" s="153">
        <v>7.4999999999999997E-2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33</v>
      </c>
      <c r="AX102" s="12" t="s">
        <v>73</v>
      </c>
      <c r="AY102" s="151" t="s">
        <v>226</v>
      </c>
    </row>
    <row r="103" spans="2:65" s="13" customFormat="1" x14ac:dyDescent="0.2">
      <c r="B103" s="157"/>
      <c r="D103" s="150" t="s">
        <v>237</v>
      </c>
      <c r="E103" s="158" t="s">
        <v>19</v>
      </c>
      <c r="F103" s="159" t="s">
        <v>240</v>
      </c>
      <c r="H103" s="160">
        <v>7.4999999999999997E-2</v>
      </c>
      <c r="I103" s="161"/>
      <c r="L103" s="157"/>
      <c r="M103" s="162"/>
      <c r="T103" s="163"/>
      <c r="AT103" s="158" t="s">
        <v>237</v>
      </c>
      <c r="AU103" s="158" t="s">
        <v>83</v>
      </c>
      <c r="AV103" s="13" t="s">
        <v>233</v>
      </c>
      <c r="AW103" s="13" t="s">
        <v>33</v>
      </c>
      <c r="AX103" s="13" t="s">
        <v>81</v>
      </c>
      <c r="AY103" s="158" t="s">
        <v>226</v>
      </c>
    </row>
    <row r="104" spans="2:65" s="1" customFormat="1" ht="16.5" customHeight="1" x14ac:dyDescent="0.2">
      <c r="B104" s="33"/>
      <c r="C104" s="132" t="s">
        <v>255</v>
      </c>
      <c r="D104" s="132" t="s">
        <v>228</v>
      </c>
      <c r="E104" s="133" t="s">
        <v>2523</v>
      </c>
      <c r="F104" s="134" t="s">
        <v>2524</v>
      </c>
      <c r="G104" s="135" t="s">
        <v>231</v>
      </c>
      <c r="H104" s="136">
        <v>0.6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6.3899999999999998E-3</v>
      </c>
      <c r="R104" s="141">
        <f>Q104*H104</f>
        <v>3.8339999999999997E-3</v>
      </c>
      <c r="S104" s="141">
        <v>0</v>
      </c>
      <c r="T104" s="142">
        <f>S104*H104</f>
        <v>0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2525</v>
      </c>
    </row>
    <row r="105" spans="2:65" s="1" customFormat="1" x14ac:dyDescent="0.2">
      <c r="B105" s="33"/>
      <c r="D105" s="145" t="s">
        <v>235</v>
      </c>
      <c r="F105" s="146" t="s">
        <v>2526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5" customFormat="1" x14ac:dyDescent="0.2">
      <c r="B106" s="185"/>
      <c r="D106" s="150" t="s">
        <v>237</v>
      </c>
      <c r="E106" s="186" t="s">
        <v>19</v>
      </c>
      <c r="F106" s="187" t="s">
        <v>2521</v>
      </c>
      <c r="H106" s="186" t="s">
        <v>19</v>
      </c>
      <c r="I106" s="188"/>
      <c r="L106" s="185"/>
      <c r="M106" s="189"/>
      <c r="T106" s="190"/>
      <c r="AT106" s="186" t="s">
        <v>237</v>
      </c>
      <c r="AU106" s="186" t="s">
        <v>83</v>
      </c>
      <c r="AV106" s="15" t="s">
        <v>81</v>
      </c>
      <c r="AW106" s="15" t="s">
        <v>33</v>
      </c>
      <c r="AX106" s="15" t="s">
        <v>73</v>
      </c>
      <c r="AY106" s="186" t="s">
        <v>226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2527</v>
      </c>
      <c r="H107" s="153">
        <v>0.6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73</v>
      </c>
      <c r="AY107" s="151" t="s">
        <v>226</v>
      </c>
    </row>
    <row r="108" spans="2:65" s="13" customFormat="1" x14ac:dyDescent="0.2">
      <c r="B108" s="157"/>
      <c r="D108" s="150" t="s">
        <v>237</v>
      </c>
      <c r="E108" s="158" t="s">
        <v>19</v>
      </c>
      <c r="F108" s="159" t="s">
        <v>240</v>
      </c>
      <c r="H108" s="160">
        <v>0.6</v>
      </c>
      <c r="I108" s="161"/>
      <c r="L108" s="157"/>
      <c r="M108" s="162"/>
      <c r="T108" s="163"/>
      <c r="AT108" s="158" t="s">
        <v>237</v>
      </c>
      <c r="AU108" s="158" t="s">
        <v>83</v>
      </c>
      <c r="AV108" s="13" t="s">
        <v>233</v>
      </c>
      <c r="AW108" s="13" t="s">
        <v>33</v>
      </c>
      <c r="AX108" s="13" t="s">
        <v>81</v>
      </c>
      <c r="AY108" s="158" t="s">
        <v>226</v>
      </c>
    </row>
    <row r="109" spans="2:65" s="11" customFormat="1" ht="22.9" customHeight="1" x14ac:dyDescent="0.2">
      <c r="B109" s="120"/>
      <c r="D109" s="121" t="s">
        <v>72</v>
      </c>
      <c r="E109" s="130" t="s">
        <v>270</v>
      </c>
      <c r="F109" s="130" t="s">
        <v>697</v>
      </c>
      <c r="I109" s="123"/>
      <c r="J109" s="131">
        <f>BK109</f>
        <v>0</v>
      </c>
      <c r="L109" s="120"/>
      <c r="M109" s="125"/>
      <c r="P109" s="126">
        <f>SUM(P110:P189)</f>
        <v>0</v>
      </c>
      <c r="R109" s="126">
        <f>SUM(R110:R189)</f>
        <v>1.9608087599999999</v>
      </c>
      <c r="T109" s="127">
        <f>SUM(T110:T189)</f>
        <v>9.5239999999999991</v>
      </c>
      <c r="AR109" s="121" t="s">
        <v>81</v>
      </c>
      <c r="AT109" s="128" t="s">
        <v>72</v>
      </c>
      <c r="AU109" s="128" t="s">
        <v>81</v>
      </c>
      <c r="AY109" s="121" t="s">
        <v>226</v>
      </c>
      <c r="BK109" s="129">
        <f>SUM(BK110:BK189)</f>
        <v>0</v>
      </c>
    </row>
    <row r="110" spans="2:65" s="1" customFormat="1" ht="21.75" customHeight="1" x14ac:dyDescent="0.2">
      <c r="B110" s="33"/>
      <c r="C110" s="132" t="s">
        <v>260</v>
      </c>
      <c r="D110" s="132" t="s">
        <v>228</v>
      </c>
      <c r="E110" s="133" t="s">
        <v>2528</v>
      </c>
      <c r="F110" s="134" t="s">
        <v>2529</v>
      </c>
      <c r="G110" s="135" t="s">
        <v>396</v>
      </c>
      <c r="H110" s="136">
        <v>212.4</v>
      </c>
      <c r="I110" s="137"/>
      <c r="J110" s="138">
        <f>ROUND(I110*H110,2)</f>
        <v>0</v>
      </c>
      <c r="K110" s="134" t="s">
        <v>232</v>
      </c>
      <c r="L110" s="33"/>
      <c r="M110" s="139" t="s">
        <v>19</v>
      </c>
      <c r="N110" s="140" t="s">
        <v>44</v>
      </c>
      <c r="P110" s="141">
        <f>O110*H110</f>
        <v>0</v>
      </c>
      <c r="Q110" s="141">
        <v>0</v>
      </c>
      <c r="R110" s="141">
        <f>Q110*H110</f>
        <v>0</v>
      </c>
      <c r="S110" s="141">
        <v>4.3999999999999997E-2</v>
      </c>
      <c r="T110" s="142">
        <f>S110*H110</f>
        <v>9.3455999999999992</v>
      </c>
      <c r="AR110" s="143" t="s">
        <v>233</v>
      </c>
      <c r="AT110" s="143" t="s">
        <v>228</v>
      </c>
      <c r="AU110" s="143" t="s">
        <v>83</v>
      </c>
      <c r="AY110" s="18" t="s">
        <v>226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81</v>
      </c>
      <c r="BK110" s="144">
        <f>ROUND(I110*H110,2)</f>
        <v>0</v>
      </c>
      <c r="BL110" s="18" t="s">
        <v>233</v>
      </c>
      <c r="BM110" s="143" t="s">
        <v>2530</v>
      </c>
    </row>
    <row r="111" spans="2:65" s="1" customFormat="1" x14ac:dyDescent="0.2">
      <c r="B111" s="33"/>
      <c r="D111" s="145" t="s">
        <v>235</v>
      </c>
      <c r="F111" s="146" t="s">
        <v>2531</v>
      </c>
      <c r="I111" s="147"/>
      <c r="L111" s="33"/>
      <c r="M111" s="148"/>
      <c r="T111" s="54"/>
      <c r="AT111" s="18" t="s">
        <v>235</v>
      </c>
      <c r="AU111" s="18" t="s">
        <v>83</v>
      </c>
    </row>
    <row r="112" spans="2:65" s="1" customFormat="1" ht="24.2" customHeight="1" x14ac:dyDescent="0.2">
      <c r="B112" s="33"/>
      <c r="C112" s="132" t="s">
        <v>265</v>
      </c>
      <c r="D112" s="132" t="s">
        <v>228</v>
      </c>
      <c r="E112" s="133" t="s">
        <v>2532</v>
      </c>
      <c r="F112" s="134" t="s">
        <v>2533</v>
      </c>
      <c r="G112" s="135" t="s">
        <v>243</v>
      </c>
      <c r="H112" s="136">
        <v>3</v>
      </c>
      <c r="I112" s="137"/>
      <c r="J112" s="138">
        <f>ROUND(I112*H112,2)</f>
        <v>0</v>
      </c>
      <c r="K112" s="134" t="s">
        <v>232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1.67E-3</v>
      </c>
      <c r="R112" s="141">
        <f>Q112*H112</f>
        <v>5.0100000000000006E-3</v>
      </c>
      <c r="S112" s="141">
        <v>0</v>
      </c>
      <c r="T112" s="142">
        <f>S112*H112</f>
        <v>0</v>
      </c>
      <c r="AR112" s="143" t="s">
        <v>233</v>
      </c>
      <c r="AT112" s="143" t="s">
        <v>228</v>
      </c>
      <c r="AU112" s="143" t="s">
        <v>83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233</v>
      </c>
      <c r="BM112" s="143" t="s">
        <v>2534</v>
      </c>
    </row>
    <row r="113" spans="2:65" s="1" customFormat="1" x14ac:dyDescent="0.2">
      <c r="B113" s="33"/>
      <c r="D113" s="145" t="s">
        <v>235</v>
      </c>
      <c r="F113" s="146" t="s">
        <v>2535</v>
      </c>
      <c r="I113" s="147"/>
      <c r="L113" s="33"/>
      <c r="M113" s="148"/>
      <c r="T113" s="54"/>
      <c r="AT113" s="18" t="s">
        <v>235</v>
      </c>
      <c r="AU113" s="18" t="s">
        <v>83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2536</v>
      </c>
      <c r="H114" s="153">
        <v>3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73</v>
      </c>
      <c r="AY114" s="151" t="s">
        <v>226</v>
      </c>
    </row>
    <row r="115" spans="2:65" s="13" customFormat="1" x14ac:dyDescent="0.2">
      <c r="B115" s="157"/>
      <c r="D115" s="150" t="s">
        <v>237</v>
      </c>
      <c r="E115" s="158" t="s">
        <v>19</v>
      </c>
      <c r="F115" s="159" t="s">
        <v>240</v>
      </c>
      <c r="H115" s="160">
        <v>3</v>
      </c>
      <c r="I115" s="161"/>
      <c r="L115" s="157"/>
      <c r="M115" s="162"/>
      <c r="T115" s="163"/>
      <c r="AT115" s="158" t="s">
        <v>237</v>
      </c>
      <c r="AU115" s="158" t="s">
        <v>83</v>
      </c>
      <c r="AV115" s="13" t="s">
        <v>233</v>
      </c>
      <c r="AW115" s="13" t="s">
        <v>33</v>
      </c>
      <c r="AX115" s="13" t="s">
        <v>81</v>
      </c>
      <c r="AY115" s="158" t="s">
        <v>226</v>
      </c>
    </row>
    <row r="116" spans="2:65" s="1" customFormat="1" ht="16.5" customHeight="1" x14ac:dyDescent="0.2">
      <c r="B116" s="33"/>
      <c r="C116" s="175" t="s">
        <v>270</v>
      </c>
      <c r="D116" s="175" t="s">
        <v>331</v>
      </c>
      <c r="E116" s="176" t="s">
        <v>2537</v>
      </c>
      <c r="F116" s="177" t="s">
        <v>2538</v>
      </c>
      <c r="G116" s="178" t="s">
        <v>243</v>
      </c>
      <c r="H116" s="179">
        <v>1</v>
      </c>
      <c r="I116" s="180"/>
      <c r="J116" s="181">
        <f>ROUND(I116*H116,2)</f>
        <v>0</v>
      </c>
      <c r="K116" s="177" t="s">
        <v>19</v>
      </c>
      <c r="L116" s="182"/>
      <c r="M116" s="183" t="s">
        <v>19</v>
      </c>
      <c r="N116" s="184" t="s">
        <v>44</v>
      </c>
      <c r="P116" s="141">
        <f>O116*H116</f>
        <v>0</v>
      </c>
      <c r="Q116" s="141">
        <v>4.0000000000000001E-3</v>
      </c>
      <c r="R116" s="141">
        <f>Q116*H116</f>
        <v>4.0000000000000001E-3</v>
      </c>
      <c r="S116" s="141">
        <v>0</v>
      </c>
      <c r="T116" s="142">
        <f>S116*H116</f>
        <v>0</v>
      </c>
      <c r="AR116" s="143" t="s">
        <v>270</v>
      </c>
      <c r="AT116" s="143" t="s">
        <v>331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2539</v>
      </c>
    </row>
    <row r="117" spans="2:65" s="1" customFormat="1" ht="16.5" customHeight="1" x14ac:dyDescent="0.2">
      <c r="B117" s="33"/>
      <c r="C117" s="175" t="s">
        <v>330</v>
      </c>
      <c r="D117" s="175" t="s">
        <v>331</v>
      </c>
      <c r="E117" s="176" t="s">
        <v>2540</v>
      </c>
      <c r="F117" s="177" t="s">
        <v>2541</v>
      </c>
      <c r="G117" s="178" t="s">
        <v>243</v>
      </c>
      <c r="H117" s="179">
        <v>1</v>
      </c>
      <c r="I117" s="180"/>
      <c r="J117" s="181">
        <f>ROUND(I117*H117,2)</f>
        <v>0</v>
      </c>
      <c r="K117" s="177" t="s">
        <v>19</v>
      </c>
      <c r="L117" s="182"/>
      <c r="M117" s="183" t="s">
        <v>19</v>
      </c>
      <c r="N117" s="184" t="s">
        <v>44</v>
      </c>
      <c r="P117" s="141">
        <f>O117*H117</f>
        <v>0</v>
      </c>
      <c r="Q117" s="141">
        <v>1.6E-2</v>
      </c>
      <c r="R117" s="141">
        <f>Q117*H117</f>
        <v>1.6E-2</v>
      </c>
      <c r="S117" s="141">
        <v>0</v>
      </c>
      <c r="T117" s="142">
        <f>S117*H117</f>
        <v>0</v>
      </c>
      <c r="AR117" s="143" t="s">
        <v>270</v>
      </c>
      <c r="AT117" s="143" t="s">
        <v>331</v>
      </c>
      <c r="AU117" s="143" t="s">
        <v>83</v>
      </c>
      <c r="AY117" s="18" t="s">
        <v>226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81</v>
      </c>
      <c r="BK117" s="144">
        <f>ROUND(I117*H117,2)</f>
        <v>0</v>
      </c>
      <c r="BL117" s="18" t="s">
        <v>233</v>
      </c>
      <c r="BM117" s="143" t="s">
        <v>2542</v>
      </c>
    </row>
    <row r="118" spans="2:65" s="1" customFormat="1" ht="16.5" customHeight="1" x14ac:dyDescent="0.2">
      <c r="B118" s="33"/>
      <c r="C118" s="175" t="s">
        <v>337</v>
      </c>
      <c r="D118" s="175" t="s">
        <v>331</v>
      </c>
      <c r="E118" s="176" t="s">
        <v>2543</v>
      </c>
      <c r="F118" s="177" t="s">
        <v>2544</v>
      </c>
      <c r="G118" s="178" t="s">
        <v>243</v>
      </c>
      <c r="H118" s="179">
        <v>1</v>
      </c>
      <c r="I118" s="180"/>
      <c r="J118" s="181">
        <f>ROUND(I118*H118,2)</f>
        <v>0</v>
      </c>
      <c r="K118" s="177" t="s">
        <v>19</v>
      </c>
      <c r="L118" s="182"/>
      <c r="M118" s="183" t="s">
        <v>19</v>
      </c>
      <c r="N118" s="184" t="s">
        <v>44</v>
      </c>
      <c r="P118" s="141">
        <f>O118*H118</f>
        <v>0</v>
      </c>
      <c r="Q118" s="141">
        <v>9.1999999999999998E-3</v>
      </c>
      <c r="R118" s="141">
        <f>Q118*H118</f>
        <v>9.1999999999999998E-3</v>
      </c>
      <c r="S118" s="141">
        <v>0</v>
      </c>
      <c r="T118" s="142">
        <f>S118*H118</f>
        <v>0</v>
      </c>
      <c r="AR118" s="143" t="s">
        <v>270</v>
      </c>
      <c r="AT118" s="143" t="s">
        <v>331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2545</v>
      </c>
    </row>
    <row r="119" spans="2:65" s="1" customFormat="1" ht="24.2" customHeight="1" x14ac:dyDescent="0.2">
      <c r="B119" s="33"/>
      <c r="C119" s="132" t="s">
        <v>343</v>
      </c>
      <c r="D119" s="132" t="s">
        <v>228</v>
      </c>
      <c r="E119" s="133" t="s">
        <v>2546</v>
      </c>
      <c r="F119" s="134" t="s">
        <v>2547</v>
      </c>
      <c r="G119" s="135" t="s">
        <v>243</v>
      </c>
      <c r="H119" s="136">
        <v>1</v>
      </c>
      <c r="I119" s="137"/>
      <c r="J119" s="138">
        <f>ROUND(I119*H119,2)</f>
        <v>0</v>
      </c>
      <c r="K119" s="134" t="s">
        <v>232</v>
      </c>
      <c r="L119" s="33"/>
      <c r="M119" s="139" t="s">
        <v>19</v>
      </c>
      <c r="N119" s="140" t="s">
        <v>44</v>
      </c>
      <c r="P119" s="141">
        <f>O119*H119</f>
        <v>0</v>
      </c>
      <c r="Q119" s="141">
        <v>1.7099999999999999E-3</v>
      </c>
      <c r="R119" s="141">
        <f>Q119*H119</f>
        <v>1.7099999999999999E-3</v>
      </c>
      <c r="S119" s="141">
        <v>0</v>
      </c>
      <c r="T119" s="142">
        <f>S119*H119</f>
        <v>0</v>
      </c>
      <c r="AR119" s="143" t="s">
        <v>233</v>
      </c>
      <c r="AT119" s="143" t="s">
        <v>228</v>
      </c>
      <c r="AU119" s="143" t="s">
        <v>83</v>
      </c>
      <c r="AY119" s="18" t="s">
        <v>226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81</v>
      </c>
      <c r="BK119" s="144">
        <f>ROUND(I119*H119,2)</f>
        <v>0</v>
      </c>
      <c r="BL119" s="18" t="s">
        <v>233</v>
      </c>
      <c r="BM119" s="143" t="s">
        <v>2548</v>
      </c>
    </row>
    <row r="120" spans="2:65" s="1" customFormat="1" x14ac:dyDescent="0.2">
      <c r="B120" s="33"/>
      <c r="D120" s="145" t="s">
        <v>235</v>
      </c>
      <c r="F120" s="146" t="s">
        <v>2549</v>
      </c>
      <c r="I120" s="147"/>
      <c r="L120" s="33"/>
      <c r="M120" s="148"/>
      <c r="T120" s="54"/>
      <c r="AT120" s="18" t="s">
        <v>235</v>
      </c>
      <c r="AU120" s="18" t="s">
        <v>83</v>
      </c>
    </row>
    <row r="121" spans="2:65" s="1" customFormat="1" ht="16.5" customHeight="1" x14ac:dyDescent="0.2">
      <c r="B121" s="33"/>
      <c r="C121" s="175" t="s">
        <v>348</v>
      </c>
      <c r="D121" s="175" t="s">
        <v>331</v>
      </c>
      <c r="E121" s="176" t="s">
        <v>2550</v>
      </c>
      <c r="F121" s="177" t="s">
        <v>2551</v>
      </c>
      <c r="G121" s="178" t="s">
        <v>243</v>
      </c>
      <c r="H121" s="179">
        <v>1</v>
      </c>
      <c r="I121" s="180"/>
      <c r="J121" s="181">
        <f>ROUND(I121*H121,2)</f>
        <v>0</v>
      </c>
      <c r="K121" s="177" t="s">
        <v>19</v>
      </c>
      <c r="L121" s="182"/>
      <c r="M121" s="183" t="s">
        <v>19</v>
      </c>
      <c r="N121" s="184" t="s">
        <v>44</v>
      </c>
      <c r="P121" s="141">
        <f>O121*H121</f>
        <v>0</v>
      </c>
      <c r="Q121" s="141">
        <v>1.6E-2</v>
      </c>
      <c r="R121" s="141">
        <f>Q121*H121</f>
        <v>1.6E-2</v>
      </c>
      <c r="S121" s="141">
        <v>0</v>
      </c>
      <c r="T121" s="142">
        <f>S121*H121</f>
        <v>0</v>
      </c>
      <c r="AR121" s="143" t="s">
        <v>270</v>
      </c>
      <c r="AT121" s="143" t="s">
        <v>331</v>
      </c>
      <c r="AU121" s="143" t="s">
        <v>83</v>
      </c>
      <c r="AY121" s="18" t="s">
        <v>226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81</v>
      </c>
      <c r="BK121" s="144">
        <f>ROUND(I121*H121,2)</f>
        <v>0</v>
      </c>
      <c r="BL121" s="18" t="s">
        <v>233</v>
      </c>
      <c r="BM121" s="143" t="s">
        <v>2552</v>
      </c>
    </row>
    <row r="122" spans="2:65" s="1" customFormat="1" ht="16.5" customHeight="1" x14ac:dyDescent="0.2">
      <c r="B122" s="33"/>
      <c r="C122" s="175" t="s">
        <v>354</v>
      </c>
      <c r="D122" s="175" t="s">
        <v>331</v>
      </c>
      <c r="E122" s="176" t="s">
        <v>2553</v>
      </c>
      <c r="F122" s="177" t="s">
        <v>2554</v>
      </c>
      <c r="G122" s="178" t="s">
        <v>2555</v>
      </c>
      <c r="H122" s="179">
        <v>64</v>
      </c>
      <c r="I122" s="180"/>
      <c r="J122" s="181">
        <f>ROUND(I122*H122,2)</f>
        <v>0</v>
      </c>
      <c r="K122" s="177" t="s">
        <v>19</v>
      </c>
      <c r="L122" s="182"/>
      <c r="M122" s="183" t="s">
        <v>19</v>
      </c>
      <c r="N122" s="184" t="s">
        <v>44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270</v>
      </c>
      <c r="AT122" s="143" t="s">
        <v>331</v>
      </c>
      <c r="AU122" s="143" t="s">
        <v>83</v>
      </c>
      <c r="AY122" s="18" t="s">
        <v>226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81</v>
      </c>
      <c r="BK122" s="144">
        <f>ROUND(I122*H122,2)</f>
        <v>0</v>
      </c>
      <c r="BL122" s="18" t="s">
        <v>233</v>
      </c>
      <c r="BM122" s="143" t="s">
        <v>2556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2557</v>
      </c>
      <c r="H123" s="153">
        <v>64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3" customFormat="1" x14ac:dyDescent="0.2">
      <c r="B124" s="157"/>
      <c r="D124" s="150" t="s">
        <v>237</v>
      </c>
      <c r="E124" s="158" t="s">
        <v>19</v>
      </c>
      <c r="F124" s="159" t="s">
        <v>240</v>
      </c>
      <c r="H124" s="160">
        <v>64</v>
      </c>
      <c r="I124" s="161"/>
      <c r="L124" s="157"/>
      <c r="M124" s="162"/>
      <c r="T124" s="163"/>
      <c r="AT124" s="158" t="s">
        <v>237</v>
      </c>
      <c r="AU124" s="158" t="s">
        <v>83</v>
      </c>
      <c r="AV124" s="13" t="s">
        <v>233</v>
      </c>
      <c r="AW124" s="13" t="s">
        <v>33</v>
      </c>
      <c r="AX124" s="13" t="s">
        <v>81</v>
      </c>
      <c r="AY124" s="158" t="s">
        <v>226</v>
      </c>
    </row>
    <row r="125" spans="2:65" s="1" customFormat="1" ht="24.2" customHeight="1" x14ac:dyDescent="0.2">
      <c r="B125" s="33"/>
      <c r="C125" s="132" t="s">
        <v>359</v>
      </c>
      <c r="D125" s="132" t="s">
        <v>228</v>
      </c>
      <c r="E125" s="133" t="s">
        <v>2558</v>
      </c>
      <c r="F125" s="134" t="s">
        <v>2559</v>
      </c>
      <c r="G125" s="135" t="s">
        <v>396</v>
      </c>
      <c r="H125" s="136">
        <v>6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2560</v>
      </c>
    </row>
    <row r="126" spans="2:65" s="1" customFormat="1" x14ac:dyDescent="0.2">
      <c r="B126" s="33"/>
      <c r="D126" s="145" t="s">
        <v>235</v>
      </c>
      <c r="F126" s="146" t="s">
        <v>2561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2562</v>
      </c>
      <c r="H127" s="153">
        <v>6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81</v>
      </c>
      <c r="AY127" s="151" t="s">
        <v>226</v>
      </c>
    </row>
    <row r="128" spans="2:65" s="1" customFormat="1" ht="16.5" customHeight="1" x14ac:dyDescent="0.2">
      <c r="B128" s="33"/>
      <c r="C128" s="175" t="s">
        <v>8</v>
      </c>
      <c r="D128" s="175" t="s">
        <v>331</v>
      </c>
      <c r="E128" s="176" t="s">
        <v>2563</v>
      </c>
      <c r="F128" s="177" t="s">
        <v>2564</v>
      </c>
      <c r="G128" s="178" t="s">
        <v>396</v>
      </c>
      <c r="H128" s="179">
        <v>6.09</v>
      </c>
      <c r="I128" s="180"/>
      <c r="J128" s="181">
        <f>ROUND(I128*H128,2)</f>
        <v>0</v>
      </c>
      <c r="K128" s="177" t="s">
        <v>19</v>
      </c>
      <c r="L128" s="182"/>
      <c r="M128" s="183" t="s">
        <v>19</v>
      </c>
      <c r="N128" s="184" t="s">
        <v>44</v>
      </c>
      <c r="P128" s="141">
        <f>O128*H128</f>
        <v>0</v>
      </c>
      <c r="Q128" s="141">
        <v>2.7999999999999998E-4</v>
      </c>
      <c r="R128" s="141">
        <f>Q128*H128</f>
        <v>1.7051999999999998E-3</v>
      </c>
      <c r="S128" s="141">
        <v>0</v>
      </c>
      <c r="T128" s="142">
        <f>S128*H128</f>
        <v>0</v>
      </c>
      <c r="AR128" s="143" t="s">
        <v>270</v>
      </c>
      <c r="AT128" s="143" t="s">
        <v>331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2565</v>
      </c>
    </row>
    <row r="129" spans="2:65" s="12" customFormat="1" x14ac:dyDescent="0.2">
      <c r="B129" s="149"/>
      <c r="D129" s="150" t="s">
        <v>237</v>
      </c>
      <c r="F129" s="152" t="s">
        <v>2304</v>
      </c>
      <c r="H129" s="153">
        <v>6.09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4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366</v>
      </c>
      <c r="D130" s="132" t="s">
        <v>228</v>
      </c>
      <c r="E130" s="133" t="s">
        <v>917</v>
      </c>
      <c r="F130" s="134" t="s">
        <v>918</v>
      </c>
      <c r="G130" s="135" t="s">
        <v>396</v>
      </c>
      <c r="H130" s="136">
        <v>212.4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2566</v>
      </c>
    </row>
    <row r="131" spans="2:65" s="1" customFormat="1" x14ac:dyDescent="0.2">
      <c r="B131" s="33"/>
      <c r="D131" s="145" t="s">
        <v>235</v>
      </c>
      <c r="F131" s="146" t="s">
        <v>920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" customFormat="1" ht="16.5" customHeight="1" x14ac:dyDescent="0.2">
      <c r="B132" s="33"/>
      <c r="C132" s="175" t="s">
        <v>372</v>
      </c>
      <c r="D132" s="175" t="s">
        <v>331</v>
      </c>
      <c r="E132" s="176" t="s">
        <v>2567</v>
      </c>
      <c r="F132" s="177" t="s">
        <v>2568</v>
      </c>
      <c r="G132" s="178" t="s">
        <v>396</v>
      </c>
      <c r="H132" s="179">
        <v>215.58600000000001</v>
      </c>
      <c r="I132" s="180"/>
      <c r="J132" s="181">
        <f>ROUND(I132*H132,2)</f>
        <v>0</v>
      </c>
      <c r="K132" s="177" t="s">
        <v>19</v>
      </c>
      <c r="L132" s="182"/>
      <c r="M132" s="183" t="s">
        <v>19</v>
      </c>
      <c r="N132" s="184" t="s">
        <v>44</v>
      </c>
      <c r="P132" s="141">
        <f>O132*H132</f>
        <v>0</v>
      </c>
      <c r="Q132" s="141">
        <v>1.4599999999999999E-3</v>
      </c>
      <c r="R132" s="141">
        <f>Q132*H132</f>
        <v>0.31475555999999999</v>
      </c>
      <c r="S132" s="141">
        <v>0</v>
      </c>
      <c r="T132" s="142">
        <f>S132*H132</f>
        <v>0</v>
      </c>
      <c r="AR132" s="143" t="s">
        <v>270</v>
      </c>
      <c r="AT132" s="143" t="s">
        <v>331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2569</v>
      </c>
    </row>
    <row r="133" spans="2:65" s="12" customFormat="1" x14ac:dyDescent="0.2">
      <c r="B133" s="149"/>
      <c r="D133" s="150" t="s">
        <v>237</v>
      </c>
      <c r="F133" s="152" t="s">
        <v>2570</v>
      </c>
      <c r="H133" s="153">
        <v>215.58600000000001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4</v>
      </c>
      <c r="AX133" s="12" t="s">
        <v>81</v>
      </c>
      <c r="AY133" s="151" t="s">
        <v>226</v>
      </c>
    </row>
    <row r="134" spans="2:65" s="1" customFormat="1" ht="24.2" customHeight="1" x14ac:dyDescent="0.2">
      <c r="B134" s="33"/>
      <c r="C134" s="132" t="s">
        <v>377</v>
      </c>
      <c r="D134" s="132" t="s">
        <v>228</v>
      </c>
      <c r="E134" s="133" t="s">
        <v>2571</v>
      </c>
      <c r="F134" s="134" t="s">
        <v>2572</v>
      </c>
      <c r="G134" s="135" t="s">
        <v>243</v>
      </c>
      <c r="H134" s="136">
        <v>6</v>
      </c>
      <c r="I134" s="137"/>
      <c r="J134" s="138">
        <f>ROUND(I134*H134,2)</f>
        <v>0</v>
      </c>
      <c r="K134" s="134" t="s">
        <v>232</v>
      </c>
      <c r="L134" s="33"/>
      <c r="M134" s="139" t="s">
        <v>19</v>
      </c>
      <c r="N134" s="140" t="s">
        <v>44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233</v>
      </c>
      <c r="AT134" s="143" t="s">
        <v>228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2573</v>
      </c>
    </row>
    <row r="135" spans="2:65" s="1" customFormat="1" x14ac:dyDescent="0.2">
      <c r="B135" s="33"/>
      <c r="D135" s="145" t="s">
        <v>235</v>
      </c>
      <c r="F135" s="146" t="s">
        <v>2574</v>
      </c>
      <c r="I135" s="147"/>
      <c r="L135" s="33"/>
      <c r="M135" s="148"/>
      <c r="T135" s="54"/>
      <c r="AT135" s="18" t="s">
        <v>235</v>
      </c>
      <c r="AU135" s="18" t="s">
        <v>83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2575</v>
      </c>
      <c r="H136" s="153">
        <v>6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16.5" customHeight="1" x14ac:dyDescent="0.2">
      <c r="B137" s="33"/>
      <c r="C137" s="175" t="s">
        <v>381</v>
      </c>
      <c r="D137" s="175" t="s">
        <v>331</v>
      </c>
      <c r="E137" s="176" t="s">
        <v>2576</v>
      </c>
      <c r="F137" s="177" t="s">
        <v>2577</v>
      </c>
      <c r="G137" s="178" t="s">
        <v>243</v>
      </c>
      <c r="H137" s="179">
        <v>6</v>
      </c>
      <c r="I137" s="180"/>
      <c r="J137" s="181">
        <f>ROUND(I137*H137,2)</f>
        <v>0</v>
      </c>
      <c r="K137" s="177" t="s">
        <v>19</v>
      </c>
      <c r="L137" s="182"/>
      <c r="M137" s="183" t="s">
        <v>19</v>
      </c>
      <c r="N137" s="184" t="s">
        <v>44</v>
      </c>
      <c r="P137" s="141">
        <f>O137*H137</f>
        <v>0</v>
      </c>
      <c r="Q137" s="141">
        <v>1E-4</v>
      </c>
      <c r="R137" s="141">
        <f>Q137*H137</f>
        <v>6.0000000000000006E-4</v>
      </c>
      <c r="S137" s="141">
        <v>0</v>
      </c>
      <c r="T137" s="142">
        <f>S137*H137</f>
        <v>0</v>
      </c>
      <c r="AR137" s="143" t="s">
        <v>270</v>
      </c>
      <c r="AT137" s="143" t="s">
        <v>331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2578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2575</v>
      </c>
      <c r="H138" s="153">
        <v>6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81</v>
      </c>
      <c r="AY138" s="151" t="s">
        <v>226</v>
      </c>
    </row>
    <row r="139" spans="2:65" s="1" customFormat="1" ht="24.2" customHeight="1" x14ac:dyDescent="0.2">
      <c r="B139" s="33"/>
      <c r="C139" s="132" t="s">
        <v>386</v>
      </c>
      <c r="D139" s="132" t="s">
        <v>228</v>
      </c>
      <c r="E139" s="133" t="s">
        <v>2579</v>
      </c>
      <c r="F139" s="134" t="s">
        <v>2580</v>
      </c>
      <c r="G139" s="135" t="s">
        <v>243</v>
      </c>
      <c r="H139" s="136">
        <v>8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2581</v>
      </c>
    </row>
    <row r="140" spans="2:65" s="1" customFormat="1" x14ac:dyDescent="0.2">
      <c r="B140" s="33"/>
      <c r="D140" s="145" t="s">
        <v>235</v>
      </c>
      <c r="F140" s="146" t="s">
        <v>2582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" customFormat="1" ht="16.5" customHeight="1" x14ac:dyDescent="0.2">
      <c r="B141" s="33"/>
      <c r="C141" s="175" t="s">
        <v>7</v>
      </c>
      <c r="D141" s="175" t="s">
        <v>331</v>
      </c>
      <c r="E141" s="176" t="s">
        <v>2583</v>
      </c>
      <c r="F141" s="177" t="s">
        <v>2584</v>
      </c>
      <c r="G141" s="178" t="s">
        <v>243</v>
      </c>
      <c r="H141" s="179">
        <v>2</v>
      </c>
      <c r="I141" s="180"/>
      <c r="J141" s="181">
        <f>ROUND(I141*H141,2)</f>
        <v>0</v>
      </c>
      <c r="K141" s="177" t="s">
        <v>19</v>
      </c>
      <c r="L141" s="182"/>
      <c r="M141" s="183" t="s">
        <v>19</v>
      </c>
      <c r="N141" s="184" t="s">
        <v>44</v>
      </c>
      <c r="P141" s="141">
        <f>O141*H141</f>
        <v>0</v>
      </c>
      <c r="Q141" s="141">
        <v>4.0000000000000002E-4</v>
      </c>
      <c r="R141" s="141">
        <f>Q141*H141</f>
        <v>8.0000000000000004E-4</v>
      </c>
      <c r="S141" s="141">
        <v>0</v>
      </c>
      <c r="T141" s="142">
        <f>S141*H141</f>
        <v>0</v>
      </c>
      <c r="AR141" s="143" t="s">
        <v>270</v>
      </c>
      <c r="AT141" s="143" t="s">
        <v>331</v>
      </c>
      <c r="AU141" s="143" t="s">
        <v>83</v>
      </c>
      <c r="AY141" s="18" t="s">
        <v>226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81</v>
      </c>
      <c r="BK141" s="144">
        <f>ROUND(I141*H141,2)</f>
        <v>0</v>
      </c>
      <c r="BL141" s="18" t="s">
        <v>233</v>
      </c>
      <c r="BM141" s="143" t="s">
        <v>2585</v>
      </c>
    </row>
    <row r="142" spans="2:65" s="1" customFormat="1" ht="16.5" customHeight="1" x14ac:dyDescent="0.2">
      <c r="B142" s="33"/>
      <c r="C142" s="175" t="s">
        <v>393</v>
      </c>
      <c r="D142" s="175" t="s">
        <v>331</v>
      </c>
      <c r="E142" s="176" t="s">
        <v>2586</v>
      </c>
      <c r="F142" s="177" t="s">
        <v>2587</v>
      </c>
      <c r="G142" s="178" t="s">
        <v>243</v>
      </c>
      <c r="H142" s="179">
        <v>2</v>
      </c>
      <c r="I142" s="180"/>
      <c r="J142" s="181">
        <f>ROUND(I142*H142,2)</f>
        <v>0</v>
      </c>
      <c r="K142" s="177" t="s">
        <v>19</v>
      </c>
      <c r="L142" s="182"/>
      <c r="M142" s="183" t="s">
        <v>19</v>
      </c>
      <c r="N142" s="184" t="s">
        <v>44</v>
      </c>
      <c r="P142" s="141">
        <f>O142*H142</f>
        <v>0</v>
      </c>
      <c r="Q142" s="141">
        <v>3.8000000000000002E-4</v>
      </c>
      <c r="R142" s="141">
        <f>Q142*H142</f>
        <v>7.6000000000000004E-4</v>
      </c>
      <c r="S142" s="141">
        <v>0</v>
      </c>
      <c r="T142" s="142">
        <f>S142*H142</f>
        <v>0</v>
      </c>
      <c r="AR142" s="143" t="s">
        <v>270</v>
      </c>
      <c r="AT142" s="143" t="s">
        <v>331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2588</v>
      </c>
    </row>
    <row r="143" spans="2:65" s="1" customFormat="1" ht="16.5" customHeight="1" x14ac:dyDescent="0.2">
      <c r="B143" s="33"/>
      <c r="C143" s="175" t="s">
        <v>399</v>
      </c>
      <c r="D143" s="175" t="s">
        <v>331</v>
      </c>
      <c r="E143" s="176" t="s">
        <v>2589</v>
      </c>
      <c r="F143" s="177" t="s">
        <v>2590</v>
      </c>
      <c r="G143" s="178" t="s">
        <v>243</v>
      </c>
      <c r="H143" s="179">
        <v>2</v>
      </c>
      <c r="I143" s="180"/>
      <c r="J143" s="181">
        <f>ROUND(I143*H143,2)</f>
        <v>0</v>
      </c>
      <c r="K143" s="177" t="s">
        <v>19</v>
      </c>
      <c r="L143" s="182"/>
      <c r="M143" s="183" t="s">
        <v>19</v>
      </c>
      <c r="N143" s="184" t="s">
        <v>44</v>
      </c>
      <c r="P143" s="141">
        <f>O143*H143</f>
        <v>0</v>
      </c>
      <c r="Q143" s="141">
        <v>1.1800000000000001E-3</v>
      </c>
      <c r="R143" s="141">
        <f>Q143*H143</f>
        <v>2.3600000000000001E-3</v>
      </c>
      <c r="S143" s="141">
        <v>0</v>
      </c>
      <c r="T143" s="142">
        <f>S143*H143</f>
        <v>0</v>
      </c>
      <c r="AR143" s="143" t="s">
        <v>270</v>
      </c>
      <c r="AT143" s="143" t="s">
        <v>331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2591</v>
      </c>
    </row>
    <row r="144" spans="2:65" s="1" customFormat="1" ht="16.5" customHeight="1" x14ac:dyDescent="0.2">
      <c r="B144" s="33"/>
      <c r="C144" s="175" t="s">
        <v>404</v>
      </c>
      <c r="D144" s="175" t="s">
        <v>331</v>
      </c>
      <c r="E144" s="176" t="s">
        <v>2592</v>
      </c>
      <c r="F144" s="177" t="s">
        <v>2593</v>
      </c>
      <c r="G144" s="178" t="s">
        <v>243</v>
      </c>
      <c r="H144" s="179">
        <v>2</v>
      </c>
      <c r="I144" s="180"/>
      <c r="J144" s="181">
        <f>ROUND(I144*H144,2)</f>
        <v>0</v>
      </c>
      <c r="K144" s="177" t="s">
        <v>19</v>
      </c>
      <c r="L144" s="182"/>
      <c r="M144" s="183" t="s">
        <v>19</v>
      </c>
      <c r="N144" s="184" t="s">
        <v>44</v>
      </c>
      <c r="P144" s="141">
        <f>O144*H144</f>
        <v>0</v>
      </c>
      <c r="Q144" s="141">
        <v>3.0000000000000001E-5</v>
      </c>
      <c r="R144" s="141">
        <f>Q144*H144</f>
        <v>6.0000000000000002E-5</v>
      </c>
      <c r="S144" s="141">
        <v>0</v>
      </c>
      <c r="T144" s="142">
        <f>S144*H144</f>
        <v>0</v>
      </c>
      <c r="AR144" s="143" t="s">
        <v>270</v>
      </c>
      <c r="AT144" s="143" t="s">
        <v>331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2594</v>
      </c>
    </row>
    <row r="145" spans="2:65" s="1" customFormat="1" ht="24.2" customHeight="1" x14ac:dyDescent="0.2">
      <c r="B145" s="33"/>
      <c r="C145" s="132" t="s">
        <v>409</v>
      </c>
      <c r="D145" s="132" t="s">
        <v>228</v>
      </c>
      <c r="E145" s="133" t="s">
        <v>2595</v>
      </c>
      <c r="F145" s="134" t="s">
        <v>2596</v>
      </c>
      <c r="G145" s="135" t="s">
        <v>243</v>
      </c>
      <c r="H145" s="136">
        <v>6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2597</v>
      </c>
    </row>
    <row r="146" spans="2:65" s="1" customFormat="1" x14ac:dyDescent="0.2">
      <c r="B146" s="33"/>
      <c r="D146" s="145" t="s">
        <v>235</v>
      </c>
      <c r="F146" s="146" t="s">
        <v>2598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2575</v>
      </c>
      <c r="H147" s="153">
        <v>6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16.5" customHeight="1" x14ac:dyDescent="0.2">
      <c r="B148" s="33"/>
      <c r="C148" s="175" t="s">
        <v>414</v>
      </c>
      <c r="D148" s="175" t="s">
        <v>331</v>
      </c>
      <c r="E148" s="176" t="s">
        <v>2599</v>
      </c>
      <c r="F148" s="177" t="s">
        <v>2600</v>
      </c>
      <c r="G148" s="178" t="s">
        <v>2601</v>
      </c>
      <c r="H148" s="179">
        <v>6</v>
      </c>
      <c r="I148" s="180"/>
      <c r="J148" s="181">
        <f>ROUND(I148*H148,2)</f>
        <v>0</v>
      </c>
      <c r="K148" s="177" t="s">
        <v>19</v>
      </c>
      <c r="L148" s="182"/>
      <c r="M148" s="183" t="s">
        <v>19</v>
      </c>
      <c r="N148" s="184" t="s">
        <v>44</v>
      </c>
      <c r="P148" s="141">
        <f>O148*H148</f>
        <v>0</v>
      </c>
      <c r="Q148" s="141">
        <v>1.89E-3</v>
      </c>
      <c r="R148" s="141">
        <f>Q148*H148</f>
        <v>1.1339999999999999E-2</v>
      </c>
      <c r="S148" s="141">
        <v>0</v>
      </c>
      <c r="T148" s="142">
        <f>S148*H148</f>
        <v>0</v>
      </c>
      <c r="AR148" s="143" t="s">
        <v>270</v>
      </c>
      <c r="AT148" s="143" t="s">
        <v>331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2602</v>
      </c>
    </row>
    <row r="149" spans="2:65" s="1" customFormat="1" ht="16.5" customHeight="1" x14ac:dyDescent="0.2">
      <c r="B149" s="33"/>
      <c r="C149" s="132" t="s">
        <v>419</v>
      </c>
      <c r="D149" s="132" t="s">
        <v>228</v>
      </c>
      <c r="E149" s="133" t="s">
        <v>2603</v>
      </c>
      <c r="F149" s="134" t="s">
        <v>2604</v>
      </c>
      <c r="G149" s="135" t="s">
        <v>243</v>
      </c>
      <c r="H149" s="136">
        <v>19</v>
      </c>
      <c r="I149" s="137"/>
      <c r="J149" s="138">
        <f>ROUND(I149*H149,2)</f>
        <v>0</v>
      </c>
      <c r="K149" s="134" t="s">
        <v>19</v>
      </c>
      <c r="L149" s="33"/>
      <c r="M149" s="139" t="s">
        <v>19</v>
      </c>
      <c r="N149" s="140" t="s">
        <v>44</v>
      </c>
      <c r="P149" s="141">
        <f>O149*H149</f>
        <v>0</v>
      </c>
      <c r="Q149" s="141">
        <v>2.0000000000000002E-5</v>
      </c>
      <c r="R149" s="141">
        <f>Q149*H149</f>
        <v>3.8000000000000002E-4</v>
      </c>
      <c r="S149" s="141">
        <v>0</v>
      </c>
      <c r="T149" s="142">
        <f>S149*H149</f>
        <v>0</v>
      </c>
      <c r="AR149" s="143" t="s">
        <v>233</v>
      </c>
      <c r="AT149" s="143" t="s">
        <v>228</v>
      </c>
      <c r="AU149" s="143" t="s">
        <v>83</v>
      </c>
      <c r="AY149" s="18" t="s">
        <v>226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81</v>
      </c>
      <c r="BK149" s="144">
        <f>ROUND(I149*H149,2)</f>
        <v>0</v>
      </c>
      <c r="BL149" s="18" t="s">
        <v>233</v>
      </c>
      <c r="BM149" s="143" t="s">
        <v>2605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2606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2607</v>
      </c>
      <c r="H151" s="153">
        <v>19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81</v>
      </c>
      <c r="AY151" s="151" t="s">
        <v>226</v>
      </c>
    </row>
    <row r="152" spans="2:65" s="1" customFormat="1" ht="16.5" customHeight="1" x14ac:dyDescent="0.2">
      <c r="B152" s="33"/>
      <c r="C152" s="175" t="s">
        <v>425</v>
      </c>
      <c r="D152" s="175" t="s">
        <v>331</v>
      </c>
      <c r="E152" s="176" t="s">
        <v>2608</v>
      </c>
      <c r="F152" s="177" t="s">
        <v>2609</v>
      </c>
      <c r="G152" s="178" t="s">
        <v>243</v>
      </c>
      <c r="H152" s="179">
        <v>1</v>
      </c>
      <c r="I152" s="180"/>
      <c r="J152" s="181">
        <f>ROUND(I152*H152,2)</f>
        <v>0</v>
      </c>
      <c r="K152" s="177" t="s">
        <v>19</v>
      </c>
      <c r="L152" s="182"/>
      <c r="M152" s="183" t="s">
        <v>19</v>
      </c>
      <c r="N152" s="184" t="s">
        <v>44</v>
      </c>
      <c r="P152" s="141">
        <f>O152*H152</f>
        <v>0</v>
      </c>
      <c r="Q152" s="141">
        <v>3.3999999999999998E-3</v>
      </c>
      <c r="R152" s="141">
        <f>Q152*H152</f>
        <v>3.3999999999999998E-3</v>
      </c>
      <c r="S152" s="141">
        <v>0</v>
      </c>
      <c r="T152" s="142">
        <f>S152*H152</f>
        <v>0</v>
      </c>
      <c r="AR152" s="143" t="s">
        <v>270</v>
      </c>
      <c r="AT152" s="143" t="s">
        <v>331</v>
      </c>
      <c r="AU152" s="143" t="s">
        <v>83</v>
      </c>
      <c r="AY152" s="18" t="s">
        <v>226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81</v>
      </c>
      <c r="BK152" s="144">
        <f>ROUND(I152*H152,2)</f>
        <v>0</v>
      </c>
      <c r="BL152" s="18" t="s">
        <v>233</v>
      </c>
      <c r="BM152" s="143" t="s">
        <v>2610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2611</v>
      </c>
      <c r="H153" s="153">
        <v>1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81</v>
      </c>
      <c r="AY153" s="151" t="s">
        <v>226</v>
      </c>
    </row>
    <row r="154" spans="2:65" s="1" customFormat="1" ht="16.5" customHeight="1" x14ac:dyDescent="0.2">
      <c r="B154" s="33"/>
      <c r="C154" s="175" t="s">
        <v>430</v>
      </c>
      <c r="D154" s="175" t="s">
        <v>331</v>
      </c>
      <c r="E154" s="176" t="s">
        <v>2612</v>
      </c>
      <c r="F154" s="177" t="s">
        <v>2613</v>
      </c>
      <c r="G154" s="178" t="s">
        <v>243</v>
      </c>
      <c r="H154" s="179">
        <v>6</v>
      </c>
      <c r="I154" s="180"/>
      <c r="J154" s="181">
        <f>ROUND(I154*H154,2)</f>
        <v>0</v>
      </c>
      <c r="K154" s="177" t="s">
        <v>19</v>
      </c>
      <c r="L154" s="182"/>
      <c r="M154" s="183" t="s">
        <v>19</v>
      </c>
      <c r="N154" s="184" t="s">
        <v>44</v>
      </c>
      <c r="P154" s="141">
        <f>O154*H154</f>
        <v>0</v>
      </c>
      <c r="Q154" s="141">
        <v>1.1000000000000001E-3</v>
      </c>
      <c r="R154" s="141">
        <f>Q154*H154</f>
        <v>6.6E-3</v>
      </c>
      <c r="S154" s="141">
        <v>0</v>
      </c>
      <c r="T154" s="142">
        <f>S154*H154</f>
        <v>0</v>
      </c>
      <c r="AR154" s="143" t="s">
        <v>270</v>
      </c>
      <c r="AT154" s="143" t="s">
        <v>331</v>
      </c>
      <c r="AU154" s="143" t="s">
        <v>83</v>
      </c>
      <c r="AY154" s="18" t="s">
        <v>226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81</v>
      </c>
      <c r="BK154" s="144">
        <f>ROUND(I154*H154,2)</f>
        <v>0</v>
      </c>
      <c r="BL154" s="18" t="s">
        <v>233</v>
      </c>
      <c r="BM154" s="143" t="s">
        <v>2614</v>
      </c>
    </row>
    <row r="155" spans="2:65" s="15" customFormat="1" x14ac:dyDescent="0.2">
      <c r="B155" s="185"/>
      <c r="D155" s="150" t="s">
        <v>237</v>
      </c>
      <c r="E155" s="186" t="s">
        <v>19</v>
      </c>
      <c r="F155" s="187" t="s">
        <v>2615</v>
      </c>
      <c r="H155" s="186" t="s">
        <v>19</v>
      </c>
      <c r="I155" s="188"/>
      <c r="L155" s="185"/>
      <c r="M155" s="189"/>
      <c r="T155" s="190"/>
      <c r="AT155" s="186" t="s">
        <v>237</v>
      </c>
      <c r="AU155" s="186" t="s">
        <v>83</v>
      </c>
      <c r="AV155" s="15" t="s">
        <v>81</v>
      </c>
      <c r="AW155" s="15" t="s">
        <v>33</v>
      </c>
      <c r="AX155" s="15" t="s">
        <v>73</v>
      </c>
      <c r="AY155" s="186" t="s">
        <v>226</v>
      </c>
    </row>
    <row r="156" spans="2:65" s="12" customFormat="1" x14ac:dyDescent="0.2">
      <c r="B156" s="149"/>
      <c r="D156" s="150" t="s">
        <v>237</v>
      </c>
      <c r="E156" s="151" t="s">
        <v>19</v>
      </c>
      <c r="F156" s="152" t="s">
        <v>2575</v>
      </c>
      <c r="H156" s="153">
        <v>6</v>
      </c>
      <c r="I156" s="154"/>
      <c r="L156" s="149"/>
      <c r="M156" s="155"/>
      <c r="T156" s="156"/>
      <c r="AT156" s="151" t="s">
        <v>237</v>
      </c>
      <c r="AU156" s="151" t="s">
        <v>83</v>
      </c>
      <c r="AV156" s="12" t="s">
        <v>83</v>
      </c>
      <c r="AW156" s="12" t="s">
        <v>33</v>
      </c>
      <c r="AX156" s="12" t="s">
        <v>81</v>
      </c>
      <c r="AY156" s="151" t="s">
        <v>226</v>
      </c>
    </row>
    <row r="157" spans="2:65" s="1" customFormat="1" ht="16.5" customHeight="1" x14ac:dyDescent="0.2">
      <c r="B157" s="33"/>
      <c r="C157" s="175" t="s">
        <v>436</v>
      </c>
      <c r="D157" s="175" t="s">
        <v>331</v>
      </c>
      <c r="E157" s="176" t="s">
        <v>2616</v>
      </c>
      <c r="F157" s="177" t="s">
        <v>2617</v>
      </c>
      <c r="G157" s="178" t="s">
        <v>243</v>
      </c>
      <c r="H157" s="179">
        <v>6</v>
      </c>
      <c r="I157" s="180"/>
      <c r="J157" s="181">
        <f>ROUND(I157*H157,2)</f>
        <v>0</v>
      </c>
      <c r="K157" s="177" t="s">
        <v>19</v>
      </c>
      <c r="L157" s="182"/>
      <c r="M157" s="183" t="s">
        <v>19</v>
      </c>
      <c r="N157" s="184" t="s">
        <v>44</v>
      </c>
      <c r="P157" s="141">
        <f>O157*H157</f>
        <v>0</v>
      </c>
      <c r="Q157" s="141">
        <v>5.0000000000000002E-5</v>
      </c>
      <c r="R157" s="141">
        <f>Q157*H157</f>
        <v>3.0000000000000003E-4</v>
      </c>
      <c r="S157" s="141">
        <v>0</v>
      </c>
      <c r="T157" s="142">
        <f>S157*H157</f>
        <v>0</v>
      </c>
      <c r="AR157" s="143" t="s">
        <v>270</v>
      </c>
      <c r="AT157" s="143" t="s">
        <v>331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2618</v>
      </c>
    </row>
    <row r="158" spans="2:65" s="1" customFormat="1" ht="16.5" customHeight="1" x14ac:dyDescent="0.2">
      <c r="B158" s="33"/>
      <c r="C158" s="175" t="s">
        <v>442</v>
      </c>
      <c r="D158" s="175" t="s">
        <v>331</v>
      </c>
      <c r="E158" s="176" t="s">
        <v>2619</v>
      </c>
      <c r="F158" s="177" t="s">
        <v>2620</v>
      </c>
      <c r="G158" s="178" t="s">
        <v>243</v>
      </c>
      <c r="H158" s="179">
        <v>6</v>
      </c>
      <c r="I158" s="180"/>
      <c r="J158" s="181">
        <f>ROUND(I158*H158,2)</f>
        <v>0</v>
      </c>
      <c r="K158" s="177" t="s">
        <v>19</v>
      </c>
      <c r="L158" s="182"/>
      <c r="M158" s="183" t="s">
        <v>19</v>
      </c>
      <c r="N158" s="184" t="s">
        <v>44</v>
      </c>
      <c r="P158" s="141">
        <f>O158*H158</f>
        <v>0</v>
      </c>
      <c r="Q158" s="141">
        <v>1E-4</v>
      </c>
      <c r="R158" s="141">
        <f>Q158*H158</f>
        <v>6.0000000000000006E-4</v>
      </c>
      <c r="S158" s="141">
        <v>0</v>
      </c>
      <c r="T158" s="142">
        <f>S158*H158</f>
        <v>0</v>
      </c>
      <c r="AR158" s="143" t="s">
        <v>270</v>
      </c>
      <c r="AT158" s="143" t="s">
        <v>331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2621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260</v>
      </c>
      <c r="H159" s="153">
        <v>6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81</v>
      </c>
      <c r="AY159" s="151" t="s">
        <v>226</v>
      </c>
    </row>
    <row r="160" spans="2:65" s="1" customFormat="1" ht="24.2" customHeight="1" x14ac:dyDescent="0.2">
      <c r="B160" s="33"/>
      <c r="C160" s="132" t="s">
        <v>447</v>
      </c>
      <c r="D160" s="132" t="s">
        <v>228</v>
      </c>
      <c r="E160" s="133" t="s">
        <v>2622</v>
      </c>
      <c r="F160" s="134" t="s">
        <v>2623</v>
      </c>
      <c r="G160" s="135" t="s">
        <v>243</v>
      </c>
      <c r="H160" s="136">
        <v>2</v>
      </c>
      <c r="I160" s="137"/>
      <c r="J160" s="138">
        <f>ROUND(I160*H160,2)</f>
        <v>0</v>
      </c>
      <c r="K160" s="134" t="s">
        <v>232</v>
      </c>
      <c r="L160" s="33"/>
      <c r="M160" s="139" t="s">
        <v>19</v>
      </c>
      <c r="N160" s="140" t="s">
        <v>44</v>
      </c>
      <c r="P160" s="141">
        <f>O160*H160</f>
        <v>0</v>
      </c>
      <c r="Q160" s="141">
        <v>1.6199999999999999E-3</v>
      </c>
      <c r="R160" s="141">
        <f>Q160*H160</f>
        <v>3.2399999999999998E-3</v>
      </c>
      <c r="S160" s="141">
        <v>0</v>
      </c>
      <c r="T160" s="142">
        <f>S160*H160</f>
        <v>0</v>
      </c>
      <c r="AR160" s="143" t="s">
        <v>233</v>
      </c>
      <c r="AT160" s="143" t="s">
        <v>228</v>
      </c>
      <c r="AU160" s="143" t="s">
        <v>83</v>
      </c>
      <c r="AY160" s="18" t="s">
        <v>226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81</v>
      </c>
      <c r="BK160" s="144">
        <f>ROUND(I160*H160,2)</f>
        <v>0</v>
      </c>
      <c r="BL160" s="18" t="s">
        <v>233</v>
      </c>
      <c r="BM160" s="143" t="s">
        <v>2624</v>
      </c>
    </row>
    <row r="161" spans="2:65" s="1" customFormat="1" x14ac:dyDescent="0.2">
      <c r="B161" s="33"/>
      <c r="D161" s="145" t="s">
        <v>235</v>
      </c>
      <c r="F161" s="146" t="s">
        <v>2625</v>
      </c>
      <c r="I161" s="147"/>
      <c r="L161" s="33"/>
      <c r="M161" s="148"/>
      <c r="T161" s="54"/>
      <c r="AT161" s="18" t="s">
        <v>235</v>
      </c>
      <c r="AU161" s="18" t="s">
        <v>83</v>
      </c>
    </row>
    <row r="162" spans="2:65" s="1" customFormat="1" ht="16.5" customHeight="1" x14ac:dyDescent="0.2">
      <c r="B162" s="33"/>
      <c r="C162" s="175" t="s">
        <v>452</v>
      </c>
      <c r="D162" s="175" t="s">
        <v>331</v>
      </c>
      <c r="E162" s="176" t="s">
        <v>2626</v>
      </c>
      <c r="F162" s="177" t="s">
        <v>2627</v>
      </c>
      <c r="G162" s="178" t="s">
        <v>243</v>
      </c>
      <c r="H162" s="179">
        <v>2</v>
      </c>
      <c r="I162" s="180"/>
      <c r="J162" s="181">
        <f>ROUND(I162*H162,2)</f>
        <v>0</v>
      </c>
      <c r="K162" s="177" t="s">
        <v>19</v>
      </c>
      <c r="L162" s="182"/>
      <c r="M162" s="183" t="s">
        <v>19</v>
      </c>
      <c r="N162" s="184" t="s">
        <v>44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270</v>
      </c>
      <c r="AT162" s="143" t="s">
        <v>331</v>
      </c>
      <c r="AU162" s="143" t="s">
        <v>83</v>
      </c>
      <c r="AY162" s="18" t="s">
        <v>226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81</v>
      </c>
      <c r="BK162" s="144">
        <f>ROUND(I162*H162,2)</f>
        <v>0</v>
      </c>
      <c r="BL162" s="18" t="s">
        <v>233</v>
      </c>
      <c r="BM162" s="143" t="s">
        <v>2628</v>
      </c>
    </row>
    <row r="163" spans="2:65" s="1" customFormat="1" ht="16.5" customHeight="1" x14ac:dyDescent="0.2">
      <c r="B163" s="33"/>
      <c r="C163" s="175" t="s">
        <v>457</v>
      </c>
      <c r="D163" s="175" t="s">
        <v>331</v>
      </c>
      <c r="E163" s="176" t="s">
        <v>2629</v>
      </c>
      <c r="F163" s="177" t="s">
        <v>2630</v>
      </c>
      <c r="G163" s="178" t="s">
        <v>243</v>
      </c>
      <c r="H163" s="179">
        <v>2</v>
      </c>
      <c r="I163" s="180"/>
      <c r="J163" s="181">
        <f>ROUND(I163*H163,2)</f>
        <v>0</v>
      </c>
      <c r="K163" s="177" t="s">
        <v>19</v>
      </c>
      <c r="L163" s="182"/>
      <c r="M163" s="183" t="s">
        <v>19</v>
      </c>
      <c r="N163" s="184" t="s">
        <v>44</v>
      </c>
      <c r="P163" s="141">
        <f>O163*H163</f>
        <v>0</v>
      </c>
      <c r="Q163" s="141">
        <v>7.3000000000000001E-3</v>
      </c>
      <c r="R163" s="141">
        <f>Q163*H163</f>
        <v>1.46E-2</v>
      </c>
      <c r="S163" s="141">
        <v>0</v>
      </c>
      <c r="T163" s="142">
        <f>S163*H163</f>
        <v>0</v>
      </c>
      <c r="AR163" s="143" t="s">
        <v>270</v>
      </c>
      <c r="AT163" s="143" t="s">
        <v>331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2631</v>
      </c>
    </row>
    <row r="164" spans="2:65" s="1" customFormat="1" ht="24.2" customHeight="1" x14ac:dyDescent="0.2">
      <c r="B164" s="33"/>
      <c r="C164" s="132" t="s">
        <v>462</v>
      </c>
      <c r="D164" s="132" t="s">
        <v>228</v>
      </c>
      <c r="E164" s="133" t="s">
        <v>2632</v>
      </c>
      <c r="F164" s="134" t="s">
        <v>2633</v>
      </c>
      <c r="G164" s="135" t="s">
        <v>243</v>
      </c>
      <c r="H164" s="136">
        <v>8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0</v>
      </c>
      <c r="R164" s="141">
        <f>Q164*H164</f>
        <v>0</v>
      </c>
      <c r="S164" s="141">
        <v>1.7299999999999999E-2</v>
      </c>
      <c r="T164" s="142">
        <f>S164*H164</f>
        <v>0.1384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2634</v>
      </c>
    </row>
    <row r="165" spans="2:65" s="1" customFormat="1" x14ac:dyDescent="0.2">
      <c r="B165" s="33"/>
      <c r="D165" s="145" t="s">
        <v>235</v>
      </c>
      <c r="F165" s="146" t="s">
        <v>2635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2636</v>
      </c>
      <c r="H166" s="153">
        <v>8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81</v>
      </c>
      <c r="AY166" s="151" t="s">
        <v>226</v>
      </c>
    </row>
    <row r="167" spans="2:65" s="1" customFormat="1" ht="16.5" customHeight="1" x14ac:dyDescent="0.2">
      <c r="B167" s="33"/>
      <c r="C167" s="132" t="s">
        <v>468</v>
      </c>
      <c r="D167" s="132" t="s">
        <v>228</v>
      </c>
      <c r="E167" s="133" t="s">
        <v>2637</v>
      </c>
      <c r="F167" s="134" t="s">
        <v>2638</v>
      </c>
      <c r="G167" s="135" t="s">
        <v>243</v>
      </c>
      <c r="H167" s="136">
        <v>1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1.3600000000000001E-3</v>
      </c>
      <c r="R167" s="141">
        <f>Q167*H167</f>
        <v>1.3600000000000001E-3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2639</v>
      </c>
    </row>
    <row r="168" spans="2:65" s="1" customFormat="1" x14ac:dyDescent="0.2">
      <c r="B168" s="33"/>
      <c r="D168" s="145" t="s">
        <v>235</v>
      </c>
      <c r="F168" s="146" t="s">
        <v>2640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" customFormat="1" ht="16.5" customHeight="1" x14ac:dyDescent="0.2">
      <c r="B169" s="33"/>
      <c r="C169" s="175" t="s">
        <v>473</v>
      </c>
      <c r="D169" s="175" t="s">
        <v>331</v>
      </c>
      <c r="E169" s="176" t="s">
        <v>2641</v>
      </c>
      <c r="F169" s="177" t="s">
        <v>2642</v>
      </c>
      <c r="G169" s="178" t="s">
        <v>243</v>
      </c>
      <c r="H169" s="179">
        <v>1</v>
      </c>
      <c r="I169" s="180"/>
      <c r="J169" s="181">
        <f>ROUND(I169*H169,2)</f>
        <v>0</v>
      </c>
      <c r="K169" s="177" t="s">
        <v>19</v>
      </c>
      <c r="L169" s="182"/>
      <c r="M169" s="183" t="s">
        <v>19</v>
      </c>
      <c r="N169" s="184" t="s">
        <v>44</v>
      </c>
      <c r="P169" s="141">
        <f>O169*H169</f>
        <v>0</v>
      </c>
      <c r="Q169" s="141">
        <v>3.95E-2</v>
      </c>
      <c r="R169" s="141">
        <f>Q169*H169</f>
        <v>3.95E-2</v>
      </c>
      <c r="S169" s="141">
        <v>0</v>
      </c>
      <c r="T169" s="142">
        <f>S169*H169</f>
        <v>0</v>
      </c>
      <c r="AR169" s="143" t="s">
        <v>270</v>
      </c>
      <c r="AT169" s="143" t="s">
        <v>331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2643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2644</v>
      </c>
      <c r="H170" s="153">
        <v>1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81</v>
      </c>
      <c r="AY170" s="151" t="s">
        <v>226</v>
      </c>
    </row>
    <row r="171" spans="2:65" s="1" customFormat="1" ht="16.5" customHeight="1" x14ac:dyDescent="0.2">
      <c r="B171" s="33"/>
      <c r="C171" s="175" t="s">
        <v>479</v>
      </c>
      <c r="D171" s="175" t="s">
        <v>331</v>
      </c>
      <c r="E171" s="176" t="s">
        <v>2645</v>
      </c>
      <c r="F171" s="177" t="s">
        <v>2646</v>
      </c>
      <c r="G171" s="178" t="s">
        <v>243</v>
      </c>
      <c r="H171" s="179">
        <v>1</v>
      </c>
      <c r="I171" s="180"/>
      <c r="J171" s="181">
        <f>ROUND(I171*H171,2)</f>
        <v>0</v>
      </c>
      <c r="K171" s="177" t="s">
        <v>19</v>
      </c>
      <c r="L171" s="182"/>
      <c r="M171" s="183" t="s">
        <v>19</v>
      </c>
      <c r="N171" s="184" t="s">
        <v>44</v>
      </c>
      <c r="P171" s="141">
        <f>O171*H171</f>
        <v>0</v>
      </c>
      <c r="Q171" s="141">
        <v>1.5E-3</v>
      </c>
      <c r="R171" s="141">
        <f>Q171*H171</f>
        <v>1.5E-3</v>
      </c>
      <c r="S171" s="141">
        <v>0</v>
      </c>
      <c r="T171" s="142">
        <f>S171*H171</f>
        <v>0</v>
      </c>
      <c r="AR171" s="143" t="s">
        <v>270</v>
      </c>
      <c r="AT171" s="143" t="s">
        <v>331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2647</v>
      </c>
    </row>
    <row r="172" spans="2:65" s="1" customFormat="1" ht="16.5" customHeight="1" x14ac:dyDescent="0.2">
      <c r="B172" s="33"/>
      <c r="C172" s="132" t="s">
        <v>484</v>
      </c>
      <c r="D172" s="132" t="s">
        <v>228</v>
      </c>
      <c r="E172" s="133" t="s">
        <v>2648</v>
      </c>
      <c r="F172" s="134" t="s">
        <v>2649</v>
      </c>
      <c r="G172" s="135" t="s">
        <v>243</v>
      </c>
      <c r="H172" s="136">
        <v>1</v>
      </c>
      <c r="I172" s="137"/>
      <c r="J172" s="138">
        <f>ROUND(I172*H172,2)</f>
        <v>0</v>
      </c>
      <c r="K172" s="134" t="s">
        <v>19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0</v>
      </c>
      <c r="R172" s="141">
        <f>Q172*H172</f>
        <v>0</v>
      </c>
      <c r="S172" s="141">
        <v>0.04</v>
      </c>
      <c r="T172" s="142">
        <f>S172*H172</f>
        <v>0.04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2650</v>
      </c>
    </row>
    <row r="173" spans="2:65" s="1" customFormat="1" ht="16.5" customHeight="1" x14ac:dyDescent="0.2">
      <c r="B173" s="33"/>
      <c r="C173" s="132" t="s">
        <v>489</v>
      </c>
      <c r="D173" s="132" t="s">
        <v>228</v>
      </c>
      <c r="E173" s="133" t="s">
        <v>943</v>
      </c>
      <c r="F173" s="134" t="s">
        <v>944</v>
      </c>
      <c r="G173" s="135" t="s">
        <v>396</v>
      </c>
      <c r="H173" s="136">
        <v>212.4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2651</v>
      </c>
    </row>
    <row r="174" spans="2:65" s="1" customFormat="1" x14ac:dyDescent="0.2">
      <c r="B174" s="33"/>
      <c r="D174" s="145" t="s">
        <v>235</v>
      </c>
      <c r="F174" s="146" t="s">
        <v>946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2652</v>
      </c>
      <c r="H175" s="153">
        <v>212.4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81</v>
      </c>
      <c r="AY175" s="151" t="s">
        <v>226</v>
      </c>
    </row>
    <row r="176" spans="2:65" s="1" customFormat="1" ht="16.5" customHeight="1" x14ac:dyDescent="0.2">
      <c r="B176" s="33"/>
      <c r="C176" s="132" t="s">
        <v>496</v>
      </c>
      <c r="D176" s="132" t="s">
        <v>228</v>
      </c>
      <c r="E176" s="133" t="s">
        <v>2653</v>
      </c>
      <c r="F176" s="134" t="s">
        <v>2654</v>
      </c>
      <c r="G176" s="135" t="s">
        <v>243</v>
      </c>
      <c r="H176" s="136">
        <v>8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0.12303</v>
      </c>
      <c r="R176" s="141">
        <f>Q176*H176</f>
        <v>0.98424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2655</v>
      </c>
    </row>
    <row r="177" spans="2:65" s="1" customFormat="1" x14ac:dyDescent="0.2">
      <c r="B177" s="33"/>
      <c r="D177" s="145" t="s">
        <v>235</v>
      </c>
      <c r="F177" s="146" t="s">
        <v>2656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" customFormat="1" ht="16.5" customHeight="1" x14ac:dyDescent="0.2">
      <c r="B178" s="33"/>
      <c r="C178" s="175" t="s">
        <v>502</v>
      </c>
      <c r="D178" s="175" t="s">
        <v>331</v>
      </c>
      <c r="E178" s="176" t="s">
        <v>2657</v>
      </c>
      <c r="F178" s="177" t="s">
        <v>2658</v>
      </c>
      <c r="G178" s="178" t="s">
        <v>243</v>
      </c>
      <c r="H178" s="179">
        <v>8</v>
      </c>
      <c r="I178" s="180"/>
      <c r="J178" s="181">
        <f>ROUND(I178*H178,2)</f>
        <v>0</v>
      </c>
      <c r="K178" s="177" t="s">
        <v>19</v>
      </c>
      <c r="L178" s="182"/>
      <c r="M178" s="183" t="s">
        <v>19</v>
      </c>
      <c r="N178" s="184" t="s">
        <v>44</v>
      </c>
      <c r="P178" s="141">
        <f>O178*H178</f>
        <v>0</v>
      </c>
      <c r="Q178" s="141">
        <v>1.1299999999999999E-2</v>
      </c>
      <c r="R178" s="141">
        <f>Q178*H178</f>
        <v>9.0399999999999994E-2</v>
      </c>
      <c r="S178" s="141">
        <v>0</v>
      </c>
      <c r="T178" s="142">
        <f>S178*H178</f>
        <v>0</v>
      </c>
      <c r="AR178" s="143" t="s">
        <v>270</v>
      </c>
      <c r="AT178" s="143" t="s">
        <v>331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2659</v>
      </c>
    </row>
    <row r="179" spans="2:65" s="1" customFormat="1" ht="16.5" customHeight="1" x14ac:dyDescent="0.2">
      <c r="B179" s="33"/>
      <c r="C179" s="175" t="s">
        <v>508</v>
      </c>
      <c r="D179" s="175" t="s">
        <v>331</v>
      </c>
      <c r="E179" s="176" t="s">
        <v>2660</v>
      </c>
      <c r="F179" s="177" t="s">
        <v>2661</v>
      </c>
      <c r="G179" s="178" t="s">
        <v>243</v>
      </c>
      <c r="H179" s="179">
        <v>8</v>
      </c>
      <c r="I179" s="180"/>
      <c r="J179" s="181">
        <f>ROUND(I179*H179,2)</f>
        <v>0</v>
      </c>
      <c r="K179" s="177" t="s">
        <v>19</v>
      </c>
      <c r="L179" s="182"/>
      <c r="M179" s="183" t="s">
        <v>19</v>
      </c>
      <c r="N179" s="184" t="s">
        <v>44</v>
      </c>
      <c r="P179" s="141">
        <f>O179*H179</f>
        <v>0</v>
      </c>
      <c r="Q179" s="141">
        <v>6.4999999999999997E-4</v>
      </c>
      <c r="R179" s="141">
        <f>Q179*H179</f>
        <v>5.1999999999999998E-3</v>
      </c>
      <c r="S179" s="141">
        <v>0</v>
      </c>
      <c r="T179" s="142">
        <f>S179*H179</f>
        <v>0</v>
      </c>
      <c r="AR179" s="143" t="s">
        <v>270</v>
      </c>
      <c r="AT179" s="143" t="s">
        <v>331</v>
      </c>
      <c r="AU179" s="143" t="s">
        <v>83</v>
      </c>
      <c r="AY179" s="18" t="s">
        <v>226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81</v>
      </c>
      <c r="BK179" s="144">
        <f>ROUND(I179*H179,2)</f>
        <v>0</v>
      </c>
      <c r="BL179" s="18" t="s">
        <v>233</v>
      </c>
      <c r="BM179" s="143" t="s">
        <v>2662</v>
      </c>
    </row>
    <row r="180" spans="2:65" s="1" customFormat="1" ht="16.5" customHeight="1" x14ac:dyDescent="0.2">
      <c r="B180" s="33"/>
      <c r="C180" s="132" t="s">
        <v>513</v>
      </c>
      <c r="D180" s="132" t="s">
        <v>228</v>
      </c>
      <c r="E180" s="133" t="s">
        <v>2663</v>
      </c>
      <c r="F180" s="134" t="s">
        <v>2664</v>
      </c>
      <c r="G180" s="135" t="s">
        <v>243</v>
      </c>
      <c r="H180" s="136">
        <v>1</v>
      </c>
      <c r="I180" s="137"/>
      <c r="J180" s="138">
        <f>ROUND(I180*H180,2)</f>
        <v>0</v>
      </c>
      <c r="K180" s="134" t="s">
        <v>232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0.32906000000000002</v>
      </c>
      <c r="R180" s="141">
        <f>Q180*H180</f>
        <v>0.32906000000000002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2665</v>
      </c>
    </row>
    <row r="181" spans="2:65" s="1" customFormat="1" x14ac:dyDescent="0.2">
      <c r="B181" s="33"/>
      <c r="D181" s="145" t="s">
        <v>235</v>
      </c>
      <c r="F181" s="146" t="s">
        <v>2666</v>
      </c>
      <c r="I181" s="147"/>
      <c r="L181" s="33"/>
      <c r="M181" s="148"/>
      <c r="T181" s="54"/>
      <c r="AT181" s="18" t="s">
        <v>235</v>
      </c>
      <c r="AU181" s="18" t="s">
        <v>83</v>
      </c>
    </row>
    <row r="182" spans="2:65" s="1" customFormat="1" ht="16.5" customHeight="1" x14ac:dyDescent="0.2">
      <c r="B182" s="33"/>
      <c r="C182" s="175" t="s">
        <v>518</v>
      </c>
      <c r="D182" s="175" t="s">
        <v>331</v>
      </c>
      <c r="E182" s="176" t="s">
        <v>2667</v>
      </c>
      <c r="F182" s="177" t="s">
        <v>2668</v>
      </c>
      <c r="G182" s="178" t="s">
        <v>243</v>
      </c>
      <c r="H182" s="179">
        <v>1</v>
      </c>
      <c r="I182" s="180"/>
      <c r="J182" s="181">
        <f>ROUND(I182*H182,2)</f>
        <v>0</v>
      </c>
      <c r="K182" s="177" t="s">
        <v>19</v>
      </c>
      <c r="L182" s="182"/>
      <c r="M182" s="183" t="s">
        <v>19</v>
      </c>
      <c r="N182" s="184" t="s">
        <v>44</v>
      </c>
      <c r="P182" s="141">
        <f>O182*H182</f>
        <v>0</v>
      </c>
      <c r="Q182" s="141">
        <v>2.1000000000000001E-2</v>
      </c>
      <c r="R182" s="141">
        <f>Q182*H182</f>
        <v>2.1000000000000001E-2</v>
      </c>
      <c r="S182" s="141">
        <v>0</v>
      </c>
      <c r="T182" s="142">
        <f>S182*H182</f>
        <v>0</v>
      </c>
      <c r="AR182" s="143" t="s">
        <v>270</v>
      </c>
      <c r="AT182" s="143" t="s">
        <v>331</v>
      </c>
      <c r="AU182" s="143" t="s">
        <v>83</v>
      </c>
      <c r="AY182" s="18" t="s">
        <v>226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81</v>
      </c>
      <c r="BK182" s="144">
        <f>ROUND(I182*H182,2)</f>
        <v>0</v>
      </c>
      <c r="BL182" s="18" t="s">
        <v>233</v>
      </c>
      <c r="BM182" s="143" t="s">
        <v>2669</v>
      </c>
    </row>
    <row r="183" spans="2:65" s="1" customFormat="1" ht="16.5" customHeight="1" x14ac:dyDescent="0.2">
      <c r="B183" s="33"/>
      <c r="C183" s="175" t="s">
        <v>524</v>
      </c>
      <c r="D183" s="175" t="s">
        <v>331</v>
      </c>
      <c r="E183" s="176" t="s">
        <v>2670</v>
      </c>
      <c r="F183" s="177" t="s">
        <v>2671</v>
      </c>
      <c r="G183" s="178" t="s">
        <v>243</v>
      </c>
      <c r="H183" s="179">
        <v>1</v>
      </c>
      <c r="I183" s="180"/>
      <c r="J183" s="181">
        <f>ROUND(I183*H183,2)</f>
        <v>0</v>
      </c>
      <c r="K183" s="177" t="s">
        <v>19</v>
      </c>
      <c r="L183" s="182"/>
      <c r="M183" s="183" t="s">
        <v>19</v>
      </c>
      <c r="N183" s="184" t="s">
        <v>44</v>
      </c>
      <c r="P183" s="141">
        <f>O183*H183</f>
        <v>0</v>
      </c>
      <c r="Q183" s="141">
        <v>1E-3</v>
      </c>
      <c r="R183" s="141">
        <f>Q183*H183</f>
        <v>1E-3</v>
      </c>
      <c r="S183" s="141">
        <v>0</v>
      </c>
      <c r="T183" s="142">
        <f>S183*H183</f>
        <v>0</v>
      </c>
      <c r="AR183" s="143" t="s">
        <v>270</v>
      </c>
      <c r="AT183" s="143" t="s">
        <v>331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2672</v>
      </c>
    </row>
    <row r="184" spans="2:65" s="1" customFormat="1" ht="16.5" customHeight="1" x14ac:dyDescent="0.2">
      <c r="B184" s="33"/>
      <c r="C184" s="132" t="s">
        <v>532</v>
      </c>
      <c r="D184" s="132" t="s">
        <v>228</v>
      </c>
      <c r="E184" s="133" t="s">
        <v>2673</v>
      </c>
      <c r="F184" s="134" t="s">
        <v>2674</v>
      </c>
      <c r="G184" s="135" t="s">
        <v>243</v>
      </c>
      <c r="H184" s="136">
        <v>7</v>
      </c>
      <c r="I184" s="137"/>
      <c r="J184" s="138">
        <f>ROUND(I184*H184,2)</f>
        <v>0</v>
      </c>
      <c r="K184" s="134" t="s">
        <v>232</v>
      </c>
      <c r="L184" s="33"/>
      <c r="M184" s="139" t="s">
        <v>19</v>
      </c>
      <c r="N184" s="140" t="s">
        <v>44</v>
      </c>
      <c r="P184" s="141">
        <f>O184*H184</f>
        <v>0</v>
      </c>
      <c r="Q184" s="141">
        <v>3.1E-4</v>
      </c>
      <c r="R184" s="141">
        <f>Q184*H184</f>
        <v>2.1700000000000001E-3</v>
      </c>
      <c r="S184" s="141">
        <v>0</v>
      </c>
      <c r="T184" s="142">
        <f>S184*H184</f>
        <v>0</v>
      </c>
      <c r="AR184" s="143" t="s">
        <v>233</v>
      </c>
      <c r="AT184" s="143" t="s">
        <v>228</v>
      </c>
      <c r="AU184" s="143" t="s">
        <v>83</v>
      </c>
      <c r="AY184" s="18" t="s">
        <v>226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81</v>
      </c>
      <c r="BK184" s="144">
        <f>ROUND(I184*H184,2)</f>
        <v>0</v>
      </c>
      <c r="BL184" s="18" t="s">
        <v>233</v>
      </c>
      <c r="BM184" s="143" t="s">
        <v>2675</v>
      </c>
    </row>
    <row r="185" spans="2:65" s="1" customFormat="1" x14ac:dyDescent="0.2">
      <c r="B185" s="33"/>
      <c r="D185" s="145" t="s">
        <v>235</v>
      </c>
      <c r="F185" s="146" t="s">
        <v>2676</v>
      </c>
      <c r="I185" s="147"/>
      <c r="L185" s="33"/>
      <c r="M185" s="148"/>
      <c r="T185" s="54"/>
      <c r="AT185" s="18" t="s">
        <v>235</v>
      </c>
      <c r="AU185" s="18" t="s">
        <v>83</v>
      </c>
    </row>
    <row r="186" spans="2:65" s="1" customFormat="1" ht="16.5" customHeight="1" x14ac:dyDescent="0.2">
      <c r="B186" s="33"/>
      <c r="C186" s="132" t="s">
        <v>538</v>
      </c>
      <c r="D186" s="132" t="s">
        <v>228</v>
      </c>
      <c r="E186" s="133" t="s">
        <v>1782</v>
      </c>
      <c r="F186" s="134" t="s">
        <v>1783</v>
      </c>
      <c r="G186" s="135" t="s">
        <v>396</v>
      </c>
      <c r="H186" s="136">
        <v>233.4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1.9000000000000001E-4</v>
      </c>
      <c r="R186" s="141">
        <f>Q186*H186</f>
        <v>4.4346000000000003E-2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2677</v>
      </c>
    </row>
    <row r="187" spans="2:65" s="1" customFormat="1" x14ac:dyDescent="0.2">
      <c r="B187" s="33"/>
      <c r="D187" s="145" t="s">
        <v>235</v>
      </c>
      <c r="F187" s="146" t="s">
        <v>1785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" customFormat="1" ht="16.5" customHeight="1" x14ac:dyDescent="0.2">
      <c r="B188" s="33"/>
      <c r="C188" s="132" t="s">
        <v>1328</v>
      </c>
      <c r="D188" s="132" t="s">
        <v>228</v>
      </c>
      <c r="E188" s="133" t="s">
        <v>986</v>
      </c>
      <c r="F188" s="134" t="s">
        <v>987</v>
      </c>
      <c r="G188" s="135" t="s">
        <v>396</v>
      </c>
      <c r="H188" s="136">
        <v>212.4</v>
      </c>
      <c r="I188" s="137"/>
      <c r="J188" s="138">
        <f>ROUND(I188*H188,2)</f>
        <v>0</v>
      </c>
      <c r="K188" s="134" t="s">
        <v>232</v>
      </c>
      <c r="L188" s="33"/>
      <c r="M188" s="139" t="s">
        <v>19</v>
      </c>
      <c r="N188" s="140" t="s">
        <v>44</v>
      </c>
      <c r="P188" s="141">
        <f>O188*H188</f>
        <v>0</v>
      </c>
      <c r="Q188" s="141">
        <v>1.2999999999999999E-4</v>
      </c>
      <c r="R188" s="141">
        <f>Q188*H188</f>
        <v>2.7611999999999998E-2</v>
      </c>
      <c r="S188" s="141">
        <v>0</v>
      </c>
      <c r="T188" s="142">
        <f>S188*H188</f>
        <v>0</v>
      </c>
      <c r="AR188" s="143" t="s">
        <v>233</v>
      </c>
      <c r="AT188" s="143" t="s">
        <v>228</v>
      </c>
      <c r="AU188" s="143" t="s">
        <v>83</v>
      </c>
      <c r="AY188" s="18" t="s">
        <v>226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81</v>
      </c>
      <c r="BK188" s="144">
        <f>ROUND(I188*H188,2)</f>
        <v>0</v>
      </c>
      <c r="BL188" s="18" t="s">
        <v>233</v>
      </c>
      <c r="BM188" s="143" t="s">
        <v>2678</v>
      </c>
    </row>
    <row r="189" spans="2:65" s="1" customFormat="1" x14ac:dyDescent="0.2">
      <c r="B189" s="33"/>
      <c r="D189" s="145" t="s">
        <v>235</v>
      </c>
      <c r="F189" s="146" t="s">
        <v>989</v>
      </c>
      <c r="I189" s="147"/>
      <c r="L189" s="33"/>
      <c r="M189" s="148"/>
      <c r="T189" s="54"/>
      <c r="AT189" s="18" t="s">
        <v>235</v>
      </c>
      <c r="AU189" s="18" t="s">
        <v>83</v>
      </c>
    </row>
    <row r="190" spans="2:65" s="11" customFormat="1" ht="22.9" customHeight="1" x14ac:dyDescent="0.2">
      <c r="B190" s="120"/>
      <c r="D190" s="121" t="s">
        <v>72</v>
      </c>
      <c r="E190" s="130" t="s">
        <v>762</v>
      </c>
      <c r="F190" s="130" t="s">
        <v>763</v>
      </c>
      <c r="I190" s="123"/>
      <c r="J190" s="131">
        <f>BK190</f>
        <v>0</v>
      </c>
      <c r="L190" s="120"/>
      <c r="M190" s="125"/>
      <c r="P190" s="126">
        <f>SUM(P191:P192)</f>
        <v>0</v>
      </c>
      <c r="R190" s="126">
        <f>SUM(R191:R192)</f>
        <v>0</v>
      </c>
      <c r="T190" s="127">
        <f>SUM(T191:T192)</f>
        <v>0</v>
      </c>
      <c r="AR190" s="121" t="s">
        <v>81</v>
      </c>
      <c r="AT190" s="128" t="s">
        <v>72</v>
      </c>
      <c r="AU190" s="128" t="s">
        <v>81</v>
      </c>
      <c r="AY190" s="121" t="s">
        <v>226</v>
      </c>
      <c r="BK190" s="129">
        <f>SUM(BK191:BK192)</f>
        <v>0</v>
      </c>
    </row>
    <row r="191" spans="2:65" s="1" customFormat="1" ht="24.2" customHeight="1" x14ac:dyDescent="0.2">
      <c r="B191" s="33"/>
      <c r="C191" s="132" t="s">
        <v>1330</v>
      </c>
      <c r="D191" s="132" t="s">
        <v>228</v>
      </c>
      <c r="E191" s="133" t="s">
        <v>990</v>
      </c>
      <c r="F191" s="134" t="s">
        <v>991</v>
      </c>
      <c r="G191" s="135" t="s">
        <v>492</v>
      </c>
      <c r="H191" s="136">
        <v>172.47</v>
      </c>
      <c r="I191" s="137"/>
      <c r="J191" s="138">
        <f>ROUND(I191*H191,2)</f>
        <v>0</v>
      </c>
      <c r="K191" s="134" t="s">
        <v>232</v>
      </c>
      <c r="L191" s="33"/>
      <c r="M191" s="139" t="s">
        <v>19</v>
      </c>
      <c r="N191" s="140" t="s">
        <v>44</v>
      </c>
      <c r="P191" s="141">
        <f>O191*H191</f>
        <v>0</v>
      </c>
      <c r="Q191" s="141">
        <v>0</v>
      </c>
      <c r="R191" s="141">
        <f>Q191*H191</f>
        <v>0</v>
      </c>
      <c r="S191" s="141">
        <v>0</v>
      </c>
      <c r="T191" s="142">
        <f>S191*H191</f>
        <v>0</v>
      </c>
      <c r="AR191" s="143" t="s">
        <v>233</v>
      </c>
      <c r="AT191" s="143" t="s">
        <v>228</v>
      </c>
      <c r="AU191" s="143" t="s">
        <v>83</v>
      </c>
      <c r="AY191" s="18" t="s">
        <v>226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81</v>
      </c>
      <c r="BK191" s="144">
        <f>ROUND(I191*H191,2)</f>
        <v>0</v>
      </c>
      <c r="BL191" s="18" t="s">
        <v>233</v>
      </c>
      <c r="BM191" s="143" t="s">
        <v>2679</v>
      </c>
    </row>
    <row r="192" spans="2:65" s="1" customFormat="1" x14ac:dyDescent="0.2">
      <c r="B192" s="33"/>
      <c r="D192" s="145" t="s">
        <v>235</v>
      </c>
      <c r="F192" s="146" t="s">
        <v>993</v>
      </c>
      <c r="I192" s="147"/>
      <c r="L192" s="33"/>
      <c r="M192" s="148"/>
      <c r="T192" s="54"/>
      <c r="AT192" s="18" t="s">
        <v>235</v>
      </c>
      <c r="AU192" s="18" t="s">
        <v>83</v>
      </c>
    </row>
    <row r="193" spans="2:65" s="11" customFormat="1" ht="22.9" customHeight="1" x14ac:dyDescent="0.2">
      <c r="B193" s="120"/>
      <c r="D193" s="121" t="s">
        <v>72</v>
      </c>
      <c r="E193" s="130" t="s">
        <v>2680</v>
      </c>
      <c r="F193" s="130" t="s">
        <v>2681</v>
      </c>
      <c r="I193" s="123"/>
      <c r="J193" s="131">
        <f>BK193</f>
        <v>0</v>
      </c>
      <c r="L193" s="120"/>
      <c r="M193" s="125"/>
      <c r="P193" s="126">
        <f>SUM(P194:P208)</f>
        <v>0</v>
      </c>
      <c r="R193" s="126">
        <f>SUM(R194:R208)</f>
        <v>0</v>
      </c>
      <c r="T193" s="127">
        <f>SUM(T194:T208)</f>
        <v>0</v>
      </c>
      <c r="AR193" s="121" t="s">
        <v>81</v>
      </c>
      <c r="AT193" s="128" t="s">
        <v>72</v>
      </c>
      <c r="AU193" s="128" t="s">
        <v>81</v>
      </c>
      <c r="AY193" s="121" t="s">
        <v>226</v>
      </c>
      <c r="BK193" s="129">
        <f>SUM(BK194:BK208)</f>
        <v>0</v>
      </c>
    </row>
    <row r="194" spans="2:65" s="1" customFormat="1" ht="16.5" customHeight="1" x14ac:dyDescent="0.2">
      <c r="B194" s="33"/>
      <c r="C194" s="132" t="s">
        <v>1332</v>
      </c>
      <c r="D194" s="132" t="s">
        <v>228</v>
      </c>
      <c r="E194" s="133" t="s">
        <v>2682</v>
      </c>
      <c r="F194" s="134" t="s">
        <v>2683</v>
      </c>
      <c r="G194" s="135" t="s">
        <v>492</v>
      </c>
      <c r="H194" s="136">
        <v>9.5239999999999991</v>
      </c>
      <c r="I194" s="137"/>
      <c r="J194" s="138">
        <f>ROUND(I194*H194,2)</f>
        <v>0</v>
      </c>
      <c r="K194" s="134" t="s">
        <v>232</v>
      </c>
      <c r="L194" s="33"/>
      <c r="M194" s="139" t="s">
        <v>19</v>
      </c>
      <c r="N194" s="140" t="s">
        <v>44</v>
      </c>
      <c r="P194" s="141">
        <f>O194*H194</f>
        <v>0</v>
      </c>
      <c r="Q194" s="141">
        <v>0</v>
      </c>
      <c r="R194" s="141">
        <f>Q194*H194</f>
        <v>0</v>
      </c>
      <c r="S194" s="141">
        <v>0</v>
      </c>
      <c r="T194" s="142">
        <f>S194*H194</f>
        <v>0</v>
      </c>
      <c r="AR194" s="143" t="s">
        <v>233</v>
      </c>
      <c r="AT194" s="143" t="s">
        <v>228</v>
      </c>
      <c r="AU194" s="143" t="s">
        <v>83</v>
      </c>
      <c r="AY194" s="18" t="s">
        <v>226</v>
      </c>
      <c r="BE194" s="144">
        <f>IF(N194="základní",J194,0)</f>
        <v>0</v>
      </c>
      <c r="BF194" s="144">
        <f>IF(N194="snížená",J194,0)</f>
        <v>0</v>
      </c>
      <c r="BG194" s="144">
        <f>IF(N194="zákl. přenesená",J194,0)</f>
        <v>0</v>
      </c>
      <c r="BH194" s="144">
        <f>IF(N194="sníž. přenesená",J194,0)</f>
        <v>0</v>
      </c>
      <c r="BI194" s="144">
        <f>IF(N194="nulová",J194,0)</f>
        <v>0</v>
      </c>
      <c r="BJ194" s="18" t="s">
        <v>81</v>
      </c>
      <c r="BK194" s="144">
        <f>ROUND(I194*H194,2)</f>
        <v>0</v>
      </c>
      <c r="BL194" s="18" t="s">
        <v>233</v>
      </c>
      <c r="BM194" s="143" t="s">
        <v>2684</v>
      </c>
    </row>
    <row r="195" spans="2:65" s="1" customFormat="1" x14ac:dyDescent="0.2">
      <c r="B195" s="33"/>
      <c r="D195" s="145" t="s">
        <v>235</v>
      </c>
      <c r="F195" s="146" t="s">
        <v>2685</v>
      </c>
      <c r="I195" s="147"/>
      <c r="L195" s="33"/>
      <c r="M195" s="148"/>
      <c r="T195" s="54"/>
      <c r="AT195" s="18" t="s">
        <v>235</v>
      </c>
      <c r="AU195" s="18" t="s">
        <v>83</v>
      </c>
    </row>
    <row r="196" spans="2:65" s="1" customFormat="1" ht="21.75" customHeight="1" x14ac:dyDescent="0.2">
      <c r="B196" s="33"/>
      <c r="C196" s="132" t="s">
        <v>1335</v>
      </c>
      <c r="D196" s="132" t="s">
        <v>228</v>
      </c>
      <c r="E196" s="133" t="s">
        <v>2686</v>
      </c>
      <c r="F196" s="134" t="s">
        <v>2687</v>
      </c>
      <c r="G196" s="135" t="s">
        <v>492</v>
      </c>
      <c r="H196" s="136">
        <v>9.5239999999999991</v>
      </c>
      <c r="I196" s="137"/>
      <c r="J196" s="138">
        <f>ROUND(I196*H196,2)</f>
        <v>0</v>
      </c>
      <c r="K196" s="134" t="s">
        <v>232</v>
      </c>
      <c r="L196" s="33"/>
      <c r="M196" s="139" t="s">
        <v>19</v>
      </c>
      <c r="N196" s="140" t="s">
        <v>44</v>
      </c>
      <c r="P196" s="141">
        <f>O196*H196</f>
        <v>0</v>
      </c>
      <c r="Q196" s="141">
        <v>0</v>
      </c>
      <c r="R196" s="141">
        <f>Q196*H196</f>
        <v>0</v>
      </c>
      <c r="S196" s="141">
        <v>0</v>
      </c>
      <c r="T196" s="142">
        <f>S196*H196</f>
        <v>0</v>
      </c>
      <c r="AR196" s="143" t="s">
        <v>233</v>
      </c>
      <c r="AT196" s="143" t="s">
        <v>228</v>
      </c>
      <c r="AU196" s="143" t="s">
        <v>83</v>
      </c>
      <c r="AY196" s="18" t="s">
        <v>226</v>
      </c>
      <c r="BE196" s="144">
        <f>IF(N196="základní",J196,0)</f>
        <v>0</v>
      </c>
      <c r="BF196" s="144">
        <f>IF(N196="snížená",J196,0)</f>
        <v>0</v>
      </c>
      <c r="BG196" s="144">
        <f>IF(N196="zákl. přenesená",J196,0)</f>
        <v>0</v>
      </c>
      <c r="BH196" s="144">
        <f>IF(N196="sníž. přenesená",J196,0)</f>
        <v>0</v>
      </c>
      <c r="BI196" s="144">
        <f>IF(N196="nulová",J196,0)</f>
        <v>0</v>
      </c>
      <c r="BJ196" s="18" t="s">
        <v>81</v>
      </c>
      <c r="BK196" s="144">
        <f>ROUND(I196*H196,2)</f>
        <v>0</v>
      </c>
      <c r="BL196" s="18" t="s">
        <v>233</v>
      </c>
      <c r="BM196" s="143" t="s">
        <v>2688</v>
      </c>
    </row>
    <row r="197" spans="2:65" s="1" customFormat="1" x14ac:dyDescent="0.2">
      <c r="B197" s="33"/>
      <c r="D197" s="145" t="s">
        <v>235</v>
      </c>
      <c r="F197" s="146" t="s">
        <v>2689</v>
      </c>
      <c r="I197" s="147"/>
      <c r="L197" s="33"/>
      <c r="M197" s="148"/>
      <c r="T197" s="54"/>
      <c r="AT197" s="18" t="s">
        <v>235</v>
      </c>
      <c r="AU197" s="18" t="s">
        <v>83</v>
      </c>
    </row>
    <row r="198" spans="2:65" s="15" customFormat="1" x14ac:dyDescent="0.2">
      <c r="B198" s="185"/>
      <c r="D198" s="150" t="s">
        <v>237</v>
      </c>
      <c r="E198" s="186" t="s">
        <v>19</v>
      </c>
      <c r="F198" s="187" t="s">
        <v>2690</v>
      </c>
      <c r="H198" s="186" t="s">
        <v>19</v>
      </c>
      <c r="I198" s="188"/>
      <c r="L198" s="185"/>
      <c r="M198" s="189"/>
      <c r="T198" s="190"/>
      <c r="AT198" s="186" t="s">
        <v>237</v>
      </c>
      <c r="AU198" s="186" t="s">
        <v>83</v>
      </c>
      <c r="AV198" s="15" t="s">
        <v>81</v>
      </c>
      <c r="AW198" s="15" t="s">
        <v>33</v>
      </c>
      <c r="AX198" s="15" t="s">
        <v>73</v>
      </c>
      <c r="AY198" s="186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2691</v>
      </c>
      <c r="H199" s="153">
        <v>9.3460000000000001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2692</v>
      </c>
      <c r="H200" s="153">
        <v>0.17799999999999999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3" customFormat="1" x14ac:dyDescent="0.2">
      <c r="B201" s="157"/>
      <c r="D201" s="150" t="s">
        <v>237</v>
      </c>
      <c r="E201" s="158" t="s">
        <v>19</v>
      </c>
      <c r="F201" s="159" t="s">
        <v>240</v>
      </c>
      <c r="H201" s="160">
        <v>9.5239999999999991</v>
      </c>
      <c r="I201" s="161"/>
      <c r="L201" s="157"/>
      <c r="M201" s="162"/>
      <c r="T201" s="163"/>
      <c r="AT201" s="158" t="s">
        <v>237</v>
      </c>
      <c r="AU201" s="158" t="s">
        <v>83</v>
      </c>
      <c r="AV201" s="13" t="s">
        <v>233</v>
      </c>
      <c r="AW201" s="13" t="s">
        <v>33</v>
      </c>
      <c r="AX201" s="13" t="s">
        <v>81</v>
      </c>
      <c r="AY201" s="158" t="s">
        <v>226</v>
      </c>
    </row>
    <row r="202" spans="2:65" s="1" customFormat="1" ht="24.2" customHeight="1" x14ac:dyDescent="0.2">
      <c r="B202" s="33"/>
      <c r="C202" s="132" t="s">
        <v>1490</v>
      </c>
      <c r="D202" s="132" t="s">
        <v>228</v>
      </c>
      <c r="E202" s="133" t="s">
        <v>2693</v>
      </c>
      <c r="F202" s="134" t="s">
        <v>2694</v>
      </c>
      <c r="G202" s="135" t="s">
        <v>492</v>
      </c>
      <c r="H202" s="136">
        <v>85.715999999999994</v>
      </c>
      <c r="I202" s="137"/>
      <c r="J202" s="138">
        <f>ROUND(I202*H202,2)</f>
        <v>0</v>
      </c>
      <c r="K202" s="134" t="s">
        <v>232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2695</v>
      </c>
    </row>
    <row r="203" spans="2:65" s="1" customFormat="1" x14ac:dyDescent="0.2">
      <c r="B203" s="33"/>
      <c r="D203" s="145" t="s">
        <v>235</v>
      </c>
      <c r="F203" s="146" t="s">
        <v>2696</v>
      </c>
      <c r="I203" s="147"/>
      <c r="L203" s="33"/>
      <c r="M203" s="148"/>
      <c r="T203" s="54"/>
      <c r="AT203" s="18" t="s">
        <v>235</v>
      </c>
      <c r="AU203" s="18" t="s">
        <v>83</v>
      </c>
    </row>
    <row r="204" spans="2:65" s="12" customFormat="1" x14ac:dyDescent="0.2">
      <c r="B204" s="149"/>
      <c r="D204" s="150" t="s">
        <v>237</v>
      </c>
      <c r="F204" s="152" t="s">
        <v>2697</v>
      </c>
      <c r="H204" s="153">
        <v>85.715999999999994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4</v>
      </c>
      <c r="AX204" s="12" t="s">
        <v>81</v>
      </c>
      <c r="AY204" s="151" t="s">
        <v>226</v>
      </c>
    </row>
    <row r="205" spans="2:65" s="1" customFormat="1" ht="16.5" customHeight="1" x14ac:dyDescent="0.2">
      <c r="B205" s="33"/>
      <c r="C205" s="132" t="s">
        <v>1493</v>
      </c>
      <c r="D205" s="132" t="s">
        <v>228</v>
      </c>
      <c r="E205" s="133" t="s">
        <v>2698</v>
      </c>
      <c r="F205" s="134" t="s">
        <v>2699</v>
      </c>
      <c r="G205" s="135" t="s">
        <v>492</v>
      </c>
      <c r="H205" s="136">
        <v>-9.5239999999999991</v>
      </c>
      <c r="I205" s="137"/>
      <c r="J205" s="138">
        <f>ROUND(I205*H205,2)</f>
        <v>0</v>
      </c>
      <c r="K205" s="134" t="s">
        <v>19</v>
      </c>
      <c r="L205" s="33"/>
      <c r="M205" s="139" t="s">
        <v>19</v>
      </c>
      <c r="N205" s="140" t="s">
        <v>44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233</v>
      </c>
      <c r="AT205" s="143" t="s">
        <v>228</v>
      </c>
      <c r="AU205" s="143" t="s">
        <v>83</v>
      </c>
      <c r="AY205" s="18" t="s">
        <v>226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81</v>
      </c>
      <c r="BK205" s="144">
        <f>ROUND(I205*H205,2)</f>
        <v>0</v>
      </c>
      <c r="BL205" s="18" t="s">
        <v>233</v>
      </c>
      <c r="BM205" s="143" t="s">
        <v>2700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2701</v>
      </c>
      <c r="H206" s="153">
        <v>-9.3460000000000001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73</v>
      </c>
      <c r="AY206" s="151" t="s">
        <v>226</v>
      </c>
    </row>
    <row r="207" spans="2:65" s="12" customFormat="1" x14ac:dyDescent="0.2">
      <c r="B207" s="149"/>
      <c r="D207" s="150" t="s">
        <v>237</v>
      </c>
      <c r="E207" s="151" t="s">
        <v>19</v>
      </c>
      <c r="F207" s="152" t="s">
        <v>2702</v>
      </c>
      <c r="H207" s="153">
        <v>-0.17799999999999999</v>
      </c>
      <c r="I207" s="154"/>
      <c r="L207" s="149"/>
      <c r="M207" s="155"/>
      <c r="T207" s="156"/>
      <c r="AT207" s="151" t="s">
        <v>237</v>
      </c>
      <c r="AU207" s="151" t="s">
        <v>83</v>
      </c>
      <c r="AV207" s="12" t="s">
        <v>83</v>
      </c>
      <c r="AW207" s="12" t="s">
        <v>33</v>
      </c>
      <c r="AX207" s="12" t="s">
        <v>73</v>
      </c>
      <c r="AY207" s="151" t="s">
        <v>226</v>
      </c>
    </row>
    <row r="208" spans="2:65" s="13" customFormat="1" x14ac:dyDescent="0.2">
      <c r="B208" s="157"/>
      <c r="D208" s="150" t="s">
        <v>237</v>
      </c>
      <c r="E208" s="158" t="s">
        <v>19</v>
      </c>
      <c r="F208" s="159" t="s">
        <v>240</v>
      </c>
      <c r="H208" s="160">
        <v>-9.5239999999999991</v>
      </c>
      <c r="I208" s="161"/>
      <c r="L208" s="157"/>
      <c r="M208" s="198"/>
      <c r="N208" s="199"/>
      <c r="O208" s="199"/>
      <c r="P208" s="199"/>
      <c r="Q208" s="199"/>
      <c r="R208" s="199"/>
      <c r="S208" s="199"/>
      <c r="T208" s="200"/>
      <c r="AT208" s="158" t="s">
        <v>237</v>
      </c>
      <c r="AU208" s="158" t="s">
        <v>83</v>
      </c>
      <c r="AV208" s="13" t="s">
        <v>233</v>
      </c>
      <c r="AW208" s="13" t="s">
        <v>33</v>
      </c>
      <c r="AX208" s="13" t="s">
        <v>81</v>
      </c>
      <c r="AY208" s="158" t="s">
        <v>226</v>
      </c>
    </row>
    <row r="209" spans="2:12" s="1" customFormat="1" ht="6.95" customHeight="1" x14ac:dyDescent="0.2">
      <c r="B209" s="42"/>
      <c r="C209" s="43"/>
      <c r="D209" s="43"/>
      <c r="E209" s="43"/>
      <c r="F209" s="43"/>
      <c r="G209" s="43"/>
      <c r="H209" s="43"/>
      <c r="I209" s="43"/>
      <c r="J209" s="43"/>
      <c r="K209" s="43"/>
      <c r="L209" s="33"/>
    </row>
  </sheetData>
  <sheetProtection algorithmName="SHA-512" hashValue="TAYfHVWxCfvUrc7lAy67VMXsowtpomug004yUPFhcbJ6Pyl08LT1H9QzcY7ncSCuaoQ8ON7R4V+GR46ks1fUxQ==" saltValue="ODbQWm8lTcu9cEEpJ+chmJBRTjGvUpTd78DjpavOL9HHjM1MYvPxxOC1B3IRMTrPwF4FTosnFsu6BivIAZRInQ==" spinCount="100000" sheet="1" objects="1" scenarios="1" formatColumns="0" formatRows="0" autoFilter="0"/>
  <autoFilter ref="C84:K208" xr:uid="{00000000-0009-0000-0000-00001E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1E00-000000000000}"/>
    <hyperlink ref="F96" r:id="rId2" xr:uid="{00000000-0004-0000-1E00-000001000000}"/>
    <hyperlink ref="F100" r:id="rId3" xr:uid="{00000000-0004-0000-1E00-000002000000}"/>
    <hyperlink ref="F105" r:id="rId4" xr:uid="{00000000-0004-0000-1E00-000003000000}"/>
    <hyperlink ref="F111" r:id="rId5" xr:uid="{00000000-0004-0000-1E00-000004000000}"/>
    <hyperlink ref="F113" r:id="rId6" xr:uid="{00000000-0004-0000-1E00-000005000000}"/>
    <hyperlink ref="F120" r:id="rId7" xr:uid="{00000000-0004-0000-1E00-000006000000}"/>
    <hyperlink ref="F126" r:id="rId8" xr:uid="{00000000-0004-0000-1E00-000007000000}"/>
    <hyperlink ref="F131" r:id="rId9" xr:uid="{00000000-0004-0000-1E00-000008000000}"/>
    <hyperlink ref="F135" r:id="rId10" xr:uid="{00000000-0004-0000-1E00-000009000000}"/>
    <hyperlink ref="F140" r:id="rId11" xr:uid="{00000000-0004-0000-1E00-00000A000000}"/>
    <hyperlink ref="F146" r:id="rId12" xr:uid="{00000000-0004-0000-1E00-00000B000000}"/>
    <hyperlink ref="F161" r:id="rId13" xr:uid="{00000000-0004-0000-1E00-00000C000000}"/>
    <hyperlink ref="F165" r:id="rId14" xr:uid="{00000000-0004-0000-1E00-00000D000000}"/>
    <hyperlink ref="F168" r:id="rId15" xr:uid="{00000000-0004-0000-1E00-00000E000000}"/>
    <hyperlink ref="F174" r:id="rId16" xr:uid="{00000000-0004-0000-1E00-00000F000000}"/>
    <hyperlink ref="F177" r:id="rId17" xr:uid="{00000000-0004-0000-1E00-000010000000}"/>
    <hyperlink ref="F181" r:id="rId18" xr:uid="{00000000-0004-0000-1E00-000011000000}"/>
    <hyperlink ref="F185" r:id="rId19" xr:uid="{00000000-0004-0000-1E00-000012000000}"/>
    <hyperlink ref="F187" r:id="rId20" xr:uid="{00000000-0004-0000-1E00-000013000000}"/>
    <hyperlink ref="F189" r:id="rId21" xr:uid="{00000000-0004-0000-1E00-000014000000}"/>
    <hyperlink ref="F192" r:id="rId22" xr:uid="{00000000-0004-0000-1E00-000015000000}"/>
    <hyperlink ref="F195" r:id="rId23" xr:uid="{00000000-0004-0000-1E00-000016000000}"/>
    <hyperlink ref="F197" r:id="rId24" xr:uid="{00000000-0004-0000-1E00-000017000000}"/>
    <hyperlink ref="F203" r:id="rId25" xr:uid="{00000000-0004-0000-1E00-00001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36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182</v>
      </c>
      <c r="AZ2" s="167" t="s">
        <v>808</v>
      </c>
      <c r="BA2" s="167" t="s">
        <v>809</v>
      </c>
      <c r="BB2" s="167" t="s">
        <v>277</v>
      </c>
      <c r="BC2" s="167" t="s">
        <v>810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1828</v>
      </c>
      <c r="BA3" s="167" t="s">
        <v>2020</v>
      </c>
      <c r="BB3" s="167" t="s">
        <v>396</v>
      </c>
      <c r="BC3" s="167" t="s">
        <v>2703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811</v>
      </c>
      <c r="BA4" s="167" t="s">
        <v>1513</v>
      </c>
      <c r="BB4" s="167" t="s">
        <v>277</v>
      </c>
      <c r="BC4" s="167" t="s">
        <v>2704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1832</v>
      </c>
      <c r="BB5" s="167" t="s">
        <v>277</v>
      </c>
      <c r="BC5" s="167" t="s">
        <v>2705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816</v>
      </c>
      <c r="BA6" s="167" t="s">
        <v>817</v>
      </c>
      <c r="BB6" s="167" t="s">
        <v>277</v>
      </c>
      <c r="BC6" s="167" t="s">
        <v>2706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819</v>
      </c>
      <c r="BA7" s="167" t="s">
        <v>820</v>
      </c>
      <c r="BB7" s="167" t="s">
        <v>277</v>
      </c>
      <c r="BC7" s="167" t="s">
        <v>2707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1351</v>
      </c>
      <c r="BA8" s="167" t="s">
        <v>1352</v>
      </c>
      <c r="BB8" s="167" t="s">
        <v>231</v>
      </c>
      <c r="BC8" s="167" t="s">
        <v>2708</v>
      </c>
      <c r="BD8" s="167" t="s">
        <v>83</v>
      </c>
    </row>
    <row r="9" spans="2:56" s="1" customFormat="1" ht="16.5" customHeight="1" x14ac:dyDescent="0.2">
      <c r="B9" s="33"/>
      <c r="E9" s="582" t="s">
        <v>2709</v>
      </c>
      <c r="F9" s="609"/>
      <c r="G9" s="609"/>
      <c r="H9" s="609"/>
      <c r="L9" s="33"/>
      <c r="AZ9" s="167" t="s">
        <v>603</v>
      </c>
      <c r="BA9" s="167" t="s">
        <v>822</v>
      </c>
      <c r="BB9" s="167" t="s">
        <v>277</v>
      </c>
      <c r="BC9" s="167" t="s">
        <v>2710</v>
      </c>
      <c r="BD9" s="167" t="s">
        <v>83</v>
      </c>
    </row>
    <row r="10" spans="2:56" s="1" customFormat="1" x14ac:dyDescent="0.2">
      <c r="B10" s="33"/>
      <c r="L10" s="33"/>
      <c r="AZ10" s="167" t="s">
        <v>2711</v>
      </c>
      <c r="BA10" s="167" t="s">
        <v>2712</v>
      </c>
      <c r="BB10" s="167" t="s">
        <v>2713</v>
      </c>
      <c r="BC10" s="167" t="s">
        <v>2714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50</v>
      </c>
      <c r="BA11" s="167" t="s">
        <v>1521</v>
      </c>
      <c r="BB11" s="167" t="s">
        <v>277</v>
      </c>
      <c r="BC11" s="167" t="s">
        <v>2715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ROUNDUP((SUM(BE88:BE365)),  2)</f>
        <v>0</v>
      </c>
      <c r="I33" s="94">
        <v>0.21</v>
      </c>
      <c r="J33" s="84">
        <f>ROUNDUP(((SUM(BE88:BE365))*I33),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ROUNDUP((SUM(BF88:BF365)),  2)</f>
        <v>0</v>
      </c>
      <c r="I34" s="94">
        <v>0.15</v>
      </c>
      <c r="J34" s="84">
        <f>ROUNDUP(((SUM(BF88:BF365))*I34),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ROUNDUP((SUM(BG88:BG365)),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ROUNDUP((SUM(BH88:BH365)),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ROUNDUP((SUM(BI88:BI365)),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04B1 - Kanalizace - gravitační řad B-1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J214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J218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J222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J252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J277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J334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J363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04B1 - Kanalizace - gravitační řad B-1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392.58322283999996</v>
      </c>
      <c r="S88" s="51"/>
      <c r="T88" s="118">
        <f>T89</f>
        <v>338.89881300000002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P90+P214+P218+P222+P252+P277+P334+P363</f>
        <v>0</v>
      </c>
      <c r="R89" s="126">
        <f>R90+R214+R218+R222+R252+R277+R334+R363</f>
        <v>392.58322283999996</v>
      </c>
      <c r="T89" s="127">
        <f>T90+T214+T218+T222+T252+T277+T334+T363</f>
        <v>338.89881300000002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BK90+BK214+BK218+BK222+BK252+BK277+BK334+BK363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SUM(P91:P213)</f>
        <v>0</v>
      </c>
      <c r="R90" s="126">
        <f>SUM(R91:R213)</f>
        <v>319.59602512999993</v>
      </c>
      <c r="T90" s="127">
        <f>SUM(T91:T213)</f>
        <v>338.89881300000002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SUM(BK91:BK213)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2716</v>
      </c>
      <c r="F91" s="134" t="s">
        <v>2717</v>
      </c>
      <c r="G91" s="135" t="s">
        <v>231</v>
      </c>
      <c r="H91" s="136">
        <v>125.02800000000001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0.57999999999999996</v>
      </c>
      <c r="T91" s="142">
        <f>S91*H91</f>
        <v>72.516239999999996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2718</v>
      </c>
    </row>
    <row r="92" spans="2:65" s="1" customFormat="1" x14ac:dyDescent="0.2">
      <c r="B92" s="33"/>
      <c r="D92" s="145" t="s">
        <v>235</v>
      </c>
      <c r="F92" s="146" t="s">
        <v>2719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2720</v>
      </c>
      <c r="H93" s="153">
        <v>125.02800000000001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3" customHeight="1" x14ac:dyDescent="0.2">
      <c r="B94" s="33"/>
      <c r="C94" s="132" t="s">
        <v>83</v>
      </c>
      <c r="D94" s="132" t="s">
        <v>228</v>
      </c>
      <c r="E94" s="133" t="s">
        <v>1851</v>
      </c>
      <c r="F94" s="134" t="s">
        <v>1852</v>
      </c>
      <c r="G94" s="135" t="s">
        <v>231</v>
      </c>
      <c r="H94" s="136">
        <v>677.23500000000001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0.22</v>
      </c>
      <c r="T94" s="142">
        <f>S94*H94</f>
        <v>148.99170000000001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1853</v>
      </c>
    </row>
    <row r="95" spans="2:65" s="1" customFormat="1" x14ac:dyDescent="0.2">
      <c r="B95" s="33"/>
      <c r="D95" s="145" t="s">
        <v>235</v>
      </c>
      <c r="F95" s="146" t="s">
        <v>1854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2721</v>
      </c>
      <c r="H96" s="153">
        <v>677.23500000000001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73</v>
      </c>
      <c r="AY96" s="151" t="s">
        <v>226</v>
      </c>
    </row>
    <row r="97" spans="2:65" s="13" customFormat="1" x14ac:dyDescent="0.2">
      <c r="B97" s="157"/>
      <c r="D97" s="150" t="s">
        <v>237</v>
      </c>
      <c r="E97" s="158" t="s">
        <v>19</v>
      </c>
      <c r="F97" s="159" t="s">
        <v>240</v>
      </c>
      <c r="H97" s="160">
        <v>677.23500000000001</v>
      </c>
      <c r="I97" s="161"/>
      <c r="L97" s="157"/>
      <c r="M97" s="162"/>
      <c r="T97" s="163"/>
      <c r="AT97" s="158" t="s">
        <v>237</v>
      </c>
      <c r="AU97" s="158" t="s">
        <v>83</v>
      </c>
      <c r="AV97" s="13" t="s">
        <v>233</v>
      </c>
      <c r="AW97" s="13" t="s">
        <v>33</v>
      </c>
      <c r="AX97" s="13" t="s">
        <v>81</v>
      </c>
      <c r="AY97" s="158" t="s">
        <v>226</v>
      </c>
    </row>
    <row r="98" spans="2:65" s="1" customFormat="1" ht="33" customHeight="1" x14ac:dyDescent="0.2">
      <c r="B98" s="33"/>
      <c r="C98" s="132" t="s">
        <v>246</v>
      </c>
      <c r="D98" s="132" t="s">
        <v>228</v>
      </c>
      <c r="E98" s="133" t="s">
        <v>2722</v>
      </c>
      <c r="F98" s="134" t="s">
        <v>2723</v>
      </c>
      <c r="G98" s="135" t="s">
        <v>231</v>
      </c>
      <c r="H98" s="136">
        <v>125.02800000000001</v>
      </c>
      <c r="I98" s="137"/>
      <c r="J98" s="138">
        <f>ROUND(I98*H98,2)</f>
        <v>0</v>
      </c>
      <c r="K98" s="134" t="s">
        <v>232</v>
      </c>
      <c r="L98" s="33"/>
      <c r="M98" s="139" t="s">
        <v>19</v>
      </c>
      <c r="N98" s="140" t="s">
        <v>44</v>
      </c>
      <c r="P98" s="141">
        <f>O98*H98</f>
        <v>0</v>
      </c>
      <c r="Q98" s="141">
        <v>0</v>
      </c>
      <c r="R98" s="141">
        <f>Q98*H98</f>
        <v>0</v>
      </c>
      <c r="S98" s="141">
        <v>0.316</v>
      </c>
      <c r="T98" s="142">
        <f>S98*H98</f>
        <v>39.508848</v>
      </c>
      <c r="AR98" s="143" t="s">
        <v>233</v>
      </c>
      <c r="AT98" s="143" t="s">
        <v>228</v>
      </c>
      <c r="AU98" s="143" t="s">
        <v>83</v>
      </c>
      <c r="AY98" s="18" t="s">
        <v>226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81</v>
      </c>
      <c r="BK98" s="144">
        <f>ROUND(I98*H98,2)</f>
        <v>0</v>
      </c>
      <c r="BL98" s="18" t="s">
        <v>233</v>
      </c>
      <c r="BM98" s="143" t="s">
        <v>2724</v>
      </c>
    </row>
    <row r="99" spans="2:65" s="1" customFormat="1" x14ac:dyDescent="0.2">
      <c r="B99" s="33"/>
      <c r="D99" s="145" t="s">
        <v>235</v>
      </c>
      <c r="F99" s="146" t="s">
        <v>2725</v>
      </c>
      <c r="I99" s="147"/>
      <c r="L99" s="33"/>
      <c r="M99" s="148"/>
      <c r="T99" s="54"/>
      <c r="AT99" s="18" t="s">
        <v>235</v>
      </c>
      <c r="AU99" s="18" t="s">
        <v>83</v>
      </c>
    </row>
    <row r="100" spans="2:65" s="12" customFormat="1" x14ac:dyDescent="0.2">
      <c r="B100" s="149"/>
      <c r="D100" s="150" t="s">
        <v>237</v>
      </c>
      <c r="E100" s="151" t="s">
        <v>19</v>
      </c>
      <c r="F100" s="152" t="s">
        <v>2726</v>
      </c>
      <c r="H100" s="153">
        <v>125.02800000000001</v>
      </c>
      <c r="I100" s="154"/>
      <c r="L100" s="149"/>
      <c r="M100" s="155"/>
      <c r="T100" s="156"/>
      <c r="AT100" s="151" t="s">
        <v>237</v>
      </c>
      <c r="AU100" s="151" t="s">
        <v>83</v>
      </c>
      <c r="AV100" s="12" t="s">
        <v>83</v>
      </c>
      <c r="AW100" s="12" t="s">
        <v>33</v>
      </c>
      <c r="AX100" s="12" t="s">
        <v>81</v>
      </c>
      <c r="AY100" s="151" t="s">
        <v>226</v>
      </c>
    </row>
    <row r="101" spans="2:65" s="1" customFormat="1" ht="24.2" customHeight="1" x14ac:dyDescent="0.2">
      <c r="B101" s="33"/>
      <c r="C101" s="132" t="s">
        <v>233</v>
      </c>
      <c r="D101" s="132" t="s">
        <v>228</v>
      </c>
      <c r="E101" s="133" t="s">
        <v>2727</v>
      </c>
      <c r="F101" s="134" t="s">
        <v>2728</v>
      </c>
      <c r="G101" s="135" t="s">
        <v>231</v>
      </c>
      <c r="H101" s="136">
        <v>677.23500000000001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6.9999999999999994E-5</v>
      </c>
      <c r="R101" s="141">
        <f>Q101*H101</f>
        <v>4.7406449999999996E-2</v>
      </c>
      <c r="S101" s="141">
        <v>0.115</v>
      </c>
      <c r="T101" s="142">
        <f>S101*H101</f>
        <v>77.882024999999999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2729</v>
      </c>
    </row>
    <row r="102" spans="2:65" s="1" customFormat="1" x14ac:dyDescent="0.2">
      <c r="B102" s="33"/>
      <c r="D102" s="145" t="s">
        <v>235</v>
      </c>
      <c r="F102" s="146" t="s">
        <v>2730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2731</v>
      </c>
      <c r="H103" s="153">
        <v>677.23500000000001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677.23500000000001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16.5" customHeight="1" x14ac:dyDescent="0.2">
      <c r="B105" s="33"/>
      <c r="C105" s="132" t="s">
        <v>255</v>
      </c>
      <c r="D105" s="132" t="s">
        <v>228</v>
      </c>
      <c r="E105" s="133" t="s">
        <v>560</v>
      </c>
      <c r="F105" s="134" t="s">
        <v>561</v>
      </c>
      <c r="G105" s="135" t="s">
        <v>562</v>
      </c>
      <c r="H105" s="136">
        <v>232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3.0000000000000001E-5</v>
      </c>
      <c r="R105" s="141">
        <f>Q105*H105</f>
        <v>6.96E-3</v>
      </c>
      <c r="S105" s="141">
        <v>0</v>
      </c>
      <c r="T105" s="142">
        <f>S105*H105</f>
        <v>0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1860</v>
      </c>
    </row>
    <row r="106" spans="2:65" s="1" customFormat="1" x14ac:dyDescent="0.2">
      <c r="B106" s="33"/>
      <c r="D106" s="145" t="s">
        <v>235</v>
      </c>
      <c r="F106" s="146" t="s">
        <v>564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F107" s="152" t="s">
        <v>2732</v>
      </c>
      <c r="H107" s="153">
        <v>232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4</v>
      </c>
      <c r="AX107" s="12" t="s">
        <v>81</v>
      </c>
      <c r="AY107" s="151" t="s">
        <v>226</v>
      </c>
    </row>
    <row r="108" spans="2:65" s="1" customFormat="1" ht="24.2" customHeight="1" x14ac:dyDescent="0.2">
      <c r="B108" s="33"/>
      <c r="C108" s="132" t="s">
        <v>260</v>
      </c>
      <c r="D108" s="132" t="s">
        <v>228</v>
      </c>
      <c r="E108" s="133" t="s">
        <v>566</v>
      </c>
      <c r="F108" s="134" t="s">
        <v>567</v>
      </c>
      <c r="G108" s="135" t="s">
        <v>568</v>
      </c>
      <c r="H108" s="136">
        <v>29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1862</v>
      </c>
    </row>
    <row r="109" spans="2:65" s="1" customFormat="1" x14ac:dyDescent="0.2">
      <c r="B109" s="33"/>
      <c r="D109" s="145" t="s">
        <v>235</v>
      </c>
      <c r="F109" s="146" t="s">
        <v>570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" customFormat="1" ht="49.15" customHeight="1" x14ac:dyDescent="0.2">
      <c r="B110" s="33"/>
      <c r="C110" s="132" t="s">
        <v>265</v>
      </c>
      <c r="D110" s="132" t="s">
        <v>228</v>
      </c>
      <c r="E110" s="133" t="s">
        <v>1596</v>
      </c>
      <c r="F110" s="134" t="s">
        <v>1597</v>
      </c>
      <c r="G110" s="135" t="s">
        <v>396</v>
      </c>
      <c r="H110" s="136">
        <v>4.8</v>
      </c>
      <c r="I110" s="137"/>
      <c r="J110" s="138">
        <f>ROUND(I110*H110,2)</f>
        <v>0</v>
      </c>
      <c r="K110" s="134" t="s">
        <v>232</v>
      </c>
      <c r="L110" s="33"/>
      <c r="M110" s="139" t="s">
        <v>19</v>
      </c>
      <c r="N110" s="140" t="s">
        <v>44</v>
      </c>
      <c r="P110" s="141">
        <f>O110*H110</f>
        <v>0</v>
      </c>
      <c r="Q110" s="141">
        <v>8.6800000000000002E-3</v>
      </c>
      <c r="R110" s="141">
        <f>Q110*H110</f>
        <v>4.1664E-2</v>
      </c>
      <c r="S110" s="141">
        <v>0</v>
      </c>
      <c r="T110" s="142">
        <f>S110*H110</f>
        <v>0</v>
      </c>
      <c r="AR110" s="143" t="s">
        <v>233</v>
      </c>
      <c r="AT110" s="143" t="s">
        <v>228</v>
      </c>
      <c r="AU110" s="143" t="s">
        <v>83</v>
      </c>
      <c r="AY110" s="18" t="s">
        <v>226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81</v>
      </c>
      <c r="BK110" s="144">
        <f>ROUND(I110*H110,2)</f>
        <v>0</v>
      </c>
      <c r="BL110" s="18" t="s">
        <v>233</v>
      </c>
      <c r="BM110" s="143" t="s">
        <v>1863</v>
      </c>
    </row>
    <row r="111" spans="2:65" s="1" customFormat="1" x14ac:dyDescent="0.2">
      <c r="B111" s="33"/>
      <c r="D111" s="145" t="s">
        <v>235</v>
      </c>
      <c r="F111" s="146" t="s">
        <v>1599</v>
      </c>
      <c r="I111" s="147"/>
      <c r="L111" s="33"/>
      <c r="M111" s="148"/>
      <c r="T111" s="54"/>
      <c r="AT111" s="18" t="s">
        <v>235</v>
      </c>
      <c r="AU111" s="18" t="s">
        <v>83</v>
      </c>
    </row>
    <row r="112" spans="2:65" s="15" customFormat="1" x14ac:dyDescent="0.2">
      <c r="B112" s="185"/>
      <c r="D112" s="150" t="s">
        <v>237</v>
      </c>
      <c r="E112" s="186" t="s">
        <v>19</v>
      </c>
      <c r="F112" s="187" t="s">
        <v>1600</v>
      </c>
      <c r="H112" s="186" t="s">
        <v>19</v>
      </c>
      <c r="I112" s="188"/>
      <c r="L112" s="185"/>
      <c r="M112" s="189"/>
      <c r="T112" s="190"/>
      <c r="AT112" s="186" t="s">
        <v>237</v>
      </c>
      <c r="AU112" s="186" t="s">
        <v>83</v>
      </c>
      <c r="AV112" s="15" t="s">
        <v>81</v>
      </c>
      <c r="AW112" s="15" t="s">
        <v>33</v>
      </c>
      <c r="AX112" s="15" t="s">
        <v>73</v>
      </c>
      <c r="AY112" s="186" t="s">
        <v>226</v>
      </c>
    </row>
    <row r="113" spans="2:65" s="12" customFormat="1" x14ac:dyDescent="0.2">
      <c r="B113" s="149"/>
      <c r="D113" s="150" t="s">
        <v>237</v>
      </c>
      <c r="E113" s="151" t="s">
        <v>19</v>
      </c>
      <c r="F113" s="152" t="s">
        <v>2733</v>
      </c>
      <c r="H113" s="153">
        <v>4.8</v>
      </c>
      <c r="I113" s="154"/>
      <c r="L113" s="149"/>
      <c r="M113" s="155"/>
      <c r="T113" s="156"/>
      <c r="AT113" s="151" t="s">
        <v>237</v>
      </c>
      <c r="AU113" s="151" t="s">
        <v>83</v>
      </c>
      <c r="AV113" s="12" t="s">
        <v>83</v>
      </c>
      <c r="AW113" s="12" t="s">
        <v>33</v>
      </c>
      <c r="AX113" s="12" t="s">
        <v>73</v>
      </c>
      <c r="AY113" s="151" t="s">
        <v>226</v>
      </c>
    </row>
    <row r="114" spans="2:65" s="13" customFormat="1" x14ac:dyDescent="0.2">
      <c r="B114" s="157"/>
      <c r="D114" s="150" t="s">
        <v>237</v>
      </c>
      <c r="E114" s="158" t="s">
        <v>19</v>
      </c>
      <c r="F114" s="159" t="s">
        <v>240</v>
      </c>
      <c r="H114" s="160">
        <v>4.8</v>
      </c>
      <c r="I114" s="161"/>
      <c r="L114" s="157"/>
      <c r="M114" s="162"/>
      <c r="T114" s="163"/>
      <c r="AT114" s="158" t="s">
        <v>237</v>
      </c>
      <c r="AU114" s="158" t="s">
        <v>83</v>
      </c>
      <c r="AV114" s="13" t="s">
        <v>233</v>
      </c>
      <c r="AW114" s="13" t="s">
        <v>33</v>
      </c>
      <c r="AX114" s="13" t="s">
        <v>81</v>
      </c>
      <c r="AY114" s="158" t="s">
        <v>226</v>
      </c>
    </row>
    <row r="115" spans="2:65" s="1" customFormat="1" ht="24.2" customHeight="1" x14ac:dyDescent="0.2">
      <c r="B115" s="33"/>
      <c r="C115" s="132" t="s">
        <v>270</v>
      </c>
      <c r="D115" s="132" t="s">
        <v>228</v>
      </c>
      <c r="E115" s="133" t="s">
        <v>1613</v>
      </c>
      <c r="F115" s="134" t="s">
        <v>1614</v>
      </c>
      <c r="G115" s="135" t="s">
        <v>277</v>
      </c>
      <c r="H115" s="136">
        <v>20.388999999999999</v>
      </c>
      <c r="I115" s="137"/>
      <c r="J115" s="138">
        <f>ROUND(I115*H115,2)</f>
        <v>0</v>
      </c>
      <c r="K115" s="134" t="s">
        <v>232</v>
      </c>
      <c r="L115" s="33"/>
      <c r="M115" s="139" t="s">
        <v>19</v>
      </c>
      <c r="N115" s="140" t="s">
        <v>44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233</v>
      </c>
      <c r="AT115" s="143" t="s">
        <v>228</v>
      </c>
      <c r="AU115" s="143" t="s">
        <v>83</v>
      </c>
      <c r="AY115" s="18" t="s">
        <v>226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81</v>
      </c>
      <c r="BK115" s="144">
        <f>ROUND(I115*H115,2)</f>
        <v>0</v>
      </c>
      <c r="BL115" s="18" t="s">
        <v>233</v>
      </c>
      <c r="BM115" s="143" t="s">
        <v>1871</v>
      </c>
    </row>
    <row r="116" spans="2:65" s="1" customFormat="1" x14ac:dyDescent="0.2">
      <c r="B116" s="33"/>
      <c r="D116" s="145" t="s">
        <v>235</v>
      </c>
      <c r="F116" s="146" t="s">
        <v>1616</v>
      </c>
      <c r="I116" s="147"/>
      <c r="L116" s="33"/>
      <c r="M116" s="148"/>
      <c r="T116" s="54"/>
      <c r="AT116" s="18" t="s">
        <v>235</v>
      </c>
      <c r="AU116" s="18" t="s">
        <v>83</v>
      </c>
    </row>
    <row r="117" spans="2:65" s="12" customFormat="1" x14ac:dyDescent="0.2">
      <c r="B117" s="149"/>
      <c r="D117" s="150" t="s">
        <v>237</v>
      </c>
      <c r="E117" s="151" t="s">
        <v>19</v>
      </c>
      <c r="F117" s="152" t="s">
        <v>1617</v>
      </c>
      <c r="H117" s="153">
        <v>20.388999999999999</v>
      </c>
      <c r="I117" s="154"/>
      <c r="L117" s="149"/>
      <c r="M117" s="155"/>
      <c r="T117" s="156"/>
      <c r="AT117" s="151" t="s">
        <v>237</v>
      </c>
      <c r="AU117" s="151" t="s">
        <v>83</v>
      </c>
      <c r="AV117" s="12" t="s">
        <v>83</v>
      </c>
      <c r="AW117" s="12" t="s">
        <v>33</v>
      </c>
      <c r="AX117" s="12" t="s">
        <v>81</v>
      </c>
      <c r="AY117" s="151" t="s">
        <v>226</v>
      </c>
    </row>
    <row r="118" spans="2:65" s="1" customFormat="1" ht="16.5" customHeight="1" x14ac:dyDescent="0.2">
      <c r="B118" s="33"/>
      <c r="C118" s="132" t="s">
        <v>330</v>
      </c>
      <c r="D118" s="132" t="s">
        <v>228</v>
      </c>
      <c r="E118" s="133" t="s">
        <v>299</v>
      </c>
      <c r="F118" s="134" t="s">
        <v>300</v>
      </c>
      <c r="G118" s="135" t="s">
        <v>231</v>
      </c>
      <c r="H118" s="136">
        <v>15.625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2035</v>
      </c>
    </row>
    <row r="119" spans="2:65" s="1" customFormat="1" x14ac:dyDescent="0.2">
      <c r="B119" s="33"/>
      <c r="D119" s="145" t="s">
        <v>235</v>
      </c>
      <c r="F119" s="146" t="s">
        <v>302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2036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2037</v>
      </c>
      <c r="H121" s="153">
        <v>15.625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81</v>
      </c>
      <c r="AY121" s="151" t="s">
        <v>226</v>
      </c>
    </row>
    <row r="122" spans="2:65" s="1" customFormat="1" ht="24.2" customHeight="1" x14ac:dyDescent="0.2">
      <c r="B122" s="33"/>
      <c r="C122" s="132" t="s">
        <v>337</v>
      </c>
      <c r="D122" s="132" t="s">
        <v>228</v>
      </c>
      <c r="E122" s="133" t="s">
        <v>1872</v>
      </c>
      <c r="F122" s="134" t="s">
        <v>1873</v>
      </c>
      <c r="G122" s="135" t="s">
        <v>277</v>
      </c>
      <c r="H122" s="136">
        <v>122.336</v>
      </c>
      <c r="I122" s="137"/>
      <c r="J122" s="138">
        <f>ROUND(I122*H122,2)</f>
        <v>0</v>
      </c>
      <c r="K122" s="134" t="s">
        <v>232</v>
      </c>
      <c r="L122" s="33"/>
      <c r="M122" s="139" t="s">
        <v>19</v>
      </c>
      <c r="N122" s="140" t="s">
        <v>44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233</v>
      </c>
      <c r="AT122" s="143" t="s">
        <v>228</v>
      </c>
      <c r="AU122" s="143" t="s">
        <v>83</v>
      </c>
      <c r="AY122" s="18" t="s">
        <v>226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81</v>
      </c>
      <c r="BK122" s="144">
        <f>ROUND(I122*H122,2)</f>
        <v>0</v>
      </c>
      <c r="BL122" s="18" t="s">
        <v>233</v>
      </c>
      <c r="BM122" s="143" t="s">
        <v>1874</v>
      </c>
    </row>
    <row r="123" spans="2:65" s="1" customFormat="1" x14ac:dyDescent="0.2">
      <c r="B123" s="33"/>
      <c r="D123" s="145" t="s">
        <v>235</v>
      </c>
      <c r="F123" s="146" t="s">
        <v>1875</v>
      </c>
      <c r="I123" s="147"/>
      <c r="L123" s="33"/>
      <c r="M123" s="148"/>
      <c r="T123" s="54"/>
      <c r="AT123" s="18" t="s">
        <v>235</v>
      </c>
      <c r="AU123" s="18" t="s">
        <v>83</v>
      </c>
    </row>
    <row r="124" spans="2:65" s="15" customFormat="1" x14ac:dyDescent="0.2">
      <c r="B124" s="185"/>
      <c r="D124" s="150" t="s">
        <v>237</v>
      </c>
      <c r="E124" s="186" t="s">
        <v>19</v>
      </c>
      <c r="F124" s="187" t="s">
        <v>837</v>
      </c>
      <c r="H124" s="186" t="s">
        <v>19</v>
      </c>
      <c r="I124" s="188"/>
      <c r="L124" s="185"/>
      <c r="M124" s="189"/>
      <c r="T124" s="190"/>
      <c r="AT124" s="186" t="s">
        <v>237</v>
      </c>
      <c r="AU124" s="186" t="s">
        <v>83</v>
      </c>
      <c r="AV124" s="15" t="s">
        <v>81</v>
      </c>
      <c r="AW124" s="15" t="s">
        <v>33</v>
      </c>
      <c r="AX124" s="15" t="s">
        <v>73</v>
      </c>
      <c r="AY124" s="186" t="s">
        <v>226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2734</v>
      </c>
      <c r="H125" s="153">
        <v>227.68600000000001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73</v>
      </c>
      <c r="AY125" s="151" t="s">
        <v>226</v>
      </c>
    </row>
    <row r="126" spans="2:65" s="15" customFormat="1" x14ac:dyDescent="0.2">
      <c r="B126" s="185"/>
      <c r="D126" s="150" t="s">
        <v>237</v>
      </c>
      <c r="E126" s="186" t="s">
        <v>19</v>
      </c>
      <c r="F126" s="187" t="s">
        <v>842</v>
      </c>
      <c r="H126" s="186" t="s">
        <v>19</v>
      </c>
      <c r="I126" s="188"/>
      <c r="L126" s="185"/>
      <c r="M126" s="189"/>
      <c r="T126" s="190"/>
      <c r="AT126" s="186" t="s">
        <v>237</v>
      </c>
      <c r="AU126" s="186" t="s">
        <v>83</v>
      </c>
      <c r="AV126" s="15" t="s">
        <v>81</v>
      </c>
      <c r="AW126" s="15" t="s">
        <v>33</v>
      </c>
      <c r="AX126" s="15" t="s">
        <v>73</v>
      </c>
      <c r="AY126" s="186" t="s">
        <v>226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2413</v>
      </c>
      <c r="H127" s="153">
        <v>37.619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73</v>
      </c>
      <c r="AY127" s="151" t="s">
        <v>226</v>
      </c>
    </row>
    <row r="128" spans="2:65" s="12" customFormat="1" x14ac:dyDescent="0.2">
      <c r="B128" s="149"/>
      <c r="D128" s="150" t="s">
        <v>237</v>
      </c>
      <c r="E128" s="151" t="s">
        <v>19</v>
      </c>
      <c r="F128" s="152" t="s">
        <v>1878</v>
      </c>
      <c r="H128" s="153">
        <v>10.938000000000001</v>
      </c>
      <c r="I128" s="154"/>
      <c r="L128" s="149"/>
      <c r="M128" s="155"/>
      <c r="T128" s="156"/>
      <c r="AT128" s="151" t="s">
        <v>237</v>
      </c>
      <c r="AU128" s="151" t="s">
        <v>83</v>
      </c>
      <c r="AV128" s="12" t="s">
        <v>83</v>
      </c>
      <c r="AW128" s="12" t="s">
        <v>33</v>
      </c>
      <c r="AX128" s="12" t="s">
        <v>73</v>
      </c>
      <c r="AY128" s="151" t="s">
        <v>226</v>
      </c>
    </row>
    <row r="129" spans="2:65" s="15" customFormat="1" x14ac:dyDescent="0.2">
      <c r="B129" s="185"/>
      <c r="D129" s="150" t="s">
        <v>237</v>
      </c>
      <c r="E129" s="186" t="s">
        <v>19</v>
      </c>
      <c r="F129" s="187" t="s">
        <v>1200</v>
      </c>
      <c r="H129" s="186" t="s">
        <v>19</v>
      </c>
      <c r="I129" s="188"/>
      <c r="L129" s="185"/>
      <c r="M129" s="189"/>
      <c r="T129" s="190"/>
      <c r="AT129" s="186" t="s">
        <v>237</v>
      </c>
      <c r="AU129" s="186" t="s">
        <v>83</v>
      </c>
      <c r="AV129" s="15" t="s">
        <v>81</v>
      </c>
      <c r="AW129" s="15" t="s">
        <v>33</v>
      </c>
      <c r="AX129" s="15" t="s">
        <v>73</v>
      </c>
      <c r="AY129" s="186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2735</v>
      </c>
      <c r="H130" s="153">
        <v>-71.412000000000006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2" customFormat="1" x14ac:dyDescent="0.2">
      <c r="B131" s="149"/>
      <c r="D131" s="150" t="s">
        <v>237</v>
      </c>
      <c r="E131" s="151" t="s">
        <v>19</v>
      </c>
      <c r="F131" s="152" t="s">
        <v>1628</v>
      </c>
      <c r="H131" s="153">
        <v>-0.93799999999999994</v>
      </c>
      <c r="I131" s="154"/>
      <c r="L131" s="149"/>
      <c r="M131" s="155"/>
      <c r="T131" s="156"/>
      <c r="AT131" s="151" t="s">
        <v>237</v>
      </c>
      <c r="AU131" s="151" t="s">
        <v>83</v>
      </c>
      <c r="AV131" s="12" t="s">
        <v>83</v>
      </c>
      <c r="AW131" s="12" t="s">
        <v>33</v>
      </c>
      <c r="AX131" s="12" t="s">
        <v>73</v>
      </c>
      <c r="AY131" s="151" t="s">
        <v>226</v>
      </c>
    </row>
    <row r="132" spans="2:65" s="14" customFormat="1" x14ac:dyDescent="0.2">
      <c r="B132" s="168"/>
      <c r="D132" s="150" t="s">
        <v>237</v>
      </c>
      <c r="E132" s="169" t="s">
        <v>50</v>
      </c>
      <c r="F132" s="170" t="s">
        <v>310</v>
      </c>
      <c r="H132" s="171">
        <v>203.893</v>
      </c>
      <c r="I132" s="172"/>
      <c r="L132" s="168"/>
      <c r="M132" s="173"/>
      <c r="T132" s="174"/>
      <c r="AT132" s="169" t="s">
        <v>237</v>
      </c>
      <c r="AU132" s="169" t="s">
        <v>83</v>
      </c>
      <c r="AV132" s="14" t="s">
        <v>246</v>
      </c>
      <c r="AW132" s="14" t="s">
        <v>33</v>
      </c>
      <c r="AX132" s="14" t="s">
        <v>73</v>
      </c>
      <c r="AY132" s="169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1629</v>
      </c>
      <c r="H133" s="153">
        <v>122.336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81</v>
      </c>
      <c r="AY133" s="151" t="s">
        <v>226</v>
      </c>
    </row>
    <row r="134" spans="2:65" s="1" customFormat="1" ht="33" customHeight="1" x14ac:dyDescent="0.2">
      <c r="B134" s="33"/>
      <c r="C134" s="132" t="s">
        <v>343</v>
      </c>
      <c r="D134" s="132" t="s">
        <v>228</v>
      </c>
      <c r="E134" s="133" t="s">
        <v>1880</v>
      </c>
      <c r="F134" s="134" t="s">
        <v>1881</v>
      </c>
      <c r="G134" s="135" t="s">
        <v>277</v>
      </c>
      <c r="H134" s="136">
        <v>61.167999999999999</v>
      </c>
      <c r="I134" s="137"/>
      <c r="J134" s="138">
        <f>ROUND(I134*H134,2)</f>
        <v>0</v>
      </c>
      <c r="K134" s="134" t="s">
        <v>232</v>
      </c>
      <c r="L134" s="33"/>
      <c r="M134" s="139" t="s">
        <v>19</v>
      </c>
      <c r="N134" s="140" t="s">
        <v>44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233</v>
      </c>
      <c r="AT134" s="143" t="s">
        <v>228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1882</v>
      </c>
    </row>
    <row r="135" spans="2:65" s="1" customFormat="1" x14ac:dyDescent="0.2">
      <c r="B135" s="33"/>
      <c r="D135" s="145" t="s">
        <v>235</v>
      </c>
      <c r="F135" s="146" t="s">
        <v>1883</v>
      </c>
      <c r="I135" s="147"/>
      <c r="L135" s="33"/>
      <c r="M135" s="148"/>
      <c r="T135" s="54"/>
      <c r="AT135" s="18" t="s">
        <v>235</v>
      </c>
      <c r="AU135" s="18" t="s">
        <v>83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1634</v>
      </c>
      <c r="H136" s="153">
        <v>61.167999999999999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81</v>
      </c>
      <c r="AY136" s="151" t="s">
        <v>226</v>
      </c>
    </row>
    <row r="137" spans="2:65" s="1" customFormat="1" ht="33" customHeight="1" x14ac:dyDescent="0.2">
      <c r="B137" s="33"/>
      <c r="C137" s="132" t="s">
        <v>348</v>
      </c>
      <c r="D137" s="132" t="s">
        <v>228</v>
      </c>
      <c r="E137" s="133" t="s">
        <v>1884</v>
      </c>
      <c r="F137" s="134" t="s">
        <v>1885</v>
      </c>
      <c r="G137" s="135" t="s">
        <v>277</v>
      </c>
      <c r="H137" s="136">
        <v>20.388999999999999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1886</v>
      </c>
    </row>
    <row r="138" spans="2:65" s="1" customFormat="1" x14ac:dyDescent="0.2">
      <c r="B138" s="33"/>
      <c r="D138" s="145" t="s">
        <v>235</v>
      </c>
      <c r="F138" s="146" t="s">
        <v>1887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1617</v>
      </c>
      <c r="H139" s="153">
        <v>20.388999999999999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21.75" customHeight="1" x14ac:dyDescent="0.2">
      <c r="B140" s="33"/>
      <c r="C140" s="132" t="s">
        <v>354</v>
      </c>
      <c r="D140" s="132" t="s">
        <v>228</v>
      </c>
      <c r="E140" s="133" t="s">
        <v>848</v>
      </c>
      <c r="F140" s="134" t="s">
        <v>849</v>
      </c>
      <c r="G140" s="135" t="s">
        <v>231</v>
      </c>
      <c r="H140" s="136">
        <v>379.47699999999998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8.4000000000000003E-4</v>
      </c>
      <c r="R140" s="141">
        <f>Q140*H140</f>
        <v>0.31876068000000002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2279</v>
      </c>
    </row>
    <row r="141" spans="2:65" s="1" customFormat="1" x14ac:dyDescent="0.2">
      <c r="B141" s="33"/>
      <c r="D141" s="145" t="s">
        <v>235</v>
      </c>
      <c r="F141" s="146" t="s">
        <v>851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5" customFormat="1" x14ac:dyDescent="0.2">
      <c r="B142" s="185"/>
      <c r="D142" s="150" t="s">
        <v>237</v>
      </c>
      <c r="E142" s="186" t="s">
        <v>19</v>
      </c>
      <c r="F142" s="187" t="s">
        <v>852</v>
      </c>
      <c r="H142" s="186" t="s">
        <v>19</v>
      </c>
      <c r="I142" s="188"/>
      <c r="L142" s="185"/>
      <c r="M142" s="189"/>
      <c r="T142" s="190"/>
      <c r="AT142" s="186" t="s">
        <v>237</v>
      </c>
      <c r="AU142" s="186" t="s">
        <v>83</v>
      </c>
      <c r="AV142" s="15" t="s">
        <v>81</v>
      </c>
      <c r="AW142" s="15" t="s">
        <v>33</v>
      </c>
      <c r="AX142" s="15" t="s">
        <v>73</v>
      </c>
      <c r="AY142" s="186" t="s">
        <v>226</v>
      </c>
    </row>
    <row r="143" spans="2:65" s="12" customFormat="1" x14ac:dyDescent="0.2">
      <c r="B143" s="149"/>
      <c r="D143" s="150" t="s">
        <v>237</v>
      </c>
      <c r="E143" s="151" t="s">
        <v>19</v>
      </c>
      <c r="F143" s="152" t="s">
        <v>2736</v>
      </c>
      <c r="H143" s="153">
        <v>379.47699999999998</v>
      </c>
      <c r="I143" s="154"/>
      <c r="L143" s="149"/>
      <c r="M143" s="155"/>
      <c r="T143" s="156"/>
      <c r="AT143" s="151" t="s">
        <v>237</v>
      </c>
      <c r="AU143" s="151" t="s">
        <v>83</v>
      </c>
      <c r="AV143" s="12" t="s">
        <v>83</v>
      </c>
      <c r="AW143" s="12" t="s">
        <v>33</v>
      </c>
      <c r="AX143" s="12" t="s">
        <v>73</v>
      </c>
      <c r="AY143" s="151" t="s">
        <v>226</v>
      </c>
    </row>
    <row r="144" spans="2:65" s="13" customFormat="1" x14ac:dyDescent="0.2">
      <c r="B144" s="157"/>
      <c r="D144" s="150" t="s">
        <v>237</v>
      </c>
      <c r="E144" s="158" t="s">
        <v>19</v>
      </c>
      <c r="F144" s="159" t="s">
        <v>240</v>
      </c>
      <c r="H144" s="160">
        <v>379.47699999999998</v>
      </c>
      <c r="I144" s="161"/>
      <c r="L144" s="157"/>
      <c r="M144" s="162"/>
      <c r="T144" s="163"/>
      <c r="AT144" s="158" t="s">
        <v>237</v>
      </c>
      <c r="AU144" s="158" t="s">
        <v>83</v>
      </c>
      <c r="AV144" s="13" t="s">
        <v>233</v>
      </c>
      <c r="AW144" s="13" t="s">
        <v>33</v>
      </c>
      <c r="AX144" s="13" t="s">
        <v>81</v>
      </c>
      <c r="AY144" s="158" t="s">
        <v>226</v>
      </c>
    </row>
    <row r="145" spans="2:65" s="1" customFormat="1" ht="24.2" customHeight="1" x14ac:dyDescent="0.2">
      <c r="B145" s="33"/>
      <c r="C145" s="132" t="s">
        <v>359</v>
      </c>
      <c r="D145" s="132" t="s">
        <v>228</v>
      </c>
      <c r="E145" s="133" t="s">
        <v>857</v>
      </c>
      <c r="F145" s="134" t="s">
        <v>858</v>
      </c>
      <c r="G145" s="135" t="s">
        <v>231</v>
      </c>
      <c r="H145" s="136">
        <v>379.47699999999998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2281</v>
      </c>
    </row>
    <row r="146" spans="2:65" s="1" customFormat="1" x14ac:dyDescent="0.2">
      <c r="B146" s="33"/>
      <c r="D146" s="145" t="s">
        <v>235</v>
      </c>
      <c r="F146" s="146" t="s">
        <v>860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" customFormat="1" ht="37.9" customHeight="1" x14ac:dyDescent="0.2">
      <c r="B147" s="33"/>
      <c r="C147" s="132" t="s">
        <v>8</v>
      </c>
      <c r="D147" s="132" t="s">
        <v>228</v>
      </c>
      <c r="E147" s="133" t="s">
        <v>1226</v>
      </c>
      <c r="F147" s="134" t="s">
        <v>1227</v>
      </c>
      <c r="G147" s="135" t="s">
        <v>277</v>
      </c>
      <c r="H147" s="136">
        <v>120.855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1891</v>
      </c>
    </row>
    <row r="148" spans="2:65" s="1" customFormat="1" x14ac:dyDescent="0.2">
      <c r="B148" s="33"/>
      <c r="D148" s="145" t="s">
        <v>235</v>
      </c>
      <c r="F148" s="146" t="s">
        <v>1229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1650</v>
      </c>
      <c r="H149" s="153">
        <v>120.855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81</v>
      </c>
      <c r="AY149" s="151" t="s">
        <v>226</v>
      </c>
    </row>
    <row r="150" spans="2:65" s="1" customFormat="1" ht="37.9" customHeight="1" x14ac:dyDescent="0.2">
      <c r="B150" s="33"/>
      <c r="C150" s="132" t="s">
        <v>366</v>
      </c>
      <c r="D150" s="132" t="s">
        <v>228</v>
      </c>
      <c r="E150" s="133" t="s">
        <v>861</v>
      </c>
      <c r="F150" s="134" t="s">
        <v>862</v>
      </c>
      <c r="G150" s="135" t="s">
        <v>277</v>
      </c>
      <c r="H150" s="136">
        <v>79.915000000000006</v>
      </c>
      <c r="I150" s="137"/>
      <c r="J150" s="138">
        <f>ROUND(I150*H150,2)</f>
        <v>0</v>
      </c>
      <c r="K150" s="134" t="s">
        <v>232</v>
      </c>
      <c r="L150" s="33"/>
      <c r="M150" s="139" t="s">
        <v>19</v>
      </c>
      <c r="N150" s="140" t="s">
        <v>44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233</v>
      </c>
      <c r="AT150" s="143" t="s">
        <v>228</v>
      </c>
      <c r="AU150" s="143" t="s">
        <v>83</v>
      </c>
      <c r="AY150" s="18" t="s">
        <v>226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81</v>
      </c>
      <c r="BK150" s="144">
        <f>ROUND(I150*H150,2)</f>
        <v>0</v>
      </c>
      <c r="BL150" s="18" t="s">
        <v>233</v>
      </c>
      <c r="BM150" s="143" t="s">
        <v>1892</v>
      </c>
    </row>
    <row r="151" spans="2:65" s="1" customFormat="1" x14ac:dyDescent="0.2">
      <c r="B151" s="33"/>
      <c r="D151" s="145" t="s">
        <v>235</v>
      </c>
      <c r="F151" s="146" t="s">
        <v>864</v>
      </c>
      <c r="I151" s="147"/>
      <c r="L151" s="33"/>
      <c r="M151" s="148"/>
      <c r="T151" s="54"/>
      <c r="AT151" s="18" t="s">
        <v>235</v>
      </c>
      <c r="AU151" s="18" t="s">
        <v>83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1893</v>
      </c>
      <c r="H152" s="153">
        <v>59.526000000000003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1894</v>
      </c>
      <c r="H153" s="153">
        <v>20.388999999999999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3" customFormat="1" x14ac:dyDescent="0.2">
      <c r="B154" s="157"/>
      <c r="D154" s="150" t="s">
        <v>237</v>
      </c>
      <c r="E154" s="158" t="s">
        <v>19</v>
      </c>
      <c r="F154" s="159" t="s">
        <v>240</v>
      </c>
      <c r="H154" s="160">
        <v>79.915000000000006</v>
      </c>
      <c r="I154" s="161"/>
      <c r="L154" s="157"/>
      <c r="M154" s="162"/>
      <c r="T154" s="163"/>
      <c r="AT154" s="158" t="s">
        <v>237</v>
      </c>
      <c r="AU154" s="158" t="s">
        <v>83</v>
      </c>
      <c r="AV154" s="13" t="s">
        <v>233</v>
      </c>
      <c r="AW154" s="13" t="s">
        <v>33</v>
      </c>
      <c r="AX154" s="13" t="s">
        <v>81</v>
      </c>
      <c r="AY154" s="158" t="s">
        <v>226</v>
      </c>
    </row>
    <row r="155" spans="2:65" s="1" customFormat="1" ht="24.2" customHeight="1" x14ac:dyDescent="0.2">
      <c r="B155" s="33"/>
      <c r="C155" s="132" t="s">
        <v>372</v>
      </c>
      <c r="D155" s="132" t="s">
        <v>228</v>
      </c>
      <c r="E155" s="133" t="s">
        <v>1234</v>
      </c>
      <c r="F155" s="134" t="s">
        <v>1235</v>
      </c>
      <c r="G155" s="135" t="s">
        <v>277</v>
      </c>
      <c r="H155" s="136">
        <v>120.855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1895</v>
      </c>
    </row>
    <row r="156" spans="2:65" s="1" customFormat="1" x14ac:dyDescent="0.2">
      <c r="B156" s="33"/>
      <c r="D156" s="145" t="s">
        <v>235</v>
      </c>
      <c r="F156" s="146" t="s">
        <v>1237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1650</v>
      </c>
      <c r="H157" s="153">
        <v>120.855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24.2" customHeight="1" x14ac:dyDescent="0.2">
      <c r="B158" s="33"/>
      <c r="C158" s="132" t="s">
        <v>377</v>
      </c>
      <c r="D158" s="132" t="s">
        <v>228</v>
      </c>
      <c r="E158" s="133" t="s">
        <v>592</v>
      </c>
      <c r="F158" s="134" t="s">
        <v>593</v>
      </c>
      <c r="G158" s="135" t="s">
        <v>277</v>
      </c>
      <c r="H158" s="136">
        <v>79.915000000000006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1896</v>
      </c>
    </row>
    <row r="159" spans="2:65" s="1" customFormat="1" x14ac:dyDescent="0.2">
      <c r="B159" s="33"/>
      <c r="D159" s="145" t="s">
        <v>235</v>
      </c>
      <c r="F159" s="146" t="s">
        <v>595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1652</v>
      </c>
      <c r="H160" s="153">
        <v>59.526000000000003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1617</v>
      </c>
      <c r="H161" s="153">
        <v>20.388999999999999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79.915000000000006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866</v>
      </c>
      <c r="F163" s="134" t="s">
        <v>867</v>
      </c>
      <c r="G163" s="135" t="s">
        <v>231</v>
      </c>
      <c r="H163" s="136">
        <v>130.03200000000001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2737</v>
      </c>
    </row>
    <row r="164" spans="2:65" s="1" customFormat="1" x14ac:dyDescent="0.2">
      <c r="B164" s="33"/>
      <c r="D164" s="145" t="s">
        <v>235</v>
      </c>
      <c r="F164" s="146" t="s">
        <v>869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1898</v>
      </c>
      <c r="H165" s="153">
        <v>130.03200000000001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73</v>
      </c>
      <c r="AY165" s="151" t="s">
        <v>226</v>
      </c>
    </row>
    <row r="166" spans="2:65" s="13" customFormat="1" x14ac:dyDescent="0.2">
      <c r="B166" s="157"/>
      <c r="D166" s="150" t="s">
        <v>237</v>
      </c>
      <c r="E166" s="158" t="s">
        <v>19</v>
      </c>
      <c r="F166" s="159" t="s">
        <v>240</v>
      </c>
      <c r="H166" s="160">
        <v>130.03200000000001</v>
      </c>
      <c r="I166" s="161"/>
      <c r="L166" s="157"/>
      <c r="M166" s="162"/>
      <c r="T166" s="163"/>
      <c r="AT166" s="158" t="s">
        <v>237</v>
      </c>
      <c r="AU166" s="158" t="s">
        <v>83</v>
      </c>
      <c r="AV166" s="13" t="s">
        <v>233</v>
      </c>
      <c r="AW166" s="13" t="s">
        <v>33</v>
      </c>
      <c r="AX166" s="13" t="s">
        <v>81</v>
      </c>
      <c r="AY166" s="158" t="s">
        <v>226</v>
      </c>
    </row>
    <row r="167" spans="2:65" s="1" customFormat="1" ht="24.2" customHeight="1" x14ac:dyDescent="0.2">
      <c r="B167" s="33"/>
      <c r="C167" s="132" t="s">
        <v>386</v>
      </c>
      <c r="D167" s="132" t="s">
        <v>228</v>
      </c>
      <c r="E167" s="133" t="s">
        <v>599</v>
      </c>
      <c r="F167" s="134" t="s">
        <v>600</v>
      </c>
      <c r="G167" s="135" t="s">
        <v>277</v>
      </c>
      <c r="H167" s="136">
        <v>200.77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</v>
      </c>
      <c r="R167" s="141">
        <f>Q167*H167</f>
        <v>0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1899</v>
      </c>
    </row>
    <row r="168" spans="2:65" s="1" customFormat="1" x14ac:dyDescent="0.2">
      <c r="B168" s="33"/>
      <c r="D168" s="145" t="s">
        <v>235</v>
      </c>
      <c r="F168" s="146" t="s">
        <v>602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873</v>
      </c>
      <c r="H169" s="153">
        <v>92.147000000000006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813</v>
      </c>
      <c r="H170" s="153">
        <v>108.623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3" customFormat="1" x14ac:dyDescent="0.2">
      <c r="B171" s="157"/>
      <c r="D171" s="150" t="s">
        <v>237</v>
      </c>
      <c r="E171" s="158" t="s">
        <v>603</v>
      </c>
      <c r="F171" s="159" t="s">
        <v>240</v>
      </c>
      <c r="H171" s="160">
        <v>200.77</v>
      </c>
      <c r="I171" s="161"/>
      <c r="L171" s="157"/>
      <c r="M171" s="162"/>
      <c r="T171" s="163"/>
      <c r="AT171" s="158" t="s">
        <v>237</v>
      </c>
      <c r="AU171" s="158" t="s">
        <v>83</v>
      </c>
      <c r="AV171" s="13" t="s">
        <v>233</v>
      </c>
      <c r="AW171" s="13" t="s">
        <v>33</v>
      </c>
      <c r="AX171" s="13" t="s">
        <v>81</v>
      </c>
      <c r="AY171" s="158" t="s">
        <v>226</v>
      </c>
    </row>
    <row r="172" spans="2:65" s="1" customFormat="1" ht="24.2" customHeight="1" x14ac:dyDescent="0.2">
      <c r="B172" s="33"/>
      <c r="C172" s="132" t="s">
        <v>7</v>
      </c>
      <c r="D172" s="132" t="s">
        <v>228</v>
      </c>
      <c r="E172" s="133" t="s">
        <v>605</v>
      </c>
      <c r="F172" s="134" t="s">
        <v>606</v>
      </c>
      <c r="G172" s="135" t="s">
        <v>492</v>
      </c>
      <c r="H172" s="136">
        <v>361.38600000000002</v>
      </c>
      <c r="I172" s="137"/>
      <c r="J172" s="138">
        <f>ROUND(I172*H172,2)</f>
        <v>0</v>
      </c>
      <c r="K172" s="134" t="s">
        <v>19</v>
      </c>
      <c r="L172" s="33"/>
      <c r="M172" s="139" t="s">
        <v>19</v>
      </c>
      <c r="N172" s="140" t="s">
        <v>44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233</v>
      </c>
      <c r="AT172" s="143" t="s">
        <v>228</v>
      </c>
      <c r="AU172" s="143" t="s">
        <v>83</v>
      </c>
      <c r="AY172" s="18" t="s">
        <v>226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81</v>
      </c>
      <c r="BK172" s="144">
        <f>ROUND(I172*H172,2)</f>
        <v>0</v>
      </c>
      <c r="BL172" s="18" t="s">
        <v>233</v>
      </c>
      <c r="BM172" s="143" t="s">
        <v>1900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603</v>
      </c>
      <c r="H173" s="153">
        <v>200.77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81</v>
      </c>
      <c r="AY173" s="151" t="s">
        <v>226</v>
      </c>
    </row>
    <row r="174" spans="2:65" s="12" customFormat="1" x14ac:dyDescent="0.2">
      <c r="B174" s="149"/>
      <c r="D174" s="150" t="s">
        <v>237</v>
      </c>
      <c r="F174" s="152" t="s">
        <v>2738</v>
      </c>
      <c r="H174" s="153">
        <v>361.38600000000002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4</v>
      </c>
      <c r="AX174" s="12" t="s">
        <v>81</v>
      </c>
      <c r="AY174" s="151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609</v>
      </c>
      <c r="F175" s="134" t="s">
        <v>610</v>
      </c>
      <c r="G175" s="135" t="s">
        <v>277</v>
      </c>
      <c r="H175" s="136">
        <v>111.746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1902</v>
      </c>
    </row>
    <row r="176" spans="2:65" s="1" customFormat="1" x14ac:dyDescent="0.2">
      <c r="B176" s="33"/>
      <c r="D176" s="145" t="s">
        <v>235</v>
      </c>
      <c r="F176" s="146" t="s">
        <v>612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1661</v>
      </c>
      <c r="H177" s="153">
        <v>111.746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3" customFormat="1" x14ac:dyDescent="0.2">
      <c r="B178" s="157"/>
      <c r="D178" s="150" t="s">
        <v>237</v>
      </c>
      <c r="E178" s="158" t="s">
        <v>19</v>
      </c>
      <c r="F178" s="159" t="s">
        <v>240</v>
      </c>
      <c r="H178" s="160">
        <v>111.746</v>
      </c>
      <c r="I178" s="161"/>
      <c r="L178" s="157"/>
      <c r="M178" s="162"/>
      <c r="T178" s="163"/>
      <c r="AT178" s="158" t="s">
        <v>237</v>
      </c>
      <c r="AU178" s="158" t="s">
        <v>83</v>
      </c>
      <c r="AV178" s="13" t="s">
        <v>233</v>
      </c>
      <c r="AW178" s="13" t="s">
        <v>33</v>
      </c>
      <c r="AX178" s="13" t="s">
        <v>81</v>
      </c>
      <c r="AY178" s="158" t="s">
        <v>226</v>
      </c>
    </row>
    <row r="179" spans="2:65" s="1" customFormat="1" ht="16.5" customHeight="1" x14ac:dyDescent="0.2">
      <c r="B179" s="33"/>
      <c r="C179" s="175" t="s">
        <v>399</v>
      </c>
      <c r="D179" s="175" t="s">
        <v>331</v>
      </c>
      <c r="E179" s="176" t="s">
        <v>614</v>
      </c>
      <c r="F179" s="177" t="s">
        <v>615</v>
      </c>
      <c r="G179" s="178" t="s">
        <v>492</v>
      </c>
      <c r="H179" s="179">
        <v>195.52099999999999</v>
      </c>
      <c r="I179" s="180"/>
      <c r="J179" s="181">
        <f>ROUND(I179*H179,2)</f>
        <v>0</v>
      </c>
      <c r="K179" s="177" t="s">
        <v>19</v>
      </c>
      <c r="L179" s="182"/>
      <c r="M179" s="183" t="s">
        <v>19</v>
      </c>
      <c r="N179" s="184" t="s">
        <v>44</v>
      </c>
      <c r="P179" s="141">
        <f>O179*H179</f>
        <v>0</v>
      </c>
      <c r="Q179" s="141">
        <v>1</v>
      </c>
      <c r="R179" s="141">
        <f>Q179*H179</f>
        <v>195.52099999999999</v>
      </c>
      <c r="S179" s="141">
        <v>0</v>
      </c>
      <c r="T179" s="142">
        <f>S179*H179</f>
        <v>0</v>
      </c>
      <c r="AR179" s="143" t="s">
        <v>270</v>
      </c>
      <c r="AT179" s="143" t="s">
        <v>331</v>
      </c>
      <c r="AU179" s="143" t="s">
        <v>83</v>
      </c>
      <c r="AY179" s="18" t="s">
        <v>226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81</v>
      </c>
      <c r="BK179" s="144">
        <f>ROUND(I179*H179,2)</f>
        <v>0</v>
      </c>
      <c r="BL179" s="18" t="s">
        <v>233</v>
      </c>
      <c r="BM179" s="143" t="s">
        <v>1903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1904</v>
      </c>
      <c r="H180" s="153">
        <v>111.746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73</v>
      </c>
      <c r="AY180" s="151" t="s">
        <v>226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2044</v>
      </c>
      <c r="H181" s="153">
        <v>-3.1230000000000002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73</v>
      </c>
      <c r="AY181" s="151" t="s">
        <v>226</v>
      </c>
    </row>
    <row r="182" spans="2:65" s="13" customFormat="1" x14ac:dyDescent="0.2">
      <c r="B182" s="157"/>
      <c r="D182" s="150" t="s">
        <v>237</v>
      </c>
      <c r="E182" s="158" t="s">
        <v>813</v>
      </c>
      <c r="F182" s="159" t="s">
        <v>240</v>
      </c>
      <c r="H182" s="160">
        <v>108.623</v>
      </c>
      <c r="I182" s="161"/>
      <c r="L182" s="157"/>
      <c r="M182" s="162"/>
      <c r="T182" s="163"/>
      <c r="AT182" s="158" t="s">
        <v>237</v>
      </c>
      <c r="AU182" s="158" t="s">
        <v>83</v>
      </c>
      <c r="AV182" s="13" t="s">
        <v>233</v>
      </c>
      <c r="AW182" s="13" t="s">
        <v>33</v>
      </c>
      <c r="AX182" s="13" t="s">
        <v>81</v>
      </c>
      <c r="AY182" s="158" t="s">
        <v>226</v>
      </c>
    </row>
    <row r="183" spans="2:65" s="12" customFormat="1" x14ac:dyDescent="0.2">
      <c r="B183" s="149"/>
      <c r="D183" s="150" t="s">
        <v>237</v>
      </c>
      <c r="F183" s="152" t="s">
        <v>2739</v>
      </c>
      <c r="H183" s="153">
        <v>195.52099999999999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4</v>
      </c>
      <c r="AX183" s="12" t="s">
        <v>81</v>
      </c>
      <c r="AY183" s="151" t="s">
        <v>226</v>
      </c>
    </row>
    <row r="184" spans="2:65" s="1" customFormat="1" ht="37.9" customHeight="1" x14ac:dyDescent="0.2">
      <c r="B184" s="33"/>
      <c r="C184" s="132" t="s">
        <v>404</v>
      </c>
      <c r="D184" s="132" t="s">
        <v>228</v>
      </c>
      <c r="E184" s="133" t="s">
        <v>882</v>
      </c>
      <c r="F184" s="134" t="s">
        <v>883</v>
      </c>
      <c r="G184" s="135" t="s">
        <v>277</v>
      </c>
      <c r="H184" s="136">
        <v>68.7</v>
      </c>
      <c r="I184" s="137"/>
      <c r="J184" s="138">
        <f>ROUND(I184*H184,2)</f>
        <v>0</v>
      </c>
      <c r="K184" s="134" t="s">
        <v>232</v>
      </c>
      <c r="L184" s="33"/>
      <c r="M184" s="139" t="s">
        <v>19</v>
      </c>
      <c r="N184" s="140" t="s">
        <v>44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233</v>
      </c>
      <c r="AT184" s="143" t="s">
        <v>228</v>
      </c>
      <c r="AU184" s="143" t="s">
        <v>83</v>
      </c>
      <c r="AY184" s="18" t="s">
        <v>226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81</v>
      </c>
      <c r="BK184" s="144">
        <f>ROUND(I184*H184,2)</f>
        <v>0</v>
      </c>
      <c r="BL184" s="18" t="s">
        <v>233</v>
      </c>
      <c r="BM184" s="143" t="s">
        <v>1906</v>
      </c>
    </row>
    <row r="185" spans="2:65" s="1" customFormat="1" x14ac:dyDescent="0.2">
      <c r="B185" s="33"/>
      <c r="D185" s="145" t="s">
        <v>235</v>
      </c>
      <c r="F185" s="146" t="s">
        <v>885</v>
      </c>
      <c r="I185" s="147"/>
      <c r="L185" s="33"/>
      <c r="M185" s="148"/>
      <c r="T185" s="54"/>
      <c r="AT185" s="18" t="s">
        <v>235</v>
      </c>
      <c r="AU185" s="18" t="s">
        <v>83</v>
      </c>
    </row>
    <row r="186" spans="2:65" s="12" customFormat="1" x14ac:dyDescent="0.2">
      <c r="B186" s="149"/>
      <c r="D186" s="150" t="s">
        <v>237</v>
      </c>
      <c r="E186" s="151" t="s">
        <v>819</v>
      </c>
      <c r="F186" s="152" t="s">
        <v>1907</v>
      </c>
      <c r="H186" s="153">
        <v>78.019000000000005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1908</v>
      </c>
      <c r="H187" s="153">
        <v>-9.3190000000000008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816</v>
      </c>
      <c r="F188" s="159" t="s">
        <v>240</v>
      </c>
      <c r="H188" s="160">
        <v>68.7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" customFormat="1" ht="16.5" customHeight="1" x14ac:dyDescent="0.2">
      <c r="B189" s="33"/>
      <c r="C189" s="175" t="s">
        <v>409</v>
      </c>
      <c r="D189" s="175" t="s">
        <v>331</v>
      </c>
      <c r="E189" s="176" t="s">
        <v>890</v>
      </c>
      <c r="F189" s="177" t="s">
        <v>891</v>
      </c>
      <c r="G189" s="178" t="s">
        <v>492</v>
      </c>
      <c r="H189" s="179">
        <v>123.66</v>
      </c>
      <c r="I189" s="180"/>
      <c r="J189" s="181">
        <f>ROUND(I189*H189,2)</f>
        <v>0</v>
      </c>
      <c r="K189" s="177" t="s">
        <v>232</v>
      </c>
      <c r="L189" s="182"/>
      <c r="M189" s="183" t="s">
        <v>19</v>
      </c>
      <c r="N189" s="184" t="s">
        <v>44</v>
      </c>
      <c r="P189" s="141">
        <f>O189*H189</f>
        <v>0</v>
      </c>
      <c r="Q189" s="141">
        <v>1</v>
      </c>
      <c r="R189" s="141">
        <f>Q189*H189</f>
        <v>123.66</v>
      </c>
      <c r="S189" s="141">
        <v>0</v>
      </c>
      <c r="T189" s="142">
        <f>S189*H189</f>
        <v>0</v>
      </c>
      <c r="AR189" s="143" t="s">
        <v>270</v>
      </c>
      <c r="AT189" s="143" t="s">
        <v>331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1909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816</v>
      </c>
      <c r="H190" s="153">
        <v>68.7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81</v>
      </c>
      <c r="AY190" s="151" t="s">
        <v>226</v>
      </c>
    </row>
    <row r="191" spans="2:65" s="12" customFormat="1" x14ac:dyDescent="0.2">
      <c r="B191" s="149"/>
      <c r="D191" s="150" t="s">
        <v>237</v>
      </c>
      <c r="F191" s="152" t="s">
        <v>2740</v>
      </c>
      <c r="H191" s="153">
        <v>123.66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24.2" customHeight="1" x14ac:dyDescent="0.2">
      <c r="B192" s="33"/>
      <c r="C192" s="132" t="s">
        <v>414</v>
      </c>
      <c r="D192" s="132" t="s">
        <v>228</v>
      </c>
      <c r="E192" s="133" t="s">
        <v>1422</v>
      </c>
      <c r="F192" s="134" t="s">
        <v>1423</v>
      </c>
      <c r="G192" s="135" t="s">
        <v>231</v>
      </c>
      <c r="H192" s="136">
        <v>15.625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2047</v>
      </c>
    </row>
    <row r="193" spans="2:65" s="1" customFormat="1" x14ac:dyDescent="0.2">
      <c r="B193" s="33"/>
      <c r="D193" s="145" t="s">
        <v>235</v>
      </c>
      <c r="F193" s="146" t="s">
        <v>1425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19</v>
      </c>
      <c r="F194" s="152" t="s">
        <v>2741</v>
      </c>
      <c r="H194" s="153">
        <v>6.25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4" customFormat="1" x14ac:dyDescent="0.2">
      <c r="B195" s="168"/>
      <c r="D195" s="150" t="s">
        <v>237</v>
      </c>
      <c r="E195" s="169" t="s">
        <v>1351</v>
      </c>
      <c r="F195" s="170" t="s">
        <v>310</v>
      </c>
      <c r="H195" s="171">
        <v>6.25</v>
      </c>
      <c r="I195" s="172"/>
      <c r="L195" s="168"/>
      <c r="M195" s="173"/>
      <c r="T195" s="174"/>
      <c r="AT195" s="169" t="s">
        <v>237</v>
      </c>
      <c r="AU195" s="169" t="s">
        <v>83</v>
      </c>
      <c r="AV195" s="14" t="s">
        <v>246</v>
      </c>
      <c r="AW195" s="14" t="s">
        <v>33</v>
      </c>
      <c r="AX195" s="14" t="s">
        <v>73</v>
      </c>
      <c r="AY195" s="169" t="s">
        <v>226</v>
      </c>
    </row>
    <row r="196" spans="2:65" s="15" customFormat="1" x14ac:dyDescent="0.2">
      <c r="B196" s="185"/>
      <c r="D196" s="150" t="s">
        <v>237</v>
      </c>
      <c r="E196" s="186" t="s">
        <v>19</v>
      </c>
      <c r="F196" s="187" t="s">
        <v>2036</v>
      </c>
      <c r="H196" s="186" t="s">
        <v>19</v>
      </c>
      <c r="I196" s="188"/>
      <c r="L196" s="185"/>
      <c r="M196" s="189"/>
      <c r="T196" s="190"/>
      <c r="AT196" s="186" t="s">
        <v>237</v>
      </c>
      <c r="AU196" s="186" t="s">
        <v>83</v>
      </c>
      <c r="AV196" s="15" t="s">
        <v>81</v>
      </c>
      <c r="AW196" s="15" t="s">
        <v>33</v>
      </c>
      <c r="AX196" s="15" t="s">
        <v>73</v>
      </c>
      <c r="AY196" s="186" t="s">
        <v>226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2049</v>
      </c>
      <c r="H197" s="153">
        <v>15.625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419</v>
      </c>
      <c r="D198" s="132" t="s">
        <v>228</v>
      </c>
      <c r="E198" s="133" t="s">
        <v>1427</v>
      </c>
      <c r="F198" s="134" t="s">
        <v>1428</v>
      </c>
      <c r="G198" s="135" t="s">
        <v>231</v>
      </c>
      <c r="H198" s="136">
        <v>15.625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2050</v>
      </c>
    </row>
    <row r="199" spans="2:65" s="1" customFormat="1" x14ac:dyDescent="0.2">
      <c r="B199" s="33"/>
      <c r="D199" s="145" t="s">
        <v>235</v>
      </c>
      <c r="F199" s="146" t="s">
        <v>1430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2049</v>
      </c>
      <c r="H200" s="153">
        <v>15.625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81</v>
      </c>
      <c r="AY200" s="151" t="s">
        <v>226</v>
      </c>
    </row>
    <row r="201" spans="2:65" s="1" customFormat="1" ht="16.5" customHeight="1" x14ac:dyDescent="0.2">
      <c r="B201" s="33"/>
      <c r="C201" s="175" t="s">
        <v>425</v>
      </c>
      <c r="D201" s="175" t="s">
        <v>331</v>
      </c>
      <c r="E201" s="176" t="s">
        <v>332</v>
      </c>
      <c r="F201" s="177" t="s">
        <v>333</v>
      </c>
      <c r="G201" s="178" t="s">
        <v>334</v>
      </c>
      <c r="H201" s="179">
        <v>0.23400000000000001</v>
      </c>
      <c r="I201" s="180"/>
      <c r="J201" s="181">
        <f>ROUND(I201*H201,2)</f>
        <v>0</v>
      </c>
      <c r="K201" s="177" t="s">
        <v>232</v>
      </c>
      <c r="L201" s="182"/>
      <c r="M201" s="183" t="s">
        <v>19</v>
      </c>
      <c r="N201" s="184" t="s">
        <v>44</v>
      </c>
      <c r="P201" s="141">
        <f>O201*H201</f>
        <v>0</v>
      </c>
      <c r="Q201" s="141">
        <v>1E-3</v>
      </c>
      <c r="R201" s="141">
        <f>Q201*H201</f>
        <v>2.3400000000000002E-4</v>
      </c>
      <c r="S201" s="141">
        <v>0</v>
      </c>
      <c r="T201" s="142">
        <f>S201*H201</f>
        <v>0</v>
      </c>
      <c r="AR201" s="143" t="s">
        <v>270</v>
      </c>
      <c r="AT201" s="143" t="s">
        <v>331</v>
      </c>
      <c r="AU201" s="143" t="s">
        <v>83</v>
      </c>
      <c r="AY201" s="18" t="s">
        <v>226</v>
      </c>
      <c r="BE201" s="144">
        <f>IF(N201="základní",J201,0)</f>
        <v>0</v>
      </c>
      <c r="BF201" s="144">
        <f>IF(N201="snížená",J201,0)</f>
        <v>0</v>
      </c>
      <c r="BG201" s="144">
        <f>IF(N201="zákl. přenesená",J201,0)</f>
        <v>0</v>
      </c>
      <c r="BH201" s="144">
        <f>IF(N201="sníž. přenesená",J201,0)</f>
        <v>0</v>
      </c>
      <c r="BI201" s="144">
        <f>IF(N201="nulová",J201,0)</f>
        <v>0</v>
      </c>
      <c r="BJ201" s="18" t="s">
        <v>81</v>
      </c>
      <c r="BK201" s="144">
        <f>ROUND(I201*H201,2)</f>
        <v>0</v>
      </c>
      <c r="BL201" s="18" t="s">
        <v>233</v>
      </c>
      <c r="BM201" s="143" t="s">
        <v>2051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2049</v>
      </c>
      <c r="H202" s="153">
        <v>15.625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81</v>
      </c>
      <c r="AY202" s="151" t="s">
        <v>226</v>
      </c>
    </row>
    <row r="203" spans="2:65" s="12" customFormat="1" x14ac:dyDescent="0.2">
      <c r="B203" s="149"/>
      <c r="D203" s="150" t="s">
        <v>237</v>
      </c>
      <c r="F203" s="152" t="s">
        <v>2742</v>
      </c>
      <c r="H203" s="153">
        <v>0.23400000000000001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4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32" t="s">
        <v>430</v>
      </c>
      <c r="D204" s="132" t="s">
        <v>228</v>
      </c>
      <c r="E204" s="133" t="s">
        <v>1433</v>
      </c>
      <c r="F204" s="134" t="s">
        <v>1434</v>
      </c>
      <c r="G204" s="135" t="s">
        <v>231</v>
      </c>
      <c r="H204" s="136">
        <v>15.625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2053</v>
      </c>
    </row>
    <row r="205" spans="2:65" s="1" customFormat="1" x14ac:dyDescent="0.2">
      <c r="B205" s="33"/>
      <c r="D205" s="145" t="s">
        <v>235</v>
      </c>
      <c r="F205" s="146" t="s">
        <v>1436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2049</v>
      </c>
      <c r="H206" s="153">
        <v>15.625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436</v>
      </c>
      <c r="D207" s="132" t="s">
        <v>228</v>
      </c>
      <c r="E207" s="133" t="s">
        <v>1437</v>
      </c>
      <c r="F207" s="134" t="s">
        <v>1438</v>
      </c>
      <c r="G207" s="135" t="s">
        <v>231</v>
      </c>
      <c r="H207" s="136">
        <v>15.625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2054</v>
      </c>
    </row>
    <row r="208" spans="2:65" s="1" customFormat="1" x14ac:dyDescent="0.2">
      <c r="B208" s="33"/>
      <c r="D208" s="145" t="s">
        <v>235</v>
      </c>
      <c r="F208" s="146" t="s">
        <v>1440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2049</v>
      </c>
      <c r="H209" s="153">
        <v>15.625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81</v>
      </c>
      <c r="AY209" s="151" t="s">
        <v>226</v>
      </c>
    </row>
    <row r="210" spans="2:65" s="1" customFormat="1" ht="16.5" customHeight="1" x14ac:dyDescent="0.2">
      <c r="B210" s="33"/>
      <c r="C210" s="132" t="s">
        <v>442</v>
      </c>
      <c r="D210" s="132" t="s">
        <v>228</v>
      </c>
      <c r="E210" s="133" t="s">
        <v>349</v>
      </c>
      <c r="F210" s="134" t="s">
        <v>350</v>
      </c>
      <c r="G210" s="135" t="s">
        <v>277</v>
      </c>
      <c r="H210" s="136">
        <v>1.5629999999999999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</v>
      </c>
      <c r="R210" s="141">
        <f>Q210*H210</f>
        <v>0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2055</v>
      </c>
    </row>
    <row r="211" spans="2:65" s="1" customFormat="1" x14ac:dyDescent="0.2">
      <c r="B211" s="33"/>
      <c r="D211" s="145" t="s">
        <v>235</v>
      </c>
      <c r="F211" s="146" t="s">
        <v>352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2049</v>
      </c>
      <c r="H212" s="153">
        <v>15.625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2" customFormat="1" x14ac:dyDescent="0.2">
      <c r="B213" s="149"/>
      <c r="D213" s="150" t="s">
        <v>237</v>
      </c>
      <c r="F213" s="152" t="s">
        <v>2743</v>
      </c>
      <c r="H213" s="153">
        <v>1.5629999999999999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4</v>
      </c>
      <c r="AX213" s="12" t="s">
        <v>81</v>
      </c>
      <c r="AY213" s="151" t="s">
        <v>226</v>
      </c>
    </row>
    <row r="214" spans="2:65" s="11" customFormat="1" ht="22.9" customHeight="1" x14ac:dyDescent="0.2">
      <c r="B214" s="120"/>
      <c r="D214" s="121" t="s">
        <v>72</v>
      </c>
      <c r="E214" s="130" t="s">
        <v>83</v>
      </c>
      <c r="F214" s="130" t="s">
        <v>618</v>
      </c>
      <c r="I214" s="123"/>
      <c r="J214" s="131">
        <f>BK214</f>
        <v>0</v>
      </c>
      <c r="L214" s="120"/>
      <c r="M214" s="125"/>
      <c r="P214" s="126">
        <f>SUM(P215:P217)</f>
        <v>0</v>
      </c>
      <c r="R214" s="126">
        <f>SUM(R215:R217)</f>
        <v>22.158536399999999</v>
      </c>
      <c r="T214" s="127">
        <f>SUM(T215:T217)</f>
        <v>0</v>
      </c>
      <c r="AR214" s="121" t="s">
        <v>81</v>
      </c>
      <c r="AT214" s="128" t="s">
        <v>72</v>
      </c>
      <c r="AU214" s="128" t="s">
        <v>81</v>
      </c>
      <c r="AY214" s="121" t="s">
        <v>226</v>
      </c>
      <c r="BK214" s="129">
        <f>SUM(BK215:BK217)</f>
        <v>0</v>
      </c>
    </row>
    <row r="215" spans="2:65" s="1" customFormat="1" ht="37.9" customHeight="1" x14ac:dyDescent="0.2">
      <c r="B215" s="33"/>
      <c r="C215" s="132" t="s">
        <v>447</v>
      </c>
      <c r="D215" s="132" t="s">
        <v>228</v>
      </c>
      <c r="E215" s="133" t="s">
        <v>619</v>
      </c>
      <c r="F215" s="134" t="s">
        <v>620</v>
      </c>
      <c r="G215" s="135" t="s">
        <v>396</v>
      </c>
      <c r="H215" s="136">
        <v>108.36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0.20449000000000001</v>
      </c>
      <c r="R215" s="141">
        <f>Q215*H215</f>
        <v>22.158536399999999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1911</v>
      </c>
    </row>
    <row r="216" spans="2:65" s="1" customFormat="1" x14ac:dyDescent="0.2">
      <c r="B216" s="33"/>
      <c r="D216" s="145" t="s">
        <v>235</v>
      </c>
      <c r="F216" s="146" t="s">
        <v>622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1828</v>
      </c>
      <c r="H217" s="153">
        <v>108.36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1" customFormat="1" ht="22.9" customHeight="1" x14ac:dyDescent="0.2">
      <c r="B218" s="120"/>
      <c r="D218" s="121" t="s">
        <v>72</v>
      </c>
      <c r="E218" s="130" t="s">
        <v>246</v>
      </c>
      <c r="F218" s="130" t="s">
        <v>353</v>
      </c>
      <c r="I218" s="123"/>
      <c r="J218" s="131">
        <f>BK218</f>
        <v>0</v>
      </c>
      <c r="L218" s="120"/>
      <c r="M218" s="125"/>
      <c r="P218" s="126">
        <f>SUM(P219:P221)</f>
        <v>0</v>
      </c>
      <c r="R218" s="126">
        <f>SUM(R219:R221)</f>
        <v>0</v>
      </c>
      <c r="T218" s="127">
        <f>SUM(T219:T221)</f>
        <v>0</v>
      </c>
      <c r="AR218" s="121" t="s">
        <v>81</v>
      </c>
      <c r="AT218" s="128" t="s">
        <v>72</v>
      </c>
      <c r="AU218" s="128" t="s">
        <v>81</v>
      </c>
      <c r="AY218" s="121" t="s">
        <v>226</v>
      </c>
      <c r="BK218" s="129">
        <f>SUM(BK219:BK221)</f>
        <v>0</v>
      </c>
    </row>
    <row r="219" spans="2:65" s="1" customFormat="1" ht="16.5" customHeight="1" x14ac:dyDescent="0.2">
      <c r="B219" s="33"/>
      <c r="C219" s="132" t="s">
        <v>452</v>
      </c>
      <c r="D219" s="132" t="s">
        <v>228</v>
      </c>
      <c r="E219" s="133" t="s">
        <v>896</v>
      </c>
      <c r="F219" s="134" t="s">
        <v>897</v>
      </c>
      <c r="G219" s="135" t="s">
        <v>396</v>
      </c>
      <c r="H219" s="136">
        <v>108.36</v>
      </c>
      <c r="I219" s="137"/>
      <c r="J219" s="138">
        <f>ROUND(I219*H219,2)</f>
        <v>0</v>
      </c>
      <c r="K219" s="134" t="s">
        <v>232</v>
      </c>
      <c r="L219" s="33"/>
      <c r="M219" s="139" t="s">
        <v>19</v>
      </c>
      <c r="N219" s="140" t="s">
        <v>44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233</v>
      </c>
      <c r="AT219" s="143" t="s">
        <v>228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1912</v>
      </c>
    </row>
    <row r="220" spans="2:65" s="1" customFormat="1" x14ac:dyDescent="0.2">
      <c r="B220" s="33"/>
      <c r="D220" s="145" t="s">
        <v>235</v>
      </c>
      <c r="F220" s="146" t="s">
        <v>899</v>
      </c>
      <c r="I220" s="147"/>
      <c r="L220" s="33"/>
      <c r="M220" s="148"/>
      <c r="T220" s="54"/>
      <c r="AT220" s="18" t="s">
        <v>235</v>
      </c>
      <c r="AU220" s="18" t="s">
        <v>83</v>
      </c>
    </row>
    <row r="221" spans="2:65" s="12" customFormat="1" x14ac:dyDescent="0.2">
      <c r="B221" s="149"/>
      <c r="D221" s="150" t="s">
        <v>237</v>
      </c>
      <c r="E221" s="151" t="s">
        <v>19</v>
      </c>
      <c r="F221" s="152" t="s">
        <v>1828</v>
      </c>
      <c r="H221" s="153">
        <v>108.36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33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233</v>
      </c>
      <c r="F222" s="130" t="s">
        <v>424</v>
      </c>
      <c r="I222" s="123"/>
      <c r="J222" s="131">
        <f>BK222</f>
        <v>0</v>
      </c>
      <c r="L222" s="120"/>
      <c r="M222" s="125"/>
      <c r="P222" s="126">
        <f>SUM(P223:P251)</f>
        <v>0</v>
      </c>
      <c r="R222" s="126">
        <f>SUM(R223:R251)</f>
        <v>29.727352309999993</v>
      </c>
      <c r="T222" s="127">
        <f>SUM(T223:T251)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SUM(BK223:BK251)</f>
        <v>0</v>
      </c>
    </row>
    <row r="223" spans="2:65" s="1" customFormat="1" ht="16.5" customHeight="1" x14ac:dyDescent="0.2">
      <c r="B223" s="33"/>
      <c r="C223" s="132" t="s">
        <v>457</v>
      </c>
      <c r="D223" s="132" t="s">
        <v>228</v>
      </c>
      <c r="E223" s="133" t="s">
        <v>901</v>
      </c>
      <c r="F223" s="134" t="s">
        <v>902</v>
      </c>
      <c r="G223" s="135" t="s">
        <v>277</v>
      </c>
      <c r="H223" s="136">
        <v>13.003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1.8907700000000001</v>
      </c>
      <c r="R223" s="141">
        <f>Q223*H223</f>
        <v>24.585682309999999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1913</v>
      </c>
    </row>
    <row r="224" spans="2:65" s="1" customFormat="1" x14ac:dyDescent="0.2">
      <c r="B224" s="33"/>
      <c r="D224" s="145" t="s">
        <v>235</v>
      </c>
      <c r="F224" s="146" t="s">
        <v>904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1914</v>
      </c>
      <c r="H225" s="153">
        <v>13.003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73</v>
      </c>
      <c r="AY225" s="151" t="s">
        <v>226</v>
      </c>
    </row>
    <row r="226" spans="2:65" s="13" customFormat="1" x14ac:dyDescent="0.2">
      <c r="B226" s="157"/>
      <c r="D226" s="150" t="s">
        <v>237</v>
      </c>
      <c r="E226" s="158" t="s">
        <v>811</v>
      </c>
      <c r="F226" s="159" t="s">
        <v>240</v>
      </c>
      <c r="H226" s="160">
        <v>13.003</v>
      </c>
      <c r="I226" s="161"/>
      <c r="L226" s="157"/>
      <c r="M226" s="162"/>
      <c r="T226" s="163"/>
      <c r="AT226" s="158" t="s">
        <v>237</v>
      </c>
      <c r="AU226" s="158" t="s">
        <v>83</v>
      </c>
      <c r="AV226" s="13" t="s">
        <v>233</v>
      </c>
      <c r="AW226" s="13" t="s">
        <v>33</v>
      </c>
      <c r="AX226" s="13" t="s">
        <v>81</v>
      </c>
      <c r="AY226" s="158" t="s">
        <v>226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1915</v>
      </c>
      <c r="F227" s="134" t="s">
        <v>1916</v>
      </c>
      <c r="G227" s="135" t="s">
        <v>243</v>
      </c>
      <c r="H227" s="136">
        <v>6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0.22394</v>
      </c>
      <c r="R227" s="141">
        <f>Q227*H227</f>
        <v>1.3436399999999999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1917</v>
      </c>
    </row>
    <row r="228" spans="2:65" s="1" customFormat="1" x14ac:dyDescent="0.2">
      <c r="B228" s="33"/>
      <c r="D228" s="145" t="s">
        <v>235</v>
      </c>
      <c r="F228" s="146" t="s">
        <v>1918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2490</v>
      </c>
      <c r="H229" s="153">
        <v>6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" customFormat="1" ht="16.5" customHeight="1" x14ac:dyDescent="0.2">
      <c r="B230" s="33"/>
      <c r="C230" s="175" t="s">
        <v>468</v>
      </c>
      <c r="D230" s="175" t="s">
        <v>331</v>
      </c>
      <c r="E230" s="176" t="s">
        <v>1919</v>
      </c>
      <c r="F230" s="177" t="s">
        <v>1920</v>
      </c>
      <c r="G230" s="178" t="s">
        <v>243</v>
      </c>
      <c r="H230" s="179">
        <v>1</v>
      </c>
      <c r="I230" s="180"/>
      <c r="J230" s="181">
        <f>ROUND(I230*H230,2)</f>
        <v>0</v>
      </c>
      <c r="K230" s="177" t="s">
        <v>232</v>
      </c>
      <c r="L230" s="182"/>
      <c r="M230" s="183" t="s">
        <v>19</v>
      </c>
      <c r="N230" s="184" t="s">
        <v>44</v>
      </c>
      <c r="P230" s="141">
        <f>O230*H230</f>
        <v>0</v>
      </c>
      <c r="Q230" s="141">
        <v>2.8000000000000001E-2</v>
      </c>
      <c r="R230" s="141">
        <f>Q230*H230</f>
        <v>2.8000000000000001E-2</v>
      </c>
      <c r="S230" s="141">
        <v>0</v>
      </c>
      <c r="T230" s="142">
        <f>S230*H230</f>
        <v>0</v>
      </c>
      <c r="AR230" s="143" t="s">
        <v>270</v>
      </c>
      <c r="AT230" s="143" t="s">
        <v>331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1921</v>
      </c>
    </row>
    <row r="231" spans="2:65" s="12" customFormat="1" x14ac:dyDescent="0.2">
      <c r="B231" s="149"/>
      <c r="D231" s="150" t="s">
        <v>237</v>
      </c>
      <c r="E231" s="151" t="s">
        <v>19</v>
      </c>
      <c r="F231" s="152" t="s">
        <v>2744</v>
      </c>
      <c r="H231" s="153">
        <v>1</v>
      </c>
      <c r="I231" s="154"/>
      <c r="L231" s="149"/>
      <c r="M231" s="155"/>
      <c r="T231" s="156"/>
      <c r="AT231" s="151" t="s">
        <v>237</v>
      </c>
      <c r="AU231" s="151" t="s">
        <v>83</v>
      </c>
      <c r="AV231" s="12" t="s">
        <v>83</v>
      </c>
      <c r="AW231" s="12" t="s">
        <v>33</v>
      </c>
      <c r="AX231" s="12" t="s">
        <v>73</v>
      </c>
      <c r="AY231" s="151" t="s">
        <v>226</v>
      </c>
    </row>
    <row r="232" spans="2:65" s="13" customFormat="1" x14ac:dyDescent="0.2">
      <c r="B232" s="157"/>
      <c r="D232" s="150" t="s">
        <v>237</v>
      </c>
      <c r="E232" s="158" t="s">
        <v>19</v>
      </c>
      <c r="F232" s="159" t="s">
        <v>240</v>
      </c>
      <c r="H232" s="160">
        <v>1</v>
      </c>
      <c r="I232" s="161"/>
      <c r="L232" s="157"/>
      <c r="M232" s="162"/>
      <c r="T232" s="163"/>
      <c r="AT232" s="158" t="s">
        <v>237</v>
      </c>
      <c r="AU232" s="158" t="s">
        <v>83</v>
      </c>
      <c r="AV232" s="13" t="s">
        <v>233</v>
      </c>
      <c r="AW232" s="13" t="s">
        <v>33</v>
      </c>
      <c r="AX232" s="13" t="s">
        <v>81</v>
      </c>
      <c r="AY232" s="158" t="s">
        <v>226</v>
      </c>
    </row>
    <row r="233" spans="2:65" s="1" customFormat="1" ht="16.5" customHeight="1" x14ac:dyDescent="0.2">
      <c r="B233" s="33"/>
      <c r="C233" s="175" t="s">
        <v>473</v>
      </c>
      <c r="D233" s="175" t="s">
        <v>331</v>
      </c>
      <c r="E233" s="176" t="s">
        <v>2062</v>
      </c>
      <c r="F233" s="177" t="s">
        <v>2063</v>
      </c>
      <c r="G233" s="178" t="s">
        <v>243</v>
      </c>
      <c r="H233" s="179">
        <v>1</v>
      </c>
      <c r="I233" s="180"/>
      <c r="J233" s="181">
        <f>ROUND(I233*H233,2)</f>
        <v>0</v>
      </c>
      <c r="K233" s="177" t="s">
        <v>232</v>
      </c>
      <c r="L233" s="182"/>
      <c r="M233" s="183" t="s">
        <v>19</v>
      </c>
      <c r="N233" s="184" t="s">
        <v>44</v>
      </c>
      <c r="P233" s="141">
        <f>O233*H233</f>
        <v>0</v>
      </c>
      <c r="Q233" s="141">
        <v>5.0999999999999997E-2</v>
      </c>
      <c r="R233" s="141">
        <f>Q233*H233</f>
        <v>5.0999999999999997E-2</v>
      </c>
      <c r="S233" s="141">
        <v>0</v>
      </c>
      <c r="T233" s="142">
        <f>S233*H233</f>
        <v>0</v>
      </c>
      <c r="AR233" s="143" t="s">
        <v>270</v>
      </c>
      <c r="AT233" s="143" t="s">
        <v>331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233</v>
      </c>
      <c r="BM233" s="143" t="s">
        <v>2064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2744</v>
      </c>
      <c r="H234" s="153">
        <v>1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73</v>
      </c>
      <c r="AY234" s="151" t="s">
        <v>226</v>
      </c>
    </row>
    <row r="235" spans="2:65" s="13" customFormat="1" x14ac:dyDescent="0.2">
      <c r="B235" s="157"/>
      <c r="D235" s="150" t="s">
        <v>237</v>
      </c>
      <c r="E235" s="158" t="s">
        <v>19</v>
      </c>
      <c r="F235" s="159" t="s">
        <v>240</v>
      </c>
      <c r="H235" s="160">
        <v>1</v>
      </c>
      <c r="I235" s="161"/>
      <c r="L235" s="157"/>
      <c r="M235" s="162"/>
      <c r="T235" s="163"/>
      <c r="AT235" s="158" t="s">
        <v>237</v>
      </c>
      <c r="AU235" s="158" t="s">
        <v>83</v>
      </c>
      <c r="AV235" s="13" t="s">
        <v>233</v>
      </c>
      <c r="AW235" s="13" t="s">
        <v>33</v>
      </c>
      <c r="AX235" s="13" t="s">
        <v>81</v>
      </c>
      <c r="AY235" s="158" t="s">
        <v>226</v>
      </c>
    </row>
    <row r="236" spans="2:65" s="1" customFormat="1" ht="16.5" customHeight="1" x14ac:dyDescent="0.2">
      <c r="B236" s="33"/>
      <c r="C236" s="175" t="s">
        <v>479</v>
      </c>
      <c r="D236" s="175" t="s">
        <v>331</v>
      </c>
      <c r="E236" s="176" t="s">
        <v>2066</v>
      </c>
      <c r="F236" s="177" t="s">
        <v>2067</v>
      </c>
      <c r="G236" s="178" t="s">
        <v>243</v>
      </c>
      <c r="H236" s="179">
        <v>4</v>
      </c>
      <c r="I236" s="180"/>
      <c r="J236" s="181">
        <f>ROUND(I236*H236,2)</f>
        <v>0</v>
      </c>
      <c r="K236" s="177" t="s">
        <v>232</v>
      </c>
      <c r="L236" s="182"/>
      <c r="M236" s="183" t="s">
        <v>19</v>
      </c>
      <c r="N236" s="184" t="s">
        <v>44</v>
      </c>
      <c r="P236" s="141">
        <f>O236*H236</f>
        <v>0</v>
      </c>
      <c r="Q236" s="141">
        <v>6.8000000000000005E-2</v>
      </c>
      <c r="R236" s="141">
        <f>Q236*H236</f>
        <v>0.27200000000000002</v>
      </c>
      <c r="S236" s="141">
        <v>0</v>
      </c>
      <c r="T236" s="142">
        <f>S236*H236</f>
        <v>0</v>
      </c>
      <c r="AR236" s="143" t="s">
        <v>270</v>
      </c>
      <c r="AT236" s="143" t="s">
        <v>331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2068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2745</v>
      </c>
      <c r="H237" s="153">
        <v>4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73</v>
      </c>
      <c r="AY237" s="151" t="s">
        <v>226</v>
      </c>
    </row>
    <row r="238" spans="2:65" s="13" customFormat="1" x14ac:dyDescent="0.2">
      <c r="B238" s="157"/>
      <c r="D238" s="150" t="s">
        <v>237</v>
      </c>
      <c r="E238" s="158" t="s">
        <v>19</v>
      </c>
      <c r="F238" s="159" t="s">
        <v>240</v>
      </c>
      <c r="H238" s="160">
        <v>4</v>
      </c>
      <c r="I238" s="161"/>
      <c r="L238" s="157"/>
      <c r="M238" s="162"/>
      <c r="T238" s="163"/>
      <c r="AT238" s="158" t="s">
        <v>237</v>
      </c>
      <c r="AU238" s="158" t="s">
        <v>83</v>
      </c>
      <c r="AV238" s="13" t="s">
        <v>233</v>
      </c>
      <c r="AW238" s="13" t="s">
        <v>33</v>
      </c>
      <c r="AX238" s="13" t="s">
        <v>81</v>
      </c>
      <c r="AY238" s="158" t="s">
        <v>226</v>
      </c>
    </row>
    <row r="239" spans="2:65" s="1" customFormat="1" ht="21.75" customHeight="1" x14ac:dyDescent="0.2">
      <c r="B239" s="33"/>
      <c r="C239" s="132" t="s">
        <v>484</v>
      </c>
      <c r="D239" s="132" t="s">
        <v>228</v>
      </c>
      <c r="E239" s="133" t="s">
        <v>2070</v>
      </c>
      <c r="F239" s="134" t="s">
        <v>2071</v>
      </c>
      <c r="G239" s="135" t="s">
        <v>243</v>
      </c>
      <c r="H239" s="136">
        <v>3</v>
      </c>
      <c r="I239" s="137"/>
      <c r="J239" s="138">
        <f>ROUND(I239*H239,2)</f>
        <v>0</v>
      </c>
      <c r="K239" s="134" t="s">
        <v>232</v>
      </c>
      <c r="L239" s="33"/>
      <c r="M239" s="139" t="s">
        <v>19</v>
      </c>
      <c r="N239" s="140" t="s">
        <v>44</v>
      </c>
      <c r="P239" s="141">
        <f>O239*H239</f>
        <v>0</v>
      </c>
      <c r="Q239" s="141">
        <v>0.22394</v>
      </c>
      <c r="R239" s="141">
        <f>Q239*H239</f>
        <v>0.67181999999999997</v>
      </c>
      <c r="S239" s="141">
        <v>0</v>
      </c>
      <c r="T239" s="142">
        <f>S239*H239</f>
        <v>0</v>
      </c>
      <c r="AR239" s="143" t="s">
        <v>233</v>
      </c>
      <c r="AT239" s="143" t="s">
        <v>228</v>
      </c>
      <c r="AU239" s="143" t="s">
        <v>83</v>
      </c>
      <c r="AY239" s="18" t="s">
        <v>226</v>
      </c>
      <c r="BE239" s="144">
        <f>IF(N239="základní",J239,0)</f>
        <v>0</v>
      </c>
      <c r="BF239" s="144">
        <f>IF(N239="snížená",J239,0)</f>
        <v>0</v>
      </c>
      <c r="BG239" s="144">
        <f>IF(N239="zákl. přenesená",J239,0)</f>
        <v>0</v>
      </c>
      <c r="BH239" s="144">
        <f>IF(N239="sníž. přenesená",J239,0)</f>
        <v>0</v>
      </c>
      <c r="BI239" s="144">
        <f>IF(N239="nulová",J239,0)</f>
        <v>0</v>
      </c>
      <c r="BJ239" s="18" t="s">
        <v>81</v>
      </c>
      <c r="BK239" s="144">
        <f>ROUND(I239*H239,2)</f>
        <v>0</v>
      </c>
      <c r="BL239" s="18" t="s">
        <v>233</v>
      </c>
      <c r="BM239" s="143" t="s">
        <v>2072</v>
      </c>
    </row>
    <row r="240" spans="2:65" s="1" customFormat="1" x14ac:dyDescent="0.2">
      <c r="B240" s="33"/>
      <c r="D240" s="145" t="s">
        <v>235</v>
      </c>
      <c r="F240" s="146" t="s">
        <v>2073</v>
      </c>
      <c r="I240" s="147"/>
      <c r="L240" s="33"/>
      <c r="M240" s="148"/>
      <c r="T240" s="54"/>
      <c r="AT240" s="18" t="s">
        <v>235</v>
      </c>
      <c r="AU240" s="18" t="s">
        <v>83</v>
      </c>
    </row>
    <row r="241" spans="2:65" s="1" customFormat="1" ht="16.5" customHeight="1" x14ac:dyDescent="0.2">
      <c r="B241" s="33"/>
      <c r="C241" s="175" t="s">
        <v>489</v>
      </c>
      <c r="D241" s="175" t="s">
        <v>331</v>
      </c>
      <c r="E241" s="176" t="s">
        <v>2074</v>
      </c>
      <c r="F241" s="177" t="s">
        <v>2075</v>
      </c>
      <c r="G241" s="178" t="s">
        <v>243</v>
      </c>
      <c r="H241" s="179">
        <v>3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8.1000000000000003E-2</v>
      </c>
      <c r="R241" s="141">
        <f>Q241*H241</f>
        <v>0.24299999999999999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2076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2746</v>
      </c>
      <c r="H242" s="153">
        <v>3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3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24.2" customHeight="1" x14ac:dyDescent="0.2">
      <c r="B244" s="33"/>
      <c r="C244" s="132" t="s">
        <v>496</v>
      </c>
      <c r="D244" s="132" t="s">
        <v>228</v>
      </c>
      <c r="E244" s="133" t="s">
        <v>907</v>
      </c>
      <c r="F244" s="134" t="s">
        <v>908</v>
      </c>
      <c r="G244" s="135" t="s">
        <v>277</v>
      </c>
      <c r="H244" s="136">
        <v>1.125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2.234</v>
      </c>
      <c r="R244" s="141">
        <f>Q244*H244</f>
        <v>2.5132500000000002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1923</v>
      </c>
    </row>
    <row r="245" spans="2:65" s="1" customFormat="1" x14ac:dyDescent="0.2">
      <c r="B245" s="33"/>
      <c r="D245" s="145" t="s">
        <v>235</v>
      </c>
      <c r="F245" s="146" t="s">
        <v>910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1924</v>
      </c>
      <c r="H246" s="153">
        <v>1.125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808</v>
      </c>
      <c r="F247" s="159" t="s">
        <v>240</v>
      </c>
      <c r="H247" s="160">
        <v>1.125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24.2" customHeight="1" x14ac:dyDescent="0.2">
      <c r="B248" s="33"/>
      <c r="C248" s="132" t="s">
        <v>502</v>
      </c>
      <c r="D248" s="132" t="s">
        <v>228</v>
      </c>
      <c r="E248" s="133" t="s">
        <v>912</v>
      </c>
      <c r="F248" s="134" t="s">
        <v>913</v>
      </c>
      <c r="G248" s="135" t="s">
        <v>231</v>
      </c>
      <c r="H248" s="136">
        <v>3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6.3200000000000001E-3</v>
      </c>
      <c r="R248" s="141">
        <f>Q248*H248</f>
        <v>1.8960000000000001E-2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1925</v>
      </c>
    </row>
    <row r="249" spans="2:65" s="1" customFormat="1" x14ac:dyDescent="0.2">
      <c r="B249" s="33"/>
      <c r="D249" s="145" t="s">
        <v>235</v>
      </c>
      <c r="F249" s="146" t="s">
        <v>915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916</v>
      </c>
      <c r="H250" s="153">
        <v>3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3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1" customFormat="1" ht="22.9" customHeight="1" x14ac:dyDescent="0.2">
      <c r="B252" s="120"/>
      <c r="D252" s="121" t="s">
        <v>72</v>
      </c>
      <c r="E252" s="130" t="s">
        <v>255</v>
      </c>
      <c r="F252" s="130" t="s">
        <v>435</v>
      </c>
      <c r="I252" s="123"/>
      <c r="J252" s="131">
        <f>BK252</f>
        <v>0</v>
      </c>
      <c r="L252" s="120"/>
      <c r="M252" s="125"/>
      <c r="P252" s="126">
        <f>SUM(P253:P276)</f>
        <v>0</v>
      </c>
      <c r="R252" s="126">
        <f>SUM(R253:R276)</f>
        <v>0</v>
      </c>
      <c r="T252" s="127">
        <f>SUM(T253:T276)</f>
        <v>0</v>
      </c>
      <c r="AR252" s="121" t="s">
        <v>81</v>
      </c>
      <c r="AT252" s="128" t="s">
        <v>72</v>
      </c>
      <c r="AU252" s="128" t="s">
        <v>81</v>
      </c>
      <c r="AY252" s="121" t="s">
        <v>226</v>
      </c>
      <c r="BK252" s="129">
        <f>SUM(BK253:BK276)</f>
        <v>0</v>
      </c>
    </row>
    <row r="253" spans="2:65" s="1" customFormat="1" ht="16.5" customHeight="1" x14ac:dyDescent="0.2">
      <c r="B253" s="33"/>
      <c r="C253" s="132" t="s">
        <v>508</v>
      </c>
      <c r="D253" s="132" t="s">
        <v>228</v>
      </c>
      <c r="E253" s="133" t="s">
        <v>1461</v>
      </c>
      <c r="F253" s="134" t="s">
        <v>1462</v>
      </c>
      <c r="G253" s="135" t="s">
        <v>231</v>
      </c>
      <c r="H253" s="136">
        <v>125.02800000000001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1926</v>
      </c>
    </row>
    <row r="254" spans="2:65" s="1" customFormat="1" x14ac:dyDescent="0.2">
      <c r="B254" s="33"/>
      <c r="D254" s="145" t="s">
        <v>235</v>
      </c>
      <c r="F254" s="146" t="s">
        <v>1464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5" customFormat="1" x14ac:dyDescent="0.2">
      <c r="B255" s="185"/>
      <c r="D255" s="150" t="s">
        <v>237</v>
      </c>
      <c r="E255" s="186" t="s">
        <v>19</v>
      </c>
      <c r="F255" s="187" t="s">
        <v>2747</v>
      </c>
      <c r="H255" s="186" t="s">
        <v>19</v>
      </c>
      <c r="I255" s="188"/>
      <c r="L255" s="185"/>
      <c r="M255" s="189"/>
      <c r="T255" s="190"/>
      <c r="AT255" s="186" t="s">
        <v>237</v>
      </c>
      <c r="AU255" s="186" t="s">
        <v>83</v>
      </c>
      <c r="AV255" s="15" t="s">
        <v>81</v>
      </c>
      <c r="AW255" s="15" t="s">
        <v>33</v>
      </c>
      <c r="AX255" s="15" t="s">
        <v>73</v>
      </c>
      <c r="AY255" s="186" t="s">
        <v>226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2748</v>
      </c>
      <c r="H256" s="153">
        <v>125.02800000000001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73</v>
      </c>
      <c r="AY256" s="151" t="s">
        <v>226</v>
      </c>
    </row>
    <row r="257" spans="2:65" s="13" customFormat="1" x14ac:dyDescent="0.2">
      <c r="B257" s="157"/>
      <c r="D257" s="150" t="s">
        <v>237</v>
      </c>
      <c r="E257" s="158" t="s">
        <v>19</v>
      </c>
      <c r="F257" s="159" t="s">
        <v>240</v>
      </c>
      <c r="H257" s="160">
        <v>125.02800000000001</v>
      </c>
      <c r="I257" s="161"/>
      <c r="L257" s="157"/>
      <c r="M257" s="162"/>
      <c r="T257" s="163"/>
      <c r="AT257" s="158" t="s">
        <v>237</v>
      </c>
      <c r="AU257" s="158" t="s">
        <v>83</v>
      </c>
      <c r="AV257" s="13" t="s">
        <v>233</v>
      </c>
      <c r="AW257" s="13" t="s">
        <v>33</v>
      </c>
      <c r="AX257" s="13" t="s">
        <v>81</v>
      </c>
      <c r="AY257" s="158" t="s">
        <v>226</v>
      </c>
    </row>
    <row r="258" spans="2:65" s="1" customFormat="1" ht="21.75" customHeight="1" x14ac:dyDescent="0.2">
      <c r="B258" s="33"/>
      <c r="C258" s="132" t="s">
        <v>513</v>
      </c>
      <c r="D258" s="132" t="s">
        <v>228</v>
      </c>
      <c r="E258" s="133" t="s">
        <v>1704</v>
      </c>
      <c r="F258" s="134" t="s">
        <v>1705</v>
      </c>
      <c r="G258" s="135" t="s">
        <v>231</v>
      </c>
      <c r="H258" s="136">
        <v>125.02800000000001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2749</v>
      </c>
    </row>
    <row r="259" spans="2:65" s="1" customFormat="1" x14ac:dyDescent="0.2">
      <c r="B259" s="33"/>
      <c r="D259" s="145" t="s">
        <v>235</v>
      </c>
      <c r="F259" s="146" t="s">
        <v>1707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2750</v>
      </c>
      <c r="H260" s="153">
        <v>125.02800000000001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518</v>
      </c>
      <c r="D261" s="132" t="s">
        <v>228</v>
      </c>
      <c r="E261" s="133" t="s">
        <v>1465</v>
      </c>
      <c r="F261" s="134" t="s">
        <v>1466</v>
      </c>
      <c r="G261" s="135" t="s">
        <v>231</v>
      </c>
      <c r="H261" s="136">
        <v>677.23500000000001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2751</v>
      </c>
    </row>
    <row r="262" spans="2:65" s="1" customFormat="1" x14ac:dyDescent="0.2">
      <c r="B262" s="33"/>
      <c r="D262" s="145" t="s">
        <v>235</v>
      </c>
      <c r="F262" s="146" t="s">
        <v>1468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5" customFormat="1" x14ac:dyDescent="0.2">
      <c r="B263" s="185"/>
      <c r="D263" s="150" t="s">
        <v>237</v>
      </c>
      <c r="E263" s="186" t="s">
        <v>19</v>
      </c>
      <c r="F263" s="187" t="s">
        <v>2752</v>
      </c>
      <c r="H263" s="186" t="s">
        <v>19</v>
      </c>
      <c r="I263" s="188"/>
      <c r="L263" s="185"/>
      <c r="M263" s="189"/>
      <c r="T263" s="190"/>
      <c r="AT263" s="186" t="s">
        <v>237</v>
      </c>
      <c r="AU263" s="186" t="s">
        <v>83</v>
      </c>
      <c r="AV263" s="15" t="s">
        <v>81</v>
      </c>
      <c r="AW263" s="15" t="s">
        <v>33</v>
      </c>
      <c r="AX263" s="15" t="s">
        <v>73</v>
      </c>
      <c r="AY263" s="186" t="s">
        <v>226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2753</v>
      </c>
      <c r="H264" s="153">
        <v>677.23500000000001</v>
      </c>
      <c r="I264" s="154"/>
      <c r="L264" s="149"/>
      <c r="M264" s="155"/>
      <c r="T264" s="156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81</v>
      </c>
      <c r="AY264" s="151" t="s">
        <v>226</v>
      </c>
    </row>
    <row r="265" spans="2:65" s="1" customFormat="1" ht="24.2" customHeight="1" x14ac:dyDescent="0.2">
      <c r="B265" s="33"/>
      <c r="C265" s="132" t="s">
        <v>524</v>
      </c>
      <c r="D265" s="132" t="s">
        <v>228</v>
      </c>
      <c r="E265" s="133" t="s">
        <v>2754</v>
      </c>
      <c r="F265" s="134" t="s">
        <v>2755</v>
      </c>
      <c r="G265" s="135" t="s">
        <v>231</v>
      </c>
      <c r="H265" s="136">
        <v>125.02800000000001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2756</v>
      </c>
    </row>
    <row r="266" spans="2:65" s="1" customFormat="1" x14ac:dyDescent="0.2">
      <c r="B266" s="33"/>
      <c r="D266" s="145" t="s">
        <v>235</v>
      </c>
      <c r="F266" s="146" t="s">
        <v>2757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5" customFormat="1" x14ac:dyDescent="0.2">
      <c r="B267" s="185"/>
      <c r="D267" s="150" t="s">
        <v>237</v>
      </c>
      <c r="E267" s="186" t="s">
        <v>19</v>
      </c>
      <c r="F267" s="187" t="s">
        <v>2758</v>
      </c>
      <c r="H267" s="186" t="s">
        <v>19</v>
      </c>
      <c r="I267" s="188"/>
      <c r="L267" s="185"/>
      <c r="M267" s="189"/>
      <c r="T267" s="190"/>
      <c r="AT267" s="186" t="s">
        <v>237</v>
      </c>
      <c r="AU267" s="186" t="s">
        <v>83</v>
      </c>
      <c r="AV267" s="15" t="s">
        <v>81</v>
      </c>
      <c r="AW267" s="15" t="s">
        <v>33</v>
      </c>
      <c r="AX267" s="15" t="s">
        <v>73</v>
      </c>
      <c r="AY267" s="186" t="s">
        <v>226</v>
      </c>
    </row>
    <row r="268" spans="2:65" s="12" customFormat="1" x14ac:dyDescent="0.2">
      <c r="B268" s="149"/>
      <c r="D268" s="150" t="s">
        <v>237</v>
      </c>
      <c r="E268" s="151" t="s">
        <v>2711</v>
      </c>
      <c r="F268" s="152" t="s">
        <v>2759</v>
      </c>
      <c r="H268" s="153">
        <v>125.02800000000001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81</v>
      </c>
      <c r="AY268" s="151" t="s">
        <v>226</v>
      </c>
    </row>
    <row r="269" spans="2:65" s="1" customFormat="1" ht="16.5" customHeight="1" x14ac:dyDescent="0.2">
      <c r="B269" s="33"/>
      <c r="C269" s="132" t="s">
        <v>532</v>
      </c>
      <c r="D269" s="132" t="s">
        <v>228</v>
      </c>
      <c r="E269" s="133" t="s">
        <v>1715</v>
      </c>
      <c r="F269" s="134" t="s">
        <v>1716</v>
      </c>
      <c r="G269" s="135" t="s">
        <v>231</v>
      </c>
      <c r="H269" s="136">
        <v>677.23500000000001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1933</v>
      </c>
    </row>
    <row r="270" spans="2:65" s="1" customFormat="1" x14ac:dyDescent="0.2">
      <c r="B270" s="33"/>
      <c r="D270" s="145" t="s">
        <v>235</v>
      </c>
      <c r="F270" s="146" t="s">
        <v>1718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" customFormat="1" ht="16.5" customHeight="1" x14ac:dyDescent="0.2">
      <c r="B271" s="33"/>
      <c r="C271" s="132" t="s">
        <v>538</v>
      </c>
      <c r="D271" s="132" t="s">
        <v>228</v>
      </c>
      <c r="E271" s="133" t="s">
        <v>1719</v>
      </c>
      <c r="F271" s="134" t="s">
        <v>1720</v>
      </c>
      <c r="G271" s="135" t="s">
        <v>231</v>
      </c>
      <c r="H271" s="136">
        <v>677.23500000000001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0</v>
      </c>
      <c r="R271" s="141">
        <f>Q271*H271</f>
        <v>0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1935</v>
      </c>
    </row>
    <row r="272" spans="2:65" s="1" customFormat="1" x14ac:dyDescent="0.2">
      <c r="B272" s="33"/>
      <c r="D272" s="145" t="s">
        <v>235</v>
      </c>
      <c r="F272" s="146" t="s">
        <v>1722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2760</v>
      </c>
      <c r="H273" s="153">
        <v>677.23500000000001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81</v>
      </c>
      <c r="AY273" s="151" t="s">
        <v>226</v>
      </c>
    </row>
    <row r="274" spans="2:65" s="1" customFormat="1" ht="24.2" customHeight="1" x14ac:dyDescent="0.2">
      <c r="B274" s="33"/>
      <c r="C274" s="132" t="s">
        <v>1328</v>
      </c>
      <c r="D274" s="132" t="s">
        <v>228</v>
      </c>
      <c r="E274" s="133" t="s">
        <v>1469</v>
      </c>
      <c r="F274" s="134" t="s">
        <v>1470</v>
      </c>
      <c r="G274" s="135" t="s">
        <v>231</v>
      </c>
      <c r="H274" s="136">
        <v>677.23500000000001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0</v>
      </c>
      <c r="R274" s="141">
        <f>Q274*H274</f>
        <v>0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2761</v>
      </c>
    </row>
    <row r="275" spans="2:65" s="1" customFormat="1" x14ac:dyDescent="0.2">
      <c r="B275" s="33"/>
      <c r="D275" s="145" t="s">
        <v>235</v>
      </c>
      <c r="F275" s="146" t="s">
        <v>1472</v>
      </c>
      <c r="I275" s="147"/>
      <c r="L275" s="33"/>
      <c r="M275" s="148"/>
      <c r="T275" s="54"/>
      <c r="AT275" s="18" t="s">
        <v>235</v>
      </c>
      <c r="AU275" s="18" t="s">
        <v>83</v>
      </c>
    </row>
    <row r="276" spans="2:65" s="12" customFormat="1" x14ac:dyDescent="0.2">
      <c r="B276" s="149"/>
      <c r="D276" s="150" t="s">
        <v>237</v>
      </c>
      <c r="E276" s="151" t="s">
        <v>19</v>
      </c>
      <c r="F276" s="152" t="s">
        <v>2762</v>
      </c>
      <c r="H276" s="153">
        <v>677.23500000000001</v>
      </c>
      <c r="I276" s="154"/>
      <c r="L276" s="149"/>
      <c r="M276" s="155"/>
      <c r="T276" s="156"/>
      <c r="AT276" s="151" t="s">
        <v>237</v>
      </c>
      <c r="AU276" s="151" t="s">
        <v>83</v>
      </c>
      <c r="AV276" s="12" t="s">
        <v>83</v>
      </c>
      <c r="AW276" s="12" t="s">
        <v>33</v>
      </c>
      <c r="AX276" s="12" t="s">
        <v>81</v>
      </c>
      <c r="AY276" s="151" t="s">
        <v>226</v>
      </c>
    </row>
    <row r="277" spans="2:65" s="11" customFormat="1" ht="22.9" customHeight="1" x14ac:dyDescent="0.2">
      <c r="B277" s="120"/>
      <c r="D277" s="121" t="s">
        <v>72</v>
      </c>
      <c r="E277" s="130" t="s">
        <v>270</v>
      </c>
      <c r="F277" s="130" t="s">
        <v>697</v>
      </c>
      <c r="I277" s="123"/>
      <c r="J277" s="131">
        <f>BK277</f>
        <v>0</v>
      </c>
      <c r="L277" s="120"/>
      <c r="M277" s="125"/>
      <c r="P277" s="126">
        <f>SUM(P278:P333)</f>
        <v>0</v>
      </c>
      <c r="R277" s="126">
        <f>SUM(R278:R333)</f>
        <v>21.101309000000001</v>
      </c>
      <c r="T277" s="127">
        <f>SUM(T278:T333)</f>
        <v>0</v>
      </c>
      <c r="AR277" s="121" t="s">
        <v>81</v>
      </c>
      <c r="AT277" s="128" t="s">
        <v>72</v>
      </c>
      <c r="AU277" s="128" t="s">
        <v>81</v>
      </c>
      <c r="AY277" s="121" t="s">
        <v>226</v>
      </c>
      <c r="BK277" s="129">
        <f>SUM(BK278:BK333)</f>
        <v>0</v>
      </c>
    </row>
    <row r="278" spans="2:65" s="1" customFormat="1" ht="21.75" customHeight="1" x14ac:dyDescent="0.2">
      <c r="B278" s="33"/>
      <c r="C278" s="132" t="s">
        <v>1330</v>
      </c>
      <c r="D278" s="132" t="s">
        <v>228</v>
      </c>
      <c r="E278" s="133" t="s">
        <v>934</v>
      </c>
      <c r="F278" s="134" t="s">
        <v>935</v>
      </c>
      <c r="G278" s="135" t="s">
        <v>396</v>
      </c>
      <c r="H278" s="136">
        <v>108.36</v>
      </c>
      <c r="I278" s="137"/>
      <c r="J278" s="138">
        <f>ROUND(I278*H278,2)</f>
        <v>0</v>
      </c>
      <c r="K278" s="134" t="s">
        <v>232</v>
      </c>
      <c r="L278" s="33"/>
      <c r="M278" s="139" t="s">
        <v>19</v>
      </c>
      <c r="N278" s="140" t="s">
        <v>44</v>
      </c>
      <c r="P278" s="141">
        <f>O278*H278</f>
        <v>0</v>
      </c>
      <c r="Q278" s="141">
        <v>2.0000000000000002E-5</v>
      </c>
      <c r="R278" s="141">
        <f>Q278*H278</f>
        <v>2.1672000000000002E-3</v>
      </c>
      <c r="S278" s="141">
        <v>0</v>
      </c>
      <c r="T278" s="142">
        <f>S278*H278</f>
        <v>0</v>
      </c>
      <c r="AR278" s="143" t="s">
        <v>233</v>
      </c>
      <c r="AT278" s="143" t="s">
        <v>228</v>
      </c>
      <c r="AU278" s="143" t="s">
        <v>83</v>
      </c>
      <c r="AY278" s="18" t="s">
        <v>226</v>
      </c>
      <c r="BE278" s="144">
        <f>IF(N278="základní",J278,0)</f>
        <v>0</v>
      </c>
      <c r="BF278" s="144">
        <f>IF(N278="snížená",J278,0)</f>
        <v>0</v>
      </c>
      <c r="BG278" s="144">
        <f>IF(N278="zákl. přenesená",J278,0)</f>
        <v>0</v>
      </c>
      <c r="BH278" s="144">
        <f>IF(N278="sníž. přenesená",J278,0)</f>
        <v>0</v>
      </c>
      <c r="BI278" s="144">
        <f>IF(N278="nulová",J278,0)</f>
        <v>0</v>
      </c>
      <c r="BJ278" s="18" t="s">
        <v>81</v>
      </c>
      <c r="BK278" s="144">
        <f>ROUND(I278*H278,2)</f>
        <v>0</v>
      </c>
      <c r="BL278" s="18" t="s">
        <v>233</v>
      </c>
      <c r="BM278" s="143" t="s">
        <v>1939</v>
      </c>
    </row>
    <row r="279" spans="2:65" s="1" customFormat="1" x14ac:dyDescent="0.2">
      <c r="B279" s="33"/>
      <c r="D279" s="145" t="s">
        <v>235</v>
      </c>
      <c r="F279" s="146" t="s">
        <v>937</v>
      </c>
      <c r="I279" s="147"/>
      <c r="L279" s="33"/>
      <c r="M279" s="148"/>
      <c r="T279" s="54"/>
      <c r="AT279" s="18" t="s">
        <v>235</v>
      </c>
      <c r="AU279" s="18" t="s">
        <v>83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2763</v>
      </c>
      <c r="H280" s="153">
        <v>108.36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3" customFormat="1" x14ac:dyDescent="0.2">
      <c r="B281" s="157"/>
      <c r="D281" s="150" t="s">
        <v>237</v>
      </c>
      <c r="E281" s="158" t="s">
        <v>1828</v>
      </c>
      <c r="F281" s="159" t="s">
        <v>240</v>
      </c>
      <c r="H281" s="160">
        <v>108.36</v>
      </c>
      <c r="I281" s="161"/>
      <c r="L281" s="157"/>
      <c r="M281" s="162"/>
      <c r="T281" s="163"/>
      <c r="AT281" s="158" t="s">
        <v>237</v>
      </c>
      <c r="AU281" s="158" t="s">
        <v>83</v>
      </c>
      <c r="AV281" s="13" t="s">
        <v>233</v>
      </c>
      <c r="AW281" s="13" t="s">
        <v>33</v>
      </c>
      <c r="AX281" s="13" t="s">
        <v>81</v>
      </c>
      <c r="AY281" s="158" t="s">
        <v>226</v>
      </c>
    </row>
    <row r="282" spans="2:65" s="1" customFormat="1" ht="16.5" customHeight="1" x14ac:dyDescent="0.2">
      <c r="B282" s="33"/>
      <c r="C282" s="175" t="s">
        <v>1332</v>
      </c>
      <c r="D282" s="175" t="s">
        <v>331</v>
      </c>
      <c r="E282" s="176" t="s">
        <v>939</v>
      </c>
      <c r="F282" s="177" t="s">
        <v>940</v>
      </c>
      <c r="G282" s="178" t="s">
        <v>396</v>
      </c>
      <c r="H282" s="179">
        <v>109.985</v>
      </c>
      <c r="I282" s="180"/>
      <c r="J282" s="181">
        <f>ROUND(I282*H282,2)</f>
        <v>0</v>
      </c>
      <c r="K282" s="177" t="s">
        <v>232</v>
      </c>
      <c r="L282" s="182"/>
      <c r="M282" s="183" t="s">
        <v>19</v>
      </c>
      <c r="N282" s="184" t="s">
        <v>44</v>
      </c>
      <c r="P282" s="141">
        <f>O282*H282</f>
        <v>0</v>
      </c>
      <c r="Q282" s="141">
        <v>1.34E-2</v>
      </c>
      <c r="R282" s="141">
        <f>Q282*H282</f>
        <v>1.4737990000000001</v>
      </c>
      <c r="S282" s="141">
        <v>0</v>
      </c>
      <c r="T282" s="142">
        <f>S282*H282</f>
        <v>0</v>
      </c>
      <c r="AR282" s="143" t="s">
        <v>270</v>
      </c>
      <c r="AT282" s="143" t="s">
        <v>331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1941</v>
      </c>
    </row>
    <row r="283" spans="2:65" s="12" customFormat="1" x14ac:dyDescent="0.2">
      <c r="B283" s="149"/>
      <c r="D283" s="150" t="s">
        <v>237</v>
      </c>
      <c r="E283" s="151" t="s">
        <v>19</v>
      </c>
      <c r="F283" s="152" t="s">
        <v>1828</v>
      </c>
      <c r="H283" s="153">
        <v>108.36</v>
      </c>
      <c r="I283" s="154"/>
      <c r="L283" s="149"/>
      <c r="M283" s="155"/>
      <c r="T283" s="156"/>
      <c r="AT283" s="151" t="s">
        <v>237</v>
      </c>
      <c r="AU283" s="151" t="s">
        <v>83</v>
      </c>
      <c r="AV283" s="12" t="s">
        <v>83</v>
      </c>
      <c r="AW283" s="12" t="s">
        <v>33</v>
      </c>
      <c r="AX283" s="12" t="s">
        <v>81</v>
      </c>
      <c r="AY283" s="151" t="s">
        <v>226</v>
      </c>
    </row>
    <row r="284" spans="2:65" s="12" customFormat="1" x14ac:dyDescent="0.2">
      <c r="B284" s="149"/>
      <c r="D284" s="150" t="s">
        <v>237</v>
      </c>
      <c r="F284" s="152" t="s">
        <v>2764</v>
      </c>
      <c r="H284" s="153">
        <v>109.985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4</v>
      </c>
      <c r="AX284" s="12" t="s">
        <v>81</v>
      </c>
      <c r="AY284" s="151" t="s">
        <v>226</v>
      </c>
    </row>
    <row r="285" spans="2:65" s="1" customFormat="1" ht="24.2" customHeight="1" x14ac:dyDescent="0.2">
      <c r="B285" s="33"/>
      <c r="C285" s="132" t="s">
        <v>1335</v>
      </c>
      <c r="D285" s="132" t="s">
        <v>228</v>
      </c>
      <c r="E285" s="133" t="s">
        <v>1943</v>
      </c>
      <c r="F285" s="134" t="s">
        <v>1944</v>
      </c>
      <c r="G285" s="135" t="s">
        <v>243</v>
      </c>
      <c r="H285" s="136">
        <v>3</v>
      </c>
      <c r="I285" s="137"/>
      <c r="J285" s="138">
        <f>ROUND(I285*H285,2)</f>
        <v>0</v>
      </c>
      <c r="K285" s="134" t="s">
        <v>232</v>
      </c>
      <c r="L285" s="33"/>
      <c r="M285" s="139" t="s">
        <v>19</v>
      </c>
      <c r="N285" s="140" t="s">
        <v>44</v>
      </c>
      <c r="P285" s="141">
        <f>O285*H285</f>
        <v>0</v>
      </c>
      <c r="Q285" s="141">
        <v>1E-4</v>
      </c>
      <c r="R285" s="141">
        <f>Q285*H285</f>
        <v>3.0000000000000003E-4</v>
      </c>
      <c r="S285" s="141">
        <v>0</v>
      </c>
      <c r="T285" s="142">
        <f>S285*H285</f>
        <v>0</v>
      </c>
      <c r="AR285" s="143" t="s">
        <v>233</v>
      </c>
      <c r="AT285" s="143" t="s">
        <v>228</v>
      </c>
      <c r="AU285" s="143" t="s">
        <v>83</v>
      </c>
      <c r="AY285" s="18" t="s">
        <v>226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8" t="s">
        <v>81</v>
      </c>
      <c r="BK285" s="144">
        <f>ROUND(I285*H285,2)</f>
        <v>0</v>
      </c>
      <c r="BL285" s="18" t="s">
        <v>233</v>
      </c>
      <c r="BM285" s="143" t="s">
        <v>1945</v>
      </c>
    </row>
    <row r="286" spans="2:65" s="1" customFormat="1" x14ac:dyDescent="0.2">
      <c r="B286" s="33"/>
      <c r="D286" s="145" t="s">
        <v>235</v>
      </c>
      <c r="F286" s="146" t="s">
        <v>1946</v>
      </c>
      <c r="I286" s="147"/>
      <c r="L286" s="33"/>
      <c r="M286" s="148"/>
      <c r="T286" s="54"/>
      <c r="AT286" s="18" t="s">
        <v>235</v>
      </c>
      <c r="AU286" s="18" t="s">
        <v>83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2765</v>
      </c>
      <c r="H287" s="153">
        <v>3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73</v>
      </c>
      <c r="AY287" s="151" t="s">
        <v>226</v>
      </c>
    </row>
    <row r="288" spans="2:65" s="13" customFormat="1" x14ac:dyDescent="0.2">
      <c r="B288" s="157"/>
      <c r="D288" s="150" t="s">
        <v>237</v>
      </c>
      <c r="E288" s="158" t="s">
        <v>19</v>
      </c>
      <c r="F288" s="159" t="s">
        <v>240</v>
      </c>
      <c r="H288" s="160">
        <v>3</v>
      </c>
      <c r="I288" s="161"/>
      <c r="L288" s="157"/>
      <c r="M288" s="162"/>
      <c r="T288" s="163"/>
      <c r="AT288" s="158" t="s">
        <v>237</v>
      </c>
      <c r="AU288" s="158" t="s">
        <v>83</v>
      </c>
      <c r="AV288" s="13" t="s">
        <v>233</v>
      </c>
      <c r="AW288" s="13" t="s">
        <v>33</v>
      </c>
      <c r="AX288" s="13" t="s">
        <v>81</v>
      </c>
      <c r="AY288" s="158" t="s">
        <v>226</v>
      </c>
    </row>
    <row r="289" spans="2:65" s="1" customFormat="1" ht="16.5" customHeight="1" x14ac:dyDescent="0.2">
      <c r="B289" s="33"/>
      <c r="C289" s="175" t="s">
        <v>1490</v>
      </c>
      <c r="D289" s="175" t="s">
        <v>331</v>
      </c>
      <c r="E289" s="176" t="s">
        <v>1948</v>
      </c>
      <c r="F289" s="177" t="s">
        <v>1949</v>
      </c>
      <c r="G289" s="178" t="s">
        <v>243</v>
      </c>
      <c r="H289" s="179">
        <v>3.0449999999999999</v>
      </c>
      <c r="I289" s="180"/>
      <c r="J289" s="181">
        <f>ROUND(I289*H289,2)</f>
        <v>0</v>
      </c>
      <c r="K289" s="177" t="s">
        <v>19</v>
      </c>
      <c r="L289" s="182"/>
      <c r="M289" s="183" t="s">
        <v>19</v>
      </c>
      <c r="N289" s="184" t="s">
        <v>44</v>
      </c>
      <c r="P289" s="141">
        <f>O289*H289</f>
        <v>0</v>
      </c>
      <c r="Q289" s="141">
        <v>4.7999999999999996E-3</v>
      </c>
      <c r="R289" s="141">
        <f>Q289*H289</f>
        <v>1.4615999999999999E-2</v>
      </c>
      <c r="S289" s="141">
        <v>0</v>
      </c>
      <c r="T289" s="142">
        <f>S289*H289</f>
        <v>0</v>
      </c>
      <c r="AR289" s="143" t="s">
        <v>270</v>
      </c>
      <c r="AT289" s="143" t="s">
        <v>331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1950</v>
      </c>
    </row>
    <row r="290" spans="2:65" s="12" customFormat="1" x14ac:dyDescent="0.2">
      <c r="B290" s="149"/>
      <c r="D290" s="150" t="s">
        <v>237</v>
      </c>
      <c r="F290" s="152" t="s">
        <v>2766</v>
      </c>
      <c r="H290" s="153">
        <v>3.0449999999999999</v>
      </c>
      <c r="I290" s="154"/>
      <c r="L290" s="149"/>
      <c r="M290" s="155"/>
      <c r="T290" s="156"/>
      <c r="AT290" s="151" t="s">
        <v>237</v>
      </c>
      <c r="AU290" s="151" t="s">
        <v>83</v>
      </c>
      <c r="AV290" s="12" t="s">
        <v>83</v>
      </c>
      <c r="AW290" s="12" t="s">
        <v>4</v>
      </c>
      <c r="AX290" s="12" t="s">
        <v>81</v>
      </c>
      <c r="AY290" s="151" t="s">
        <v>226</v>
      </c>
    </row>
    <row r="291" spans="2:65" s="1" customFormat="1" ht="16.5" customHeight="1" x14ac:dyDescent="0.2">
      <c r="B291" s="33"/>
      <c r="C291" s="132" t="s">
        <v>1493</v>
      </c>
      <c r="D291" s="132" t="s">
        <v>228</v>
      </c>
      <c r="E291" s="133" t="s">
        <v>951</v>
      </c>
      <c r="F291" s="134" t="s">
        <v>952</v>
      </c>
      <c r="G291" s="135" t="s">
        <v>953</v>
      </c>
      <c r="H291" s="136">
        <v>5</v>
      </c>
      <c r="I291" s="137"/>
      <c r="J291" s="138">
        <f>ROUND(I291*H291,2)</f>
        <v>0</v>
      </c>
      <c r="K291" s="134" t="s">
        <v>232</v>
      </c>
      <c r="L291" s="33"/>
      <c r="M291" s="139" t="s">
        <v>19</v>
      </c>
      <c r="N291" s="140" t="s">
        <v>44</v>
      </c>
      <c r="P291" s="141">
        <f>O291*H291</f>
        <v>0</v>
      </c>
      <c r="Q291" s="141">
        <v>3.1E-4</v>
      </c>
      <c r="R291" s="141">
        <f>Q291*H291</f>
        <v>1.5499999999999999E-3</v>
      </c>
      <c r="S291" s="141">
        <v>0</v>
      </c>
      <c r="T291" s="142">
        <f>S291*H291</f>
        <v>0</v>
      </c>
      <c r="AR291" s="143" t="s">
        <v>233</v>
      </c>
      <c r="AT291" s="143" t="s">
        <v>228</v>
      </c>
      <c r="AU291" s="143" t="s">
        <v>83</v>
      </c>
      <c r="AY291" s="18" t="s">
        <v>226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81</v>
      </c>
      <c r="BK291" s="144">
        <f>ROUND(I291*H291,2)</f>
        <v>0</v>
      </c>
      <c r="BL291" s="18" t="s">
        <v>233</v>
      </c>
      <c r="BM291" s="143" t="s">
        <v>1952</v>
      </c>
    </row>
    <row r="292" spans="2:65" s="1" customFormat="1" x14ac:dyDescent="0.2">
      <c r="B292" s="33"/>
      <c r="D292" s="145" t="s">
        <v>235</v>
      </c>
      <c r="F292" s="146" t="s">
        <v>955</v>
      </c>
      <c r="I292" s="147"/>
      <c r="L292" s="33"/>
      <c r="M292" s="148"/>
      <c r="T292" s="54"/>
      <c r="AT292" s="18" t="s">
        <v>235</v>
      </c>
      <c r="AU292" s="18" t="s">
        <v>83</v>
      </c>
    </row>
    <row r="293" spans="2:65" s="12" customFormat="1" x14ac:dyDescent="0.2">
      <c r="B293" s="149"/>
      <c r="D293" s="150" t="s">
        <v>237</v>
      </c>
      <c r="E293" s="151" t="s">
        <v>19</v>
      </c>
      <c r="F293" s="152" t="s">
        <v>2767</v>
      </c>
      <c r="H293" s="153">
        <v>5</v>
      </c>
      <c r="I293" s="154"/>
      <c r="L293" s="149"/>
      <c r="M293" s="155"/>
      <c r="T293" s="156"/>
      <c r="AT293" s="151" t="s">
        <v>237</v>
      </c>
      <c r="AU293" s="151" t="s">
        <v>83</v>
      </c>
      <c r="AV293" s="12" t="s">
        <v>83</v>
      </c>
      <c r="AW293" s="12" t="s">
        <v>33</v>
      </c>
      <c r="AX293" s="12" t="s">
        <v>73</v>
      </c>
      <c r="AY293" s="151" t="s">
        <v>226</v>
      </c>
    </row>
    <row r="294" spans="2:65" s="13" customFormat="1" x14ac:dyDescent="0.2">
      <c r="B294" s="157"/>
      <c r="D294" s="150" t="s">
        <v>237</v>
      </c>
      <c r="E294" s="158" t="s">
        <v>19</v>
      </c>
      <c r="F294" s="159" t="s">
        <v>240</v>
      </c>
      <c r="H294" s="160">
        <v>5</v>
      </c>
      <c r="I294" s="161"/>
      <c r="L294" s="157"/>
      <c r="M294" s="162"/>
      <c r="T294" s="163"/>
      <c r="AT294" s="158" t="s">
        <v>237</v>
      </c>
      <c r="AU294" s="158" t="s">
        <v>83</v>
      </c>
      <c r="AV294" s="13" t="s">
        <v>233</v>
      </c>
      <c r="AW294" s="13" t="s">
        <v>33</v>
      </c>
      <c r="AX294" s="13" t="s">
        <v>81</v>
      </c>
      <c r="AY294" s="158" t="s">
        <v>226</v>
      </c>
    </row>
    <row r="295" spans="2:65" s="1" customFormat="1" ht="16.5" customHeight="1" x14ac:dyDescent="0.2">
      <c r="B295" s="33"/>
      <c r="C295" s="132" t="s">
        <v>1496</v>
      </c>
      <c r="D295" s="132" t="s">
        <v>228</v>
      </c>
      <c r="E295" s="133" t="s">
        <v>960</v>
      </c>
      <c r="F295" s="134" t="s">
        <v>961</v>
      </c>
      <c r="G295" s="135" t="s">
        <v>243</v>
      </c>
      <c r="H295" s="136">
        <v>7</v>
      </c>
      <c r="I295" s="137"/>
      <c r="J295" s="138">
        <f>ROUND(I295*H295,2)</f>
        <v>0</v>
      </c>
      <c r="K295" s="134" t="s">
        <v>232</v>
      </c>
      <c r="L295" s="33"/>
      <c r="M295" s="139" t="s">
        <v>19</v>
      </c>
      <c r="N295" s="140" t="s">
        <v>44</v>
      </c>
      <c r="P295" s="141">
        <f>O295*H295</f>
        <v>0</v>
      </c>
      <c r="Q295" s="141">
        <v>1.0189999999999999E-2</v>
      </c>
      <c r="R295" s="141">
        <f>Q295*H295</f>
        <v>7.1329999999999991E-2</v>
      </c>
      <c r="S295" s="141">
        <v>0</v>
      </c>
      <c r="T295" s="142">
        <f>S295*H295</f>
        <v>0</v>
      </c>
      <c r="AR295" s="143" t="s">
        <v>233</v>
      </c>
      <c r="AT295" s="143" t="s">
        <v>228</v>
      </c>
      <c r="AU295" s="143" t="s">
        <v>83</v>
      </c>
      <c r="AY295" s="18" t="s">
        <v>226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81</v>
      </c>
      <c r="BK295" s="144">
        <f>ROUND(I295*H295,2)</f>
        <v>0</v>
      </c>
      <c r="BL295" s="18" t="s">
        <v>233</v>
      </c>
      <c r="BM295" s="143" t="s">
        <v>1953</v>
      </c>
    </row>
    <row r="296" spans="2:65" s="1" customFormat="1" x14ac:dyDescent="0.2">
      <c r="B296" s="33"/>
      <c r="D296" s="145" t="s">
        <v>235</v>
      </c>
      <c r="F296" s="146" t="s">
        <v>963</v>
      </c>
      <c r="I296" s="147"/>
      <c r="L296" s="33"/>
      <c r="M296" s="148"/>
      <c r="T296" s="54"/>
      <c r="AT296" s="18" t="s">
        <v>235</v>
      </c>
      <c r="AU296" s="18" t="s">
        <v>83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2768</v>
      </c>
      <c r="H297" s="153">
        <v>7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81</v>
      </c>
      <c r="AY297" s="151" t="s">
        <v>226</v>
      </c>
    </row>
    <row r="298" spans="2:65" s="1" customFormat="1" ht="16.5" customHeight="1" x14ac:dyDescent="0.2">
      <c r="B298" s="33"/>
      <c r="C298" s="175" t="s">
        <v>1499</v>
      </c>
      <c r="D298" s="175" t="s">
        <v>331</v>
      </c>
      <c r="E298" s="176" t="s">
        <v>2438</v>
      </c>
      <c r="F298" s="177" t="s">
        <v>2439</v>
      </c>
      <c r="G298" s="178" t="s">
        <v>243</v>
      </c>
      <c r="H298" s="179">
        <v>3</v>
      </c>
      <c r="I298" s="180"/>
      <c r="J298" s="181">
        <f>ROUND(I298*H298,2)</f>
        <v>0</v>
      </c>
      <c r="K298" s="177" t="s">
        <v>19</v>
      </c>
      <c r="L298" s="182"/>
      <c r="M298" s="183" t="s">
        <v>19</v>
      </c>
      <c r="N298" s="184" t="s">
        <v>44</v>
      </c>
      <c r="P298" s="141">
        <f>O298*H298</f>
        <v>0</v>
      </c>
      <c r="Q298" s="141">
        <v>0.254</v>
      </c>
      <c r="R298" s="141">
        <f>Q298*H298</f>
        <v>0.76200000000000001</v>
      </c>
      <c r="S298" s="141">
        <v>0</v>
      </c>
      <c r="T298" s="142">
        <f>S298*H298</f>
        <v>0</v>
      </c>
      <c r="AR298" s="143" t="s">
        <v>270</v>
      </c>
      <c r="AT298" s="143" t="s">
        <v>331</v>
      </c>
      <c r="AU298" s="143" t="s">
        <v>83</v>
      </c>
      <c r="AY298" s="18" t="s">
        <v>226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81</v>
      </c>
      <c r="BK298" s="144">
        <f>ROUND(I298*H298,2)</f>
        <v>0</v>
      </c>
      <c r="BL298" s="18" t="s">
        <v>233</v>
      </c>
      <c r="BM298" s="143" t="s">
        <v>2440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2746</v>
      </c>
      <c r="H299" s="153">
        <v>3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73</v>
      </c>
      <c r="AY299" s="151" t="s">
        <v>226</v>
      </c>
    </row>
    <row r="300" spans="2:65" s="13" customFormat="1" x14ac:dyDescent="0.2">
      <c r="B300" s="157"/>
      <c r="D300" s="150" t="s">
        <v>237</v>
      </c>
      <c r="E300" s="158" t="s">
        <v>19</v>
      </c>
      <c r="F300" s="159" t="s">
        <v>240</v>
      </c>
      <c r="H300" s="160">
        <v>3</v>
      </c>
      <c r="I300" s="161"/>
      <c r="L300" s="157"/>
      <c r="M300" s="162"/>
      <c r="T300" s="163"/>
      <c r="AT300" s="158" t="s">
        <v>237</v>
      </c>
      <c r="AU300" s="158" t="s">
        <v>83</v>
      </c>
      <c r="AV300" s="13" t="s">
        <v>233</v>
      </c>
      <c r="AW300" s="13" t="s">
        <v>33</v>
      </c>
      <c r="AX300" s="13" t="s">
        <v>81</v>
      </c>
      <c r="AY300" s="158" t="s">
        <v>226</v>
      </c>
    </row>
    <row r="301" spans="2:65" s="1" customFormat="1" ht="16.5" customHeight="1" x14ac:dyDescent="0.2">
      <c r="B301" s="33"/>
      <c r="C301" s="175" t="s">
        <v>1501</v>
      </c>
      <c r="D301" s="175" t="s">
        <v>331</v>
      </c>
      <c r="E301" s="176" t="s">
        <v>2089</v>
      </c>
      <c r="F301" s="177" t="s">
        <v>2090</v>
      </c>
      <c r="G301" s="178" t="s">
        <v>243</v>
      </c>
      <c r="H301" s="179">
        <v>3</v>
      </c>
      <c r="I301" s="180"/>
      <c r="J301" s="181">
        <f>ROUND(I301*H301,2)</f>
        <v>0</v>
      </c>
      <c r="K301" s="177" t="s">
        <v>232</v>
      </c>
      <c r="L301" s="182"/>
      <c r="M301" s="183" t="s">
        <v>19</v>
      </c>
      <c r="N301" s="184" t="s">
        <v>44</v>
      </c>
      <c r="P301" s="141">
        <f>O301*H301</f>
        <v>0</v>
      </c>
      <c r="Q301" s="141">
        <v>0.254</v>
      </c>
      <c r="R301" s="141">
        <f>Q301*H301</f>
        <v>0.76200000000000001</v>
      </c>
      <c r="S301" s="141">
        <v>0</v>
      </c>
      <c r="T301" s="142">
        <f>S301*H301</f>
        <v>0</v>
      </c>
      <c r="AR301" s="143" t="s">
        <v>270</v>
      </c>
      <c r="AT301" s="143" t="s">
        <v>331</v>
      </c>
      <c r="AU301" s="143" t="s">
        <v>83</v>
      </c>
      <c r="AY301" s="18" t="s">
        <v>226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81</v>
      </c>
      <c r="BK301" s="144">
        <f>ROUND(I301*H301,2)</f>
        <v>0</v>
      </c>
      <c r="BL301" s="18" t="s">
        <v>233</v>
      </c>
      <c r="BM301" s="143" t="s">
        <v>2091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2746</v>
      </c>
      <c r="H302" s="153">
        <v>3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73</v>
      </c>
      <c r="AY302" s="151" t="s">
        <v>226</v>
      </c>
    </row>
    <row r="303" spans="2:65" s="13" customFormat="1" x14ac:dyDescent="0.2">
      <c r="B303" s="157"/>
      <c r="D303" s="150" t="s">
        <v>237</v>
      </c>
      <c r="E303" s="158" t="s">
        <v>19</v>
      </c>
      <c r="F303" s="159" t="s">
        <v>240</v>
      </c>
      <c r="H303" s="160">
        <v>3</v>
      </c>
      <c r="I303" s="161"/>
      <c r="L303" s="157"/>
      <c r="M303" s="162"/>
      <c r="T303" s="163"/>
      <c r="AT303" s="158" t="s">
        <v>237</v>
      </c>
      <c r="AU303" s="158" t="s">
        <v>83</v>
      </c>
      <c r="AV303" s="13" t="s">
        <v>233</v>
      </c>
      <c r="AW303" s="13" t="s">
        <v>33</v>
      </c>
      <c r="AX303" s="13" t="s">
        <v>81</v>
      </c>
      <c r="AY303" s="158" t="s">
        <v>226</v>
      </c>
    </row>
    <row r="304" spans="2:65" s="1" customFormat="1" ht="16.5" customHeight="1" x14ac:dyDescent="0.2">
      <c r="B304" s="33"/>
      <c r="C304" s="175" t="s">
        <v>1503</v>
      </c>
      <c r="D304" s="175" t="s">
        <v>331</v>
      </c>
      <c r="E304" s="176" t="s">
        <v>1955</v>
      </c>
      <c r="F304" s="177" t="s">
        <v>1956</v>
      </c>
      <c r="G304" s="178" t="s">
        <v>243</v>
      </c>
      <c r="H304" s="179">
        <v>1</v>
      </c>
      <c r="I304" s="180"/>
      <c r="J304" s="181">
        <f>ROUND(I304*H304,2)</f>
        <v>0</v>
      </c>
      <c r="K304" s="177" t="s">
        <v>232</v>
      </c>
      <c r="L304" s="182"/>
      <c r="M304" s="183" t="s">
        <v>19</v>
      </c>
      <c r="N304" s="184" t="s">
        <v>44</v>
      </c>
      <c r="P304" s="141">
        <f>O304*H304</f>
        <v>0</v>
      </c>
      <c r="Q304" s="141">
        <v>1.0129999999999999</v>
      </c>
      <c r="R304" s="141">
        <f>Q304*H304</f>
        <v>1.0129999999999999</v>
      </c>
      <c r="S304" s="141">
        <v>0</v>
      </c>
      <c r="T304" s="142">
        <f>S304*H304</f>
        <v>0</v>
      </c>
      <c r="AR304" s="143" t="s">
        <v>270</v>
      </c>
      <c r="AT304" s="143" t="s">
        <v>331</v>
      </c>
      <c r="AU304" s="143" t="s">
        <v>83</v>
      </c>
      <c r="AY304" s="18" t="s">
        <v>226</v>
      </c>
      <c r="BE304" s="144">
        <f>IF(N304="základní",J304,0)</f>
        <v>0</v>
      </c>
      <c r="BF304" s="144">
        <f>IF(N304="snížená",J304,0)</f>
        <v>0</v>
      </c>
      <c r="BG304" s="144">
        <f>IF(N304="zákl. přenesená",J304,0)</f>
        <v>0</v>
      </c>
      <c r="BH304" s="144">
        <f>IF(N304="sníž. přenesená",J304,0)</f>
        <v>0</v>
      </c>
      <c r="BI304" s="144">
        <f>IF(N304="nulová",J304,0)</f>
        <v>0</v>
      </c>
      <c r="BJ304" s="18" t="s">
        <v>81</v>
      </c>
      <c r="BK304" s="144">
        <f>ROUND(I304*H304,2)</f>
        <v>0</v>
      </c>
      <c r="BL304" s="18" t="s">
        <v>233</v>
      </c>
      <c r="BM304" s="143" t="s">
        <v>1957</v>
      </c>
    </row>
    <row r="305" spans="2:65" s="12" customFormat="1" x14ac:dyDescent="0.2">
      <c r="B305" s="149"/>
      <c r="D305" s="150" t="s">
        <v>237</v>
      </c>
      <c r="E305" s="151" t="s">
        <v>19</v>
      </c>
      <c r="F305" s="152" t="s">
        <v>2744</v>
      </c>
      <c r="H305" s="153">
        <v>1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33</v>
      </c>
      <c r="AX305" s="12" t="s">
        <v>73</v>
      </c>
      <c r="AY305" s="151" t="s">
        <v>226</v>
      </c>
    </row>
    <row r="306" spans="2:65" s="13" customFormat="1" x14ac:dyDescent="0.2">
      <c r="B306" s="157"/>
      <c r="D306" s="150" t="s">
        <v>237</v>
      </c>
      <c r="E306" s="158" t="s">
        <v>19</v>
      </c>
      <c r="F306" s="159" t="s">
        <v>240</v>
      </c>
      <c r="H306" s="160">
        <v>1</v>
      </c>
      <c r="I306" s="161"/>
      <c r="L306" s="157"/>
      <c r="M306" s="162"/>
      <c r="T306" s="163"/>
      <c r="AT306" s="158" t="s">
        <v>237</v>
      </c>
      <c r="AU306" s="158" t="s">
        <v>83</v>
      </c>
      <c r="AV306" s="13" t="s">
        <v>233</v>
      </c>
      <c r="AW306" s="13" t="s">
        <v>33</v>
      </c>
      <c r="AX306" s="13" t="s">
        <v>81</v>
      </c>
      <c r="AY306" s="158" t="s">
        <v>226</v>
      </c>
    </row>
    <row r="307" spans="2:65" s="1" customFormat="1" ht="16.5" customHeight="1" x14ac:dyDescent="0.2">
      <c r="B307" s="33"/>
      <c r="C307" s="175" t="s">
        <v>1763</v>
      </c>
      <c r="D307" s="175" t="s">
        <v>331</v>
      </c>
      <c r="E307" s="176" t="s">
        <v>1963</v>
      </c>
      <c r="F307" s="177" t="s">
        <v>1964</v>
      </c>
      <c r="G307" s="178" t="s">
        <v>243</v>
      </c>
      <c r="H307" s="179">
        <v>12</v>
      </c>
      <c r="I307" s="180"/>
      <c r="J307" s="181">
        <f>ROUND(I307*H307,2)</f>
        <v>0</v>
      </c>
      <c r="K307" s="177" t="s">
        <v>232</v>
      </c>
      <c r="L307" s="182"/>
      <c r="M307" s="183" t="s">
        <v>19</v>
      </c>
      <c r="N307" s="184" t="s">
        <v>44</v>
      </c>
      <c r="P307" s="141">
        <f>O307*H307</f>
        <v>0</v>
      </c>
      <c r="Q307" s="141">
        <v>2E-3</v>
      </c>
      <c r="R307" s="141">
        <f>Q307*H307</f>
        <v>2.4E-2</v>
      </c>
      <c r="S307" s="141">
        <v>0</v>
      </c>
      <c r="T307" s="142">
        <f>S307*H307</f>
        <v>0</v>
      </c>
      <c r="AR307" s="143" t="s">
        <v>270</v>
      </c>
      <c r="AT307" s="143" t="s">
        <v>331</v>
      </c>
      <c r="AU307" s="143" t="s">
        <v>83</v>
      </c>
      <c r="AY307" s="18" t="s">
        <v>226</v>
      </c>
      <c r="BE307" s="144">
        <f>IF(N307="základní",J307,0)</f>
        <v>0</v>
      </c>
      <c r="BF307" s="144">
        <f>IF(N307="snížená",J307,0)</f>
        <v>0</v>
      </c>
      <c r="BG307" s="144">
        <f>IF(N307="zákl. přenesená",J307,0)</f>
        <v>0</v>
      </c>
      <c r="BH307" s="144">
        <f>IF(N307="sníž. přenesená",J307,0)</f>
        <v>0</v>
      </c>
      <c r="BI307" s="144">
        <f>IF(N307="nulová",J307,0)</f>
        <v>0</v>
      </c>
      <c r="BJ307" s="18" t="s">
        <v>81</v>
      </c>
      <c r="BK307" s="144">
        <f>ROUND(I307*H307,2)</f>
        <v>0</v>
      </c>
      <c r="BL307" s="18" t="s">
        <v>233</v>
      </c>
      <c r="BM307" s="143" t="s">
        <v>1965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2769</v>
      </c>
      <c r="H308" s="153">
        <v>12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3" customFormat="1" x14ac:dyDescent="0.2">
      <c r="B309" s="157"/>
      <c r="D309" s="150" t="s">
        <v>237</v>
      </c>
      <c r="E309" s="158" t="s">
        <v>19</v>
      </c>
      <c r="F309" s="159" t="s">
        <v>240</v>
      </c>
      <c r="H309" s="160">
        <v>12</v>
      </c>
      <c r="I309" s="161"/>
      <c r="L309" s="157"/>
      <c r="M309" s="162"/>
      <c r="T309" s="163"/>
      <c r="AT309" s="158" t="s">
        <v>237</v>
      </c>
      <c r="AU309" s="158" t="s">
        <v>83</v>
      </c>
      <c r="AV309" s="13" t="s">
        <v>233</v>
      </c>
      <c r="AW309" s="13" t="s">
        <v>33</v>
      </c>
      <c r="AX309" s="13" t="s">
        <v>81</v>
      </c>
      <c r="AY309" s="158" t="s">
        <v>226</v>
      </c>
    </row>
    <row r="310" spans="2:65" s="1" customFormat="1" ht="16.5" customHeight="1" x14ac:dyDescent="0.2">
      <c r="B310" s="33"/>
      <c r="C310" s="132" t="s">
        <v>1768</v>
      </c>
      <c r="D310" s="132" t="s">
        <v>228</v>
      </c>
      <c r="E310" s="133" t="s">
        <v>2097</v>
      </c>
      <c r="F310" s="134" t="s">
        <v>2098</v>
      </c>
      <c r="G310" s="135" t="s">
        <v>243</v>
      </c>
      <c r="H310" s="136">
        <v>1</v>
      </c>
      <c r="I310" s="137"/>
      <c r="J310" s="138">
        <f>ROUND(I310*H310,2)</f>
        <v>0</v>
      </c>
      <c r="K310" s="134" t="s">
        <v>232</v>
      </c>
      <c r="L310" s="33"/>
      <c r="M310" s="139" t="s">
        <v>19</v>
      </c>
      <c r="N310" s="140" t="s">
        <v>44</v>
      </c>
      <c r="P310" s="141">
        <f>O310*H310</f>
        <v>0</v>
      </c>
      <c r="Q310" s="141">
        <v>1.248E-2</v>
      </c>
      <c r="R310" s="141">
        <f>Q310*H310</f>
        <v>1.248E-2</v>
      </c>
      <c r="S310" s="141">
        <v>0</v>
      </c>
      <c r="T310" s="142">
        <f>S310*H310</f>
        <v>0</v>
      </c>
      <c r="AR310" s="143" t="s">
        <v>233</v>
      </c>
      <c r="AT310" s="143" t="s">
        <v>228</v>
      </c>
      <c r="AU310" s="143" t="s">
        <v>83</v>
      </c>
      <c r="AY310" s="18" t="s">
        <v>226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81</v>
      </c>
      <c r="BK310" s="144">
        <f>ROUND(I310*H310,2)</f>
        <v>0</v>
      </c>
      <c r="BL310" s="18" t="s">
        <v>233</v>
      </c>
      <c r="BM310" s="143" t="s">
        <v>2099</v>
      </c>
    </row>
    <row r="311" spans="2:65" s="1" customFormat="1" x14ac:dyDescent="0.2">
      <c r="B311" s="33"/>
      <c r="D311" s="145" t="s">
        <v>235</v>
      </c>
      <c r="F311" s="146" t="s">
        <v>2100</v>
      </c>
      <c r="I311" s="147"/>
      <c r="L311" s="33"/>
      <c r="M311" s="148"/>
      <c r="T311" s="54"/>
      <c r="AT311" s="18" t="s">
        <v>235</v>
      </c>
      <c r="AU311" s="18" t="s">
        <v>83</v>
      </c>
    </row>
    <row r="312" spans="2:65" s="1" customFormat="1" ht="16.5" customHeight="1" x14ac:dyDescent="0.2">
      <c r="B312" s="33"/>
      <c r="C312" s="175" t="s">
        <v>1770</v>
      </c>
      <c r="D312" s="175" t="s">
        <v>331</v>
      </c>
      <c r="E312" s="176" t="s">
        <v>2101</v>
      </c>
      <c r="F312" s="177" t="s">
        <v>2102</v>
      </c>
      <c r="G312" s="178" t="s">
        <v>243</v>
      </c>
      <c r="H312" s="179">
        <v>1</v>
      </c>
      <c r="I312" s="180"/>
      <c r="J312" s="181">
        <f>ROUND(I312*H312,2)</f>
        <v>0</v>
      </c>
      <c r="K312" s="177" t="s">
        <v>232</v>
      </c>
      <c r="L312" s="182"/>
      <c r="M312" s="183" t="s">
        <v>19</v>
      </c>
      <c r="N312" s="184" t="s">
        <v>44</v>
      </c>
      <c r="P312" s="141">
        <f>O312*H312</f>
        <v>0</v>
      </c>
      <c r="Q312" s="141">
        <v>0.54800000000000004</v>
      </c>
      <c r="R312" s="141">
        <f>Q312*H312</f>
        <v>0.54800000000000004</v>
      </c>
      <c r="S312" s="141">
        <v>0</v>
      </c>
      <c r="T312" s="142">
        <f>S312*H312</f>
        <v>0</v>
      </c>
      <c r="AR312" s="143" t="s">
        <v>270</v>
      </c>
      <c r="AT312" s="143" t="s">
        <v>331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2103</v>
      </c>
    </row>
    <row r="313" spans="2:65" s="12" customFormat="1" x14ac:dyDescent="0.2">
      <c r="B313" s="149"/>
      <c r="D313" s="150" t="s">
        <v>237</v>
      </c>
      <c r="E313" s="151" t="s">
        <v>19</v>
      </c>
      <c r="F313" s="152" t="s">
        <v>2744</v>
      </c>
      <c r="H313" s="153">
        <v>1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33</v>
      </c>
      <c r="AX313" s="12" t="s">
        <v>73</v>
      </c>
      <c r="AY313" s="151" t="s">
        <v>226</v>
      </c>
    </row>
    <row r="314" spans="2:65" s="13" customFormat="1" x14ac:dyDescent="0.2">
      <c r="B314" s="157"/>
      <c r="D314" s="150" t="s">
        <v>237</v>
      </c>
      <c r="E314" s="158" t="s">
        <v>19</v>
      </c>
      <c r="F314" s="159" t="s">
        <v>240</v>
      </c>
      <c r="H314" s="160">
        <v>1</v>
      </c>
      <c r="I314" s="161"/>
      <c r="L314" s="157"/>
      <c r="M314" s="162"/>
      <c r="T314" s="163"/>
      <c r="AT314" s="158" t="s">
        <v>237</v>
      </c>
      <c r="AU314" s="158" t="s">
        <v>83</v>
      </c>
      <c r="AV314" s="13" t="s">
        <v>233</v>
      </c>
      <c r="AW314" s="13" t="s">
        <v>33</v>
      </c>
      <c r="AX314" s="13" t="s">
        <v>81</v>
      </c>
      <c r="AY314" s="158" t="s">
        <v>226</v>
      </c>
    </row>
    <row r="315" spans="2:65" s="1" customFormat="1" ht="16.5" customHeight="1" x14ac:dyDescent="0.2">
      <c r="B315" s="33"/>
      <c r="C315" s="132" t="s">
        <v>1774</v>
      </c>
      <c r="D315" s="132" t="s">
        <v>228</v>
      </c>
      <c r="E315" s="133" t="s">
        <v>1971</v>
      </c>
      <c r="F315" s="134" t="s">
        <v>1972</v>
      </c>
      <c r="G315" s="135" t="s">
        <v>243</v>
      </c>
      <c r="H315" s="136">
        <v>5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2.8539999999999999E-2</v>
      </c>
      <c r="R315" s="141">
        <f>Q315*H315</f>
        <v>0.14269999999999999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1973</v>
      </c>
    </row>
    <row r="316" spans="2:65" s="1" customFormat="1" x14ac:dyDescent="0.2">
      <c r="B316" s="33"/>
      <c r="D316" s="145" t="s">
        <v>235</v>
      </c>
      <c r="F316" s="146" t="s">
        <v>1974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" customFormat="1" ht="16.5" customHeight="1" x14ac:dyDescent="0.2">
      <c r="B317" s="33"/>
      <c r="C317" s="175" t="s">
        <v>1778</v>
      </c>
      <c r="D317" s="175" t="s">
        <v>331</v>
      </c>
      <c r="E317" s="176" t="s">
        <v>1975</v>
      </c>
      <c r="F317" s="177" t="s">
        <v>1976</v>
      </c>
      <c r="G317" s="178" t="s">
        <v>243</v>
      </c>
      <c r="H317" s="179">
        <v>5</v>
      </c>
      <c r="I317" s="180"/>
      <c r="J317" s="181">
        <f>ROUND(I317*H317,2)</f>
        <v>0</v>
      </c>
      <c r="K317" s="177" t="s">
        <v>19</v>
      </c>
      <c r="L317" s="182"/>
      <c r="M317" s="183" t="s">
        <v>19</v>
      </c>
      <c r="N317" s="184" t="s">
        <v>44</v>
      </c>
      <c r="P317" s="141">
        <f>O317*H317</f>
        <v>0</v>
      </c>
      <c r="Q317" s="141">
        <v>2.4900000000000002</v>
      </c>
      <c r="R317" s="141">
        <f>Q317*H317</f>
        <v>12.450000000000001</v>
      </c>
      <c r="S317" s="141">
        <v>0</v>
      </c>
      <c r="T317" s="142">
        <f>S317*H317</f>
        <v>0</v>
      </c>
      <c r="AR317" s="143" t="s">
        <v>270</v>
      </c>
      <c r="AT317" s="143" t="s">
        <v>331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1977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2767</v>
      </c>
      <c r="H318" s="153">
        <v>5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73</v>
      </c>
      <c r="AY318" s="151" t="s">
        <v>226</v>
      </c>
    </row>
    <row r="319" spans="2:65" s="13" customFormat="1" x14ac:dyDescent="0.2">
      <c r="B319" s="157"/>
      <c r="D319" s="150" t="s">
        <v>237</v>
      </c>
      <c r="E319" s="158" t="s">
        <v>19</v>
      </c>
      <c r="F319" s="159" t="s">
        <v>240</v>
      </c>
      <c r="H319" s="160">
        <v>5</v>
      </c>
      <c r="I319" s="161"/>
      <c r="L319" s="157"/>
      <c r="M319" s="162"/>
      <c r="T319" s="163"/>
      <c r="AT319" s="158" t="s">
        <v>237</v>
      </c>
      <c r="AU319" s="158" t="s">
        <v>83</v>
      </c>
      <c r="AV319" s="13" t="s">
        <v>233</v>
      </c>
      <c r="AW319" s="13" t="s">
        <v>33</v>
      </c>
      <c r="AX319" s="13" t="s">
        <v>81</v>
      </c>
      <c r="AY319" s="158" t="s">
        <v>226</v>
      </c>
    </row>
    <row r="320" spans="2:65" s="1" customFormat="1" ht="16.5" customHeight="1" x14ac:dyDescent="0.2">
      <c r="B320" s="33"/>
      <c r="C320" s="175" t="s">
        <v>535</v>
      </c>
      <c r="D320" s="175" t="s">
        <v>331</v>
      </c>
      <c r="E320" s="176" t="s">
        <v>1982</v>
      </c>
      <c r="F320" s="177" t="s">
        <v>1983</v>
      </c>
      <c r="G320" s="178" t="s">
        <v>243</v>
      </c>
      <c r="H320" s="179">
        <v>1</v>
      </c>
      <c r="I320" s="180"/>
      <c r="J320" s="181">
        <f>ROUND(I320*H320,2)</f>
        <v>0</v>
      </c>
      <c r="K320" s="177" t="s">
        <v>19</v>
      </c>
      <c r="L320" s="182"/>
      <c r="M320" s="183" t="s">
        <v>19</v>
      </c>
      <c r="N320" s="184" t="s">
        <v>44</v>
      </c>
      <c r="P320" s="141">
        <f>O320*H320</f>
        <v>0</v>
      </c>
      <c r="Q320" s="141">
        <v>5.0000000000000001E-4</v>
      </c>
      <c r="R320" s="141">
        <f>Q320*H320</f>
        <v>5.0000000000000001E-4</v>
      </c>
      <c r="S320" s="141">
        <v>0</v>
      </c>
      <c r="T320" s="142">
        <f>S320*H320</f>
        <v>0</v>
      </c>
      <c r="AR320" s="143" t="s">
        <v>270</v>
      </c>
      <c r="AT320" s="143" t="s">
        <v>331</v>
      </c>
      <c r="AU320" s="143" t="s">
        <v>83</v>
      </c>
      <c r="AY320" s="18" t="s">
        <v>226</v>
      </c>
      <c r="BE320" s="144">
        <f>IF(N320="základní",J320,0)</f>
        <v>0</v>
      </c>
      <c r="BF320" s="144">
        <f>IF(N320="snížená",J320,0)</f>
        <v>0</v>
      </c>
      <c r="BG320" s="144">
        <f>IF(N320="zákl. přenesená",J320,0)</f>
        <v>0</v>
      </c>
      <c r="BH320" s="144">
        <f>IF(N320="sníž. přenesená",J320,0)</f>
        <v>0</v>
      </c>
      <c r="BI320" s="144">
        <f>IF(N320="nulová",J320,0)</f>
        <v>0</v>
      </c>
      <c r="BJ320" s="18" t="s">
        <v>81</v>
      </c>
      <c r="BK320" s="144">
        <f>ROUND(I320*H320,2)</f>
        <v>0</v>
      </c>
      <c r="BL320" s="18" t="s">
        <v>233</v>
      </c>
      <c r="BM320" s="143" t="s">
        <v>1984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2770</v>
      </c>
      <c r="H321" s="153">
        <v>1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1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16.5" customHeight="1" x14ac:dyDescent="0.2">
      <c r="B323" s="33"/>
      <c r="C323" s="132" t="s">
        <v>1787</v>
      </c>
      <c r="D323" s="132" t="s">
        <v>228</v>
      </c>
      <c r="E323" s="133" t="s">
        <v>1986</v>
      </c>
      <c r="F323" s="134" t="s">
        <v>1987</v>
      </c>
      <c r="G323" s="135" t="s">
        <v>243</v>
      </c>
      <c r="H323" s="136">
        <v>4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3.9269999999999999E-2</v>
      </c>
      <c r="R323" s="141">
        <f>Q323*H323</f>
        <v>0.15708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1988</v>
      </c>
    </row>
    <row r="324" spans="2:65" s="1" customFormat="1" x14ac:dyDescent="0.2">
      <c r="B324" s="33"/>
      <c r="D324" s="145" t="s">
        <v>235</v>
      </c>
      <c r="F324" s="146" t="s">
        <v>1989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" customFormat="1" ht="16.5" customHeight="1" x14ac:dyDescent="0.2">
      <c r="B325" s="33"/>
      <c r="C325" s="175" t="s">
        <v>1792</v>
      </c>
      <c r="D325" s="175" t="s">
        <v>331</v>
      </c>
      <c r="E325" s="176" t="s">
        <v>1990</v>
      </c>
      <c r="F325" s="177" t="s">
        <v>1991</v>
      </c>
      <c r="G325" s="178" t="s">
        <v>243</v>
      </c>
      <c r="H325" s="179">
        <v>4</v>
      </c>
      <c r="I325" s="180"/>
      <c r="J325" s="181">
        <f>ROUND(I325*H325,2)</f>
        <v>0</v>
      </c>
      <c r="K325" s="177" t="s">
        <v>19</v>
      </c>
      <c r="L325" s="182"/>
      <c r="M325" s="183" t="s">
        <v>19</v>
      </c>
      <c r="N325" s="184" t="s">
        <v>44</v>
      </c>
      <c r="P325" s="141">
        <f>O325*H325</f>
        <v>0</v>
      </c>
      <c r="Q325" s="141">
        <v>0.435</v>
      </c>
      <c r="R325" s="141">
        <f>Q325*H325</f>
        <v>1.74</v>
      </c>
      <c r="S325" s="141">
        <v>0</v>
      </c>
      <c r="T325" s="142">
        <f>S325*H325</f>
        <v>0</v>
      </c>
      <c r="AR325" s="143" t="s">
        <v>270</v>
      </c>
      <c r="AT325" s="143" t="s">
        <v>331</v>
      </c>
      <c r="AU325" s="143" t="s">
        <v>83</v>
      </c>
      <c r="AY325" s="18" t="s">
        <v>226</v>
      </c>
      <c r="BE325" s="144">
        <f>IF(N325="základní",J325,0)</f>
        <v>0</v>
      </c>
      <c r="BF325" s="144">
        <f>IF(N325="snížená",J325,0)</f>
        <v>0</v>
      </c>
      <c r="BG325" s="144">
        <f>IF(N325="zákl. přenesená",J325,0)</f>
        <v>0</v>
      </c>
      <c r="BH325" s="144">
        <f>IF(N325="sníž. přenesená",J325,0)</f>
        <v>0</v>
      </c>
      <c r="BI325" s="144">
        <f>IF(N325="nulová",J325,0)</f>
        <v>0</v>
      </c>
      <c r="BJ325" s="18" t="s">
        <v>81</v>
      </c>
      <c r="BK325" s="144">
        <f>ROUND(I325*H325,2)</f>
        <v>0</v>
      </c>
      <c r="BL325" s="18" t="s">
        <v>233</v>
      </c>
      <c r="BM325" s="143" t="s">
        <v>1992</v>
      </c>
    </row>
    <row r="326" spans="2:65" s="12" customFormat="1" x14ac:dyDescent="0.2">
      <c r="B326" s="149"/>
      <c r="D326" s="150" t="s">
        <v>237</v>
      </c>
      <c r="E326" s="151" t="s">
        <v>19</v>
      </c>
      <c r="F326" s="152" t="s">
        <v>2745</v>
      </c>
      <c r="H326" s="153">
        <v>4</v>
      </c>
      <c r="I326" s="154"/>
      <c r="L326" s="149"/>
      <c r="M326" s="155"/>
      <c r="T326" s="156"/>
      <c r="AT326" s="151" t="s">
        <v>237</v>
      </c>
      <c r="AU326" s="151" t="s">
        <v>83</v>
      </c>
      <c r="AV326" s="12" t="s">
        <v>83</v>
      </c>
      <c r="AW326" s="12" t="s">
        <v>33</v>
      </c>
      <c r="AX326" s="12" t="s">
        <v>73</v>
      </c>
      <c r="AY326" s="151" t="s">
        <v>226</v>
      </c>
    </row>
    <row r="327" spans="2:65" s="13" customFormat="1" x14ac:dyDescent="0.2">
      <c r="B327" s="157"/>
      <c r="D327" s="150" t="s">
        <v>237</v>
      </c>
      <c r="E327" s="158" t="s">
        <v>19</v>
      </c>
      <c r="F327" s="159" t="s">
        <v>240</v>
      </c>
      <c r="H327" s="160">
        <v>4</v>
      </c>
      <c r="I327" s="161"/>
      <c r="L327" s="157"/>
      <c r="M327" s="162"/>
      <c r="T327" s="163"/>
      <c r="AT327" s="158" t="s">
        <v>237</v>
      </c>
      <c r="AU327" s="158" t="s">
        <v>83</v>
      </c>
      <c r="AV327" s="13" t="s">
        <v>233</v>
      </c>
      <c r="AW327" s="13" t="s">
        <v>33</v>
      </c>
      <c r="AX327" s="13" t="s">
        <v>81</v>
      </c>
      <c r="AY327" s="158" t="s">
        <v>226</v>
      </c>
    </row>
    <row r="328" spans="2:65" s="1" customFormat="1" ht="16.5" customHeight="1" x14ac:dyDescent="0.2">
      <c r="B328" s="33"/>
      <c r="C328" s="132" t="s">
        <v>1795</v>
      </c>
      <c r="D328" s="132" t="s">
        <v>228</v>
      </c>
      <c r="E328" s="133" t="s">
        <v>975</v>
      </c>
      <c r="F328" s="134" t="s">
        <v>976</v>
      </c>
      <c r="G328" s="135" t="s">
        <v>243</v>
      </c>
      <c r="H328" s="136">
        <v>5</v>
      </c>
      <c r="I328" s="137"/>
      <c r="J328" s="138">
        <f>ROUND(I328*H328,2)</f>
        <v>0</v>
      </c>
      <c r="K328" s="134" t="s">
        <v>232</v>
      </c>
      <c r="L328" s="33"/>
      <c r="M328" s="139" t="s">
        <v>19</v>
      </c>
      <c r="N328" s="140" t="s">
        <v>44</v>
      </c>
      <c r="P328" s="141">
        <f>O328*H328</f>
        <v>0</v>
      </c>
      <c r="Q328" s="141">
        <v>0.21734000000000001</v>
      </c>
      <c r="R328" s="141">
        <f>Q328*H328</f>
        <v>1.0867</v>
      </c>
      <c r="S328" s="141">
        <v>0</v>
      </c>
      <c r="T328" s="142">
        <f>S328*H328</f>
        <v>0</v>
      </c>
      <c r="AR328" s="143" t="s">
        <v>233</v>
      </c>
      <c r="AT328" s="143" t="s">
        <v>228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1997</v>
      </c>
    </row>
    <row r="329" spans="2:65" s="1" customFormat="1" x14ac:dyDescent="0.2">
      <c r="B329" s="33"/>
      <c r="D329" s="145" t="s">
        <v>235</v>
      </c>
      <c r="F329" s="146" t="s">
        <v>978</v>
      </c>
      <c r="I329" s="147"/>
      <c r="L329" s="33"/>
      <c r="M329" s="148"/>
      <c r="T329" s="54"/>
      <c r="AT329" s="18" t="s">
        <v>235</v>
      </c>
      <c r="AU329" s="18" t="s">
        <v>83</v>
      </c>
    </row>
    <row r="330" spans="2:65" s="1" customFormat="1" ht="16.5" customHeight="1" x14ac:dyDescent="0.2">
      <c r="B330" s="33"/>
      <c r="C330" s="175" t="s">
        <v>1797</v>
      </c>
      <c r="D330" s="175" t="s">
        <v>331</v>
      </c>
      <c r="E330" s="176" t="s">
        <v>979</v>
      </c>
      <c r="F330" s="177" t="s">
        <v>980</v>
      </c>
      <c r="G330" s="178" t="s">
        <v>243</v>
      </c>
      <c r="H330" s="179">
        <v>5</v>
      </c>
      <c r="I330" s="180"/>
      <c r="J330" s="181">
        <f>ROUND(I330*H330,2)</f>
        <v>0</v>
      </c>
      <c r="K330" s="177" t="s">
        <v>19</v>
      </c>
      <c r="L330" s="182"/>
      <c r="M330" s="183" t="s">
        <v>19</v>
      </c>
      <c r="N330" s="184" t="s">
        <v>44</v>
      </c>
      <c r="P330" s="141">
        <f>O330*H330</f>
        <v>0</v>
      </c>
      <c r="Q330" s="141">
        <v>0.16500000000000001</v>
      </c>
      <c r="R330" s="141">
        <f>Q330*H330</f>
        <v>0.82500000000000007</v>
      </c>
      <c r="S330" s="141">
        <v>0</v>
      </c>
      <c r="T330" s="142">
        <f>S330*H330</f>
        <v>0</v>
      </c>
      <c r="AR330" s="143" t="s">
        <v>270</v>
      </c>
      <c r="AT330" s="143" t="s">
        <v>331</v>
      </c>
      <c r="AU330" s="143" t="s">
        <v>83</v>
      </c>
      <c r="AY330" s="18" t="s">
        <v>226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81</v>
      </c>
      <c r="BK330" s="144">
        <f>ROUND(I330*H330,2)</f>
        <v>0</v>
      </c>
      <c r="BL330" s="18" t="s">
        <v>233</v>
      </c>
      <c r="BM330" s="143" t="s">
        <v>1998</v>
      </c>
    </row>
    <row r="331" spans="2:65" s="1" customFormat="1" ht="16.5" customHeight="1" x14ac:dyDescent="0.2">
      <c r="B331" s="33"/>
      <c r="C331" s="132" t="s">
        <v>1801</v>
      </c>
      <c r="D331" s="132" t="s">
        <v>228</v>
      </c>
      <c r="E331" s="133" t="s">
        <v>986</v>
      </c>
      <c r="F331" s="134" t="s">
        <v>987</v>
      </c>
      <c r="G331" s="135" t="s">
        <v>396</v>
      </c>
      <c r="H331" s="136">
        <v>108.36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1.2999999999999999E-4</v>
      </c>
      <c r="R331" s="141">
        <f>Q331*H331</f>
        <v>1.4086799999999998E-2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1999</v>
      </c>
    </row>
    <row r="332" spans="2:65" s="1" customFormat="1" x14ac:dyDescent="0.2">
      <c r="B332" s="33"/>
      <c r="D332" s="145" t="s">
        <v>235</v>
      </c>
      <c r="F332" s="146" t="s">
        <v>989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1828</v>
      </c>
      <c r="H333" s="153">
        <v>108.36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81</v>
      </c>
      <c r="AY333" s="151" t="s">
        <v>226</v>
      </c>
    </row>
    <row r="334" spans="2:65" s="11" customFormat="1" ht="22.9" customHeight="1" x14ac:dyDescent="0.2">
      <c r="B334" s="120"/>
      <c r="D334" s="121" t="s">
        <v>72</v>
      </c>
      <c r="E334" s="130" t="s">
        <v>330</v>
      </c>
      <c r="F334" s="130" t="s">
        <v>478</v>
      </c>
      <c r="I334" s="123"/>
      <c r="J334" s="131">
        <f>BK334</f>
        <v>0</v>
      </c>
      <c r="L334" s="120"/>
      <c r="M334" s="125"/>
      <c r="P334" s="126">
        <f>SUM(P335:P362)</f>
        <v>0</v>
      </c>
      <c r="R334" s="126">
        <f>SUM(R335:R362)</f>
        <v>0</v>
      </c>
      <c r="T334" s="127">
        <f>SUM(T335:T362)</f>
        <v>0</v>
      </c>
      <c r="AR334" s="121" t="s">
        <v>81</v>
      </c>
      <c r="AT334" s="128" t="s">
        <v>72</v>
      </c>
      <c r="AU334" s="128" t="s">
        <v>81</v>
      </c>
      <c r="AY334" s="121" t="s">
        <v>226</v>
      </c>
      <c r="BK334" s="129">
        <f>SUM(BK335:BK362)</f>
        <v>0</v>
      </c>
    </row>
    <row r="335" spans="2:65" s="1" customFormat="1" ht="24.2" customHeight="1" x14ac:dyDescent="0.2">
      <c r="B335" s="33"/>
      <c r="C335" s="132" t="s">
        <v>1804</v>
      </c>
      <c r="D335" s="132" t="s">
        <v>228</v>
      </c>
      <c r="E335" s="133" t="s">
        <v>1309</v>
      </c>
      <c r="F335" s="134" t="s">
        <v>1310</v>
      </c>
      <c r="G335" s="135" t="s">
        <v>396</v>
      </c>
      <c r="H335" s="136">
        <v>216.72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2001</v>
      </c>
    </row>
    <row r="336" spans="2:65" s="1" customFormat="1" x14ac:dyDescent="0.2">
      <c r="B336" s="33"/>
      <c r="D336" s="145" t="s">
        <v>235</v>
      </c>
      <c r="F336" s="146" t="s">
        <v>1312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2002</v>
      </c>
      <c r="H337" s="153">
        <v>216.72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81</v>
      </c>
      <c r="AY337" s="151" t="s">
        <v>226</v>
      </c>
    </row>
    <row r="338" spans="2:65" s="1" customFormat="1" ht="16.5" customHeight="1" x14ac:dyDescent="0.2">
      <c r="B338" s="33"/>
      <c r="C338" s="132" t="s">
        <v>1810</v>
      </c>
      <c r="D338" s="132" t="s">
        <v>228</v>
      </c>
      <c r="E338" s="133" t="s">
        <v>1314</v>
      </c>
      <c r="F338" s="134" t="s">
        <v>1315</v>
      </c>
      <c r="G338" s="135" t="s">
        <v>396</v>
      </c>
      <c r="H338" s="136">
        <v>216.72</v>
      </c>
      <c r="I338" s="137"/>
      <c r="J338" s="138">
        <f>ROUND(I338*H338,2)</f>
        <v>0</v>
      </c>
      <c r="K338" s="134" t="s">
        <v>232</v>
      </c>
      <c r="L338" s="33"/>
      <c r="M338" s="139" t="s">
        <v>19</v>
      </c>
      <c r="N338" s="140" t="s">
        <v>44</v>
      </c>
      <c r="P338" s="141">
        <f>O338*H338</f>
        <v>0</v>
      </c>
      <c r="Q338" s="141">
        <v>0</v>
      </c>
      <c r="R338" s="141">
        <f>Q338*H338</f>
        <v>0</v>
      </c>
      <c r="S338" s="141">
        <v>0</v>
      </c>
      <c r="T338" s="142">
        <f>S338*H338</f>
        <v>0</v>
      </c>
      <c r="AR338" s="143" t="s">
        <v>233</v>
      </c>
      <c r="AT338" s="143" t="s">
        <v>228</v>
      </c>
      <c r="AU338" s="143" t="s">
        <v>83</v>
      </c>
      <c r="AY338" s="18" t="s">
        <v>226</v>
      </c>
      <c r="BE338" s="144">
        <f>IF(N338="základní",J338,0)</f>
        <v>0</v>
      </c>
      <c r="BF338" s="144">
        <f>IF(N338="snížená",J338,0)</f>
        <v>0</v>
      </c>
      <c r="BG338" s="144">
        <f>IF(N338="zákl. přenesená",J338,0)</f>
        <v>0</v>
      </c>
      <c r="BH338" s="144">
        <f>IF(N338="sníž. přenesená",J338,0)</f>
        <v>0</v>
      </c>
      <c r="BI338" s="144">
        <f>IF(N338="nulová",J338,0)</f>
        <v>0</v>
      </c>
      <c r="BJ338" s="18" t="s">
        <v>81</v>
      </c>
      <c r="BK338" s="144">
        <f>ROUND(I338*H338,2)</f>
        <v>0</v>
      </c>
      <c r="BL338" s="18" t="s">
        <v>233</v>
      </c>
      <c r="BM338" s="143" t="s">
        <v>2003</v>
      </c>
    </row>
    <row r="339" spans="2:65" s="1" customFormat="1" x14ac:dyDescent="0.2">
      <c r="B339" s="33"/>
      <c r="D339" s="145" t="s">
        <v>235</v>
      </c>
      <c r="F339" s="146" t="s">
        <v>1317</v>
      </c>
      <c r="I339" s="147"/>
      <c r="L339" s="33"/>
      <c r="M339" s="148"/>
      <c r="T339" s="54"/>
      <c r="AT339" s="18" t="s">
        <v>235</v>
      </c>
      <c r="AU339" s="18" t="s">
        <v>83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2002</v>
      </c>
      <c r="H340" s="153">
        <v>216.72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3" customFormat="1" x14ac:dyDescent="0.2">
      <c r="B341" s="157"/>
      <c r="D341" s="150" t="s">
        <v>237</v>
      </c>
      <c r="E341" s="158" t="s">
        <v>19</v>
      </c>
      <c r="F341" s="159" t="s">
        <v>240</v>
      </c>
      <c r="H341" s="160">
        <v>216.72</v>
      </c>
      <c r="I341" s="161"/>
      <c r="L341" s="157"/>
      <c r="M341" s="162"/>
      <c r="T341" s="163"/>
      <c r="AT341" s="158" t="s">
        <v>237</v>
      </c>
      <c r="AU341" s="158" t="s">
        <v>83</v>
      </c>
      <c r="AV341" s="13" t="s">
        <v>233</v>
      </c>
      <c r="AW341" s="13" t="s">
        <v>33</v>
      </c>
      <c r="AX341" s="13" t="s">
        <v>81</v>
      </c>
      <c r="AY341" s="158" t="s">
        <v>226</v>
      </c>
    </row>
    <row r="342" spans="2:65" s="1" customFormat="1" ht="24.2" customHeight="1" x14ac:dyDescent="0.2">
      <c r="B342" s="33"/>
      <c r="C342" s="132" t="s">
        <v>1813</v>
      </c>
      <c r="D342" s="132" t="s">
        <v>228</v>
      </c>
      <c r="E342" s="133" t="s">
        <v>490</v>
      </c>
      <c r="F342" s="134" t="s">
        <v>491</v>
      </c>
      <c r="G342" s="135" t="s">
        <v>492</v>
      </c>
      <c r="H342" s="136">
        <v>159.202</v>
      </c>
      <c r="I342" s="137"/>
      <c r="J342" s="138">
        <f>ROUND(I342*H342,2)</f>
        <v>0</v>
      </c>
      <c r="K342" s="134" t="s">
        <v>232</v>
      </c>
      <c r="L342" s="33"/>
      <c r="M342" s="139" t="s">
        <v>19</v>
      </c>
      <c r="N342" s="140" t="s">
        <v>44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233</v>
      </c>
      <c r="AT342" s="143" t="s">
        <v>228</v>
      </c>
      <c r="AU342" s="143" t="s">
        <v>83</v>
      </c>
      <c r="AY342" s="18" t="s">
        <v>226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81</v>
      </c>
      <c r="BK342" s="144">
        <f>ROUND(I342*H342,2)</f>
        <v>0</v>
      </c>
      <c r="BL342" s="18" t="s">
        <v>233</v>
      </c>
      <c r="BM342" s="143" t="s">
        <v>2004</v>
      </c>
    </row>
    <row r="343" spans="2:65" s="1" customFormat="1" x14ac:dyDescent="0.2">
      <c r="B343" s="33"/>
      <c r="D343" s="145" t="s">
        <v>235</v>
      </c>
      <c r="F343" s="146" t="s">
        <v>494</v>
      </c>
      <c r="I343" s="147"/>
      <c r="L343" s="33"/>
      <c r="M343" s="148"/>
      <c r="T343" s="54"/>
      <c r="AT343" s="18" t="s">
        <v>235</v>
      </c>
      <c r="AU343" s="18" t="s">
        <v>83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2771</v>
      </c>
      <c r="H344" s="153">
        <v>72.516000000000005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73</v>
      </c>
      <c r="AY344" s="151" t="s">
        <v>226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2772</v>
      </c>
      <c r="H345" s="153">
        <v>86.686000000000007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73</v>
      </c>
      <c r="AY345" s="151" t="s">
        <v>226</v>
      </c>
    </row>
    <row r="346" spans="2:65" s="13" customFormat="1" x14ac:dyDescent="0.2">
      <c r="B346" s="157"/>
      <c r="D346" s="150" t="s">
        <v>237</v>
      </c>
      <c r="E346" s="158" t="s">
        <v>19</v>
      </c>
      <c r="F346" s="159" t="s">
        <v>240</v>
      </c>
      <c r="H346" s="160">
        <v>159.202</v>
      </c>
      <c r="I346" s="161"/>
      <c r="L346" s="157"/>
      <c r="M346" s="162"/>
      <c r="T346" s="163"/>
      <c r="AT346" s="158" t="s">
        <v>237</v>
      </c>
      <c r="AU346" s="158" t="s">
        <v>83</v>
      </c>
      <c r="AV346" s="13" t="s">
        <v>233</v>
      </c>
      <c r="AW346" s="13" t="s">
        <v>33</v>
      </c>
      <c r="AX346" s="13" t="s">
        <v>81</v>
      </c>
      <c r="AY346" s="158" t="s">
        <v>226</v>
      </c>
    </row>
    <row r="347" spans="2:65" s="1" customFormat="1" ht="24.2" customHeight="1" x14ac:dyDescent="0.2">
      <c r="B347" s="33"/>
      <c r="C347" s="132" t="s">
        <v>1818</v>
      </c>
      <c r="D347" s="132" t="s">
        <v>228</v>
      </c>
      <c r="E347" s="133" t="s">
        <v>497</v>
      </c>
      <c r="F347" s="134" t="s">
        <v>498</v>
      </c>
      <c r="G347" s="135" t="s">
        <v>492</v>
      </c>
      <c r="H347" s="136">
        <v>636.80799999999999</v>
      </c>
      <c r="I347" s="137"/>
      <c r="J347" s="138">
        <f>ROUND(I347*H347,2)</f>
        <v>0</v>
      </c>
      <c r="K347" s="134" t="s">
        <v>232</v>
      </c>
      <c r="L347" s="33"/>
      <c r="M347" s="139" t="s">
        <v>19</v>
      </c>
      <c r="N347" s="140" t="s">
        <v>44</v>
      </c>
      <c r="P347" s="141">
        <f>O347*H347</f>
        <v>0</v>
      </c>
      <c r="Q347" s="141">
        <v>0</v>
      </c>
      <c r="R347" s="141">
        <f>Q347*H347</f>
        <v>0</v>
      </c>
      <c r="S347" s="141">
        <v>0</v>
      </c>
      <c r="T347" s="142">
        <f>S347*H347</f>
        <v>0</v>
      </c>
      <c r="AR347" s="143" t="s">
        <v>233</v>
      </c>
      <c r="AT347" s="143" t="s">
        <v>228</v>
      </c>
      <c r="AU347" s="143" t="s">
        <v>83</v>
      </c>
      <c r="AY347" s="18" t="s">
        <v>226</v>
      </c>
      <c r="BE347" s="144">
        <f>IF(N347="základní",J347,0)</f>
        <v>0</v>
      </c>
      <c r="BF347" s="144">
        <f>IF(N347="snížená",J347,0)</f>
        <v>0</v>
      </c>
      <c r="BG347" s="144">
        <f>IF(N347="zákl. přenesená",J347,0)</f>
        <v>0</v>
      </c>
      <c r="BH347" s="144">
        <f>IF(N347="sníž. přenesená",J347,0)</f>
        <v>0</v>
      </c>
      <c r="BI347" s="144">
        <f>IF(N347="nulová",J347,0)</f>
        <v>0</v>
      </c>
      <c r="BJ347" s="18" t="s">
        <v>81</v>
      </c>
      <c r="BK347" s="144">
        <f>ROUND(I347*H347,2)</f>
        <v>0</v>
      </c>
      <c r="BL347" s="18" t="s">
        <v>233</v>
      </c>
      <c r="BM347" s="143" t="s">
        <v>2007</v>
      </c>
    </row>
    <row r="348" spans="2:65" s="1" customFormat="1" x14ac:dyDescent="0.2">
      <c r="B348" s="33"/>
      <c r="D348" s="145" t="s">
        <v>235</v>
      </c>
      <c r="F348" s="146" t="s">
        <v>500</v>
      </c>
      <c r="I348" s="147"/>
      <c r="L348" s="33"/>
      <c r="M348" s="148"/>
      <c r="T348" s="54"/>
      <c r="AT348" s="18" t="s">
        <v>235</v>
      </c>
      <c r="AU348" s="18" t="s">
        <v>83</v>
      </c>
    </row>
    <row r="349" spans="2:65" s="12" customFormat="1" x14ac:dyDescent="0.2">
      <c r="B349" s="149"/>
      <c r="D349" s="150" t="s">
        <v>237</v>
      </c>
      <c r="F349" s="152" t="s">
        <v>2773</v>
      </c>
      <c r="H349" s="153">
        <v>636.80799999999999</v>
      </c>
      <c r="I349" s="154"/>
      <c r="L349" s="149"/>
      <c r="M349" s="155"/>
      <c r="T349" s="156"/>
      <c r="AT349" s="151" t="s">
        <v>237</v>
      </c>
      <c r="AU349" s="151" t="s">
        <v>83</v>
      </c>
      <c r="AV349" s="12" t="s">
        <v>83</v>
      </c>
      <c r="AW349" s="12" t="s">
        <v>4</v>
      </c>
      <c r="AX349" s="12" t="s">
        <v>81</v>
      </c>
      <c r="AY349" s="151" t="s">
        <v>226</v>
      </c>
    </row>
    <row r="350" spans="2:65" s="1" customFormat="1" ht="24.2" customHeight="1" x14ac:dyDescent="0.2">
      <c r="B350" s="33"/>
      <c r="C350" s="132" t="s">
        <v>1821</v>
      </c>
      <c r="D350" s="132" t="s">
        <v>228</v>
      </c>
      <c r="E350" s="133" t="s">
        <v>503</v>
      </c>
      <c r="F350" s="134" t="s">
        <v>504</v>
      </c>
      <c r="G350" s="135" t="s">
        <v>492</v>
      </c>
      <c r="H350" s="136">
        <v>188.501</v>
      </c>
      <c r="I350" s="137"/>
      <c r="J350" s="138">
        <f>ROUND(I350*H350,2)</f>
        <v>0</v>
      </c>
      <c r="K350" s="134" t="s">
        <v>232</v>
      </c>
      <c r="L350" s="33"/>
      <c r="M350" s="139" t="s">
        <v>19</v>
      </c>
      <c r="N350" s="140" t="s">
        <v>44</v>
      </c>
      <c r="P350" s="141">
        <f>O350*H350</f>
        <v>0</v>
      </c>
      <c r="Q350" s="141">
        <v>0</v>
      </c>
      <c r="R350" s="141">
        <f>Q350*H350</f>
        <v>0</v>
      </c>
      <c r="S350" s="141">
        <v>0</v>
      </c>
      <c r="T350" s="142">
        <f>S350*H350</f>
        <v>0</v>
      </c>
      <c r="AR350" s="143" t="s">
        <v>233</v>
      </c>
      <c r="AT350" s="143" t="s">
        <v>228</v>
      </c>
      <c r="AU350" s="143" t="s">
        <v>83</v>
      </c>
      <c r="AY350" s="18" t="s">
        <v>226</v>
      </c>
      <c r="BE350" s="144">
        <f>IF(N350="základní",J350,0)</f>
        <v>0</v>
      </c>
      <c r="BF350" s="144">
        <f>IF(N350="snížená",J350,0)</f>
        <v>0</v>
      </c>
      <c r="BG350" s="144">
        <f>IF(N350="zákl. přenesená",J350,0)</f>
        <v>0</v>
      </c>
      <c r="BH350" s="144">
        <f>IF(N350="sníž. přenesená",J350,0)</f>
        <v>0</v>
      </c>
      <c r="BI350" s="144">
        <f>IF(N350="nulová",J350,0)</f>
        <v>0</v>
      </c>
      <c r="BJ350" s="18" t="s">
        <v>81</v>
      </c>
      <c r="BK350" s="144">
        <f>ROUND(I350*H350,2)</f>
        <v>0</v>
      </c>
      <c r="BL350" s="18" t="s">
        <v>233</v>
      </c>
      <c r="BM350" s="143" t="s">
        <v>2009</v>
      </c>
    </row>
    <row r="351" spans="2:65" s="1" customFormat="1" x14ac:dyDescent="0.2">
      <c r="B351" s="33"/>
      <c r="D351" s="145" t="s">
        <v>235</v>
      </c>
      <c r="F351" s="146" t="s">
        <v>506</v>
      </c>
      <c r="I351" s="147"/>
      <c r="L351" s="33"/>
      <c r="M351" s="148"/>
      <c r="T351" s="54"/>
      <c r="AT351" s="18" t="s">
        <v>235</v>
      </c>
      <c r="AU351" s="18" t="s">
        <v>83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2774</v>
      </c>
      <c r="H352" s="153">
        <v>188.501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3" customFormat="1" x14ac:dyDescent="0.2">
      <c r="B353" s="157"/>
      <c r="D353" s="150" t="s">
        <v>237</v>
      </c>
      <c r="E353" s="158" t="s">
        <v>19</v>
      </c>
      <c r="F353" s="159" t="s">
        <v>240</v>
      </c>
      <c r="H353" s="160">
        <v>188.501</v>
      </c>
      <c r="I353" s="161"/>
      <c r="L353" s="157"/>
      <c r="M353" s="162"/>
      <c r="T353" s="163"/>
      <c r="AT353" s="158" t="s">
        <v>237</v>
      </c>
      <c r="AU353" s="158" t="s">
        <v>83</v>
      </c>
      <c r="AV353" s="13" t="s">
        <v>233</v>
      </c>
      <c r="AW353" s="13" t="s">
        <v>33</v>
      </c>
      <c r="AX353" s="13" t="s">
        <v>81</v>
      </c>
      <c r="AY353" s="158" t="s">
        <v>226</v>
      </c>
    </row>
    <row r="354" spans="2:65" s="1" customFormat="1" ht="24.2" customHeight="1" x14ac:dyDescent="0.2">
      <c r="B354" s="33"/>
      <c r="C354" s="132" t="s">
        <v>1823</v>
      </c>
      <c r="D354" s="132" t="s">
        <v>228</v>
      </c>
      <c r="E354" s="133" t="s">
        <v>509</v>
      </c>
      <c r="F354" s="134" t="s">
        <v>498</v>
      </c>
      <c r="G354" s="135" t="s">
        <v>492</v>
      </c>
      <c r="H354" s="136">
        <v>754.00400000000002</v>
      </c>
      <c r="I354" s="137"/>
      <c r="J354" s="138">
        <f>ROUND(I354*H354,2)</f>
        <v>0</v>
      </c>
      <c r="K354" s="134" t="s">
        <v>232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2012</v>
      </c>
    </row>
    <row r="355" spans="2:65" s="1" customFormat="1" x14ac:dyDescent="0.2">
      <c r="B355" s="33"/>
      <c r="D355" s="145" t="s">
        <v>235</v>
      </c>
      <c r="F355" s="146" t="s">
        <v>511</v>
      </c>
      <c r="I355" s="147"/>
      <c r="L355" s="33"/>
      <c r="M355" s="148"/>
      <c r="T355" s="54"/>
      <c r="AT355" s="18" t="s">
        <v>235</v>
      </c>
      <c r="AU355" s="18" t="s">
        <v>83</v>
      </c>
    </row>
    <row r="356" spans="2:65" s="12" customFormat="1" x14ac:dyDescent="0.2">
      <c r="B356" s="149"/>
      <c r="D356" s="150" t="s">
        <v>237</v>
      </c>
      <c r="F356" s="152" t="s">
        <v>2775</v>
      </c>
      <c r="H356" s="153">
        <v>754.00400000000002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4</v>
      </c>
      <c r="AX356" s="12" t="s">
        <v>81</v>
      </c>
      <c r="AY356" s="151" t="s">
        <v>226</v>
      </c>
    </row>
    <row r="357" spans="2:65" s="1" customFormat="1" ht="24.2" customHeight="1" x14ac:dyDescent="0.2">
      <c r="B357" s="33"/>
      <c r="C357" s="132" t="s">
        <v>1825</v>
      </c>
      <c r="D357" s="132" t="s">
        <v>228</v>
      </c>
      <c r="E357" s="133" t="s">
        <v>519</v>
      </c>
      <c r="F357" s="134" t="s">
        <v>520</v>
      </c>
      <c r="G357" s="135" t="s">
        <v>492</v>
      </c>
      <c r="H357" s="136">
        <v>275.18700000000001</v>
      </c>
      <c r="I357" s="137"/>
      <c r="J357" s="138">
        <f>ROUND(I357*H357,2)</f>
        <v>0</v>
      </c>
      <c r="K357" s="134" t="s">
        <v>19</v>
      </c>
      <c r="L357" s="33"/>
      <c r="M357" s="139" t="s">
        <v>19</v>
      </c>
      <c r="N357" s="140" t="s">
        <v>44</v>
      </c>
      <c r="P357" s="141">
        <f>O357*H357</f>
        <v>0</v>
      </c>
      <c r="Q357" s="141">
        <v>0</v>
      </c>
      <c r="R357" s="141">
        <f>Q357*H357</f>
        <v>0</v>
      </c>
      <c r="S357" s="141">
        <v>0</v>
      </c>
      <c r="T357" s="142">
        <f>S357*H357</f>
        <v>0</v>
      </c>
      <c r="AR357" s="143" t="s">
        <v>233</v>
      </c>
      <c r="AT357" s="143" t="s">
        <v>228</v>
      </c>
      <c r="AU357" s="143" t="s">
        <v>83</v>
      </c>
      <c r="AY357" s="18" t="s">
        <v>226</v>
      </c>
      <c r="BE357" s="144">
        <f>IF(N357="základní",J357,0)</f>
        <v>0</v>
      </c>
      <c r="BF357" s="144">
        <f>IF(N357="snížená",J357,0)</f>
        <v>0</v>
      </c>
      <c r="BG357" s="144">
        <f>IF(N357="zákl. přenesená",J357,0)</f>
        <v>0</v>
      </c>
      <c r="BH357" s="144">
        <f>IF(N357="sníž. přenesená",J357,0)</f>
        <v>0</v>
      </c>
      <c r="BI357" s="144">
        <f>IF(N357="nulová",J357,0)</f>
        <v>0</v>
      </c>
      <c r="BJ357" s="18" t="s">
        <v>81</v>
      </c>
      <c r="BK357" s="144">
        <f>ROUND(I357*H357,2)</f>
        <v>0</v>
      </c>
      <c r="BL357" s="18" t="s">
        <v>233</v>
      </c>
      <c r="BM357" s="143" t="s">
        <v>2015</v>
      </c>
    </row>
    <row r="358" spans="2:65" s="12" customFormat="1" x14ac:dyDescent="0.2">
      <c r="B358" s="149"/>
      <c r="D358" s="150" t="s">
        <v>237</v>
      </c>
      <c r="E358" s="151" t="s">
        <v>19</v>
      </c>
      <c r="F358" s="152" t="s">
        <v>2772</v>
      </c>
      <c r="H358" s="153">
        <v>86.686000000000007</v>
      </c>
      <c r="I358" s="154"/>
      <c r="L358" s="149"/>
      <c r="M358" s="155"/>
      <c r="T358" s="156"/>
      <c r="AT358" s="151" t="s">
        <v>237</v>
      </c>
      <c r="AU358" s="151" t="s">
        <v>83</v>
      </c>
      <c r="AV358" s="12" t="s">
        <v>83</v>
      </c>
      <c r="AW358" s="12" t="s">
        <v>33</v>
      </c>
      <c r="AX358" s="12" t="s">
        <v>73</v>
      </c>
      <c r="AY358" s="151" t="s">
        <v>226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2774</v>
      </c>
      <c r="H359" s="153">
        <v>188.501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73</v>
      </c>
      <c r="AY359" s="151" t="s">
        <v>226</v>
      </c>
    </row>
    <row r="360" spans="2:65" s="13" customFormat="1" x14ac:dyDescent="0.2">
      <c r="B360" s="157"/>
      <c r="D360" s="150" t="s">
        <v>237</v>
      </c>
      <c r="E360" s="158" t="s">
        <v>19</v>
      </c>
      <c r="F360" s="159" t="s">
        <v>240</v>
      </c>
      <c r="H360" s="160">
        <v>275.18700000000001</v>
      </c>
      <c r="I360" s="161"/>
      <c r="L360" s="157"/>
      <c r="M360" s="162"/>
      <c r="T360" s="163"/>
      <c r="AT360" s="158" t="s">
        <v>237</v>
      </c>
      <c r="AU360" s="158" t="s">
        <v>83</v>
      </c>
      <c r="AV360" s="13" t="s">
        <v>233</v>
      </c>
      <c r="AW360" s="13" t="s">
        <v>33</v>
      </c>
      <c r="AX360" s="13" t="s">
        <v>81</v>
      </c>
      <c r="AY360" s="158" t="s">
        <v>226</v>
      </c>
    </row>
    <row r="361" spans="2:65" s="1" customFormat="1" ht="24.2" customHeight="1" x14ac:dyDescent="0.2">
      <c r="B361" s="33"/>
      <c r="C361" s="132" t="s">
        <v>2110</v>
      </c>
      <c r="D361" s="132" t="s">
        <v>228</v>
      </c>
      <c r="E361" s="133" t="s">
        <v>1333</v>
      </c>
      <c r="F361" s="134" t="s">
        <v>606</v>
      </c>
      <c r="G361" s="135" t="s">
        <v>492</v>
      </c>
      <c r="H361" s="136">
        <v>72.516000000000005</v>
      </c>
      <c r="I361" s="137"/>
      <c r="J361" s="138">
        <f>ROUND(I361*H361,2)</f>
        <v>0</v>
      </c>
      <c r="K361" s="134" t="s">
        <v>19</v>
      </c>
      <c r="L361" s="33"/>
      <c r="M361" s="139" t="s">
        <v>19</v>
      </c>
      <c r="N361" s="140" t="s">
        <v>44</v>
      </c>
      <c r="P361" s="141">
        <f>O361*H361</f>
        <v>0</v>
      </c>
      <c r="Q361" s="141">
        <v>0</v>
      </c>
      <c r="R361" s="141">
        <f>Q361*H361</f>
        <v>0</v>
      </c>
      <c r="S361" s="141">
        <v>0</v>
      </c>
      <c r="T361" s="142">
        <f>S361*H361</f>
        <v>0</v>
      </c>
      <c r="AR361" s="143" t="s">
        <v>233</v>
      </c>
      <c r="AT361" s="143" t="s">
        <v>228</v>
      </c>
      <c r="AU361" s="143" t="s">
        <v>83</v>
      </c>
      <c r="AY361" s="18" t="s">
        <v>226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8" t="s">
        <v>81</v>
      </c>
      <c r="BK361" s="144">
        <f>ROUND(I361*H361,2)</f>
        <v>0</v>
      </c>
      <c r="BL361" s="18" t="s">
        <v>233</v>
      </c>
      <c r="BM361" s="143" t="s">
        <v>2016</v>
      </c>
    </row>
    <row r="362" spans="2:65" s="12" customFormat="1" x14ac:dyDescent="0.2">
      <c r="B362" s="149"/>
      <c r="D362" s="150" t="s">
        <v>237</v>
      </c>
      <c r="E362" s="151" t="s">
        <v>19</v>
      </c>
      <c r="F362" s="152" t="s">
        <v>2771</v>
      </c>
      <c r="H362" s="153">
        <v>72.516000000000005</v>
      </c>
      <c r="I362" s="154"/>
      <c r="L362" s="149"/>
      <c r="M362" s="155"/>
      <c r="T362" s="156"/>
      <c r="AT362" s="151" t="s">
        <v>237</v>
      </c>
      <c r="AU362" s="151" t="s">
        <v>83</v>
      </c>
      <c r="AV362" s="12" t="s">
        <v>83</v>
      </c>
      <c r="AW362" s="12" t="s">
        <v>33</v>
      </c>
      <c r="AX362" s="12" t="s">
        <v>81</v>
      </c>
      <c r="AY362" s="151" t="s">
        <v>226</v>
      </c>
    </row>
    <row r="363" spans="2:65" s="11" customFormat="1" ht="22.9" customHeight="1" x14ac:dyDescent="0.2">
      <c r="B363" s="120"/>
      <c r="D363" s="121" t="s">
        <v>72</v>
      </c>
      <c r="E363" s="130" t="s">
        <v>762</v>
      </c>
      <c r="F363" s="130" t="s">
        <v>763</v>
      </c>
      <c r="I363" s="123"/>
      <c r="J363" s="131">
        <f>BK363</f>
        <v>0</v>
      </c>
      <c r="L363" s="120"/>
      <c r="M363" s="125"/>
      <c r="P363" s="126">
        <f>SUM(P364:P365)</f>
        <v>0</v>
      </c>
      <c r="R363" s="126">
        <f>SUM(R364:R365)</f>
        <v>0</v>
      </c>
      <c r="T363" s="127">
        <f>SUM(T364:T365)</f>
        <v>0</v>
      </c>
      <c r="AR363" s="121" t="s">
        <v>81</v>
      </c>
      <c r="AT363" s="128" t="s">
        <v>72</v>
      </c>
      <c r="AU363" s="128" t="s">
        <v>81</v>
      </c>
      <c r="AY363" s="121" t="s">
        <v>226</v>
      </c>
      <c r="BK363" s="129">
        <f>SUM(BK364:BK365)</f>
        <v>0</v>
      </c>
    </row>
    <row r="364" spans="2:65" s="1" customFormat="1" ht="24.2" customHeight="1" x14ac:dyDescent="0.2">
      <c r="B364" s="33"/>
      <c r="C364" s="132" t="s">
        <v>2112</v>
      </c>
      <c r="D364" s="132" t="s">
        <v>228</v>
      </c>
      <c r="E364" s="133" t="s">
        <v>990</v>
      </c>
      <c r="F364" s="134" t="s">
        <v>991</v>
      </c>
      <c r="G364" s="135" t="s">
        <v>492</v>
      </c>
      <c r="H364" s="136">
        <v>392.58300000000003</v>
      </c>
      <c r="I364" s="137"/>
      <c r="J364" s="138">
        <f>ROUND(I364*H364,2)</f>
        <v>0</v>
      </c>
      <c r="K364" s="134" t="s">
        <v>232</v>
      </c>
      <c r="L364" s="33"/>
      <c r="M364" s="139" t="s">
        <v>19</v>
      </c>
      <c r="N364" s="140" t="s">
        <v>44</v>
      </c>
      <c r="P364" s="141">
        <f>O364*H364</f>
        <v>0</v>
      </c>
      <c r="Q364" s="141">
        <v>0</v>
      </c>
      <c r="R364" s="141">
        <f>Q364*H364</f>
        <v>0</v>
      </c>
      <c r="S364" s="141">
        <v>0</v>
      </c>
      <c r="T364" s="142">
        <f>S364*H364</f>
        <v>0</v>
      </c>
      <c r="AR364" s="143" t="s">
        <v>233</v>
      </c>
      <c r="AT364" s="143" t="s">
        <v>228</v>
      </c>
      <c r="AU364" s="143" t="s">
        <v>83</v>
      </c>
      <c r="AY364" s="18" t="s">
        <v>226</v>
      </c>
      <c r="BE364" s="144">
        <f>IF(N364="základní",J364,0)</f>
        <v>0</v>
      </c>
      <c r="BF364" s="144">
        <f>IF(N364="snížená",J364,0)</f>
        <v>0</v>
      </c>
      <c r="BG364" s="144">
        <f>IF(N364="zákl. přenesená",J364,0)</f>
        <v>0</v>
      </c>
      <c r="BH364" s="144">
        <f>IF(N364="sníž. přenesená",J364,0)</f>
        <v>0</v>
      </c>
      <c r="BI364" s="144">
        <f>IF(N364="nulová",J364,0)</f>
        <v>0</v>
      </c>
      <c r="BJ364" s="18" t="s">
        <v>81</v>
      </c>
      <c r="BK364" s="144">
        <f>ROUND(I364*H364,2)</f>
        <v>0</v>
      </c>
      <c r="BL364" s="18" t="s">
        <v>233</v>
      </c>
      <c r="BM364" s="143" t="s">
        <v>2017</v>
      </c>
    </row>
    <row r="365" spans="2:65" s="1" customFormat="1" x14ac:dyDescent="0.2">
      <c r="B365" s="33"/>
      <c r="D365" s="145" t="s">
        <v>235</v>
      </c>
      <c r="F365" s="146" t="s">
        <v>993</v>
      </c>
      <c r="I365" s="147"/>
      <c r="L365" s="33"/>
      <c r="M365" s="164"/>
      <c r="N365" s="165"/>
      <c r="O365" s="165"/>
      <c r="P365" s="165"/>
      <c r="Q365" s="165"/>
      <c r="R365" s="165"/>
      <c r="S365" s="165"/>
      <c r="T365" s="166"/>
      <c r="AT365" s="18" t="s">
        <v>235</v>
      </c>
      <c r="AU365" s="18" t="s">
        <v>83</v>
      </c>
    </row>
    <row r="366" spans="2:65" s="1" customFormat="1" ht="6.95" customHeight="1" x14ac:dyDescent="0.2">
      <c r="B366" s="42"/>
      <c r="C366" s="43"/>
      <c r="D366" s="43"/>
      <c r="E366" s="43"/>
      <c r="F366" s="43"/>
      <c r="G366" s="43"/>
      <c r="H366" s="43"/>
      <c r="I366" s="43"/>
      <c r="J366" s="43"/>
      <c r="K366" s="43"/>
      <c r="L366" s="33"/>
    </row>
  </sheetData>
  <sheetProtection algorithmName="SHA-512" hashValue="DYKRtS+/v/QrpNy8IWNHuxpuwJ4J109hEOkT8i1ygrabgdMLc1jAJOtkRo5Fyyxb1C5zKiR7O9dCQpPSaZk+3Q==" saltValue="GpAsoFl8yTw2B5J+ioaxSK2ua4hhgGcYF6N4XEO0t8jrU1Qtp+RwDD7acxv7RxVw1ow3jRf3Rv+K+e/V1t/ROg==" spinCount="100000" sheet="1" objects="1" scenarios="1" formatColumns="0" formatRows="0" autoFilter="0"/>
  <autoFilter ref="C87:K365" xr:uid="{00000000-0009-0000-0000-00001F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1F00-000000000000}"/>
    <hyperlink ref="F95" r:id="rId2" xr:uid="{00000000-0004-0000-1F00-000001000000}"/>
    <hyperlink ref="F99" r:id="rId3" xr:uid="{00000000-0004-0000-1F00-000002000000}"/>
    <hyperlink ref="F102" r:id="rId4" xr:uid="{00000000-0004-0000-1F00-000003000000}"/>
    <hyperlink ref="F106" r:id="rId5" xr:uid="{00000000-0004-0000-1F00-000004000000}"/>
    <hyperlink ref="F109" r:id="rId6" xr:uid="{00000000-0004-0000-1F00-000005000000}"/>
    <hyperlink ref="F111" r:id="rId7" xr:uid="{00000000-0004-0000-1F00-000006000000}"/>
    <hyperlink ref="F116" r:id="rId8" xr:uid="{00000000-0004-0000-1F00-000007000000}"/>
    <hyperlink ref="F119" r:id="rId9" xr:uid="{00000000-0004-0000-1F00-000008000000}"/>
    <hyperlink ref="F123" r:id="rId10" xr:uid="{00000000-0004-0000-1F00-000009000000}"/>
    <hyperlink ref="F135" r:id="rId11" xr:uid="{00000000-0004-0000-1F00-00000A000000}"/>
    <hyperlink ref="F138" r:id="rId12" xr:uid="{00000000-0004-0000-1F00-00000B000000}"/>
    <hyperlink ref="F141" r:id="rId13" xr:uid="{00000000-0004-0000-1F00-00000C000000}"/>
    <hyperlink ref="F146" r:id="rId14" xr:uid="{00000000-0004-0000-1F00-00000D000000}"/>
    <hyperlink ref="F148" r:id="rId15" xr:uid="{00000000-0004-0000-1F00-00000E000000}"/>
    <hyperlink ref="F151" r:id="rId16" xr:uid="{00000000-0004-0000-1F00-00000F000000}"/>
    <hyperlink ref="F156" r:id="rId17" xr:uid="{00000000-0004-0000-1F00-000010000000}"/>
    <hyperlink ref="F159" r:id="rId18" xr:uid="{00000000-0004-0000-1F00-000011000000}"/>
    <hyperlink ref="F164" r:id="rId19" xr:uid="{00000000-0004-0000-1F00-000012000000}"/>
    <hyperlink ref="F168" r:id="rId20" xr:uid="{00000000-0004-0000-1F00-000013000000}"/>
    <hyperlink ref="F176" r:id="rId21" xr:uid="{00000000-0004-0000-1F00-000014000000}"/>
    <hyperlink ref="F185" r:id="rId22" xr:uid="{00000000-0004-0000-1F00-000015000000}"/>
    <hyperlink ref="F193" r:id="rId23" xr:uid="{00000000-0004-0000-1F00-000016000000}"/>
    <hyperlink ref="F199" r:id="rId24" xr:uid="{00000000-0004-0000-1F00-000017000000}"/>
    <hyperlink ref="F205" r:id="rId25" xr:uid="{00000000-0004-0000-1F00-000018000000}"/>
    <hyperlink ref="F208" r:id="rId26" xr:uid="{00000000-0004-0000-1F00-000019000000}"/>
    <hyperlink ref="F211" r:id="rId27" xr:uid="{00000000-0004-0000-1F00-00001A000000}"/>
    <hyperlink ref="F216" r:id="rId28" xr:uid="{00000000-0004-0000-1F00-00001B000000}"/>
    <hyperlink ref="F220" r:id="rId29" xr:uid="{00000000-0004-0000-1F00-00001C000000}"/>
    <hyperlink ref="F224" r:id="rId30" xr:uid="{00000000-0004-0000-1F00-00001D000000}"/>
    <hyperlink ref="F228" r:id="rId31" xr:uid="{00000000-0004-0000-1F00-00001E000000}"/>
    <hyperlink ref="F240" r:id="rId32" xr:uid="{00000000-0004-0000-1F00-00001F000000}"/>
    <hyperlink ref="F245" r:id="rId33" xr:uid="{00000000-0004-0000-1F00-000020000000}"/>
    <hyperlink ref="F249" r:id="rId34" xr:uid="{00000000-0004-0000-1F00-000021000000}"/>
    <hyperlink ref="F254" r:id="rId35" xr:uid="{00000000-0004-0000-1F00-000022000000}"/>
    <hyperlink ref="F259" r:id="rId36" xr:uid="{00000000-0004-0000-1F00-000023000000}"/>
    <hyperlink ref="F262" r:id="rId37" xr:uid="{00000000-0004-0000-1F00-000024000000}"/>
    <hyperlink ref="F266" r:id="rId38" xr:uid="{00000000-0004-0000-1F00-000025000000}"/>
    <hyperlink ref="F270" r:id="rId39" xr:uid="{00000000-0004-0000-1F00-000026000000}"/>
    <hyperlink ref="F272" r:id="rId40" xr:uid="{00000000-0004-0000-1F00-000027000000}"/>
    <hyperlink ref="F275" r:id="rId41" xr:uid="{00000000-0004-0000-1F00-000028000000}"/>
    <hyperlink ref="F279" r:id="rId42" xr:uid="{00000000-0004-0000-1F00-000029000000}"/>
    <hyperlink ref="F286" r:id="rId43" xr:uid="{00000000-0004-0000-1F00-00002A000000}"/>
    <hyperlink ref="F292" r:id="rId44" xr:uid="{00000000-0004-0000-1F00-00002B000000}"/>
    <hyperlink ref="F296" r:id="rId45" xr:uid="{00000000-0004-0000-1F00-00002C000000}"/>
    <hyperlink ref="F311" r:id="rId46" xr:uid="{00000000-0004-0000-1F00-00002D000000}"/>
    <hyperlink ref="F316" r:id="rId47" xr:uid="{00000000-0004-0000-1F00-00002E000000}"/>
    <hyperlink ref="F324" r:id="rId48" xr:uid="{00000000-0004-0000-1F00-00002F000000}"/>
    <hyperlink ref="F329" r:id="rId49" xr:uid="{00000000-0004-0000-1F00-000030000000}"/>
    <hyperlink ref="F332" r:id="rId50" xr:uid="{00000000-0004-0000-1F00-000031000000}"/>
    <hyperlink ref="F336" r:id="rId51" xr:uid="{00000000-0004-0000-1F00-000032000000}"/>
    <hyperlink ref="F339" r:id="rId52" xr:uid="{00000000-0004-0000-1F00-000033000000}"/>
    <hyperlink ref="F343" r:id="rId53" xr:uid="{00000000-0004-0000-1F00-000034000000}"/>
    <hyperlink ref="F348" r:id="rId54" xr:uid="{00000000-0004-0000-1F00-000035000000}"/>
    <hyperlink ref="F351" r:id="rId55" xr:uid="{00000000-0004-0000-1F00-000036000000}"/>
    <hyperlink ref="F355" r:id="rId56" xr:uid="{00000000-0004-0000-1F00-000037000000}"/>
    <hyperlink ref="F365" r:id="rId57" xr:uid="{00000000-0004-0000-1F00-00003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8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363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185</v>
      </c>
      <c r="AZ2" s="167" t="s">
        <v>1137</v>
      </c>
      <c r="BA2" s="167" t="s">
        <v>1138</v>
      </c>
      <c r="BB2" s="167" t="s">
        <v>231</v>
      </c>
      <c r="BC2" s="167" t="s">
        <v>2776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2318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1828</v>
      </c>
      <c r="BA4" s="167" t="s">
        <v>2020</v>
      </c>
      <c r="BB4" s="167" t="s">
        <v>396</v>
      </c>
      <c r="BC4" s="167" t="s">
        <v>2777</v>
      </c>
      <c r="BD4" s="167" t="s">
        <v>83</v>
      </c>
    </row>
    <row r="5" spans="2:56" ht="6.95" customHeight="1" x14ac:dyDescent="0.2">
      <c r="B5" s="21"/>
      <c r="L5" s="21"/>
      <c r="AZ5" s="167" t="s">
        <v>811</v>
      </c>
      <c r="BA5" s="167" t="s">
        <v>1513</v>
      </c>
      <c r="BB5" s="167" t="s">
        <v>277</v>
      </c>
      <c r="BC5" s="167" t="s">
        <v>2778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813</v>
      </c>
      <c r="BA6" s="167" t="s">
        <v>1832</v>
      </c>
      <c r="BB6" s="167" t="s">
        <v>277</v>
      </c>
      <c r="BC6" s="167" t="s">
        <v>2779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1145</v>
      </c>
      <c r="BA7" s="167" t="s">
        <v>1146</v>
      </c>
      <c r="BB7" s="167" t="s">
        <v>231</v>
      </c>
      <c r="BC7" s="167" t="s">
        <v>2780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816</v>
      </c>
      <c r="BA8" s="167" t="s">
        <v>817</v>
      </c>
      <c r="BB8" s="167" t="s">
        <v>277</v>
      </c>
      <c r="BC8" s="167" t="s">
        <v>2781</v>
      </c>
      <c r="BD8" s="167" t="s">
        <v>83</v>
      </c>
    </row>
    <row r="9" spans="2:56" s="1" customFormat="1" ht="16.5" customHeight="1" x14ac:dyDescent="0.2">
      <c r="B9" s="33"/>
      <c r="E9" s="582" t="s">
        <v>2782</v>
      </c>
      <c r="F9" s="609"/>
      <c r="G9" s="609"/>
      <c r="H9" s="609"/>
      <c r="L9" s="33"/>
      <c r="AZ9" s="167" t="s">
        <v>819</v>
      </c>
      <c r="BA9" s="167" t="s">
        <v>820</v>
      </c>
      <c r="BB9" s="167" t="s">
        <v>277</v>
      </c>
      <c r="BC9" s="167" t="s">
        <v>2783</v>
      </c>
      <c r="BD9" s="167" t="s">
        <v>83</v>
      </c>
    </row>
    <row r="10" spans="2:56" s="1" customFormat="1" x14ac:dyDescent="0.2">
      <c r="B10" s="33"/>
      <c r="L10" s="33"/>
      <c r="AZ10" s="167" t="s">
        <v>1351</v>
      </c>
      <c r="BA10" s="167" t="s">
        <v>1352</v>
      </c>
      <c r="BB10" s="167" t="s">
        <v>231</v>
      </c>
      <c r="BC10" s="167" t="s">
        <v>2784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603</v>
      </c>
      <c r="BA11" s="167" t="s">
        <v>822</v>
      </c>
      <c r="BB11" s="167" t="s">
        <v>277</v>
      </c>
      <c r="BC11" s="167" t="s">
        <v>2785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  <c r="AZ12" s="167" t="s">
        <v>50</v>
      </c>
      <c r="BA12" s="167" t="s">
        <v>1521</v>
      </c>
      <c r="BB12" s="167" t="s">
        <v>277</v>
      </c>
      <c r="BC12" s="167" t="s">
        <v>2786</v>
      </c>
      <c r="BD12" s="167" t="s">
        <v>83</v>
      </c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ROUNDUP((SUM(BE88:BE362)),  2)</f>
        <v>0</v>
      </c>
      <c r="I33" s="94">
        <v>0.21</v>
      </c>
      <c r="J33" s="84">
        <f>ROUNDUP(((SUM(BE88:BE362))*I33),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ROUNDUP((SUM(BF88:BF362)),  2)</f>
        <v>0</v>
      </c>
      <c r="I34" s="94">
        <v>0.15</v>
      </c>
      <c r="J34" s="84">
        <f>ROUNDUP(((SUM(BF88:BF362))*I34),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ROUNDUP((SUM(BG88:BG362)),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ROUNDUP((SUM(BH88:BH362)),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ROUNDUP((SUM(BI88:BI362)),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04B2 - Kanalizace - gravitační řad B-2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J88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J89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J90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J222</f>
        <v>0</v>
      </c>
      <c r="L62" s="108"/>
    </row>
    <row r="63" spans="2:47" s="9" customFormat="1" ht="19.899999999999999" customHeight="1" x14ac:dyDescent="0.2">
      <c r="B63" s="108"/>
      <c r="D63" s="109" t="s">
        <v>282</v>
      </c>
      <c r="E63" s="110"/>
      <c r="F63" s="110"/>
      <c r="G63" s="110"/>
      <c r="H63" s="110"/>
      <c r="I63" s="110"/>
      <c r="J63" s="111">
        <f>J226</f>
        <v>0</v>
      </c>
      <c r="L63" s="108"/>
    </row>
    <row r="64" spans="2:47" s="9" customFormat="1" ht="19.899999999999999" customHeight="1" x14ac:dyDescent="0.2">
      <c r="B64" s="108"/>
      <c r="D64" s="109" t="s">
        <v>283</v>
      </c>
      <c r="E64" s="110"/>
      <c r="F64" s="110"/>
      <c r="G64" s="110"/>
      <c r="H64" s="110"/>
      <c r="I64" s="110"/>
      <c r="J64" s="111">
        <f>J230</f>
        <v>0</v>
      </c>
      <c r="L64" s="108"/>
    </row>
    <row r="65" spans="2:12" s="9" customFormat="1" ht="19.899999999999999" customHeight="1" x14ac:dyDescent="0.2">
      <c r="B65" s="108"/>
      <c r="D65" s="109" t="s">
        <v>284</v>
      </c>
      <c r="E65" s="110"/>
      <c r="F65" s="110"/>
      <c r="G65" s="110"/>
      <c r="H65" s="110"/>
      <c r="I65" s="110"/>
      <c r="J65" s="111">
        <f>J252</f>
        <v>0</v>
      </c>
      <c r="L65" s="108"/>
    </row>
    <row r="66" spans="2:12" s="9" customFormat="1" ht="19.899999999999999" customHeight="1" x14ac:dyDescent="0.2">
      <c r="B66" s="108"/>
      <c r="D66" s="109" t="s">
        <v>553</v>
      </c>
      <c r="E66" s="110"/>
      <c r="F66" s="110"/>
      <c r="G66" s="110"/>
      <c r="H66" s="110"/>
      <c r="I66" s="110"/>
      <c r="J66" s="111">
        <f>J281</f>
        <v>0</v>
      </c>
      <c r="L66" s="108"/>
    </row>
    <row r="67" spans="2:12" s="9" customFormat="1" ht="19.899999999999999" customHeight="1" x14ac:dyDescent="0.2">
      <c r="B67" s="108"/>
      <c r="D67" s="109" t="s">
        <v>286</v>
      </c>
      <c r="E67" s="110"/>
      <c r="F67" s="110"/>
      <c r="G67" s="110"/>
      <c r="H67" s="110"/>
      <c r="I67" s="110"/>
      <c r="J67" s="111">
        <f>J327</f>
        <v>0</v>
      </c>
      <c r="L67" s="108"/>
    </row>
    <row r="68" spans="2:12" s="9" customFormat="1" ht="19.899999999999999" customHeight="1" x14ac:dyDescent="0.2">
      <c r="B68" s="108"/>
      <c r="D68" s="109" t="s">
        <v>554</v>
      </c>
      <c r="E68" s="110"/>
      <c r="F68" s="110"/>
      <c r="G68" s="110"/>
      <c r="H68" s="110"/>
      <c r="I68" s="110"/>
      <c r="J68" s="111">
        <f>J360</f>
        <v>0</v>
      </c>
      <c r="L68" s="10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211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16.5" customHeight="1" x14ac:dyDescent="0.2">
      <c r="B78" s="33"/>
      <c r="E78" s="610" t="str">
        <f>E7</f>
        <v>Malšovice - Kanalizace a ČOV II.etapa_ČOV 820EO</v>
      </c>
      <c r="F78" s="611"/>
      <c r="G78" s="611"/>
      <c r="H78" s="611"/>
      <c r="L78" s="33"/>
    </row>
    <row r="79" spans="2:12" s="1" customFormat="1" ht="12" customHeight="1" x14ac:dyDescent="0.2">
      <c r="B79" s="33"/>
      <c r="C79" s="28" t="s">
        <v>203</v>
      </c>
      <c r="L79" s="33"/>
    </row>
    <row r="80" spans="2:12" s="1" customFormat="1" ht="16.5" customHeight="1" x14ac:dyDescent="0.2">
      <c r="B80" s="33"/>
      <c r="E80" s="582" t="str">
        <f>E9</f>
        <v>SO 04B2 - Kanalizace - gravitační řad B-2</v>
      </c>
      <c r="F80" s="609"/>
      <c r="G80" s="609"/>
      <c r="H80" s="609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>Malšovice</v>
      </c>
      <c r="I82" s="28" t="s">
        <v>23</v>
      </c>
      <c r="J82" s="50" t="str">
        <f>IF(J12="","",J12)</f>
        <v>21. 12. 2022</v>
      </c>
      <c r="L82" s="33"/>
    </row>
    <row r="83" spans="2:65" s="1" customFormat="1" ht="6.95" customHeight="1" x14ac:dyDescent="0.2">
      <c r="B83" s="33"/>
      <c r="L83" s="33"/>
    </row>
    <row r="84" spans="2:65" s="1" customFormat="1" ht="25.7" customHeight="1" x14ac:dyDescent="0.2">
      <c r="B84" s="33"/>
      <c r="C84" s="28" t="s">
        <v>25</v>
      </c>
      <c r="F84" s="26" t="str">
        <f>E15</f>
        <v>Obec Malšovice</v>
      </c>
      <c r="I84" s="28" t="s">
        <v>31</v>
      </c>
      <c r="J84" s="31" t="str">
        <f>E21</f>
        <v>AZ Consult spol. s r.o.</v>
      </c>
      <c r="L84" s="33"/>
    </row>
    <row r="85" spans="2:65" s="1" customFormat="1" ht="15.2" customHeight="1" x14ac:dyDescent="0.2">
      <c r="B85" s="33"/>
      <c r="C85" s="28" t="s">
        <v>29</v>
      </c>
      <c r="F85" s="26" t="str">
        <f>IF(E18="","",E18)</f>
        <v>Vyplň údaj</v>
      </c>
      <c r="I85" s="28" t="s">
        <v>34</v>
      </c>
      <c r="J85" s="31" t="str">
        <f>E24</f>
        <v>Dagmar Sedláčková</v>
      </c>
      <c r="L85" s="33"/>
    </row>
    <row r="86" spans="2:65" s="1" customFormat="1" ht="10.35" customHeight="1" x14ac:dyDescent="0.2">
      <c r="B86" s="33"/>
      <c r="L86" s="33"/>
    </row>
    <row r="87" spans="2:65" s="10" customFormat="1" ht="29.25" customHeight="1" x14ac:dyDescent="0.2">
      <c r="B87" s="112"/>
      <c r="C87" s="113" t="s">
        <v>212</v>
      </c>
      <c r="D87" s="114" t="s">
        <v>58</v>
      </c>
      <c r="E87" s="114" t="s">
        <v>54</v>
      </c>
      <c r="F87" s="114" t="s">
        <v>55</v>
      </c>
      <c r="G87" s="114" t="s">
        <v>213</v>
      </c>
      <c r="H87" s="114" t="s">
        <v>214</v>
      </c>
      <c r="I87" s="114" t="s">
        <v>215</v>
      </c>
      <c r="J87" s="114" t="s">
        <v>207</v>
      </c>
      <c r="K87" s="115" t="s">
        <v>216</v>
      </c>
      <c r="L87" s="112"/>
      <c r="M87" s="57" t="s">
        <v>19</v>
      </c>
      <c r="N87" s="58" t="s">
        <v>43</v>
      </c>
      <c r="O87" s="58" t="s">
        <v>217</v>
      </c>
      <c r="P87" s="58" t="s">
        <v>218</v>
      </c>
      <c r="Q87" s="58" t="s">
        <v>219</v>
      </c>
      <c r="R87" s="58" t="s">
        <v>220</v>
      </c>
      <c r="S87" s="58" t="s">
        <v>221</v>
      </c>
      <c r="T87" s="59" t="s">
        <v>222</v>
      </c>
    </row>
    <row r="88" spans="2:65" s="1" customFormat="1" ht="22.9" customHeight="1" x14ac:dyDescent="0.25">
      <c r="B88" s="33"/>
      <c r="C88" s="62" t="s">
        <v>223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881.67870519000007</v>
      </c>
      <c r="S88" s="51"/>
      <c r="T88" s="118">
        <f>T89</f>
        <v>403.07580000000002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 x14ac:dyDescent="0.2">
      <c r="B89" s="120"/>
      <c r="D89" s="121" t="s">
        <v>72</v>
      </c>
      <c r="E89" s="122" t="s">
        <v>224</v>
      </c>
      <c r="F89" s="122" t="s">
        <v>225</v>
      </c>
      <c r="I89" s="123"/>
      <c r="J89" s="124">
        <f>BK89</f>
        <v>0</v>
      </c>
      <c r="L89" s="120"/>
      <c r="M89" s="125"/>
      <c r="P89" s="126">
        <f>P90+P222+P226+P230+P252+P281+P327+P360</f>
        <v>0</v>
      </c>
      <c r="R89" s="126">
        <f>R90+R222+R226+R230+R252+R281+R327+R360</f>
        <v>881.67870519000007</v>
      </c>
      <c r="T89" s="127">
        <f>T90+T222+T226+T230+T252+T281+T327+T360</f>
        <v>403.07580000000002</v>
      </c>
      <c r="AR89" s="121" t="s">
        <v>81</v>
      </c>
      <c r="AT89" s="128" t="s">
        <v>72</v>
      </c>
      <c r="AU89" s="128" t="s">
        <v>73</v>
      </c>
      <c r="AY89" s="121" t="s">
        <v>226</v>
      </c>
      <c r="BK89" s="129">
        <f>BK90+BK222+BK226+BK230+BK252+BK281+BK327+BK360</f>
        <v>0</v>
      </c>
    </row>
    <row r="90" spans="2:65" s="11" customFormat="1" ht="22.9" customHeight="1" x14ac:dyDescent="0.2">
      <c r="B90" s="120"/>
      <c r="D90" s="121" t="s">
        <v>72</v>
      </c>
      <c r="E90" s="130" t="s">
        <v>81</v>
      </c>
      <c r="F90" s="130" t="s">
        <v>227</v>
      </c>
      <c r="I90" s="123"/>
      <c r="J90" s="131">
        <f>BK90</f>
        <v>0</v>
      </c>
      <c r="L90" s="120"/>
      <c r="M90" s="125"/>
      <c r="P90" s="126">
        <f>SUM(P91:P221)</f>
        <v>0</v>
      </c>
      <c r="R90" s="126">
        <f>SUM(R91:R221)</f>
        <v>742.78440836000004</v>
      </c>
      <c r="T90" s="127">
        <f>SUM(T91:T221)</f>
        <v>403.07580000000002</v>
      </c>
      <c r="AR90" s="121" t="s">
        <v>81</v>
      </c>
      <c r="AT90" s="128" t="s">
        <v>72</v>
      </c>
      <c r="AU90" s="128" t="s">
        <v>81</v>
      </c>
      <c r="AY90" s="121" t="s">
        <v>226</v>
      </c>
      <c r="BK90" s="129">
        <f>SUM(BK91:BK221)</f>
        <v>0</v>
      </c>
    </row>
    <row r="91" spans="2:65" s="1" customFormat="1" ht="37.9" customHeight="1" x14ac:dyDescent="0.2">
      <c r="B91" s="33"/>
      <c r="C91" s="132" t="s">
        <v>81</v>
      </c>
      <c r="D91" s="132" t="s">
        <v>228</v>
      </c>
      <c r="E91" s="133" t="s">
        <v>1162</v>
      </c>
      <c r="F91" s="134" t="s">
        <v>1163</v>
      </c>
      <c r="G91" s="135" t="s">
        <v>231</v>
      </c>
      <c r="H91" s="136">
        <v>333.72</v>
      </c>
      <c r="I91" s="137"/>
      <c r="J91" s="138">
        <f>ROUND(I91*H91,2)</f>
        <v>0</v>
      </c>
      <c r="K91" s="134" t="s">
        <v>232</v>
      </c>
      <c r="L91" s="33"/>
      <c r="M91" s="139" t="s">
        <v>19</v>
      </c>
      <c r="N91" s="140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0.32500000000000001</v>
      </c>
      <c r="T91" s="142">
        <f>S91*H91</f>
        <v>108.45900000000002</v>
      </c>
      <c r="AR91" s="143" t="s">
        <v>233</v>
      </c>
      <c r="AT91" s="143" t="s">
        <v>228</v>
      </c>
      <c r="AU91" s="143" t="s">
        <v>83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233</v>
      </c>
      <c r="BM91" s="143" t="s">
        <v>1839</v>
      </c>
    </row>
    <row r="92" spans="2:65" s="1" customFormat="1" x14ac:dyDescent="0.2">
      <c r="B92" s="33"/>
      <c r="D92" s="145" t="s">
        <v>235</v>
      </c>
      <c r="F92" s="146" t="s">
        <v>1165</v>
      </c>
      <c r="I92" s="147"/>
      <c r="L92" s="33"/>
      <c r="M92" s="148"/>
      <c r="T92" s="54"/>
      <c r="AT92" s="18" t="s">
        <v>235</v>
      </c>
      <c r="AU92" s="18" t="s">
        <v>83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1840</v>
      </c>
      <c r="H93" s="153">
        <v>333.72</v>
      </c>
      <c r="I93" s="154"/>
      <c r="L93" s="149"/>
      <c r="M93" s="155"/>
      <c r="T93" s="156"/>
      <c r="AT93" s="151" t="s">
        <v>237</v>
      </c>
      <c r="AU93" s="151" t="s">
        <v>83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1841</v>
      </c>
      <c r="F94" s="134" t="s">
        <v>1842</v>
      </c>
      <c r="G94" s="135" t="s">
        <v>231</v>
      </c>
      <c r="H94" s="136">
        <v>333.72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96.778800000000004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1843</v>
      </c>
    </row>
    <row r="95" spans="2:65" s="1" customFormat="1" x14ac:dyDescent="0.2">
      <c r="B95" s="33"/>
      <c r="D95" s="145" t="s">
        <v>235</v>
      </c>
      <c r="F95" s="146" t="s">
        <v>1844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2" customFormat="1" x14ac:dyDescent="0.2">
      <c r="B96" s="149"/>
      <c r="D96" s="150" t="s">
        <v>237</v>
      </c>
      <c r="E96" s="151" t="s">
        <v>19</v>
      </c>
      <c r="F96" s="152" t="s">
        <v>1845</v>
      </c>
      <c r="H96" s="153">
        <v>333.72</v>
      </c>
      <c r="I96" s="154"/>
      <c r="L96" s="149"/>
      <c r="M96" s="155"/>
      <c r="T96" s="156"/>
      <c r="AT96" s="151" t="s">
        <v>237</v>
      </c>
      <c r="AU96" s="151" t="s">
        <v>83</v>
      </c>
      <c r="AV96" s="12" t="s">
        <v>83</v>
      </c>
      <c r="AW96" s="12" t="s">
        <v>33</v>
      </c>
      <c r="AX96" s="12" t="s">
        <v>81</v>
      </c>
      <c r="AY96" s="151" t="s">
        <v>226</v>
      </c>
    </row>
    <row r="97" spans="2:65" s="1" customFormat="1" ht="33" customHeight="1" x14ac:dyDescent="0.2">
      <c r="B97" s="33"/>
      <c r="C97" s="132" t="s">
        <v>246</v>
      </c>
      <c r="D97" s="132" t="s">
        <v>228</v>
      </c>
      <c r="E97" s="133" t="s">
        <v>1846</v>
      </c>
      <c r="F97" s="134" t="s">
        <v>1847</v>
      </c>
      <c r="G97" s="135" t="s">
        <v>231</v>
      </c>
      <c r="H97" s="136">
        <v>536.71199999999999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0</v>
      </c>
      <c r="R97" s="141">
        <f>Q97*H97</f>
        <v>0</v>
      </c>
      <c r="S97" s="141">
        <v>9.8000000000000004E-2</v>
      </c>
      <c r="T97" s="142">
        <f>S97*H97</f>
        <v>52.597776000000003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1848</v>
      </c>
    </row>
    <row r="98" spans="2:65" s="1" customFormat="1" x14ac:dyDescent="0.2">
      <c r="B98" s="33"/>
      <c r="D98" s="145" t="s">
        <v>235</v>
      </c>
      <c r="F98" s="146" t="s">
        <v>1849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2787</v>
      </c>
      <c r="H99" s="153">
        <v>536.71199999999999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536.71199999999999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3" customHeight="1" x14ac:dyDescent="0.2">
      <c r="B101" s="33"/>
      <c r="C101" s="132" t="s">
        <v>233</v>
      </c>
      <c r="D101" s="132" t="s">
        <v>228</v>
      </c>
      <c r="E101" s="133" t="s">
        <v>1851</v>
      </c>
      <c r="F101" s="134" t="s">
        <v>1852</v>
      </c>
      <c r="G101" s="135" t="s">
        <v>231</v>
      </c>
      <c r="H101" s="136">
        <v>333.72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0.22</v>
      </c>
      <c r="T101" s="142">
        <f>S101*H101</f>
        <v>73.418400000000005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1853</v>
      </c>
    </row>
    <row r="102" spans="2:65" s="1" customFormat="1" x14ac:dyDescent="0.2">
      <c r="B102" s="33"/>
      <c r="D102" s="145" t="s">
        <v>235</v>
      </c>
      <c r="F102" s="146" t="s">
        <v>1854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1581</v>
      </c>
      <c r="H103" s="153">
        <v>333.72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73</v>
      </c>
      <c r="AY103" s="151" t="s">
        <v>226</v>
      </c>
    </row>
    <row r="104" spans="2:65" s="13" customFormat="1" x14ac:dyDescent="0.2">
      <c r="B104" s="157"/>
      <c r="D104" s="150" t="s">
        <v>237</v>
      </c>
      <c r="E104" s="158" t="s">
        <v>19</v>
      </c>
      <c r="F104" s="159" t="s">
        <v>240</v>
      </c>
      <c r="H104" s="160">
        <v>333.72</v>
      </c>
      <c r="I104" s="161"/>
      <c r="L104" s="157"/>
      <c r="M104" s="162"/>
      <c r="T104" s="163"/>
      <c r="AT104" s="158" t="s">
        <v>237</v>
      </c>
      <c r="AU104" s="158" t="s">
        <v>83</v>
      </c>
      <c r="AV104" s="13" t="s">
        <v>233</v>
      </c>
      <c r="AW104" s="13" t="s">
        <v>33</v>
      </c>
      <c r="AX104" s="13" t="s">
        <v>81</v>
      </c>
      <c r="AY104" s="158" t="s">
        <v>226</v>
      </c>
    </row>
    <row r="105" spans="2:65" s="1" customFormat="1" ht="24.2" customHeight="1" x14ac:dyDescent="0.2">
      <c r="B105" s="33"/>
      <c r="C105" s="132" t="s">
        <v>255</v>
      </c>
      <c r="D105" s="132" t="s">
        <v>228</v>
      </c>
      <c r="E105" s="133" t="s">
        <v>1855</v>
      </c>
      <c r="F105" s="134" t="s">
        <v>1856</v>
      </c>
      <c r="G105" s="135" t="s">
        <v>231</v>
      </c>
      <c r="H105" s="136">
        <v>780.67200000000003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6.0000000000000002E-5</v>
      </c>
      <c r="R105" s="141">
        <f>Q105*H105</f>
        <v>4.6840320000000005E-2</v>
      </c>
      <c r="S105" s="141">
        <v>9.1999999999999998E-2</v>
      </c>
      <c r="T105" s="142">
        <f>S105*H105</f>
        <v>71.821824000000007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1857</v>
      </c>
    </row>
    <row r="106" spans="2:65" s="1" customFormat="1" x14ac:dyDescent="0.2">
      <c r="B106" s="33"/>
      <c r="D106" s="145" t="s">
        <v>235</v>
      </c>
      <c r="F106" s="146" t="s">
        <v>1858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1859</v>
      </c>
      <c r="H107" s="153">
        <v>780.67200000000003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16.5" customHeight="1" x14ac:dyDescent="0.2">
      <c r="B108" s="33"/>
      <c r="C108" s="132" t="s">
        <v>260</v>
      </c>
      <c r="D108" s="132" t="s">
        <v>228</v>
      </c>
      <c r="E108" s="133" t="s">
        <v>560</v>
      </c>
      <c r="F108" s="134" t="s">
        <v>561</v>
      </c>
      <c r="G108" s="135" t="s">
        <v>562</v>
      </c>
      <c r="H108" s="136">
        <v>536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3.0000000000000001E-5</v>
      </c>
      <c r="R108" s="141">
        <f>Q108*H108</f>
        <v>1.6080000000000001E-2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1860</v>
      </c>
    </row>
    <row r="109" spans="2:65" s="1" customFormat="1" x14ac:dyDescent="0.2">
      <c r="B109" s="33"/>
      <c r="D109" s="145" t="s">
        <v>235</v>
      </c>
      <c r="F109" s="146" t="s">
        <v>564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F110" s="152" t="s">
        <v>2788</v>
      </c>
      <c r="H110" s="153">
        <v>536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4</v>
      </c>
      <c r="AX110" s="12" t="s">
        <v>81</v>
      </c>
      <c r="AY110" s="151" t="s">
        <v>226</v>
      </c>
    </row>
    <row r="111" spans="2:65" s="1" customFormat="1" ht="24.2" customHeight="1" x14ac:dyDescent="0.2">
      <c r="B111" s="33"/>
      <c r="C111" s="132" t="s">
        <v>265</v>
      </c>
      <c r="D111" s="132" t="s">
        <v>228</v>
      </c>
      <c r="E111" s="133" t="s">
        <v>566</v>
      </c>
      <c r="F111" s="134" t="s">
        <v>567</v>
      </c>
      <c r="G111" s="135" t="s">
        <v>568</v>
      </c>
      <c r="H111" s="136">
        <v>67</v>
      </c>
      <c r="I111" s="137"/>
      <c r="J111" s="138">
        <f>ROUND(I111*H111,2)</f>
        <v>0</v>
      </c>
      <c r="K111" s="134" t="s">
        <v>232</v>
      </c>
      <c r="L111" s="33"/>
      <c r="M111" s="139" t="s">
        <v>19</v>
      </c>
      <c r="N111" s="140" t="s">
        <v>44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233</v>
      </c>
      <c r="AT111" s="143" t="s">
        <v>228</v>
      </c>
      <c r="AU111" s="143" t="s">
        <v>83</v>
      </c>
      <c r="AY111" s="18" t="s">
        <v>226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81</v>
      </c>
      <c r="BK111" s="144">
        <f>ROUND(I111*H111,2)</f>
        <v>0</v>
      </c>
      <c r="BL111" s="18" t="s">
        <v>233</v>
      </c>
      <c r="BM111" s="143" t="s">
        <v>1862</v>
      </c>
    </row>
    <row r="112" spans="2:65" s="1" customFormat="1" x14ac:dyDescent="0.2">
      <c r="B112" s="33"/>
      <c r="D112" s="145" t="s">
        <v>235</v>
      </c>
      <c r="F112" s="146" t="s">
        <v>570</v>
      </c>
      <c r="I112" s="147"/>
      <c r="L112" s="33"/>
      <c r="M112" s="148"/>
      <c r="T112" s="54"/>
      <c r="AT112" s="18" t="s">
        <v>235</v>
      </c>
      <c r="AU112" s="18" t="s">
        <v>83</v>
      </c>
    </row>
    <row r="113" spans="2:65" s="1" customFormat="1" ht="49.15" customHeight="1" x14ac:dyDescent="0.2">
      <c r="B113" s="33"/>
      <c r="C113" s="132" t="s">
        <v>270</v>
      </c>
      <c r="D113" s="132" t="s">
        <v>228</v>
      </c>
      <c r="E113" s="133" t="s">
        <v>1596</v>
      </c>
      <c r="F113" s="134" t="s">
        <v>1597</v>
      </c>
      <c r="G113" s="135" t="s">
        <v>396</v>
      </c>
      <c r="H113" s="136">
        <v>10.8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8.6800000000000002E-3</v>
      </c>
      <c r="R113" s="141">
        <f>Q113*H113</f>
        <v>9.3744000000000008E-2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1863</v>
      </c>
    </row>
    <row r="114" spans="2:65" s="1" customFormat="1" x14ac:dyDescent="0.2">
      <c r="B114" s="33"/>
      <c r="D114" s="145" t="s">
        <v>235</v>
      </c>
      <c r="F114" s="146" t="s">
        <v>1599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5" customFormat="1" x14ac:dyDescent="0.2">
      <c r="B115" s="185"/>
      <c r="D115" s="150" t="s">
        <v>237</v>
      </c>
      <c r="E115" s="186" t="s">
        <v>19</v>
      </c>
      <c r="F115" s="187" t="s">
        <v>1600</v>
      </c>
      <c r="H115" s="186" t="s">
        <v>19</v>
      </c>
      <c r="I115" s="188"/>
      <c r="L115" s="185"/>
      <c r="M115" s="189"/>
      <c r="T115" s="190"/>
      <c r="AT115" s="186" t="s">
        <v>237</v>
      </c>
      <c r="AU115" s="186" t="s">
        <v>83</v>
      </c>
      <c r="AV115" s="15" t="s">
        <v>81</v>
      </c>
      <c r="AW115" s="15" t="s">
        <v>33</v>
      </c>
      <c r="AX115" s="15" t="s">
        <v>73</v>
      </c>
      <c r="AY115" s="186" t="s">
        <v>226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2789</v>
      </c>
      <c r="H116" s="153">
        <v>10.8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73</v>
      </c>
      <c r="AY116" s="151" t="s">
        <v>226</v>
      </c>
    </row>
    <row r="117" spans="2:65" s="13" customFormat="1" x14ac:dyDescent="0.2">
      <c r="B117" s="157"/>
      <c r="D117" s="150" t="s">
        <v>237</v>
      </c>
      <c r="E117" s="158" t="s">
        <v>19</v>
      </c>
      <c r="F117" s="159" t="s">
        <v>240</v>
      </c>
      <c r="H117" s="160">
        <v>10.8</v>
      </c>
      <c r="I117" s="161"/>
      <c r="L117" s="157"/>
      <c r="M117" s="162"/>
      <c r="T117" s="163"/>
      <c r="AT117" s="158" t="s">
        <v>237</v>
      </c>
      <c r="AU117" s="158" t="s">
        <v>83</v>
      </c>
      <c r="AV117" s="13" t="s">
        <v>233</v>
      </c>
      <c r="AW117" s="13" t="s">
        <v>33</v>
      </c>
      <c r="AX117" s="13" t="s">
        <v>81</v>
      </c>
      <c r="AY117" s="158" t="s">
        <v>226</v>
      </c>
    </row>
    <row r="118" spans="2:65" s="1" customFormat="1" ht="49.15" customHeight="1" x14ac:dyDescent="0.2">
      <c r="B118" s="33"/>
      <c r="C118" s="132" t="s">
        <v>330</v>
      </c>
      <c r="D118" s="132" t="s">
        <v>228</v>
      </c>
      <c r="E118" s="133" t="s">
        <v>1608</v>
      </c>
      <c r="F118" s="134" t="s">
        <v>1609</v>
      </c>
      <c r="G118" s="135" t="s">
        <v>396</v>
      </c>
      <c r="H118" s="136">
        <v>9.6</v>
      </c>
      <c r="I118" s="137"/>
      <c r="J118" s="138">
        <f>ROUND(I118*H118,2)</f>
        <v>0</v>
      </c>
      <c r="K118" s="134" t="s">
        <v>232</v>
      </c>
      <c r="L118" s="33"/>
      <c r="M118" s="139" t="s">
        <v>19</v>
      </c>
      <c r="N118" s="140" t="s">
        <v>44</v>
      </c>
      <c r="P118" s="141">
        <f>O118*H118</f>
        <v>0</v>
      </c>
      <c r="Q118" s="141">
        <v>3.6900000000000002E-2</v>
      </c>
      <c r="R118" s="141">
        <f>Q118*H118</f>
        <v>0.35424</v>
      </c>
      <c r="S118" s="141">
        <v>0</v>
      </c>
      <c r="T118" s="142">
        <f>S118*H118</f>
        <v>0</v>
      </c>
      <c r="AR118" s="143" t="s">
        <v>233</v>
      </c>
      <c r="AT118" s="143" t="s">
        <v>228</v>
      </c>
      <c r="AU118" s="143" t="s">
        <v>83</v>
      </c>
      <c r="AY118" s="18" t="s">
        <v>226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81</v>
      </c>
      <c r="BK118" s="144">
        <f>ROUND(I118*H118,2)</f>
        <v>0</v>
      </c>
      <c r="BL118" s="18" t="s">
        <v>233</v>
      </c>
      <c r="BM118" s="143" t="s">
        <v>1868</v>
      </c>
    </row>
    <row r="119" spans="2:65" s="1" customFormat="1" x14ac:dyDescent="0.2">
      <c r="B119" s="33"/>
      <c r="D119" s="145" t="s">
        <v>235</v>
      </c>
      <c r="F119" s="146" t="s">
        <v>1611</v>
      </c>
      <c r="I119" s="147"/>
      <c r="L119" s="33"/>
      <c r="M119" s="148"/>
      <c r="T119" s="54"/>
      <c r="AT119" s="18" t="s">
        <v>235</v>
      </c>
      <c r="AU119" s="18" t="s">
        <v>83</v>
      </c>
    </row>
    <row r="120" spans="2:65" s="15" customFormat="1" x14ac:dyDescent="0.2">
      <c r="B120" s="185"/>
      <c r="D120" s="150" t="s">
        <v>237</v>
      </c>
      <c r="E120" s="186" t="s">
        <v>19</v>
      </c>
      <c r="F120" s="187" t="s">
        <v>1869</v>
      </c>
      <c r="H120" s="186" t="s">
        <v>19</v>
      </c>
      <c r="I120" s="188"/>
      <c r="L120" s="185"/>
      <c r="M120" s="189"/>
      <c r="T120" s="190"/>
      <c r="AT120" s="186" t="s">
        <v>237</v>
      </c>
      <c r="AU120" s="186" t="s">
        <v>83</v>
      </c>
      <c r="AV120" s="15" t="s">
        <v>81</v>
      </c>
      <c r="AW120" s="15" t="s">
        <v>33</v>
      </c>
      <c r="AX120" s="15" t="s">
        <v>73</v>
      </c>
      <c r="AY120" s="186" t="s">
        <v>226</v>
      </c>
    </row>
    <row r="121" spans="2:65" s="12" customFormat="1" x14ac:dyDescent="0.2">
      <c r="B121" s="149"/>
      <c r="D121" s="150" t="s">
        <v>237</v>
      </c>
      <c r="E121" s="151" t="s">
        <v>19</v>
      </c>
      <c r="F121" s="152" t="s">
        <v>2790</v>
      </c>
      <c r="H121" s="153">
        <v>9.6</v>
      </c>
      <c r="I121" s="154"/>
      <c r="L121" s="149"/>
      <c r="M121" s="155"/>
      <c r="T121" s="156"/>
      <c r="AT121" s="151" t="s">
        <v>237</v>
      </c>
      <c r="AU121" s="151" t="s">
        <v>83</v>
      </c>
      <c r="AV121" s="12" t="s">
        <v>83</v>
      </c>
      <c r="AW121" s="12" t="s">
        <v>33</v>
      </c>
      <c r="AX121" s="12" t="s">
        <v>73</v>
      </c>
      <c r="AY121" s="151" t="s">
        <v>226</v>
      </c>
    </row>
    <row r="122" spans="2:65" s="13" customFormat="1" x14ac:dyDescent="0.2">
      <c r="B122" s="157"/>
      <c r="D122" s="150" t="s">
        <v>237</v>
      </c>
      <c r="E122" s="158" t="s">
        <v>19</v>
      </c>
      <c r="F122" s="159" t="s">
        <v>240</v>
      </c>
      <c r="H122" s="160">
        <v>9.6</v>
      </c>
      <c r="I122" s="161"/>
      <c r="L122" s="157"/>
      <c r="M122" s="162"/>
      <c r="T122" s="163"/>
      <c r="AT122" s="158" t="s">
        <v>237</v>
      </c>
      <c r="AU122" s="158" t="s">
        <v>83</v>
      </c>
      <c r="AV122" s="13" t="s">
        <v>233</v>
      </c>
      <c r="AW122" s="13" t="s">
        <v>33</v>
      </c>
      <c r="AX122" s="13" t="s">
        <v>81</v>
      </c>
      <c r="AY122" s="158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1613</v>
      </c>
      <c r="F123" s="134" t="s">
        <v>1614</v>
      </c>
      <c r="G123" s="135" t="s">
        <v>277</v>
      </c>
      <c r="H123" s="136">
        <v>46.704999999999998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1871</v>
      </c>
    </row>
    <row r="124" spans="2:65" s="1" customFormat="1" x14ac:dyDescent="0.2">
      <c r="B124" s="33"/>
      <c r="D124" s="145" t="s">
        <v>235</v>
      </c>
      <c r="F124" s="146" t="s">
        <v>1616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1617</v>
      </c>
      <c r="H125" s="153">
        <v>46.704999999999998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81</v>
      </c>
      <c r="AY125" s="151" t="s">
        <v>226</v>
      </c>
    </row>
    <row r="126" spans="2:65" s="1" customFormat="1" ht="16.5" customHeight="1" x14ac:dyDescent="0.2">
      <c r="B126" s="33"/>
      <c r="C126" s="132" t="s">
        <v>343</v>
      </c>
      <c r="D126" s="132" t="s">
        <v>228</v>
      </c>
      <c r="E126" s="133" t="s">
        <v>299</v>
      </c>
      <c r="F126" s="134" t="s">
        <v>300</v>
      </c>
      <c r="G126" s="135" t="s">
        <v>231</v>
      </c>
      <c r="H126" s="136">
        <v>16.350000000000001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2035</v>
      </c>
    </row>
    <row r="127" spans="2:65" s="1" customFormat="1" x14ac:dyDescent="0.2">
      <c r="B127" s="33"/>
      <c r="D127" s="145" t="s">
        <v>235</v>
      </c>
      <c r="F127" s="146" t="s">
        <v>302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2036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2037</v>
      </c>
      <c r="H129" s="153">
        <v>16.350000000000001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1872</v>
      </c>
      <c r="F130" s="134" t="s">
        <v>1873</v>
      </c>
      <c r="G130" s="135" t="s">
        <v>277</v>
      </c>
      <c r="H130" s="136">
        <v>280.23200000000003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1874</v>
      </c>
    </row>
    <row r="131" spans="2:65" s="1" customFormat="1" x14ac:dyDescent="0.2">
      <c r="B131" s="33"/>
      <c r="D131" s="145" t="s">
        <v>235</v>
      </c>
      <c r="F131" s="146" t="s">
        <v>1875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5" customFormat="1" x14ac:dyDescent="0.2">
      <c r="B132" s="185"/>
      <c r="D132" s="150" t="s">
        <v>237</v>
      </c>
      <c r="E132" s="186" t="s">
        <v>19</v>
      </c>
      <c r="F132" s="187" t="s">
        <v>837</v>
      </c>
      <c r="H132" s="186" t="s">
        <v>19</v>
      </c>
      <c r="I132" s="188"/>
      <c r="L132" s="185"/>
      <c r="M132" s="189"/>
      <c r="T132" s="190"/>
      <c r="AT132" s="186" t="s">
        <v>237</v>
      </c>
      <c r="AU132" s="186" t="s">
        <v>83</v>
      </c>
      <c r="AV132" s="15" t="s">
        <v>81</v>
      </c>
      <c r="AW132" s="15" t="s">
        <v>33</v>
      </c>
      <c r="AX132" s="15" t="s">
        <v>73</v>
      </c>
      <c r="AY132" s="186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2791</v>
      </c>
      <c r="H133" s="153">
        <v>566.61400000000003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5" customFormat="1" x14ac:dyDescent="0.2">
      <c r="B134" s="185"/>
      <c r="D134" s="150" t="s">
        <v>237</v>
      </c>
      <c r="E134" s="186" t="s">
        <v>19</v>
      </c>
      <c r="F134" s="187" t="s">
        <v>842</v>
      </c>
      <c r="H134" s="186" t="s">
        <v>19</v>
      </c>
      <c r="I134" s="188"/>
      <c r="L134" s="185"/>
      <c r="M134" s="189"/>
      <c r="T134" s="190"/>
      <c r="AT134" s="186" t="s">
        <v>237</v>
      </c>
      <c r="AU134" s="186" t="s">
        <v>83</v>
      </c>
      <c r="AV134" s="15" t="s">
        <v>81</v>
      </c>
      <c r="AW134" s="15" t="s">
        <v>33</v>
      </c>
      <c r="AX134" s="15" t="s">
        <v>73</v>
      </c>
      <c r="AY134" s="186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2344</v>
      </c>
      <c r="H135" s="153">
        <v>45.143000000000001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845</v>
      </c>
      <c r="H136" s="153">
        <v>13.125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5" customFormat="1" x14ac:dyDescent="0.2">
      <c r="B137" s="185"/>
      <c r="D137" s="150" t="s">
        <v>237</v>
      </c>
      <c r="E137" s="186" t="s">
        <v>19</v>
      </c>
      <c r="F137" s="187" t="s">
        <v>1200</v>
      </c>
      <c r="H137" s="186" t="s">
        <v>19</v>
      </c>
      <c r="I137" s="188"/>
      <c r="L137" s="185"/>
      <c r="M137" s="189"/>
      <c r="T137" s="190"/>
      <c r="AT137" s="186" t="s">
        <v>237</v>
      </c>
      <c r="AU137" s="186" t="s">
        <v>83</v>
      </c>
      <c r="AV137" s="15" t="s">
        <v>81</v>
      </c>
      <c r="AW137" s="15" t="s">
        <v>33</v>
      </c>
      <c r="AX137" s="15" t="s">
        <v>73</v>
      </c>
      <c r="AY137" s="186" t="s">
        <v>226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1879</v>
      </c>
      <c r="H138" s="153">
        <v>-156.84800000000001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73</v>
      </c>
      <c r="AY138" s="151" t="s">
        <v>226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1628</v>
      </c>
      <c r="H139" s="153">
        <v>-0.98099999999999998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73</v>
      </c>
      <c r="AY139" s="151" t="s">
        <v>226</v>
      </c>
    </row>
    <row r="140" spans="2:65" s="14" customFormat="1" x14ac:dyDescent="0.2">
      <c r="B140" s="168"/>
      <c r="D140" s="150" t="s">
        <v>237</v>
      </c>
      <c r="E140" s="169" t="s">
        <v>50</v>
      </c>
      <c r="F140" s="170" t="s">
        <v>310</v>
      </c>
      <c r="H140" s="171">
        <v>467.053</v>
      </c>
      <c r="I140" s="172"/>
      <c r="L140" s="168"/>
      <c r="M140" s="173"/>
      <c r="T140" s="174"/>
      <c r="AT140" s="169" t="s">
        <v>237</v>
      </c>
      <c r="AU140" s="169" t="s">
        <v>83</v>
      </c>
      <c r="AV140" s="14" t="s">
        <v>246</v>
      </c>
      <c r="AW140" s="14" t="s">
        <v>33</v>
      </c>
      <c r="AX140" s="14" t="s">
        <v>73</v>
      </c>
      <c r="AY140" s="169" t="s">
        <v>226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1629</v>
      </c>
      <c r="H141" s="153">
        <v>280.23200000000003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33" customHeight="1" x14ac:dyDescent="0.2">
      <c r="B142" s="33"/>
      <c r="C142" s="132" t="s">
        <v>354</v>
      </c>
      <c r="D142" s="132" t="s">
        <v>228</v>
      </c>
      <c r="E142" s="133" t="s">
        <v>1880</v>
      </c>
      <c r="F142" s="134" t="s">
        <v>1881</v>
      </c>
      <c r="G142" s="135" t="s">
        <v>277</v>
      </c>
      <c r="H142" s="136">
        <v>140.11600000000001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1882</v>
      </c>
    </row>
    <row r="143" spans="2:65" s="1" customFormat="1" x14ac:dyDescent="0.2">
      <c r="B143" s="33"/>
      <c r="D143" s="145" t="s">
        <v>235</v>
      </c>
      <c r="F143" s="146" t="s">
        <v>1883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1634</v>
      </c>
      <c r="H144" s="153">
        <v>140.11600000000001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81</v>
      </c>
      <c r="AY144" s="151" t="s">
        <v>226</v>
      </c>
    </row>
    <row r="145" spans="2:65" s="1" customFormat="1" ht="33" customHeight="1" x14ac:dyDescent="0.2">
      <c r="B145" s="33"/>
      <c r="C145" s="132" t="s">
        <v>359</v>
      </c>
      <c r="D145" s="132" t="s">
        <v>228</v>
      </c>
      <c r="E145" s="133" t="s">
        <v>1884</v>
      </c>
      <c r="F145" s="134" t="s">
        <v>1885</v>
      </c>
      <c r="G145" s="135" t="s">
        <v>277</v>
      </c>
      <c r="H145" s="136">
        <v>46.704999999999998</v>
      </c>
      <c r="I145" s="137"/>
      <c r="J145" s="138">
        <f>ROUND(I145*H145,2)</f>
        <v>0</v>
      </c>
      <c r="K145" s="134" t="s">
        <v>232</v>
      </c>
      <c r="L145" s="33"/>
      <c r="M145" s="139" t="s">
        <v>19</v>
      </c>
      <c r="N145" s="140" t="s">
        <v>44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233</v>
      </c>
      <c r="AT145" s="143" t="s">
        <v>228</v>
      </c>
      <c r="AU145" s="143" t="s">
        <v>83</v>
      </c>
      <c r="AY145" s="18" t="s">
        <v>226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81</v>
      </c>
      <c r="BK145" s="144">
        <f>ROUND(I145*H145,2)</f>
        <v>0</v>
      </c>
      <c r="BL145" s="18" t="s">
        <v>233</v>
      </c>
      <c r="BM145" s="143" t="s">
        <v>1886</v>
      </c>
    </row>
    <row r="146" spans="2:65" s="1" customFormat="1" x14ac:dyDescent="0.2">
      <c r="B146" s="33"/>
      <c r="D146" s="145" t="s">
        <v>235</v>
      </c>
      <c r="F146" s="146" t="s">
        <v>1887</v>
      </c>
      <c r="I146" s="147"/>
      <c r="L146" s="33"/>
      <c r="M146" s="148"/>
      <c r="T146" s="54"/>
      <c r="AT146" s="18" t="s">
        <v>235</v>
      </c>
      <c r="AU146" s="18" t="s">
        <v>83</v>
      </c>
    </row>
    <row r="147" spans="2:65" s="12" customFormat="1" x14ac:dyDescent="0.2">
      <c r="B147" s="149"/>
      <c r="D147" s="150" t="s">
        <v>237</v>
      </c>
      <c r="E147" s="151" t="s">
        <v>19</v>
      </c>
      <c r="F147" s="152" t="s">
        <v>1617</v>
      </c>
      <c r="H147" s="153">
        <v>46.704999999999998</v>
      </c>
      <c r="I147" s="154"/>
      <c r="L147" s="149"/>
      <c r="M147" s="155"/>
      <c r="T147" s="156"/>
      <c r="AT147" s="151" t="s">
        <v>237</v>
      </c>
      <c r="AU147" s="151" t="s">
        <v>83</v>
      </c>
      <c r="AV147" s="12" t="s">
        <v>83</v>
      </c>
      <c r="AW147" s="12" t="s">
        <v>33</v>
      </c>
      <c r="AX147" s="12" t="s">
        <v>81</v>
      </c>
      <c r="AY147" s="151" t="s">
        <v>226</v>
      </c>
    </row>
    <row r="148" spans="2:65" s="1" customFormat="1" ht="21.75" customHeight="1" x14ac:dyDescent="0.2">
      <c r="B148" s="33"/>
      <c r="C148" s="132" t="s">
        <v>8</v>
      </c>
      <c r="D148" s="132" t="s">
        <v>228</v>
      </c>
      <c r="E148" s="133" t="s">
        <v>848</v>
      </c>
      <c r="F148" s="134" t="s">
        <v>849</v>
      </c>
      <c r="G148" s="135" t="s">
        <v>231</v>
      </c>
      <c r="H148" s="136">
        <v>944.35599999999999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8.4000000000000003E-4</v>
      </c>
      <c r="R148" s="141">
        <f>Q148*H148</f>
        <v>0.79325904000000003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2279</v>
      </c>
    </row>
    <row r="149" spans="2:65" s="1" customFormat="1" x14ac:dyDescent="0.2">
      <c r="B149" s="33"/>
      <c r="D149" s="145" t="s">
        <v>235</v>
      </c>
      <c r="F149" s="146" t="s">
        <v>851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5" customFormat="1" x14ac:dyDescent="0.2">
      <c r="B150" s="185"/>
      <c r="D150" s="150" t="s">
        <v>237</v>
      </c>
      <c r="E150" s="186" t="s">
        <v>19</v>
      </c>
      <c r="F150" s="187" t="s">
        <v>852</v>
      </c>
      <c r="H150" s="186" t="s">
        <v>19</v>
      </c>
      <c r="I150" s="188"/>
      <c r="L150" s="185"/>
      <c r="M150" s="189"/>
      <c r="T150" s="190"/>
      <c r="AT150" s="186" t="s">
        <v>237</v>
      </c>
      <c r="AU150" s="186" t="s">
        <v>83</v>
      </c>
      <c r="AV150" s="15" t="s">
        <v>81</v>
      </c>
      <c r="AW150" s="15" t="s">
        <v>33</v>
      </c>
      <c r="AX150" s="15" t="s">
        <v>73</v>
      </c>
      <c r="AY150" s="186" t="s">
        <v>226</v>
      </c>
    </row>
    <row r="151" spans="2:65" s="12" customFormat="1" x14ac:dyDescent="0.2">
      <c r="B151" s="149"/>
      <c r="D151" s="150" t="s">
        <v>237</v>
      </c>
      <c r="E151" s="151" t="s">
        <v>19</v>
      </c>
      <c r="F151" s="152" t="s">
        <v>2792</v>
      </c>
      <c r="H151" s="153">
        <v>944.35599999999999</v>
      </c>
      <c r="I151" s="154"/>
      <c r="L151" s="149"/>
      <c r="M151" s="155"/>
      <c r="T151" s="156"/>
      <c r="AT151" s="151" t="s">
        <v>237</v>
      </c>
      <c r="AU151" s="151" t="s">
        <v>83</v>
      </c>
      <c r="AV151" s="12" t="s">
        <v>83</v>
      </c>
      <c r="AW151" s="12" t="s">
        <v>33</v>
      </c>
      <c r="AX151" s="12" t="s">
        <v>73</v>
      </c>
      <c r="AY151" s="151" t="s">
        <v>226</v>
      </c>
    </row>
    <row r="152" spans="2:65" s="13" customFormat="1" x14ac:dyDescent="0.2">
      <c r="B152" s="157"/>
      <c r="D152" s="150" t="s">
        <v>237</v>
      </c>
      <c r="E152" s="158" t="s">
        <v>19</v>
      </c>
      <c r="F152" s="159" t="s">
        <v>240</v>
      </c>
      <c r="H152" s="160">
        <v>944.35599999999999</v>
      </c>
      <c r="I152" s="161"/>
      <c r="L152" s="157"/>
      <c r="M152" s="162"/>
      <c r="T152" s="163"/>
      <c r="AT152" s="158" t="s">
        <v>237</v>
      </c>
      <c r="AU152" s="158" t="s">
        <v>83</v>
      </c>
      <c r="AV152" s="13" t="s">
        <v>233</v>
      </c>
      <c r="AW152" s="13" t="s">
        <v>33</v>
      </c>
      <c r="AX152" s="13" t="s">
        <v>81</v>
      </c>
      <c r="AY152" s="158" t="s">
        <v>226</v>
      </c>
    </row>
    <row r="153" spans="2:65" s="1" customFormat="1" ht="24.2" customHeight="1" x14ac:dyDescent="0.2">
      <c r="B153" s="33"/>
      <c r="C153" s="132" t="s">
        <v>366</v>
      </c>
      <c r="D153" s="132" t="s">
        <v>228</v>
      </c>
      <c r="E153" s="133" t="s">
        <v>857</v>
      </c>
      <c r="F153" s="134" t="s">
        <v>858</v>
      </c>
      <c r="G153" s="135" t="s">
        <v>231</v>
      </c>
      <c r="H153" s="136">
        <v>944.35599999999999</v>
      </c>
      <c r="I153" s="137"/>
      <c r="J153" s="138">
        <f>ROUND(I153*H153,2)</f>
        <v>0</v>
      </c>
      <c r="K153" s="134" t="s">
        <v>232</v>
      </c>
      <c r="L153" s="33"/>
      <c r="M153" s="139" t="s">
        <v>19</v>
      </c>
      <c r="N153" s="140" t="s">
        <v>44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233</v>
      </c>
      <c r="AT153" s="143" t="s">
        <v>228</v>
      </c>
      <c r="AU153" s="143" t="s">
        <v>83</v>
      </c>
      <c r="AY153" s="18" t="s">
        <v>226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81</v>
      </c>
      <c r="BK153" s="144">
        <f>ROUND(I153*H153,2)</f>
        <v>0</v>
      </c>
      <c r="BL153" s="18" t="s">
        <v>233</v>
      </c>
      <c r="BM153" s="143" t="s">
        <v>2281</v>
      </c>
    </row>
    <row r="154" spans="2:65" s="1" customFormat="1" x14ac:dyDescent="0.2">
      <c r="B154" s="33"/>
      <c r="D154" s="145" t="s">
        <v>235</v>
      </c>
      <c r="F154" s="146" t="s">
        <v>860</v>
      </c>
      <c r="I154" s="147"/>
      <c r="L154" s="33"/>
      <c r="M154" s="148"/>
      <c r="T154" s="54"/>
      <c r="AT154" s="18" t="s">
        <v>235</v>
      </c>
      <c r="AU154" s="18" t="s">
        <v>83</v>
      </c>
    </row>
    <row r="155" spans="2:65" s="1" customFormat="1" ht="37.9" customHeight="1" x14ac:dyDescent="0.2">
      <c r="B155" s="33"/>
      <c r="C155" s="132" t="s">
        <v>372</v>
      </c>
      <c r="D155" s="132" t="s">
        <v>228</v>
      </c>
      <c r="E155" s="133" t="s">
        <v>1226</v>
      </c>
      <c r="F155" s="134" t="s">
        <v>1227</v>
      </c>
      <c r="G155" s="135" t="s">
        <v>277</v>
      </c>
      <c r="H155" s="136">
        <v>279.44400000000002</v>
      </c>
      <c r="I155" s="137"/>
      <c r="J155" s="138">
        <f>ROUND(I155*H155,2)</f>
        <v>0</v>
      </c>
      <c r="K155" s="134" t="s">
        <v>232</v>
      </c>
      <c r="L155" s="33"/>
      <c r="M155" s="139" t="s">
        <v>19</v>
      </c>
      <c r="N155" s="140" t="s">
        <v>44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233</v>
      </c>
      <c r="AT155" s="143" t="s">
        <v>228</v>
      </c>
      <c r="AU155" s="143" t="s">
        <v>83</v>
      </c>
      <c r="AY155" s="18" t="s">
        <v>226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81</v>
      </c>
      <c r="BK155" s="144">
        <f>ROUND(I155*H155,2)</f>
        <v>0</v>
      </c>
      <c r="BL155" s="18" t="s">
        <v>233</v>
      </c>
      <c r="BM155" s="143" t="s">
        <v>1891</v>
      </c>
    </row>
    <row r="156" spans="2:65" s="1" customFormat="1" x14ac:dyDescent="0.2">
      <c r="B156" s="33"/>
      <c r="D156" s="145" t="s">
        <v>235</v>
      </c>
      <c r="F156" s="146" t="s">
        <v>1229</v>
      </c>
      <c r="I156" s="147"/>
      <c r="L156" s="33"/>
      <c r="M156" s="148"/>
      <c r="T156" s="54"/>
      <c r="AT156" s="18" t="s">
        <v>235</v>
      </c>
      <c r="AU156" s="18" t="s">
        <v>83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1650</v>
      </c>
      <c r="H157" s="153">
        <v>279.44400000000002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7.9" customHeight="1" x14ac:dyDescent="0.2">
      <c r="B158" s="33"/>
      <c r="C158" s="132" t="s">
        <v>377</v>
      </c>
      <c r="D158" s="132" t="s">
        <v>228</v>
      </c>
      <c r="E158" s="133" t="s">
        <v>861</v>
      </c>
      <c r="F158" s="134" t="s">
        <v>862</v>
      </c>
      <c r="G158" s="135" t="s">
        <v>277</v>
      </c>
      <c r="H158" s="136">
        <v>184.34200000000001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1892</v>
      </c>
    </row>
    <row r="159" spans="2:65" s="1" customFormat="1" x14ac:dyDescent="0.2">
      <c r="B159" s="33"/>
      <c r="D159" s="145" t="s">
        <v>235</v>
      </c>
      <c r="F159" s="146" t="s">
        <v>864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1893</v>
      </c>
      <c r="H160" s="153">
        <v>137.637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1894</v>
      </c>
      <c r="H161" s="153">
        <v>46.704999999999998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3" customFormat="1" x14ac:dyDescent="0.2">
      <c r="B162" s="157"/>
      <c r="D162" s="150" t="s">
        <v>237</v>
      </c>
      <c r="E162" s="158" t="s">
        <v>19</v>
      </c>
      <c r="F162" s="159" t="s">
        <v>240</v>
      </c>
      <c r="H162" s="160">
        <v>184.34200000000001</v>
      </c>
      <c r="I162" s="161"/>
      <c r="L162" s="157"/>
      <c r="M162" s="162"/>
      <c r="T162" s="163"/>
      <c r="AT162" s="158" t="s">
        <v>237</v>
      </c>
      <c r="AU162" s="158" t="s">
        <v>83</v>
      </c>
      <c r="AV162" s="13" t="s">
        <v>233</v>
      </c>
      <c r="AW162" s="13" t="s">
        <v>33</v>
      </c>
      <c r="AX162" s="13" t="s">
        <v>81</v>
      </c>
      <c r="AY162" s="158" t="s">
        <v>226</v>
      </c>
    </row>
    <row r="163" spans="2:65" s="1" customFormat="1" ht="24.2" customHeight="1" x14ac:dyDescent="0.2">
      <c r="B163" s="33"/>
      <c r="C163" s="132" t="s">
        <v>381</v>
      </c>
      <c r="D163" s="132" t="s">
        <v>228</v>
      </c>
      <c r="E163" s="133" t="s">
        <v>1234</v>
      </c>
      <c r="F163" s="134" t="s">
        <v>1235</v>
      </c>
      <c r="G163" s="135" t="s">
        <v>277</v>
      </c>
      <c r="H163" s="136">
        <v>279.44400000000002</v>
      </c>
      <c r="I163" s="137"/>
      <c r="J163" s="138">
        <f>ROUND(I163*H163,2)</f>
        <v>0</v>
      </c>
      <c r="K163" s="134" t="s">
        <v>232</v>
      </c>
      <c r="L163" s="33"/>
      <c r="M163" s="139" t="s">
        <v>19</v>
      </c>
      <c r="N163" s="140" t="s">
        <v>44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233</v>
      </c>
      <c r="AT163" s="143" t="s">
        <v>228</v>
      </c>
      <c r="AU163" s="143" t="s">
        <v>83</v>
      </c>
      <c r="AY163" s="18" t="s">
        <v>226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81</v>
      </c>
      <c r="BK163" s="144">
        <f>ROUND(I163*H163,2)</f>
        <v>0</v>
      </c>
      <c r="BL163" s="18" t="s">
        <v>233</v>
      </c>
      <c r="BM163" s="143" t="s">
        <v>1895</v>
      </c>
    </row>
    <row r="164" spans="2:65" s="1" customFormat="1" x14ac:dyDescent="0.2">
      <c r="B164" s="33"/>
      <c r="D164" s="145" t="s">
        <v>235</v>
      </c>
      <c r="F164" s="146" t="s">
        <v>1237</v>
      </c>
      <c r="I164" s="147"/>
      <c r="L164" s="33"/>
      <c r="M164" s="148"/>
      <c r="T164" s="54"/>
      <c r="AT164" s="18" t="s">
        <v>235</v>
      </c>
      <c r="AU164" s="18" t="s">
        <v>83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1650</v>
      </c>
      <c r="H165" s="153">
        <v>279.44400000000002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" customFormat="1" ht="24.2" customHeight="1" x14ac:dyDescent="0.2">
      <c r="B166" s="33"/>
      <c r="C166" s="132" t="s">
        <v>386</v>
      </c>
      <c r="D166" s="132" t="s">
        <v>228</v>
      </c>
      <c r="E166" s="133" t="s">
        <v>592</v>
      </c>
      <c r="F166" s="134" t="s">
        <v>593</v>
      </c>
      <c r="G166" s="135" t="s">
        <v>277</v>
      </c>
      <c r="H166" s="136">
        <v>184.34200000000001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1896</v>
      </c>
    </row>
    <row r="167" spans="2:65" s="1" customFormat="1" x14ac:dyDescent="0.2">
      <c r="B167" s="33"/>
      <c r="D167" s="145" t="s">
        <v>235</v>
      </c>
      <c r="F167" s="146" t="s">
        <v>595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1652</v>
      </c>
      <c r="H168" s="153">
        <v>137.637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73</v>
      </c>
      <c r="AY168" s="151" t="s">
        <v>226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1617</v>
      </c>
      <c r="H169" s="153">
        <v>46.704999999999998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73</v>
      </c>
      <c r="AY169" s="151" t="s">
        <v>226</v>
      </c>
    </row>
    <row r="170" spans="2:65" s="13" customFormat="1" x14ac:dyDescent="0.2">
      <c r="B170" s="157"/>
      <c r="D170" s="150" t="s">
        <v>237</v>
      </c>
      <c r="E170" s="158" t="s">
        <v>19</v>
      </c>
      <c r="F170" s="159" t="s">
        <v>240</v>
      </c>
      <c r="H170" s="160">
        <v>184.34200000000001</v>
      </c>
      <c r="I170" s="161"/>
      <c r="L170" s="157"/>
      <c r="M170" s="162"/>
      <c r="T170" s="163"/>
      <c r="AT170" s="158" t="s">
        <v>237</v>
      </c>
      <c r="AU170" s="158" t="s">
        <v>83</v>
      </c>
      <c r="AV170" s="13" t="s">
        <v>233</v>
      </c>
      <c r="AW170" s="13" t="s">
        <v>33</v>
      </c>
      <c r="AX170" s="13" t="s">
        <v>81</v>
      </c>
      <c r="AY170" s="158" t="s">
        <v>226</v>
      </c>
    </row>
    <row r="171" spans="2:65" s="1" customFormat="1" ht="24.2" customHeight="1" x14ac:dyDescent="0.2">
      <c r="B171" s="33"/>
      <c r="C171" s="132" t="s">
        <v>7</v>
      </c>
      <c r="D171" s="132" t="s">
        <v>228</v>
      </c>
      <c r="E171" s="133" t="s">
        <v>866</v>
      </c>
      <c r="F171" s="134" t="s">
        <v>867</v>
      </c>
      <c r="G171" s="135" t="s">
        <v>231</v>
      </c>
      <c r="H171" s="136">
        <v>294.19200000000001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2793</v>
      </c>
    </row>
    <row r="172" spans="2:65" s="1" customFormat="1" x14ac:dyDescent="0.2">
      <c r="B172" s="33"/>
      <c r="D172" s="145" t="s">
        <v>235</v>
      </c>
      <c r="F172" s="146" t="s">
        <v>869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1898</v>
      </c>
      <c r="H173" s="153">
        <v>294.19200000000001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73</v>
      </c>
      <c r="AY173" s="151" t="s">
        <v>226</v>
      </c>
    </row>
    <row r="174" spans="2:65" s="13" customFormat="1" x14ac:dyDescent="0.2">
      <c r="B174" s="157"/>
      <c r="D174" s="150" t="s">
        <v>237</v>
      </c>
      <c r="E174" s="158" t="s">
        <v>19</v>
      </c>
      <c r="F174" s="159" t="s">
        <v>240</v>
      </c>
      <c r="H174" s="160">
        <v>294.19200000000001</v>
      </c>
      <c r="I174" s="161"/>
      <c r="L174" s="157"/>
      <c r="M174" s="162"/>
      <c r="T174" s="163"/>
      <c r="AT174" s="158" t="s">
        <v>237</v>
      </c>
      <c r="AU174" s="158" t="s">
        <v>83</v>
      </c>
      <c r="AV174" s="13" t="s">
        <v>233</v>
      </c>
      <c r="AW174" s="13" t="s">
        <v>33</v>
      </c>
      <c r="AX174" s="13" t="s">
        <v>81</v>
      </c>
      <c r="AY174" s="158" t="s">
        <v>226</v>
      </c>
    </row>
    <row r="175" spans="2:65" s="1" customFormat="1" ht="24.2" customHeight="1" x14ac:dyDescent="0.2">
      <c r="B175" s="33"/>
      <c r="C175" s="132" t="s">
        <v>393</v>
      </c>
      <c r="D175" s="132" t="s">
        <v>228</v>
      </c>
      <c r="E175" s="133" t="s">
        <v>599</v>
      </c>
      <c r="F175" s="134" t="s">
        <v>600</v>
      </c>
      <c r="G175" s="135" t="s">
        <v>277</v>
      </c>
      <c r="H175" s="136">
        <v>463.786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1899</v>
      </c>
    </row>
    <row r="176" spans="2:65" s="1" customFormat="1" x14ac:dyDescent="0.2">
      <c r="B176" s="33"/>
      <c r="D176" s="145" t="s">
        <v>235</v>
      </c>
      <c r="F176" s="146" t="s">
        <v>602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873</v>
      </c>
      <c r="H177" s="153">
        <v>207.28399999999999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813</v>
      </c>
      <c r="H178" s="153">
        <v>256.50200000000001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603</v>
      </c>
      <c r="F179" s="159" t="s">
        <v>240</v>
      </c>
      <c r="H179" s="160">
        <v>463.786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399</v>
      </c>
      <c r="D180" s="132" t="s">
        <v>228</v>
      </c>
      <c r="E180" s="133" t="s">
        <v>605</v>
      </c>
      <c r="F180" s="134" t="s">
        <v>606</v>
      </c>
      <c r="G180" s="135" t="s">
        <v>492</v>
      </c>
      <c r="H180" s="136">
        <v>834.81500000000005</v>
      </c>
      <c r="I180" s="137"/>
      <c r="J180" s="138">
        <f>ROUND(I180*H180,2)</f>
        <v>0</v>
      </c>
      <c r="K180" s="134" t="s">
        <v>19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1900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603</v>
      </c>
      <c r="H181" s="153">
        <v>463.786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81</v>
      </c>
      <c r="AY181" s="151" t="s">
        <v>226</v>
      </c>
    </row>
    <row r="182" spans="2:65" s="12" customFormat="1" x14ac:dyDescent="0.2">
      <c r="B182" s="149"/>
      <c r="D182" s="150" t="s">
        <v>237</v>
      </c>
      <c r="F182" s="152" t="s">
        <v>2794</v>
      </c>
      <c r="H182" s="153">
        <v>834.81500000000005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4</v>
      </c>
      <c r="AX182" s="12" t="s">
        <v>81</v>
      </c>
      <c r="AY182" s="151" t="s">
        <v>226</v>
      </c>
    </row>
    <row r="183" spans="2:65" s="1" customFormat="1" ht="24.2" customHeight="1" x14ac:dyDescent="0.2">
      <c r="B183" s="33"/>
      <c r="C183" s="132" t="s">
        <v>404</v>
      </c>
      <c r="D183" s="132" t="s">
        <v>228</v>
      </c>
      <c r="E183" s="133" t="s">
        <v>609</v>
      </c>
      <c r="F183" s="134" t="s">
        <v>610</v>
      </c>
      <c r="G183" s="135" t="s">
        <v>277</v>
      </c>
      <c r="H183" s="136">
        <v>259.76900000000001</v>
      </c>
      <c r="I183" s="137"/>
      <c r="J183" s="138">
        <f>ROUND(I183*H183,2)</f>
        <v>0</v>
      </c>
      <c r="K183" s="134" t="s">
        <v>232</v>
      </c>
      <c r="L183" s="33"/>
      <c r="M183" s="139" t="s">
        <v>19</v>
      </c>
      <c r="N183" s="140" t="s">
        <v>44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233</v>
      </c>
      <c r="AT183" s="143" t="s">
        <v>228</v>
      </c>
      <c r="AU183" s="143" t="s">
        <v>83</v>
      </c>
      <c r="AY183" s="18" t="s">
        <v>226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81</v>
      </c>
      <c r="BK183" s="144">
        <f>ROUND(I183*H183,2)</f>
        <v>0</v>
      </c>
      <c r="BL183" s="18" t="s">
        <v>233</v>
      </c>
      <c r="BM183" s="143" t="s">
        <v>1902</v>
      </c>
    </row>
    <row r="184" spans="2:65" s="1" customFormat="1" x14ac:dyDescent="0.2">
      <c r="B184" s="33"/>
      <c r="D184" s="145" t="s">
        <v>235</v>
      </c>
      <c r="F184" s="146" t="s">
        <v>612</v>
      </c>
      <c r="I184" s="147"/>
      <c r="L184" s="33"/>
      <c r="M184" s="148"/>
      <c r="T184" s="54"/>
      <c r="AT184" s="18" t="s">
        <v>235</v>
      </c>
      <c r="AU184" s="18" t="s">
        <v>83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1661</v>
      </c>
      <c r="H185" s="153">
        <v>259.76900000000001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3" customFormat="1" x14ac:dyDescent="0.2">
      <c r="B186" s="157"/>
      <c r="D186" s="150" t="s">
        <v>237</v>
      </c>
      <c r="E186" s="158" t="s">
        <v>19</v>
      </c>
      <c r="F186" s="159" t="s">
        <v>240</v>
      </c>
      <c r="H186" s="160">
        <v>259.76900000000001</v>
      </c>
      <c r="I186" s="161"/>
      <c r="L186" s="157"/>
      <c r="M186" s="162"/>
      <c r="T186" s="163"/>
      <c r="AT186" s="158" t="s">
        <v>237</v>
      </c>
      <c r="AU186" s="158" t="s">
        <v>83</v>
      </c>
      <c r="AV186" s="13" t="s">
        <v>233</v>
      </c>
      <c r="AW186" s="13" t="s">
        <v>33</v>
      </c>
      <c r="AX186" s="13" t="s">
        <v>81</v>
      </c>
      <c r="AY186" s="158" t="s">
        <v>226</v>
      </c>
    </row>
    <row r="187" spans="2:65" s="1" customFormat="1" ht="16.5" customHeight="1" x14ac:dyDescent="0.2">
      <c r="B187" s="33"/>
      <c r="C187" s="175" t="s">
        <v>409</v>
      </c>
      <c r="D187" s="175" t="s">
        <v>331</v>
      </c>
      <c r="E187" s="176" t="s">
        <v>614</v>
      </c>
      <c r="F187" s="177" t="s">
        <v>615</v>
      </c>
      <c r="G187" s="178" t="s">
        <v>492</v>
      </c>
      <c r="H187" s="179">
        <v>461.70400000000001</v>
      </c>
      <c r="I187" s="180"/>
      <c r="J187" s="181">
        <f>ROUND(I187*H187,2)</f>
        <v>0</v>
      </c>
      <c r="K187" s="177" t="s">
        <v>19</v>
      </c>
      <c r="L187" s="182"/>
      <c r="M187" s="183" t="s">
        <v>19</v>
      </c>
      <c r="N187" s="184" t="s">
        <v>44</v>
      </c>
      <c r="P187" s="141">
        <f>O187*H187</f>
        <v>0</v>
      </c>
      <c r="Q187" s="141">
        <v>1</v>
      </c>
      <c r="R187" s="141">
        <f>Q187*H187</f>
        <v>461.70400000000001</v>
      </c>
      <c r="S187" s="141">
        <v>0</v>
      </c>
      <c r="T187" s="142">
        <f>S187*H187</f>
        <v>0</v>
      </c>
      <c r="AR187" s="143" t="s">
        <v>270</v>
      </c>
      <c r="AT187" s="143" t="s">
        <v>331</v>
      </c>
      <c r="AU187" s="143" t="s">
        <v>83</v>
      </c>
      <c r="AY187" s="18" t="s">
        <v>226</v>
      </c>
      <c r="BE187" s="144">
        <f>IF(N187="základní",J187,0)</f>
        <v>0</v>
      </c>
      <c r="BF187" s="144">
        <f>IF(N187="snížená",J187,0)</f>
        <v>0</v>
      </c>
      <c r="BG187" s="144">
        <f>IF(N187="zákl. přenesená",J187,0)</f>
        <v>0</v>
      </c>
      <c r="BH187" s="144">
        <f>IF(N187="sníž. přenesená",J187,0)</f>
        <v>0</v>
      </c>
      <c r="BI187" s="144">
        <f>IF(N187="nulová",J187,0)</f>
        <v>0</v>
      </c>
      <c r="BJ187" s="18" t="s">
        <v>81</v>
      </c>
      <c r="BK187" s="144">
        <f>ROUND(I187*H187,2)</f>
        <v>0</v>
      </c>
      <c r="BL187" s="18" t="s">
        <v>233</v>
      </c>
      <c r="BM187" s="143" t="s">
        <v>1903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1904</v>
      </c>
      <c r="H188" s="153">
        <v>259.76900000000001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2044</v>
      </c>
      <c r="H189" s="153">
        <v>-3.2669999999999999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3" customFormat="1" x14ac:dyDescent="0.2">
      <c r="B190" s="157"/>
      <c r="D190" s="150" t="s">
        <v>237</v>
      </c>
      <c r="E190" s="158" t="s">
        <v>813</v>
      </c>
      <c r="F190" s="159" t="s">
        <v>240</v>
      </c>
      <c r="H190" s="160">
        <v>256.50200000000001</v>
      </c>
      <c r="I190" s="161"/>
      <c r="L190" s="157"/>
      <c r="M190" s="162"/>
      <c r="T190" s="163"/>
      <c r="AT190" s="158" t="s">
        <v>237</v>
      </c>
      <c r="AU190" s="158" t="s">
        <v>83</v>
      </c>
      <c r="AV190" s="13" t="s">
        <v>233</v>
      </c>
      <c r="AW190" s="13" t="s">
        <v>33</v>
      </c>
      <c r="AX190" s="13" t="s">
        <v>81</v>
      </c>
      <c r="AY190" s="158" t="s">
        <v>226</v>
      </c>
    </row>
    <row r="191" spans="2:65" s="12" customFormat="1" x14ac:dyDescent="0.2">
      <c r="B191" s="149"/>
      <c r="D191" s="150" t="s">
        <v>237</v>
      </c>
      <c r="F191" s="152" t="s">
        <v>2795</v>
      </c>
      <c r="H191" s="153">
        <v>461.70400000000001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37.9" customHeight="1" x14ac:dyDescent="0.2">
      <c r="B192" s="33"/>
      <c r="C192" s="132" t="s">
        <v>414</v>
      </c>
      <c r="D192" s="132" t="s">
        <v>228</v>
      </c>
      <c r="E192" s="133" t="s">
        <v>882</v>
      </c>
      <c r="F192" s="134" t="s">
        <v>883</v>
      </c>
      <c r="G192" s="135" t="s">
        <v>277</v>
      </c>
      <c r="H192" s="136">
        <v>155.43100000000001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1906</v>
      </c>
    </row>
    <row r="193" spans="2:65" s="1" customFormat="1" x14ac:dyDescent="0.2">
      <c r="B193" s="33"/>
      <c r="D193" s="145" t="s">
        <v>235</v>
      </c>
      <c r="F193" s="146" t="s">
        <v>885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819</v>
      </c>
      <c r="F194" s="152" t="s">
        <v>1907</v>
      </c>
      <c r="H194" s="153">
        <v>176.51499999999999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2" customFormat="1" x14ac:dyDescent="0.2">
      <c r="B195" s="149"/>
      <c r="D195" s="150" t="s">
        <v>237</v>
      </c>
      <c r="E195" s="151" t="s">
        <v>19</v>
      </c>
      <c r="F195" s="152" t="s">
        <v>1908</v>
      </c>
      <c r="H195" s="153">
        <v>-21.084</v>
      </c>
      <c r="I195" s="154"/>
      <c r="L195" s="149"/>
      <c r="M195" s="155"/>
      <c r="T195" s="156"/>
      <c r="AT195" s="151" t="s">
        <v>237</v>
      </c>
      <c r="AU195" s="151" t="s">
        <v>83</v>
      </c>
      <c r="AV195" s="12" t="s">
        <v>83</v>
      </c>
      <c r="AW195" s="12" t="s">
        <v>33</v>
      </c>
      <c r="AX195" s="12" t="s">
        <v>73</v>
      </c>
      <c r="AY195" s="151" t="s">
        <v>226</v>
      </c>
    </row>
    <row r="196" spans="2:65" s="13" customFormat="1" x14ac:dyDescent="0.2">
      <c r="B196" s="157"/>
      <c r="D196" s="150" t="s">
        <v>237</v>
      </c>
      <c r="E196" s="158" t="s">
        <v>816</v>
      </c>
      <c r="F196" s="159" t="s">
        <v>240</v>
      </c>
      <c r="H196" s="160">
        <v>155.43100000000001</v>
      </c>
      <c r="I196" s="161"/>
      <c r="L196" s="157"/>
      <c r="M196" s="162"/>
      <c r="T196" s="163"/>
      <c r="AT196" s="158" t="s">
        <v>237</v>
      </c>
      <c r="AU196" s="158" t="s">
        <v>83</v>
      </c>
      <c r="AV196" s="13" t="s">
        <v>233</v>
      </c>
      <c r="AW196" s="13" t="s">
        <v>33</v>
      </c>
      <c r="AX196" s="13" t="s">
        <v>81</v>
      </c>
      <c r="AY196" s="158" t="s">
        <v>226</v>
      </c>
    </row>
    <row r="197" spans="2:65" s="1" customFormat="1" ht="16.5" customHeight="1" x14ac:dyDescent="0.2">
      <c r="B197" s="33"/>
      <c r="C197" s="175" t="s">
        <v>419</v>
      </c>
      <c r="D197" s="175" t="s">
        <v>331</v>
      </c>
      <c r="E197" s="176" t="s">
        <v>890</v>
      </c>
      <c r="F197" s="177" t="s">
        <v>891</v>
      </c>
      <c r="G197" s="178" t="s">
        <v>492</v>
      </c>
      <c r="H197" s="179">
        <v>279.77600000000001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1</v>
      </c>
      <c r="R197" s="141">
        <f>Q197*H197</f>
        <v>279.77600000000001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1909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816</v>
      </c>
      <c r="H198" s="153">
        <v>155.43100000000001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81</v>
      </c>
      <c r="AY198" s="151" t="s">
        <v>226</v>
      </c>
    </row>
    <row r="199" spans="2:65" s="12" customFormat="1" x14ac:dyDescent="0.2">
      <c r="B199" s="149"/>
      <c r="D199" s="150" t="s">
        <v>237</v>
      </c>
      <c r="F199" s="152" t="s">
        <v>2796</v>
      </c>
      <c r="H199" s="153">
        <v>279.77600000000001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4</v>
      </c>
      <c r="AX199" s="12" t="s">
        <v>81</v>
      </c>
      <c r="AY199" s="151" t="s">
        <v>226</v>
      </c>
    </row>
    <row r="200" spans="2:65" s="1" customFormat="1" ht="24.2" customHeight="1" x14ac:dyDescent="0.2">
      <c r="B200" s="33"/>
      <c r="C200" s="132" t="s">
        <v>425</v>
      </c>
      <c r="D200" s="132" t="s">
        <v>228</v>
      </c>
      <c r="E200" s="133" t="s">
        <v>1422</v>
      </c>
      <c r="F200" s="134" t="s">
        <v>1423</v>
      </c>
      <c r="G200" s="135" t="s">
        <v>231</v>
      </c>
      <c r="H200" s="136">
        <v>16.350000000000001</v>
      </c>
      <c r="I200" s="137"/>
      <c r="J200" s="138">
        <f>ROUND(I200*H200,2)</f>
        <v>0</v>
      </c>
      <c r="K200" s="134" t="s">
        <v>232</v>
      </c>
      <c r="L200" s="33"/>
      <c r="M200" s="139" t="s">
        <v>19</v>
      </c>
      <c r="N200" s="140" t="s">
        <v>44</v>
      </c>
      <c r="P200" s="141">
        <f>O200*H200</f>
        <v>0</v>
      </c>
      <c r="Q200" s="141">
        <v>0</v>
      </c>
      <c r="R200" s="141">
        <f>Q200*H200</f>
        <v>0</v>
      </c>
      <c r="S200" s="141">
        <v>0</v>
      </c>
      <c r="T200" s="142">
        <f>S200*H200</f>
        <v>0</v>
      </c>
      <c r="AR200" s="143" t="s">
        <v>233</v>
      </c>
      <c r="AT200" s="143" t="s">
        <v>228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2047</v>
      </c>
    </row>
    <row r="201" spans="2:65" s="1" customFormat="1" x14ac:dyDescent="0.2">
      <c r="B201" s="33"/>
      <c r="D201" s="145" t="s">
        <v>235</v>
      </c>
      <c r="F201" s="146" t="s">
        <v>1425</v>
      </c>
      <c r="I201" s="147"/>
      <c r="L201" s="33"/>
      <c r="M201" s="148"/>
      <c r="T201" s="54"/>
      <c r="AT201" s="18" t="s">
        <v>235</v>
      </c>
      <c r="AU201" s="18" t="s">
        <v>83</v>
      </c>
    </row>
    <row r="202" spans="2:65" s="12" customFormat="1" x14ac:dyDescent="0.2">
      <c r="B202" s="149"/>
      <c r="D202" s="150" t="s">
        <v>237</v>
      </c>
      <c r="E202" s="151" t="s">
        <v>19</v>
      </c>
      <c r="F202" s="152" t="s">
        <v>2797</v>
      </c>
      <c r="H202" s="153">
        <v>6.54</v>
      </c>
      <c r="I202" s="154"/>
      <c r="L202" s="149"/>
      <c r="M202" s="155"/>
      <c r="T202" s="156"/>
      <c r="AT202" s="151" t="s">
        <v>237</v>
      </c>
      <c r="AU202" s="151" t="s">
        <v>83</v>
      </c>
      <c r="AV202" s="12" t="s">
        <v>83</v>
      </c>
      <c r="AW202" s="12" t="s">
        <v>33</v>
      </c>
      <c r="AX202" s="12" t="s">
        <v>73</v>
      </c>
      <c r="AY202" s="151" t="s">
        <v>226</v>
      </c>
    </row>
    <row r="203" spans="2:65" s="14" customFormat="1" x14ac:dyDescent="0.2">
      <c r="B203" s="168"/>
      <c r="D203" s="150" t="s">
        <v>237</v>
      </c>
      <c r="E203" s="169" t="s">
        <v>1351</v>
      </c>
      <c r="F203" s="170" t="s">
        <v>310</v>
      </c>
      <c r="H203" s="171">
        <v>6.54</v>
      </c>
      <c r="I203" s="172"/>
      <c r="L203" s="168"/>
      <c r="M203" s="173"/>
      <c r="T203" s="174"/>
      <c r="AT203" s="169" t="s">
        <v>237</v>
      </c>
      <c r="AU203" s="169" t="s">
        <v>83</v>
      </c>
      <c r="AV203" s="14" t="s">
        <v>246</v>
      </c>
      <c r="AW203" s="14" t="s">
        <v>33</v>
      </c>
      <c r="AX203" s="14" t="s">
        <v>73</v>
      </c>
      <c r="AY203" s="169" t="s">
        <v>226</v>
      </c>
    </row>
    <row r="204" spans="2:65" s="15" customFormat="1" x14ac:dyDescent="0.2">
      <c r="B204" s="185"/>
      <c r="D204" s="150" t="s">
        <v>237</v>
      </c>
      <c r="E204" s="186" t="s">
        <v>19</v>
      </c>
      <c r="F204" s="187" t="s">
        <v>2036</v>
      </c>
      <c r="H204" s="186" t="s">
        <v>19</v>
      </c>
      <c r="I204" s="188"/>
      <c r="L204" s="185"/>
      <c r="M204" s="189"/>
      <c r="T204" s="190"/>
      <c r="AT204" s="186" t="s">
        <v>237</v>
      </c>
      <c r="AU204" s="186" t="s">
        <v>83</v>
      </c>
      <c r="AV204" s="15" t="s">
        <v>81</v>
      </c>
      <c r="AW204" s="15" t="s">
        <v>33</v>
      </c>
      <c r="AX204" s="15" t="s">
        <v>73</v>
      </c>
      <c r="AY204" s="186" t="s">
        <v>226</v>
      </c>
    </row>
    <row r="205" spans="2:65" s="12" customFormat="1" x14ac:dyDescent="0.2">
      <c r="B205" s="149"/>
      <c r="D205" s="150" t="s">
        <v>237</v>
      </c>
      <c r="E205" s="151" t="s">
        <v>19</v>
      </c>
      <c r="F205" s="152" t="s">
        <v>2049</v>
      </c>
      <c r="H205" s="153">
        <v>16.350000000000001</v>
      </c>
      <c r="I205" s="154"/>
      <c r="L205" s="149"/>
      <c r="M205" s="155"/>
      <c r="T205" s="156"/>
      <c r="AT205" s="151" t="s">
        <v>237</v>
      </c>
      <c r="AU205" s="151" t="s">
        <v>83</v>
      </c>
      <c r="AV205" s="12" t="s">
        <v>83</v>
      </c>
      <c r="AW205" s="12" t="s">
        <v>33</v>
      </c>
      <c r="AX205" s="12" t="s">
        <v>81</v>
      </c>
      <c r="AY205" s="151" t="s">
        <v>226</v>
      </c>
    </row>
    <row r="206" spans="2:65" s="1" customFormat="1" ht="24.2" customHeight="1" x14ac:dyDescent="0.2">
      <c r="B206" s="33"/>
      <c r="C206" s="132" t="s">
        <v>430</v>
      </c>
      <c r="D206" s="132" t="s">
        <v>228</v>
      </c>
      <c r="E206" s="133" t="s">
        <v>1427</v>
      </c>
      <c r="F206" s="134" t="s">
        <v>1428</v>
      </c>
      <c r="G206" s="135" t="s">
        <v>231</v>
      </c>
      <c r="H206" s="136">
        <v>16.350000000000001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2050</v>
      </c>
    </row>
    <row r="207" spans="2:65" s="1" customFormat="1" x14ac:dyDescent="0.2">
      <c r="B207" s="33"/>
      <c r="D207" s="145" t="s">
        <v>235</v>
      </c>
      <c r="F207" s="146" t="s">
        <v>1430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E208" s="151" t="s">
        <v>19</v>
      </c>
      <c r="F208" s="152" t="s">
        <v>2049</v>
      </c>
      <c r="H208" s="153">
        <v>16.350000000000001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33</v>
      </c>
      <c r="AX208" s="12" t="s">
        <v>81</v>
      </c>
      <c r="AY208" s="151" t="s">
        <v>226</v>
      </c>
    </row>
    <row r="209" spans="2:65" s="1" customFormat="1" ht="16.5" customHeight="1" x14ac:dyDescent="0.2">
      <c r="B209" s="33"/>
      <c r="C209" s="175" t="s">
        <v>436</v>
      </c>
      <c r="D209" s="175" t="s">
        <v>331</v>
      </c>
      <c r="E209" s="176" t="s">
        <v>332</v>
      </c>
      <c r="F209" s="177" t="s">
        <v>333</v>
      </c>
      <c r="G209" s="178" t="s">
        <v>334</v>
      </c>
      <c r="H209" s="179">
        <v>0.245</v>
      </c>
      <c r="I209" s="180"/>
      <c r="J209" s="181">
        <f>ROUND(I209*H209,2)</f>
        <v>0</v>
      </c>
      <c r="K209" s="177" t="s">
        <v>232</v>
      </c>
      <c r="L209" s="182"/>
      <c r="M209" s="183" t="s">
        <v>19</v>
      </c>
      <c r="N209" s="184" t="s">
        <v>44</v>
      </c>
      <c r="P209" s="141">
        <f>O209*H209</f>
        <v>0</v>
      </c>
      <c r="Q209" s="141">
        <v>1E-3</v>
      </c>
      <c r="R209" s="141">
        <f>Q209*H209</f>
        <v>2.4499999999999999E-4</v>
      </c>
      <c r="S209" s="141">
        <v>0</v>
      </c>
      <c r="T209" s="142">
        <f>S209*H209</f>
        <v>0</v>
      </c>
      <c r="AR209" s="143" t="s">
        <v>270</v>
      </c>
      <c r="AT209" s="143" t="s">
        <v>331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2051</v>
      </c>
    </row>
    <row r="210" spans="2:65" s="12" customFormat="1" x14ac:dyDescent="0.2">
      <c r="B210" s="149"/>
      <c r="D210" s="150" t="s">
        <v>237</v>
      </c>
      <c r="E210" s="151" t="s">
        <v>19</v>
      </c>
      <c r="F210" s="152" t="s">
        <v>2049</v>
      </c>
      <c r="H210" s="153">
        <v>16.350000000000001</v>
      </c>
      <c r="I210" s="154"/>
      <c r="L210" s="149"/>
      <c r="M210" s="155"/>
      <c r="T210" s="156"/>
      <c r="AT210" s="151" t="s">
        <v>237</v>
      </c>
      <c r="AU210" s="151" t="s">
        <v>83</v>
      </c>
      <c r="AV210" s="12" t="s">
        <v>83</v>
      </c>
      <c r="AW210" s="12" t="s">
        <v>33</v>
      </c>
      <c r="AX210" s="12" t="s">
        <v>81</v>
      </c>
      <c r="AY210" s="151" t="s">
        <v>226</v>
      </c>
    </row>
    <row r="211" spans="2:65" s="12" customFormat="1" x14ac:dyDescent="0.2">
      <c r="B211" s="149"/>
      <c r="D211" s="150" t="s">
        <v>237</v>
      </c>
      <c r="F211" s="152" t="s">
        <v>2798</v>
      </c>
      <c r="H211" s="153">
        <v>0.245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4</v>
      </c>
      <c r="AX211" s="12" t="s">
        <v>81</v>
      </c>
      <c r="AY211" s="151" t="s">
        <v>226</v>
      </c>
    </row>
    <row r="212" spans="2:65" s="1" customFormat="1" ht="16.5" customHeight="1" x14ac:dyDescent="0.2">
      <c r="B212" s="33"/>
      <c r="C212" s="132" t="s">
        <v>442</v>
      </c>
      <c r="D212" s="132" t="s">
        <v>228</v>
      </c>
      <c r="E212" s="133" t="s">
        <v>1433</v>
      </c>
      <c r="F212" s="134" t="s">
        <v>1434</v>
      </c>
      <c r="G212" s="135" t="s">
        <v>231</v>
      </c>
      <c r="H212" s="136">
        <v>16.350000000000001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2053</v>
      </c>
    </row>
    <row r="213" spans="2:65" s="1" customFormat="1" x14ac:dyDescent="0.2">
      <c r="B213" s="33"/>
      <c r="D213" s="145" t="s">
        <v>235</v>
      </c>
      <c r="F213" s="146" t="s">
        <v>1436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2049</v>
      </c>
      <c r="H214" s="153">
        <v>16.350000000000001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16.5" customHeight="1" x14ac:dyDescent="0.2">
      <c r="B215" s="33"/>
      <c r="C215" s="132" t="s">
        <v>447</v>
      </c>
      <c r="D215" s="132" t="s">
        <v>228</v>
      </c>
      <c r="E215" s="133" t="s">
        <v>1437</v>
      </c>
      <c r="F215" s="134" t="s">
        <v>1438</v>
      </c>
      <c r="G215" s="135" t="s">
        <v>231</v>
      </c>
      <c r="H215" s="136">
        <v>16.350000000000001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2054</v>
      </c>
    </row>
    <row r="216" spans="2:65" s="1" customFormat="1" x14ac:dyDescent="0.2">
      <c r="B216" s="33"/>
      <c r="D216" s="145" t="s">
        <v>235</v>
      </c>
      <c r="F216" s="146" t="s">
        <v>1440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2" customFormat="1" x14ac:dyDescent="0.2">
      <c r="B217" s="149"/>
      <c r="D217" s="150" t="s">
        <v>237</v>
      </c>
      <c r="E217" s="151" t="s">
        <v>19</v>
      </c>
      <c r="F217" s="152" t="s">
        <v>2049</v>
      </c>
      <c r="H217" s="153">
        <v>16.350000000000001</v>
      </c>
      <c r="I217" s="154"/>
      <c r="L217" s="149"/>
      <c r="M217" s="155"/>
      <c r="T217" s="156"/>
      <c r="AT217" s="151" t="s">
        <v>237</v>
      </c>
      <c r="AU217" s="151" t="s">
        <v>83</v>
      </c>
      <c r="AV217" s="12" t="s">
        <v>83</v>
      </c>
      <c r="AW217" s="12" t="s">
        <v>33</v>
      </c>
      <c r="AX217" s="12" t="s">
        <v>81</v>
      </c>
      <c r="AY217" s="151" t="s">
        <v>226</v>
      </c>
    </row>
    <row r="218" spans="2:65" s="1" customFormat="1" ht="16.5" customHeight="1" x14ac:dyDescent="0.2">
      <c r="B218" s="33"/>
      <c r="C218" s="132" t="s">
        <v>452</v>
      </c>
      <c r="D218" s="132" t="s">
        <v>228</v>
      </c>
      <c r="E218" s="133" t="s">
        <v>349</v>
      </c>
      <c r="F218" s="134" t="s">
        <v>350</v>
      </c>
      <c r="G218" s="135" t="s">
        <v>277</v>
      </c>
      <c r="H218" s="136">
        <v>1.635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0</v>
      </c>
      <c r="R218" s="141">
        <f>Q218*H218</f>
        <v>0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2055</v>
      </c>
    </row>
    <row r="219" spans="2:65" s="1" customFormat="1" x14ac:dyDescent="0.2">
      <c r="B219" s="33"/>
      <c r="D219" s="145" t="s">
        <v>235</v>
      </c>
      <c r="F219" s="146" t="s">
        <v>352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2049</v>
      </c>
      <c r="H220" s="153">
        <v>16.350000000000001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81</v>
      </c>
      <c r="AY220" s="151" t="s">
        <v>226</v>
      </c>
    </row>
    <row r="221" spans="2:65" s="12" customFormat="1" x14ac:dyDescent="0.2">
      <c r="B221" s="149"/>
      <c r="D221" s="150" t="s">
        <v>237</v>
      </c>
      <c r="F221" s="152" t="s">
        <v>2799</v>
      </c>
      <c r="H221" s="153">
        <v>1.635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4</v>
      </c>
      <c r="AX221" s="12" t="s">
        <v>81</v>
      </c>
      <c r="AY221" s="151" t="s">
        <v>226</v>
      </c>
    </row>
    <row r="222" spans="2:65" s="11" customFormat="1" ht="22.9" customHeight="1" x14ac:dyDescent="0.2">
      <c r="B222" s="120"/>
      <c r="D222" s="121" t="s">
        <v>72</v>
      </c>
      <c r="E222" s="130" t="s">
        <v>83</v>
      </c>
      <c r="F222" s="130" t="s">
        <v>618</v>
      </c>
      <c r="I222" s="123"/>
      <c r="J222" s="131">
        <f>BK222</f>
        <v>0</v>
      </c>
      <c r="L222" s="120"/>
      <c r="M222" s="125"/>
      <c r="P222" s="126">
        <f>SUM(P223:P225)</f>
        <v>0</v>
      </c>
      <c r="R222" s="126">
        <f>SUM(R223:R225)</f>
        <v>50.132768400000003</v>
      </c>
      <c r="T222" s="127">
        <f>SUM(T223:T225)</f>
        <v>0</v>
      </c>
      <c r="AR222" s="121" t="s">
        <v>81</v>
      </c>
      <c r="AT222" s="128" t="s">
        <v>72</v>
      </c>
      <c r="AU222" s="128" t="s">
        <v>81</v>
      </c>
      <c r="AY222" s="121" t="s">
        <v>226</v>
      </c>
      <c r="BK222" s="129">
        <f>SUM(BK223:BK225)</f>
        <v>0</v>
      </c>
    </row>
    <row r="223" spans="2:65" s="1" customFormat="1" ht="37.9" customHeight="1" x14ac:dyDescent="0.2">
      <c r="B223" s="33"/>
      <c r="C223" s="132" t="s">
        <v>457</v>
      </c>
      <c r="D223" s="132" t="s">
        <v>228</v>
      </c>
      <c r="E223" s="133" t="s">
        <v>619</v>
      </c>
      <c r="F223" s="134" t="s">
        <v>620</v>
      </c>
      <c r="G223" s="135" t="s">
        <v>396</v>
      </c>
      <c r="H223" s="136">
        <v>245.16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0.20449000000000001</v>
      </c>
      <c r="R223" s="141">
        <f>Q223*H223</f>
        <v>50.132768400000003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1911</v>
      </c>
    </row>
    <row r="224" spans="2:65" s="1" customFormat="1" x14ac:dyDescent="0.2">
      <c r="B224" s="33"/>
      <c r="D224" s="145" t="s">
        <v>235</v>
      </c>
      <c r="F224" s="146" t="s">
        <v>622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1828</v>
      </c>
      <c r="H225" s="153">
        <v>245.16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246</v>
      </c>
      <c r="F226" s="130" t="s">
        <v>353</v>
      </c>
      <c r="I226" s="123"/>
      <c r="J226" s="131">
        <f>BK226</f>
        <v>0</v>
      </c>
      <c r="L226" s="120"/>
      <c r="M226" s="125"/>
      <c r="P226" s="126">
        <f>SUM(P227:P229)</f>
        <v>0</v>
      </c>
      <c r="R226" s="126">
        <f>SUM(R227:R229)</f>
        <v>0</v>
      </c>
      <c r="T226" s="127">
        <f>SUM(T227:T229)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SUM(BK227:BK229)</f>
        <v>0</v>
      </c>
    </row>
    <row r="227" spans="2:65" s="1" customFormat="1" ht="16.5" customHeight="1" x14ac:dyDescent="0.2">
      <c r="B227" s="33"/>
      <c r="C227" s="132" t="s">
        <v>462</v>
      </c>
      <c r="D227" s="132" t="s">
        <v>228</v>
      </c>
      <c r="E227" s="133" t="s">
        <v>896</v>
      </c>
      <c r="F227" s="134" t="s">
        <v>897</v>
      </c>
      <c r="G227" s="135" t="s">
        <v>396</v>
      </c>
      <c r="H227" s="136">
        <v>245.16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1912</v>
      </c>
    </row>
    <row r="228" spans="2:65" s="1" customFormat="1" x14ac:dyDescent="0.2">
      <c r="B228" s="33"/>
      <c r="D228" s="145" t="s">
        <v>235</v>
      </c>
      <c r="F228" s="146" t="s">
        <v>899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1828</v>
      </c>
      <c r="H229" s="153">
        <v>245.16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1" customFormat="1" ht="22.9" customHeight="1" x14ac:dyDescent="0.2">
      <c r="B230" s="120"/>
      <c r="D230" s="121" t="s">
        <v>72</v>
      </c>
      <c r="E230" s="130" t="s">
        <v>233</v>
      </c>
      <c r="F230" s="130" t="s">
        <v>424</v>
      </c>
      <c r="I230" s="123"/>
      <c r="J230" s="131">
        <f>BK230</f>
        <v>0</v>
      </c>
      <c r="L230" s="120"/>
      <c r="M230" s="125"/>
      <c r="P230" s="126">
        <f>SUM(P231:P251)</f>
        <v>0</v>
      </c>
      <c r="R230" s="126">
        <f>SUM(R231:R251)</f>
        <v>61.896494629999999</v>
      </c>
      <c r="T230" s="127">
        <f>SUM(T231:T251)</f>
        <v>0</v>
      </c>
      <c r="AR230" s="121" t="s">
        <v>81</v>
      </c>
      <c r="AT230" s="128" t="s">
        <v>72</v>
      </c>
      <c r="AU230" s="128" t="s">
        <v>81</v>
      </c>
      <c r="AY230" s="121" t="s">
        <v>226</v>
      </c>
      <c r="BK230" s="129">
        <f>SUM(BK231:BK251)</f>
        <v>0</v>
      </c>
    </row>
    <row r="231" spans="2:65" s="1" customFormat="1" ht="16.5" customHeight="1" x14ac:dyDescent="0.2">
      <c r="B231" s="33"/>
      <c r="C231" s="132" t="s">
        <v>468</v>
      </c>
      <c r="D231" s="132" t="s">
        <v>228</v>
      </c>
      <c r="E231" s="133" t="s">
        <v>901</v>
      </c>
      <c r="F231" s="134" t="s">
        <v>902</v>
      </c>
      <c r="G231" s="135" t="s">
        <v>277</v>
      </c>
      <c r="H231" s="136">
        <v>29.419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1.8907700000000001</v>
      </c>
      <c r="R231" s="141">
        <f>Q231*H231</f>
        <v>55.62456263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1913</v>
      </c>
    </row>
    <row r="232" spans="2:65" s="1" customFormat="1" x14ac:dyDescent="0.2">
      <c r="B232" s="33"/>
      <c r="D232" s="145" t="s">
        <v>235</v>
      </c>
      <c r="F232" s="146" t="s">
        <v>904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1914</v>
      </c>
      <c r="H233" s="153">
        <v>29.419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811</v>
      </c>
      <c r="F234" s="159" t="s">
        <v>240</v>
      </c>
      <c r="H234" s="160">
        <v>29.419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16.5" customHeight="1" x14ac:dyDescent="0.2">
      <c r="B235" s="33"/>
      <c r="C235" s="132" t="s">
        <v>473</v>
      </c>
      <c r="D235" s="132" t="s">
        <v>228</v>
      </c>
      <c r="E235" s="133" t="s">
        <v>1915</v>
      </c>
      <c r="F235" s="134" t="s">
        <v>1916</v>
      </c>
      <c r="G235" s="135" t="s">
        <v>243</v>
      </c>
      <c r="H235" s="136">
        <v>12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0.22394</v>
      </c>
      <c r="R235" s="141">
        <f>Q235*H235</f>
        <v>2.6872799999999999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1917</v>
      </c>
    </row>
    <row r="236" spans="2:65" s="1" customFormat="1" x14ac:dyDescent="0.2">
      <c r="B236" s="33"/>
      <c r="D236" s="145" t="s">
        <v>235</v>
      </c>
      <c r="F236" s="146" t="s">
        <v>1918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2800</v>
      </c>
      <c r="H237" s="153">
        <v>12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16.5" customHeight="1" x14ac:dyDescent="0.2">
      <c r="B238" s="33"/>
      <c r="C238" s="175" t="s">
        <v>479</v>
      </c>
      <c r="D238" s="175" t="s">
        <v>331</v>
      </c>
      <c r="E238" s="176" t="s">
        <v>2058</v>
      </c>
      <c r="F238" s="177" t="s">
        <v>2059</v>
      </c>
      <c r="G238" s="178" t="s">
        <v>243</v>
      </c>
      <c r="H238" s="179">
        <v>6</v>
      </c>
      <c r="I238" s="180"/>
      <c r="J238" s="181">
        <f>ROUND(I238*H238,2)</f>
        <v>0</v>
      </c>
      <c r="K238" s="177" t="s">
        <v>232</v>
      </c>
      <c r="L238" s="182"/>
      <c r="M238" s="183" t="s">
        <v>19</v>
      </c>
      <c r="N238" s="184" t="s">
        <v>44</v>
      </c>
      <c r="P238" s="141">
        <f>O238*H238</f>
        <v>0</v>
      </c>
      <c r="Q238" s="141">
        <v>0.04</v>
      </c>
      <c r="R238" s="141">
        <f>Q238*H238</f>
        <v>0.24</v>
      </c>
      <c r="S238" s="141">
        <v>0</v>
      </c>
      <c r="T238" s="142">
        <f>S238*H238</f>
        <v>0</v>
      </c>
      <c r="AR238" s="143" t="s">
        <v>270</v>
      </c>
      <c r="AT238" s="143" t="s">
        <v>331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2060</v>
      </c>
    </row>
    <row r="239" spans="2:65" s="12" customFormat="1" x14ac:dyDescent="0.2">
      <c r="B239" s="149"/>
      <c r="D239" s="150" t="s">
        <v>237</v>
      </c>
      <c r="E239" s="151" t="s">
        <v>19</v>
      </c>
      <c r="F239" s="152" t="s">
        <v>2801</v>
      </c>
      <c r="H239" s="153">
        <v>6</v>
      </c>
      <c r="I239" s="154"/>
      <c r="L239" s="149"/>
      <c r="M239" s="155"/>
      <c r="T239" s="156"/>
      <c r="AT239" s="151" t="s">
        <v>237</v>
      </c>
      <c r="AU239" s="151" t="s">
        <v>83</v>
      </c>
      <c r="AV239" s="12" t="s">
        <v>83</v>
      </c>
      <c r="AW239" s="12" t="s">
        <v>33</v>
      </c>
      <c r="AX239" s="12" t="s">
        <v>73</v>
      </c>
      <c r="AY239" s="151" t="s">
        <v>226</v>
      </c>
    </row>
    <row r="240" spans="2:65" s="13" customFormat="1" x14ac:dyDescent="0.2">
      <c r="B240" s="157"/>
      <c r="D240" s="150" t="s">
        <v>237</v>
      </c>
      <c r="E240" s="158" t="s">
        <v>19</v>
      </c>
      <c r="F240" s="159" t="s">
        <v>240</v>
      </c>
      <c r="H240" s="160">
        <v>6</v>
      </c>
      <c r="I240" s="161"/>
      <c r="L240" s="157"/>
      <c r="M240" s="162"/>
      <c r="T240" s="163"/>
      <c r="AT240" s="158" t="s">
        <v>237</v>
      </c>
      <c r="AU240" s="158" t="s">
        <v>83</v>
      </c>
      <c r="AV240" s="13" t="s">
        <v>233</v>
      </c>
      <c r="AW240" s="13" t="s">
        <v>33</v>
      </c>
      <c r="AX240" s="13" t="s">
        <v>81</v>
      </c>
      <c r="AY240" s="158" t="s">
        <v>226</v>
      </c>
    </row>
    <row r="241" spans="2:65" s="1" customFormat="1" ht="16.5" customHeight="1" x14ac:dyDescent="0.2">
      <c r="B241" s="33"/>
      <c r="C241" s="175" t="s">
        <v>484</v>
      </c>
      <c r="D241" s="175" t="s">
        <v>331</v>
      </c>
      <c r="E241" s="176" t="s">
        <v>2062</v>
      </c>
      <c r="F241" s="177" t="s">
        <v>2063</v>
      </c>
      <c r="G241" s="178" t="s">
        <v>243</v>
      </c>
      <c r="H241" s="179">
        <v>6</v>
      </c>
      <c r="I241" s="180"/>
      <c r="J241" s="181">
        <f>ROUND(I241*H241,2)</f>
        <v>0</v>
      </c>
      <c r="K241" s="177" t="s">
        <v>232</v>
      </c>
      <c r="L241" s="182"/>
      <c r="M241" s="183" t="s">
        <v>19</v>
      </c>
      <c r="N241" s="184" t="s">
        <v>44</v>
      </c>
      <c r="P241" s="141">
        <f>O241*H241</f>
        <v>0</v>
      </c>
      <c r="Q241" s="141">
        <v>5.0999999999999997E-2</v>
      </c>
      <c r="R241" s="141">
        <f>Q241*H241</f>
        <v>0.30599999999999999</v>
      </c>
      <c r="S241" s="141">
        <v>0</v>
      </c>
      <c r="T241" s="142">
        <f>S241*H241</f>
        <v>0</v>
      </c>
      <c r="AR241" s="143" t="s">
        <v>270</v>
      </c>
      <c r="AT241" s="143" t="s">
        <v>331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2064</v>
      </c>
    </row>
    <row r="242" spans="2:65" s="12" customFormat="1" x14ac:dyDescent="0.2">
      <c r="B242" s="149"/>
      <c r="D242" s="150" t="s">
        <v>237</v>
      </c>
      <c r="E242" s="151" t="s">
        <v>19</v>
      </c>
      <c r="F242" s="152" t="s">
        <v>2801</v>
      </c>
      <c r="H242" s="153">
        <v>6</v>
      </c>
      <c r="I242" s="154"/>
      <c r="L242" s="149"/>
      <c r="M242" s="155"/>
      <c r="T242" s="156"/>
      <c r="AT242" s="151" t="s">
        <v>237</v>
      </c>
      <c r="AU242" s="151" t="s">
        <v>83</v>
      </c>
      <c r="AV242" s="12" t="s">
        <v>83</v>
      </c>
      <c r="AW242" s="12" t="s">
        <v>33</v>
      </c>
      <c r="AX242" s="12" t="s">
        <v>73</v>
      </c>
      <c r="AY242" s="151" t="s">
        <v>226</v>
      </c>
    </row>
    <row r="243" spans="2:65" s="13" customFormat="1" x14ac:dyDescent="0.2">
      <c r="B243" s="157"/>
      <c r="D243" s="150" t="s">
        <v>237</v>
      </c>
      <c r="E243" s="158" t="s">
        <v>19</v>
      </c>
      <c r="F243" s="159" t="s">
        <v>240</v>
      </c>
      <c r="H243" s="160">
        <v>6</v>
      </c>
      <c r="I243" s="161"/>
      <c r="L243" s="157"/>
      <c r="M243" s="162"/>
      <c r="T243" s="163"/>
      <c r="AT243" s="158" t="s">
        <v>237</v>
      </c>
      <c r="AU243" s="158" t="s">
        <v>83</v>
      </c>
      <c r="AV243" s="13" t="s">
        <v>233</v>
      </c>
      <c r="AW243" s="13" t="s">
        <v>33</v>
      </c>
      <c r="AX243" s="13" t="s">
        <v>81</v>
      </c>
      <c r="AY243" s="158" t="s">
        <v>226</v>
      </c>
    </row>
    <row r="244" spans="2:65" s="1" customFormat="1" ht="24.2" customHeight="1" x14ac:dyDescent="0.2">
      <c r="B244" s="33"/>
      <c r="C244" s="132" t="s">
        <v>489</v>
      </c>
      <c r="D244" s="132" t="s">
        <v>228</v>
      </c>
      <c r="E244" s="133" t="s">
        <v>907</v>
      </c>
      <c r="F244" s="134" t="s">
        <v>908</v>
      </c>
      <c r="G244" s="135" t="s">
        <v>277</v>
      </c>
      <c r="H244" s="136">
        <v>1.35</v>
      </c>
      <c r="I244" s="137"/>
      <c r="J244" s="138">
        <f>ROUND(I244*H244,2)</f>
        <v>0</v>
      </c>
      <c r="K244" s="134" t="s">
        <v>232</v>
      </c>
      <c r="L244" s="33"/>
      <c r="M244" s="139" t="s">
        <v>19</v>
      </c>
      <c r="N244" s="140" t="s">
        <v>44</v>
      </c>
      <c r="P244" s="141">
        <f>O244*H244</f>
        <v>0</v>
      </c>
      <c r="Q244" s="141">
        <v>2.234</v>
      </c>
      <c r="R244" s="141">
        <f>Q244*H244</f>
        <v>3.0159000000000002</v>
      </c>
      <c r="S244" s="141">
        <v>0</v>
      </c>
      <c r="T244" s="142">
        <f>S244*H244</f>
        <v>0</v>
      </c>
      <c r="AR244" s="143" t="s">
        <v>233</v>
      </c>
      <c r="AT244" s="143" t="s">
        <v>228</v>
      </c>
      <c r="AU244" s="143" t="s">
        <v>83</v>
      </c>
      <c r="AY244" s="18" t="s">
        <v>226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81</v>
      </c>
      <c r="BK244" s="144">
        <f>ROUND(I244*H244,2)</f>
        <v>0</v>
      </c>
      <c r="BL244" s="18" t="s">
        <v>233</v>
      </c>
      <c r="BM244" s="143" t="s">
        <v>1923</v>
      </c>
    </row>
    <row r="245" spans="2:65" s="1" customFormat="1" x14ac:dyDescent="0.2">
      <c r="B245" s="33"/>
      <c r="D245" s="145" t="s">
        <v>235</v>
      </c>
      <c r="F245" s="146" t="s">
        <v>910</v>
      </c>
      <c r="I245" s="147"/>
      <c r="L245" s="33"/>
      <c r="M245" s="148"/>
      <c r="T245" s="54"/>
      <c r="AT245" s="18" t="s">
        <v>235</v>
      </c>
      <c r="AU245" s="18" t="s">
        <v>83</v>
      </c>
    </row>
    <row r="246" spans="2:65" s="12" customFormat="1" x14ac:dyDescent="0.2">
      <c r="B246" s="149"/>
      <c r="D246" s="150" t="s">
        <v>237</v>
      </c>
      <c r="E246" s="151" t="s">
        <v>19</v>
      </c>
      <c r="F246" s="152" t="s">
        <v>2358</v>
      </c>
      <c r="H246" s="153">
        <v>1.35</v>
      </c>
      <c r="I246" s="154"/>
      <c r="L246" s="149"/>
      <c r="M246" s="155"/>
      <c r="T246" s="156"/>
      <c r="AT246" s="151" t="s">
        <v>237</v>
      </c>
      <c r="AU246" s="151" t="s">
        <v>83</v>
      </c>
      <c r="AV246" s="12" t="s">
        <v>83</v>
      </c>
      <c r="AW246" s="12" t="s">
        <v>33</v>
      </c>
      <c r="AX246" s="12" t="s">
        <v>73</v>
      </c>
      <c r="AY246" s="151" t="s">
        <v>226</v>
      </c>
    </row>
    <row r="247" spans="2:65" s="13" customFormat="1" x14ac:dyDescent="0.2">
      <c r="B247" s="157"/>
      <c r="D247" s="150" t="s">
        <v>237</v>
      </c>
      <c r="E247" s="158" t="s">
        <v>808</v>
      </c>
      <c r="F247" s="159" t="s">
        <v>240</v>
      </c>
      <c r="H247" s="160">
        <v>1.35</v>
      </c>
      <c r="I247" s="161"/>
      <c r="L247" s="157"/>
      <c r="M247" s="162"/>
      <c r="T247" s="163"/>
      <c r="AT247" s="158" t="s">
        <v>237</v>
      </c>
      <c r="AU247" s="158" t="s">
        <v>83</v>
      </c>
      <c r="AV247" s="13" t="s">
        <v>233</v>
      </c>
      <c r="AW247" s="13" t="s">
        <v>33</v>
      </c>
      <c r="AX247" s="13" t="s">
        <v>81</v>
      </c>
      <c r="AY247" s="158" t="s">
        <v>226</v>
      </c>
    </row>
    <row r="248" spans="2:65" s="1" customFormat="1" ht="24.2" customHeight="1" x14ac:dyDescent="0.2">
      <c r="B248" s="33"/>
      <c r="C248" s="132" t="s">
        <v>496</v>
      </c>
      <c r="D248" s="132" t="s">
        <v>228</v>
      </c>
      <c r="E248" s="133" t="s">
        <v>912</v>
      </c>
      <c r="F248" s="134" t="s">
        <v>913</v>
      </c>
      <c r="G248" s="135" t="s">
        <v>231</v>
      </c>
      <c r="H248" s="136">
        <v>3.6</v>
      </c>
      <c r="I248" s="137"/>
      <c r="J248" s="138">
        <f>ROUND(I248*H248,2)</f>
        <v>0</v>
      </c>
      <c r="K248" s="134" t="s">
        <v>232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6.3200000000000001E-3</v>
      </c>
      <c r="R248" s="141">
        <f>Q248*H248</f>
        <v>2.2752000000000001E-2</v>
      </c>
      <c r="S248" s="141">
        <v>0</v>
      </c>
      <c r="T248" s="142">
        <f>S248*H248</f>
        <v>0</v>
      </c>
      <c r="AR248" s="143" t="s">
        <v>233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233</v>
      </c>
      <c r="BM248" s="143" t="s">
        <v>1925</v>
      </c>
    </row>
    <row r="249" spans="2:65" s="1" customFormat="1" x14ac:dyDescent="0.2">
      <c r="B249" s="33"/>
      <c r="D249" s="145" t="s">
        <v>235</v>
      </c>
      <c r="F249" s="146" t="s">
        <v>915</v>
      </c>
      <c r="I249" s="147"/>
      <c r="L249" s="33"/>
      <c r="M249" s="148"/>
      <c r="T249" s="54"/>
      <c r="AT249" s="18" t="s">
        <v>235</v>
      </c>
      <c r="AU249" s="18" t="s">
        <v>83</v>
      </c>
    </row>
    <row r="250" spans="2:65" s="12" customFormat="1" x14ac:dyDescent="0.2">
      <c r="B250" s="149"/>
      <c r="D250" s="150" t="s">
        <v>237</v>
      </c>
      <c r="E250" s="151" t="s">
        <v>19</v>
      </c>
      <c r="F250" s="152" t="s">
        <v>2359</v>
      </c>
      <c r="H250" s="153">
        <v>3.6</v>
      </c>
      <c r="I250" s="154"/>
      <c r="L250" s="149"/>
      <c r="M250" s="155"/>
      <c r="T250" s="156"/>
      <c r="AT250" s="151" t="s">
        <v>237</v>
      </c>
      <c r="AU250" s="151" t="s">
        <v>83</v>
      </c>
      <c r="AV250" s="12" t="s">
        <v>83</v>
      </c>
      <c r="AW250" s="12" t="s">
        <v>33</v>
      </c>
      <c r="AX250" s="12" t="s">
        <v>73</v>
      </c>
      <c r="AY250" s="151" t="s">
        <v>226</v>
      </c>
    </row>
    <row r="251" spans="2:65" s="13" customFormat="1" x14ac:dyDescent="0.2">
      <c r="B251" s="157"/>
      <c r="D251" s="150" t="s">
        <v>237</v>
      </c>
      <c r="E251" s="158" t="s">
        <v>19</v>
      </c>
      <c r="F251" s="159" t="s">
        <v>240</v>
      </c>
      <c r="H251" s="160">
        <v>3.6</v>
      </c>
      <c r="I251" s="161"/>
      <c r="L251" s="157"/>
      <c r="M251" s="162"/>
      <c r="T251" s="163"/>
      <c r="AT251" s="158" t="s">
        <v>237</v>
      </c>
      <c r="AU251" s="158" t="s">
        <v>83</v>
      </c>
      <c r="AV251" s="13" t="s">
        <v>233</v>
      </c>
      <c r="AW251" s="13" t="s">
        <v>33</v>
      </c>
      <c r="AX251" s="13" t="s">
        <v>81</v>
      </c>
      <c r="AY251" s="158" t="s">
        <v>226</v>
      </c>
    </row>
    <row r="252" spans="2:65" s="11" customFormat="1" ht="22.9" customHeight="1" x14ac:dyDescent="0.2">
      <c r="B252" s="120"/>
      <c r="D252" s="121" t="s">
        <v>72</v>
      </c>
      <c r="E252" s="130" t="s">
        <v>255</v>
      </c>
      <c r="F252" s="130" t="s">
        <v>435</v>
      </c>
      <c r="I252" s="123"/>
      <c r="J252" s="131">
        <f>BK252</f>
        <v>0</v>
      </c>
      <c r="L252" s="120"/>
      <c r="M252" s="125"/>
      <c r="P252" s="126">
        <f>SUM(P253:P280)</f>
        <v>0</v>
      </c>
      <c r="R252" s="126">
        <f>SUM(R253:R280)</f>
        <v>0</v>
      </c>
      <c r="T252" s="127">
        <f>SUM(T253:T280)</f>
        <v>0</v>
      </c>
      <c r="AR252" s="121" t="s">
        <v>81</v>
      </c>
      <c r="AT252" s="128" t="s">
        <v>72</v>
      </c>
      <c r="AU252" s="128" t="s">
        <v>81</v>
      </c>
      <c r="AY252" s="121" t="s">
        <v>226</v>
      </c>
      <c r="BK252" s="129">
        <f>SUM(BK253:BK280)</f>
        <v>0</v>
      </c>
    </row>
    <row r="253" spans="2:65" s="1" customFormat="1" ht="16.5" customHeight="1" x14ac:dyDescent="0.2">
      <c r="B253" s="33"/>
      <c r="C253" s="132" t="s">
        <v>502</v>
      </c>
      <c r="D253" s="132" t="s">
        <v>228</v>
      </c>
      <c r="E253" s="133" t="s">
        <v>1461</v>
      </c>
      <c r="F253" s="134" t="s">
        <v>1462</v>
      </c>
      <c r="G253" s="135" t="s">
        <v>231</v>
      </c>
      <c r="H253" s="136">
        <v>333.72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1926</v>
      </c>
    </row>
    <row r="254" spans="2:65" s="1" customFormat="1" x14ac:dyDescent="0.2">
      <c r="B254" s="33"/>
      <c r="D254" s="145" t="s">
        <v>235</v>
      </c>
      <c r="F254" s="146" t="s">
        <v>1464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5" customFormat="1" x14ac:dyDescent="0.2">
      <c r="B255" s="185"/>
      <c r="D255" s="150" t="s">
        <v>237</v>
      </c>
      <c r="E255" s="186" t="s">
        <v>19</v>
      </c>
      <c r="F255" s="187" t="s">
        <v>1927</v>
      </c>
      <c r="H255" s="186" t="s">
        <v>19</v>
      </c>
      <c r="I255" s="188"/>
      <c r="L255" s="185"/>
      <c r="M255" s="189"/>
      <c r="T255" s="190"/>
      <c r="AT255" s="186" t="s">
        <v>237</v>
      </c>
      <c r="AU255" s="186" t="s">
        <v>83</v>
      </c>
      <c r="AV255" s="15" t="s">
        <v>81</v>
      </c>
      <c r="AW255" s="15" t="s">
        <v>33</v>
      </c>
      <c r="AX255" s="15" t="s">
        <v>73</v>
      </c>
      <c r="AY255" s="186" t="s">
        <v>226</v>
      </c>
    </row>
    <row r="256" spans="2:65" s="12" customFormat="1" x14ac:dyDescent="0.2">
      <c r="B256" s="149"/>
      <c r="D256" s="150" t="s">
        <v>237</v>
      </c>
      <c r="E256" s="151" t="s">
        <v>19</v>
      </c>
      <c r="F256" s="152" t="s">
        <v>2802</v>
      </c>
      <c r="H256" s="153">
        <v>333.72</v>
      </c>
      <c r="I256" s="154"/>
      <c r="L256" s="149"/>
      <c r="M256" s="155"/>
      <c r="T256" s="156"/>
      <c r="AT256" s="151" t="s">
        <v>237</v>
      </c>
      <c r="AU256" s="151" t="s">
        <v>83</v>
      </c>
      <c r="AV256" s="12" t="s">
        <v>83</v>
      </c>
      <c r="AW256" s="12" t="s">
        <v>33</v>
      </c>
      <c r="AX256" s="12" t="s">
        <v>73</v>
      </c>
      <c r="AY256" s="151" t="s">
        <v>226</v>
      </c>
    </row>
    <row r="257" spans="2:65" s="13" customFormat="1" x14ac:dyDescent="0.2">
      <c r="B257" s="157"/>
      <c r="D257" s="150" t="s">
        <v>237</v>
      </c>
      <c r="E257" s="158" t="s">
        <v>1145</v>
      </c>
      <c r="F257" s="159" t="s">
        <v>240</v>
      </c>
      <c r="H257" s="160">
        <v>333.72</v>
      </c>
      <c r="I257" s="161"/>
      <c r="L257" s="157"/>
      <c r="M257" s="162"/>
      <c r="T257" s="163"/>
      <c r="AT257" s="158" t="s">
        <v>237</v>
      </c>
      <c r="AU257" s="158" t="s">
        <v>83</v>
      </c>
      <c r="AV257" s="13" t="s">
        <v>233</v>
      </c>
      <c r="AW257" s="13" t="s">
        <v>33</v>
      </c>
      <c r="AX257" s="13" t="s">
        <v>81</v>
      </c>
      <c r="AY257" s="158" t="s">
        <v>226</v>
      </c>
    </row>
    <row r="258" spans="2:65" s="1" customFormat="1" ht="21.75" customHeight="1" x14ac:dyDescent="0.2">
      <c r="B258" s="33"/>
      <c r="C258" s="132" t="s">
        <v>508</v>
      </c>
      <c r="D258" s="132" t="s">
        <v>228</v>
      </c>
      <c r="E258" s="133" t="s">
        <v>1699</v>
      </c>
      <c r="F258" s="134" t="s">
        <v>1700</v>
      </c>
      <c r="G258" s="135" t="s">
        <v>231</v>
      </c>
      <c r="H258" s="136">
        <v>333.72</v>
      </c>
      <c r="I258" s="137"/>
      <c r="J258" s="138">
        <f>ROUND(I258*H258,2)</f>
        <v>0</v>
      </c>
      <c r="K258" s="134" t="s">
        <v>232</v>
      </c>
      <c r="L258" s="33"/>
      <c r="M258" s="139" t="s">
        <v>19</v>
      </c>
      <c r="N258" s="140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233</v>
      </c>
      <c r="AT258" s="143" t="s">
        <v>228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1929</v>
      </c>
    </row>
    <row r="259" spans="2:65" s="1" customFormat="1" x14ac:dyDescent="0.2">
      <c r="B259" s="33"/>
      <c r="D259" s="145" t="s">
        <v>235</v>
      </c>
      <c r="F259" s="146" t="s">
        <v>1702</v>
      </c>
      <c r="I259" s="147"/>
      <c r="L259" s="33"/>
      <c r="M259" s="148"/>
      <c r="T259" s="54"/>
      <c r="AT259" s="18" t="s">
        <v>235</v>
      </c>
      <c r="AU259" s="18" t="s">
        <v>83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1703</v>
      </c>
      <c r="H260" s="153">
        <v>333.72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513</v>
      </c>
      <c r="D261" s="132" t="s">
        <v>228</v>
      </c>
      <c r="E261" s="133" t="s">
        <v>1709</v>
      </c>
      <c r="F261" s="134" t="s">
        <v>1710</v>
      </c>
      <c r="G261" s="135" t="s">
        <v>231</v>
      </c>
      <c r="H261" s="136">
        <v>536.71199999999999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1930</v>
      </c>
    </row>
    <row r="262" spans="2:65" s="1" customFormat="1" x14ac:dyDescent="0.2">
      <c r="B262" s="33"/>
      <c r="D262" s="145" t="s">
        <v>235</v>
      </c>
      <c r="F262" s="146" t="s">
        <v>1712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2" customFormat="1" x14ac:dyDescent="0.2">
      <c r="B263" s="149"/>
      <c r="D263" s="150" t="s">
        <v>237</v>
      </c>
      <c r="E263" s="151" t="s">
        <v>19</v>
      </c>
      <c r="F263" s="152" t="s">
        <v>2803</v>
      </c>
      <c r="H263" s="153">
        <v>536.71199999999999</v>
      </c>
      <c r="I263" s="154"/>
      <c r="L263" s="149"/>
      <c r="M263" s="155"/>
      <c r="T263" s="156"/>
      <c r="AT263" s="151" t="s">
        <v>237</v>
      </c>
      <c r="AU263" s="151" t="s">
        <v>83</v>
      </c>
      <c r="AV263" s="12" t="s">
        <v>83</v>
      </c>
      <c r="AW263" s="12" t="s">
        <v>33</v>
      </c>
      <c r="AX263" s="12" t="s">
        <v>73</v>
      </c>
      <c r="AY263" s="151" t="s">
        <v>226</v>
      </c>
    </row>
    <row r="264" spans="2:65" s="13" customFormat="1" x14ac:dyDescent="0.2">
      <c r="B264" s="157"/>
      <c r="D264" s="150" t="s">
        <v>237</v>
      </c>
      <c r="E264" s="158" t="s">
        <v>19</v>
      </c>
      <c r="F264" s="159" t="s">
        <v>240</v>
      </c>
      <c r="H264" s="160">
        <v>536.71199999999999</v>
      </c>
      <c r="I264" s="161"/>
      <c r="L264" s="157"/>
      <c r="M264" s="162"/>
      <c r="T264" s="163"/>
      <c r="AT264" s="158" t="s">
        <v>237</v>
      </c>
      <c r="AU264" s="158" t="s">
        <v>83</v>
      </c>
      <c r="AV264" s="13" t="s">
        <v>233</v>
      </c>
      <c r="AW264" s="13" t="s">
        <v>33</v>
      </c>
      <c r="AX264" s="13" t="s">
        <v>81</v>
      </c>
      <c r="AY264" s="158" t="s">
        <v>226</v>
      </c>
    </row>
    <row r="265" spans="2:65" s="1" customFormat="1" ht="24.2" customHeight="1" x14ac:dyDescent="0.2">
      <c r="B265" s="33"/>
      <c r="C265" s="132" t="s">
        <v>518</v>
      </c>
      <c r="D265" s="132" t="s">
        <v>228</v>
      </c>
      <c r="E265" s="133" t="s">
        <v>1289</v>
      </c>
      <c r="F265" s="134" t="s">
        <v>1290</v>
      </c>
      <c r="G265" s="135" t="s">
        <v>231</v>
      </c>
      <c r="H265" s="136">
        <v>333.72</v>
      </c>
      <c r="I265" s="137"/>
      <c r="J265" s="138">
        <f>ROUND(I265*H265,2)</f>
        <v>0</v>
      </c>
      <c r="K265" s="134" t="s">
        <v>232</v>
      </c>
      <c r="L265" s="33"/>
      <c r="M265" s="139" t="s">
        <v>19</v>
      </c>
      <c r="N265" s="140" t="s">
        <v>44</v>
      </c>
      <c r="P265" s="141">
        <f>O265*H265</f>
        <v>0</v>
      </c>
      <c r="Q265" s="141">
        <v>0</v>
      </c>
      <c r="R265" s="141">
        <f>Q265*H265</f>
        <v>0</v>
      </c>
      <c r="S265" s="141">
        <v>0</v>
      </c>
      <c r="T265" s="142">
        <f>S265*H265</f>
        <v>0</v>
      </c>
      <c r="AR265" s="143" t="s">
        <v>233</v>
      </c>
      <c r="AT265" s="143" t="s">
        <v>228</v>
      </c>
      <c r="AU265" s="143" t="s">
        <v>83</v>
      </c>
      <c r="AY265" s="18" t="s">
        <v>226</v>
      </c>
      <c r="BE265" s="144">
        <f>IF(N265="základní",J265,0)</f>
        <v>0</v>
      </c>
      <c r="BF265" s="144">
        <f>IF(N265="snížená",J265,0)</f>
        <v>0</v>
      </c>
      <c r="BG265" s="144">
        <f>IF(N265="zákl. přenesená",J265,0)</f>
        <v>0</v>
      </c>
      <c r="BH265" s="144">
        <f>IF(N265="sníž. přenesená",J265,0)</f>
        <v>0</v>
      </c>
      <c r="BI265" s="144">
        <f>IF(N265="nulová",J265,0)</f>
        <v>0</v>
      </c>
      <c r="BJ265" s="18" t="s">
        <v>81</v>
      </c>
      <c r="BK265" s="144">
        <f>ROUND(I265*H265,2)</f>
        <v>0</v>
      </c>
      <c r="BL265" s="18" t="s">
        <v>233</v>
      </c>
      <c r="BM265" s="143" t="s">
        <v>1932</v>
      </c>
    </row>
    <row r="266" spans="2:65" s="1" customFormat="1" x14ac:dyDescent="0.2">
      <c r="B266" s="33"/>
      <c r="D266" s="145" t="s">
        <v>235</v>
      </c>
      <c r="F266" s="146" t="s">
        <v>1292</v>
      </c>
      <c r="I266" s="147"/>
      <c r="L266" s="33"/>
      <c r="M266" s="148"/>
      <c r="T266" s="54"/>
      <c r="AT266" s="18" t="s">
        <v>235</v>
      </c>
      <c r="AU266" s="18" t="s">
        <v>83</v>
      </c>
    </row>
    <row r="267" spans="2:65" s="12" customFormat="1" x14ac:dyDescent="0.2">
      <c r="B267" s="149"/>
      <c r="D267" s="150" t="s">
        <v>237</v>
      </c>
      <c r="E267" s="151" t="s">
        <v>19</v>
      </c>
      <c r="F267" s="152" t="s">
        <v>1145</v>
      </c>
      <c r="H267" s="153">
        <v>333.72</v>
      </c>
      <c r="I267" s="154"/>
      <c r="L267" s="149"/>
      <c r="M267" s="155"/>
      <c r="T267" s="156"/>
      <c r="AT267" s="151" t="s">
        <v>237</v>
      </c>
      <c r="AU267" s="151" t="s">
        <v>83</v>
      </c>
      <c r="AV267" s="12" t="s">
        <v>83</v>
      </c>
      <c r="AW267" s="12" t="s">
        <v>33</v>
      </c>
      <c r="AX267" s="12" t="s">
        <v>73</v>
      </c>
      <c r="AY267" s="151" t="s">
        <v>226</v>
      </c>
    </row>
    <row r="268" spans="2:65" s="13" customFormat="1" x14ac:dyDescent="0.2">
      <c r="B268" s="157"/>
      <c r="D268" s="150" t="s">
        <v>237</v>
      </c>
      <c r="E268" s="158" t="s">
        <v>19</v>
      </c>
      <c r="F268" s="159" t="s">
        <v>240</v>
      </c>
      <c r="H268" s="160">
        <v>333.72</v>
      </c>
      <c r="I268" s="161"/>
      <c r="L268" s="157"/>
      <c r="M268" s="162"/>
      <c r="T268" s="163"/>
      <c r="AT268" s="158" t="s">
        <v>237</v>
      </c>
      <c r="AU268" s="158" t="s">
        <v>83</v>
      </c>
      <c r="AV268" s="13" t="s">
        <v>233</v>
      </c>
      <c r="AW268" s="13" t="s">
        <v>33</v>
      </c>
      <c r="AX268" s="13" t="s">
        <v>81</v>
      </c>
      <c r="AY268" s="158" t="s">
        <v>226</v>
      </c>
    </row>
    <row r="269" spans="2:65" s="1" customFormat="1" ht="16.5" customHeight="1" x14ac:dyDescent="0.2">
      <c r="B269" s="33"/>
      <c r="C269" s="132" t="s">
        <v>524</v>
      </c>
      <c r="D269" s="132" t="s">
        <v>228</v>
      </c>
      <c r="E269" s="133" t="s">
        <v>1715</v>
      </c>
      <c r="F269" s="134" t="s">
        <v>1716</v>
      </c>
      <c r="G269" s="135" t="s">
        <v>231</v>
      </c>
      <c r="H269" s="136">
        <v>536.71199999999999</v>
      </c>
      <c r="I269" s="137"/>
      <c r="J269" s="138">
        <f>ROUND(I269*H269,2)</f>
        <v>0</v>
      </c>
      <c r="K269" s="134" t="s">
        <v>232</v>
      </c>
      <c r="L269" s="33"/>
      <c r="M269" s="139" t="s">
        <v>19</v>
      </c>
      <c r="N269" s="140" t="s">
        <v>44</v>
      </c>
      <c r="P269" s="141">
        <f>O269*H269</f>
        <v>0</v>
      </c>
      <c r="Q269" s="141">
        <v>0</v>
      </c>
      <c r="R269" s="141">
        <f>Q269*H269</f>
        <v>0</v>
      </c>
      <c r="S269" s="141">
        <v>0</v>
      </c>
      <c r="T269" s="142">
        <f>S269*H269</f>
        <v>0</v>
      </c>
      <c r="AR269" s="143" t="s">
        <v>233</v>
      </c>
      <c r="AT269" s="143" t="s">
        <v>228</v>
      </c>
      <c r="AU269" s="143" t="s">
        <v>83</v>
      </c>
      <c r="AY269" s="18" t="s">
        <v>226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81</v>
      </c>
      <c r="BK269" s="144">
        <f>ROUND(I269*H269,2)</f>
        <v>0</v>
      </c>
      <c r="BL269" s="18" t="s">
        <v>233</v>
      </c>
      <c r="BM269" s="143" t="s">
        <v>1933</v>
      </c>
    </row>
    <row r="270" spans="2:65" s="1" customFormat="1" x14ac:dyDescent="0.2">
      <c r="B270" s="33"/>
      <c r="D270" s="145" t="s">
        <v>235</v>
      </c>
      <c r="F270" s="146" t="s">
        <v>1718</v>
      </c>
      <c r="I270" s="147"/>
      <c r="L270" s="33"/>
      <c r="M270" s="148"/>
      <c r="T270" s="54"/>
      <c r="AT270" s="18" t="s">
        <v>235</v>
      </c>
      <c r="AU270" s="18" t="s">
        <v>83</v>
      </c>
    </row>
    <row r="271" spans="2:65" s="12" customFormat="1" x14ac:dyDescent="0.2">
      <c r="B271" s="149"/>
      <c r="D271" s="150" t="s">
        <v>237</v>
      </c>
      <c r="E271" s="151" t="s">
        <v>19</v>
      </c>
      <c r="F271" s="152" t="s">
        <v>2804</v>
      </c>
      <c r="H271" s="153">
        <v>536.71199999999999</v>
      </c>
      <c r="I271" s="154"/>
      <c r="L271" s="149"/>
      <c r="M271" s="155"/>
      <c r="T271" s="156"/>
      <c r="AT271" s="151" t="s">
        <v>237</v>
      </c>
      <c r="AU271" s="151" t="s">
        <v>83</v>
      </c>
      <c r="AV271" s="12" t="s">
        <v>83</v>
      </c>
      <c r="AW271" s="12" t="s">
        <v>33</v>
      </c>
      <c r="AX271" s="12" t="s">
        <v>73</v>
      </c>
      <c r="AY271" s="151" t="s">
        <v>226</v>
      </c>
    </row>
    <row r="272" spans="2:65" s="13" customFormat="1" x14ac:dyDescent="0.2">
      <c r="B272" s="157"/>
      <c r="D272" s="150" t="s">
        <v>237</v>
      </c>
      <c r="E272" s="158" t="s">
        <v>19</v>
      </c>
      <c r="F272" s="159" t="s">
        <v>240</v>
      </c>
      <c r="H272" s="160">
        <v>536.71199999999999</v>
      </c>
      <c r="I272" s="161"/>
      <c r="L272" s="157"/>
      <c r="M272" s="162"/>
      <c r="T272" s="163"/>
      <c r="AT272" s="158" t="s">
        <v>237</v>
      </c>
      <c r="AU272" s="158" t="s">
        <v>83</v>
      </c>
      <c r="AV272" s="13" t="s">
        <v>233</v>
      </c>
      <c r="AW272" s="13" t="s">
        <v>33</v>
      </c>
      <c r="AX272" s="13" t="s">
        <v>81</v>
      </c>
      <c r="AY272" s="158" t="s">
        <v>226</v>
      </c>
    </row>
    <row r="273" spans="2:65" s="1" customFormat="1" ht="16.5" customHeight="1" x14ac:dyDescent="0.2">
      <c r="B273" s="33"/>
      <c r="C273" s="132" t="s">
        <v>532</v>
      </c>
      <c r="D273" s="132" t="s">
        <v>228</v>
      </c>
      <c r="E273" s="133" t="s">
        <v>1719</v>
      </c>
      <c r="F273" s="134" t="s">
        <v>1720</v>
      </c>
      <c r="G273" s="135" t="s">
        <v>231</v>
      </c>
      <c r="H273" s="136">
        <v>780.67200000000003</v>
      </c>
      <c r="I273" s="137"/>
      <c r="J273" s="138">
        <f>ROUND(I273*H273,2)</f>
        <v>0</v>
      </c>
      <c r="K273" s="134" t="s">
        <v>232</v>
      </c>
      <c r="L273" s="33"/>
      <c r="M273" s="139" t="s">
        <v>19</v>
      </c>
      <c r="N273" s="140" t="s">
        <v>44</v>
      </c>
      <c r="P273" s="141">
        <f>O273*H273</f>
        <v>0</v>
      </c>
      <c r="Q273" s="141">
        <v>0</v>
      </c>
      <c r="R273" s="141">
        <f>Q273*H273</f>
        <v>0</v>
      </c>
      <c r="S273" s="141">
        <v>0</v>
      </c>
      <c r="T273" s="142">
        <f>S273*H273</f>
        <v>0</v>
      </c>
      <c r="AR273" s="143" t="s">
        <v>233</v>
      </c>
      <c r="AT273" s="143" t="s">
        <v>228</v>
      </c>
      <c r="AU273" s="143" t="s">
        <v>83</v>
      </c>
      <c r="AY273" s="18" t="s">
        <v>226</v>
      </c>
      <c r="BE273" s="144">
        <f>IF(N273="základní",J273,0)</f>
        <v>0</v>
      </c>
      <c r="BF273" s="144">
        <f>IF(N273="snížená",J273,0)</f>
        <v>0</v>
      </c>
      <c r="BG273" s="144">
        <f>IF(N273="zákl. přenesená",J273,0)</f>
        <v>0</v>
      </c>
      <c r="BH273" s="144">
        <f>IF(N273="sníž. přenesená",J273,0)</f>
        <v>0</v>
      </c>
      <c r="BI273" s="144">
        <f>IF(N273="nulová",J273,0)</f>
        <v>0</v>
      </c>
      <c r="BJ273" s="18" t="s">
        <v>81</v>
      </c>
      <c r="BK273" s="144">
        <f>ROUND(I273*H273,2)</f>
        <v>0</v>
      </c>
      <c r="BL273" s="18" t="s">
        <v>233</v>
      </c>
      <c r="BM273" s="143" t="s">
        <v>1935</v>
      </c>
    </row>
    <row r="274" spans="2:65" s="1" customFormat="1" x14ac:dyDescent="0.2">
      <c r="B274" s="33"/>
      <c r="D274" s="145" t="s">
        <v>235</v>
      </c>
      <c r="F274" s="146" t="s">
        <v>1722</v>
      </c>
      <c r="I274" s="147"/>
      <c r="L274" s="33"/>
      <c r="M274" s="148"/>
      <c r="T274" s="54"/>
      <c r="AT274" s="18" t="s">
        <v>235</v>
      </c>
      <c r="AU274" s="18" t="s">
        <v>83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1137</v>
      </c>
      <c r="H275" s="153">
        <v>780.67200000000003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81</v>
      </c>
      <c r="AY275" s="151" t="s">
        <v>226</v>
      </c>
    </row>
    <row r="276" spans="2:65" s="1" customFormat="1" ht="24.2" customHeight="1" x14ac:dyDescent="0.2">
      <c r="B276" s="33"/>
      <c r="C276" s="132" t="s">
        <v>538</v>
      </c>
      <c r="D276" s="132" t="s">
        <v>228</v>
      </c>
      <c r="E276" s="133" t="s">
        <v>1293</v>
      </c>
      <c r="F276" s="134" t="s">
        <v>1294</v>
      </c>
      <c r="G276" s="135" t="s">
        <v>231</v>
      </c>
      <c r="H276" s="136">
        <v>780.67200000000003</v>
      </c>
      <c r="I276" s="137"/>
      <c r="J276" s="138">
        <f>ROUND(I276*H276,2)</f>
        <v>0</v>
      </c>
      <c r="K276" s="134" t="s">
        <v>232</v>
      </c>
      <c r="L276" s="33"/>
      <c r="M276" s="139" t="s">
        <v>19</v>
      </c>
      <c r="N276" s="140" t="s">
        <v>44</v>
      </c>
      <c r="P276" s="141">
        <f>O276*H276</f>
        <v>0</v>
      </c>
      <c r="Q276" s="141">
        <v>0</v>
      </c>
      <c r="R276" s="141">
        <f>Q276*H276</f>
        <v>0</v>
      </c>
      <c r="S276" s="141">
        <v>0</v>
      </c>
      <c r="T276" s="142">
        <f>S276*H276</f>
        <v>0</v>
      </c>
      <c r="AR276" s="143" t="s">
        <v>233</v>
      </c>
      <c r="AT276" s="143" t="s">
        <v>228</v>
      </c>
      <c r="AU276" s="143" t="s">
        <v>83</v>
      </c>
      <c r="AY276" s="18" t="s">
        <v>226</v>
      </c>
      <c r="BE276" s="144">
        <f>IF(N276="základní",J276,0)</f>
        <v>0</v>
      </c>
      <c r="BF276" s="144">
        <f>IF(N276="snížená",J276,0)</f>
        <v>0</v>
      </c>
      <c r="BG276" s="144">
        <f>IF(N276="zákl. přenesená",J276,0)</f>
        <v>0</v>
      </c>
      <c r="BH276" s="144">
        <f>IF(N276="sníž. přenesená",J276,0)</f>
        <v>0</v>
      </c>
      <c r="BI276" s="144">
        <f>IF(N276="nulová",J276,0)</f>
        <v>0</v>
      </c>
      <c r="BJ276" s="18" t="s">
        <v>81</v>
      </c>
      <c r="BK276" s="144">
        <f>ROUND(I276*H276,2)</f>
        <v>0</v>
      </c>
      <c r="BL276" s="18" t="s">
        <v>233</v>
      </c>
      <c r="BM276" s="143" t="s">
        <v>1936</v>
      </c>
    </row>
    <row r="277" spans="2:65" s="1" customFormat="1" x14ac:dyDescent="0.2">
      <c r="B277" s="33"/>
      <c r="D277" s="145" t="s">
        <v>235</v>
      </c>
      <c r="F277" s="146" t="s">
        <v>1296</v>
      </c>
      <c r="I277" s="147"/>
      <c r="L277" s="33"/>
      <c r="M277" s="148"/>
      <c r="T277" s="54"/>
      <c r="AT277" s="18" t="s">
        <v>235</v>
      </c>
      <c r="AU277" s="18" t="s">
        <v>83</v>
      </c>
    </row>
    <row r="278" spans="2:65" s="15" customFormat="1" x14ac:dyDescent="0.2">
      <c r="B278" s="185"/>
      <c r="D278" s="150" t="s">
        <v>237</v>
      </c>
      <c r="E278" s="186" t="s">
        <v>19</v>
      </c>
      <c r="F278" s="187" t="s">
        <v>1937</v>
      </c>
      <c r="H278" s="186" t="s">
        <v>19</v>
      </c>
      <c r="I278" s="188"/>
      <c r="L278" s="185"/>
      <c r="M278" s="189"/>
      <c r="T278" s="190"/>
      <c r="AT278" s="186" t="s">
        <v>237</v>
      </c>
      <c r="AU278" s="186" t="s">
        <v>83</v>
      </c>
      <c r="AV278" s="15" t="s">
        <v>81</v>
      </c>
      <c r="AW278" s="15" t="s">
        <v>33</v>
      </c>
      <c r="AX278" s="15" t="s">
        <v>73</v>
      </c>
      <c r="AY278" s="186" t="s">
        <v>226</v>
      </c>
    </row>
    <row r="279" spans="2:65" s="12" customFormat="1" x14ac:dyDescent="0.2">
      <c r="B279" s="149"/>
      <c r="D279" s="150" t="s">
        <v>237</v>
      </c>
      <c r="E279" s="151" t="s">
        <v>19</v>
      </c>
      <c r="F279" s="152" t="s">
        <v>2805</v>
      </c>
      <c r="H279" s="153">
        <v>780.67200000000003</v>
      </c>
      <c r="I279" s="154"/>
      <c r="L279" s="149"/>
      <c r="M279" s="155"/>
      <c r="T279" s="156"/>
      <c r="AT279" s="151" t="s">
        <v>237</v>
      </c>
      <c r="AU279" s="151" t="s">
        <v>83</v>
      </c>
      <c r="AV279" s="12" t="s">
        <v>83</v>
      </c>
      <c r="AW279" s="12" t="s">
        <v>33</v>
      </c>
      <c r="AX279" s="12" t="s">
        <v>73</v>
      </c>
      <c r="AY279" s="151" t="s">
        <v>226</v>
      </c>
    </row>
    <row r="280" spans="2:65" s="13" customFormat="1" x14ac:dyDescent="0.2">
      <c r="B280" s="157"/>
      <c r="D280" s="150" t="s">
        <v>237</v>
      </c>
      <c r="E280" s="158" t="s">
        <v>1137</v>
      </c>
      <c r="F280" s="159" t="s">
        <v>240</v>
      </c>
      <c r="H280" s="160">
        <v>780.67200000000003</v>
      </c>
      <c r="I280" s="161"/>
      <c r="L280" s="157"/>
      <c r="M280" s="162"/>
      <c r="T280" s="163"/>
      <c r="AT280" s="158" t="s">
        <v>237</v>
      </c>
      <c r="AU280" s="158" t="s">
        <v>83</v>
      </c>
      <c r="AV280" s="13" t="s">
        <v>233</v>
      </c>
      <c r="AW280" s="13" t="s">
        <v>33</v>
      </c>
      <c r="AX280" s="13" t="s">
        <v>81</v>
      </c>
      <c r="AY280" s="158" t="s">
        <v>226</v>
      </c>
    </row>
    <row r="281" spans="2:65" s="11" customFormat="1" ht="22.9" customHeight="1" x14ac:dyDescent="0.2">
      <c r="B281" s="120"/>
      <c r="D281" s="121" t="s">
        <v>72</v>
      </c>
      <c r="E281" s="130" t="s">
        <v>270</v>
      </c>
      <c r="F281" s="130" t="s">
        <v>697</v>
      </c>
      <c r="I281" s="123"/>
      <c r="J281" s="131">
        <f>BK281</f>
        <v>0</v>
      </c>
      <c r="L281" s="120"/>
      <c r="M281" s="125"/>
      <c r="P281" s="126">
        <f>SUM(P282:P326)</f>
        <v>0</v>
      </c>
      <c r="R281" s="126">
        <f>SUM(R282:R326)</f>
        <v>26.865033799999999</v>
      </c>
      <c r="T281" s="127">
        <f>SUM(T282:T326)</f>
        <v>0</v>
      </c>
      <c r="AR281" s="121" t="s">
        <v>81</v>
      </c>
      <c r="AT281" s="128" t="s">
        <v>72</v>
      </c>
      <c r="AU281" s="128" t="s">
        <v>81</v>
      </c>
      <c r="AY281" s="121" t="s">
        <v>226</v>
      </c>
      <c r="BK281" s="129">
        <f>SUM(BK282:BK326)</f>
        <v>0</v>
      </c>
    </row>
    <row r="282" spans="2:65" s="1" customFormat="1" ht="21.75" customHeight="1" x14ac:dyDescent="0.2">
      <c r="B282" s="33"/>
      <c r="C282" s="132" t="s">
        <v>1328</v>
      </c>
      <c r="D282" s="132" t="s">
        <v>228</v>
      </c>
      <c r="E282" s="133" t="s">
        <v>934</v>
      </c>
      <c r="F282" s="134" t="s">
        <v>935</v>
      </c>
      <c r="G282" s="135" t="s">
        <v>396</v>
      </c>
      <c r="H282" s="136">
        <v>245.16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2.0000000000000002E-5</v>
      </c>
      <c r="R282" s="141">
        <f>Q282*H282</f>
        <v>4.9031999999999999E-3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1939</v>
      </c>
    </row>
    <row r="283" spans="2:65" s="1" customFormat="1" x14ac:dyDescent="0.2">
      <c r="B283" s="33"/>
      <c r="D283" s="145" t="s">
        <v>235</v>
      </c>
      <c r="F283" s="146" t="s">
        <v>937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2806</v>
      </c>
      <c r="H284" s="153">
        <v>245.16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73</v>
      </c>
      <c r="AY284" s="151" t="s">
        <v>226</v>
      </c>
    </row>
    <row r="285" spans="2:65" s="13" customFormat="1" x14ac:dyDescent="0.2">
      <c r="B285" s="157"/>
      <c r="D285" s="150" t="s">
        <v>237</v>
      </c>
      <c r="E285" s="158" t="s">
        <v>1828</v>
      </c>
      <c r="F285" s="159" t="s">
        <v>240</v>
      </c>
      <c r="H285" s="160">
        <v>245.16</v>
      </c>
      <c r="I285" s="161"/>
      <c r="L285" s="157"/>
      <c r="M285" s="162"/>
      <c r="T285" s="163"/>
      <c r="AT285" s="158" t="s">
        <v>237</v>
      </c>
      <c r="AU285" s="158" t="s">
        <v>83</v>
      </c>
      <c r="AV285" s="13" t="s">
        <v>233</v>
      </c>
      <c r="AW285" s="13" t="s">
        <v>33</v>
      </c>
      <c r="AX285" s="13" t="s">
        <v>81</v>
      </c>
      <c r="AY285" s="158" t="s">
        <v>226</v>
      </c>
    </row>
    <row r="286" spans="2:65" s="1" customFormat="1" ht="16.5" customHeight="1" x14ac:dyDescent="0.2">
      <c r="B286" s="33"/>
      <c r="C286" s="175" t="s">
        <v>1330</v>
      </c>
      <c r="D286" s="175" t="s">
        <v>331</v>
      </c>
      <c r="E286" s="176" t="s">
        <v>939</v>
      </c>
      <c r="F286" s="177" t="s">
        <v>940</v>
      </c>
      <c r="G286" s="178" t="s">
        <v>396</v>
      </c>
      <c r="H286" s="179">
        <v>248.83699999999999</v>
      </c>
      <c r="I286" s="180"/>
      <c r="J286" s="181">
        <f>ROUND(I286*H286,2)</f>
        <v>0</v>
      </c>
      <c r="K286" s="177" t="s">
        <v>232</v>
      </c>
      <c r="L286" s="182"/>
      <c r="M286" s="183" t="s">
        <v>19</v>
      </c>
      <c r="N286" s="184" t="s">
        <v>44</v>
      </c>
      <c r="P286" s="141">
        <f>O286*H286</f>
        <v>0</v>
      </c>
      <c r="Q286" s="141">
        <v>1.34E-2</v>
      </c>
      <c r="R286" s="141">
        <f>Q286*H286</f>
        <v>3.3344157999999999</v>
      </c>
      <c r="S286" s="141">
        <v>0</v>
      </c>
      <c r="T286" s="142">
        <f>S286*H286</f>
        <v>0</v>
      </c>
      <c r="AR286" s="143" t="s">
        <v>270</v>
      </c>
      <c r="AT286" s="143" t="s">
        <v>331</v>
      </c>
      <c r="AU286" s="143" t="s">
        <v>83</v>
      </c>
      <c r="AY286" s="18" t="s">
        <v>226</v>
      </c>
      <c r="BE286" s="144">
        <f>IF(N286="základní",J286,0)</f>
        <v>0</v>
      </c>
      <c r="BF286" s="144">
        <f>IF(N286="snížená",J286,0)</f>
        <v>0</v>
      </c>
      <c r="BG286" s="144">
        <f>IF(N286="zákl. přenesená",J286,0)</f>
        <v>0</v>
      </c>
      <c r="BH286" s="144">
        <f>IF(N286="sníž. přenesená",J286,0)</f>
        <v>0</v>
      </c>
      <c r="BI286" s="144">
        <f>IF(N286="nulová",J286,0)</f>
        <v>0</v>
      </c>
      <c r="BJ286" s="18" t="s">
        <v>81</v>
      </c>
      <c r="BK286" s="144">
        <f>ROUND(I286*H286,2)</f>
        <v>0</v>
      </c>
      <c r="BL286" s="18" t="s">
        <v>233</v>
      </c>
      <c r="BM286" s="143" t="s">
        <v>1941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1828</v>
      </c>
      <c r="H287" s="153">
        <v>245.16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81</v>
      </c>
      <c r="AY287" s="151" t="s">
        <v>226</v>
      </c>
    </row>
    <row r="288" spans="2:65" s="12" customFormat="1" x14ac:dyDescent="0.2">
      <c r="B288" s="149"/>
      <c r="D288" s="150" t="s">
        <v>237</v>
      </c>
      <c r="F288" s="152" t="s">
        <v>2807</v>
      </c>
      <c r="H288" s="153">
        <v>248.83699999999999</v>
      </c>
      <c r="I288" s="154"/>
      <c r="L288" s="149"/>
      <c r="M288" s="155"/>
      <c r="T288" s="156"/>
      <c r="AT288" s="151" t="s">
        <v>237</v>
      </c>
      <c r="AU288" s="151" t="s">
        <v>83</v>
      </c>
      <c r="AV288" s="12" t="s">
        <v>83</v>
      </c>
      <c r="AW288" s="12" t="s">
        <v>4</v>
      </c>
      <c r="AX288" s="12" t="s">
        <v>81</v>
      </c>
      <c r="AY288" s="151" t="s">
        <v>226</v>
      </c>
    </row>
    <row r="289" spans="2:65" s="1" customFormat="1" ht="24.2" customHeight="1" x14ac:dyDescent="0.2">
      <c r="B289" s="33"/>
      <c r="C289" s="132" t="s">
        <v>1332</v>
      </c>
      <c r="D289" s="132" t="s">
        <v>228</v>
      </c>
      <c r="E289" s="133" t="s">
        <v>1943</v>
      </c>
      <c r="F289" s="134" t="s">
        <v>1944</v>
      </c>
      <c r="G289" s="135" t="s">
        <v>243</v>
      </c>
      <c r="H289" s="136">
        <v>7</v>
      </c>
      <c r="I289" s="137"/>
      <c r="J289" s="138">
        <f>ROUND(I289*H289,2)</f>
        <v>0</v>
      </c>
      <c r="K289" s="134" t="s">
        <v>232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1E-4</v>
      </c>
      <c r="R289" s="141">
        <f>Q289*H289</f>
        <v>6.9999999999999999E-4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1945</v>
      </c>
    </row>
    <row r="290" spans="2:65" s="1" customFormat="1" x14ac:dyDescent="0.2">
      <c r="B290" s="33"/>
      <c r="D290" s="145" t="s">
        <v>235</v>
      </c>
      <c r="F290" s="146" t="s">
        <v>1946</v>
      </c>
      <c r="I290" s="147"/>
      <c r="L290" s="33"/>
      <c r="M290" s="148"/>
      <c r="T290" s="54"/>
      <c r="AT290" s="18" t="s">
        <v>235</v>
      </c>
      <c r="AU290" s="18" t="s">
        <v>83</v>
      </c>
    </row>
    <row r="291" spans="2:65" s="12" customFormat="1" x14ac:dyDescent="0.2">
      <c r="B291" s="149"/>
      <c r="D291" s="150" t="s">
        <v>237</v>
      </c>
      <c r="E291" s="151" t="s">
        <v>19</v>
      </c>
      <c r="F291" s="152" t="s">
        <v>2808</v>
      </c>
      <c r="H291" s="153">
        <v>7</v>
      </c>
      <c r="I291" s="154"/>
      <c r="L291" s="149"/>
      <c r="M291" s="155"/>
      <c r="T291" s="156"/>
      <c r="AT291" s="151" t="s">
        <v>237</v>
      </c>
      <c r="AU291" s="151" t="s">
        <v>83</v>
      </c>
      <c r="AV291" s="12" t="s">
        <v>83</v>
      </c>
      <c r="AW291" s="12" t="s">
        <v>33</v>
      </c>
      <c r="AX291" s="12" t="s">
        <v>73</v>
      </c>
      <c r="AY291" s="151" t="s">
        <v>226</v>
      </c>
    </row>
    <row r="292" spans="2:65" s="13" customFormat="1" x14ac:dyDescent="0.2">
      <c r="B292" s="157"/>
      <c r="D292" s="150" t="s">
        <v>237</v>
      </c>
      <c r="E292" s="158" t="s">
        <v>19</v>
      </c>
      <c r="F292" s="159" t="s">
        <v>240</v>
      </c>
      <c r="H292" s="160">
        <v>7</v>
      </c>
      <c r="I292" s="161"/>
      <c r="L292" s="157"/>
      <c r="M292" s="162"/>
      <c r="T292" s="163"/>
      <c r="AT292" s="158" t="s">
        <v>237</v>
      </c>
      <c r="AU292" s="158" t="s">
        <v>83</v>
      </c>
      <c r="AV292" s="13" t="s">
        <v>233</v>
      </c>
      <c r="AW292" s="13" t="s">
        <v>33</v>
      </c>
      <c r="AX292" s="13" t="s">
        <v>81</v>
      </c>
      <c r="AY292" s="158" t="s">
        <v>226</v>
      </c>
    </row>
    <row r="293" spans="2:65" s="1" customFormat="1" ht="16.5" customHeight="1" x14ac:dyDescent="0.2">
      <c r="B293" s="33"/>
      <c r="C293" s="175" t="s">
        <v>1335</v>
      </c>
      <c r="D293" s="175" t="s">
        <v>331</v>
      </c>
      <c r="E293" s="176" t="s">
        <v>1948</v>
      </c>
      <c r="F293" s="177" t="s">
        <v>1949</v>
      </c>
      <c r="G293" s="178" t="s">
        <v>243</v>
      </c>
      <c r="H293" s="179">
        <v>7.1050000000000004</v>
      </c>
      <c r="I293" s="180"/>
      <c r="J293" s="181">
        <f>ROUND(I293*H293,2)</f>
        <v>0</v>
      </c>
      <c r="K293" s="177" t="s">
        <v>19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4.7999999999999996E-3</v>
      </c>
      <c r="R293" s="141">
        <f>Q293*H293</f>
        <v>3.4104000000000002E-2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1950</v>
      </c>
    </row>
    <row r="294" spans="2:65" s="12" customFormat="1" x14ac:dyDescent="0.2">
      <c r="B294" s="149"/>
      <c r="D294" s="150" t="s">
        <v>237</v>
      </c>
      <c r="F294" s="152" t="s">
        <v>2809</v>
      </c>
      <c r="H294" s="153">
        <v>7.1050000000000004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4</v>
      </c>
      <c r="AX294" s="12" t="s">
        <v>81</v>
      </c>
      <c r="AY294" s="151" t="s">
        <v>226</v>
      </c>
    </row>
    <row r="295" spans="2:65" s="1" customFormat="1" ht="16.5" customHeight="1" x14ac:dyDescent="0.2">
      <c r="B295" s="33"/>
      <c r="C295" s="132" t="s">
        <v>1490</v>
      </c>
      <c r="D295" s="132" t="s">
        <v>228</v>
      </c>
      <c r="E295" s="133" t="s">
        <v>951</v>
      </c>
      <c r="F295" s="134" t="s">
        <v>952</v>
      </c>
      <c r="G295" s="135" t="s">
        <v>953</v>
      </c>
      <c r="H295" s="136">
        <v>6</v>
      </c>
      <c r="I295" s="137"/>
      <c r="J295" s="138">
        <f>ROUND(I295*H295,2)</f>
        <v>0</v>
      </c>
      <c r="K295" s="134" t="s">
        <v>232</v>
      </c>
      <c r="L295" s="33"/>
      <c r="M295" s="139" t="s">
        <v>19</v>
      </c>
      <c r="N295" s="140" t="s">
        <v>44</v>
      </c>
      <c r="P295" s="141">
        <f>O295*H295</f>
        <v>0</v>
      </c>
      <c r="Q295" s="141">
        <v>3.1E-4</v>
      </c>
      <c r="R295" s="141">
        <f>Q295*H295</f>
        <v>1.8600000000000001E-3</v>
      </c>
      <c r="S295" s="141">
        <v>0</v>
      </c>
      <c r="T295" s="142">
        <f>S295*H295</f>
        <v>0</v>
      </c>
      <c r="AR295" s="143" t="s">
        <v>233</v>
      </c>
      <c r="AT295" s="143" t="s">
        <v>228</v>
      </c>
      <c r="AU295" s="143" t="s">
        <v>83</v>
      </c>
      <c r="AY295" s="18" t="s">
        <v>226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81</v>
      </c>
      <c r="BK295" s="144">
        <f>ROUND(I295*H295,2)</f>
        <v>0</v>
      </c>
      <c r="BL295" s="18" t="s">
        <v>233</v>
      </c>
      <c r="BM295" s="143" t="s">
        <v>1952</v>
      </c>
    </row>
    <row r="296" spans="2:65" s="1" customFormat="1" x14ac:dyDescent="0.2">
      <c r="B296" s="33"/>
      <c r="D296" s="145" t="s">
        <v>235</v>
      </c>
      <c r="F296" s="146" t="s">
        <v>955</v>
      </c>
      <c r="I296" s="147"/>
      <c r="L296" s="33"/>
      <c r="M296" s="148"/>
      <c r="T296" s="54"/>
      <c r="AT296" s="18" t="s">
        <v>235</v>
      </c>
      <c r="AU296" s="18" t="s">
        <v>83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2801</v>
      </c>
      <c r="H297" s="153">
        <v>6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73</v>
      </c>
      <c r="AY297" s="151" t="s">
        <v>226</v>
      </c>
    </row>
    <row r="298" spans="2:65" s="13" customFormat="1" x14ac:dyDescent="0.2">
      <c r="B298" s="157"/>
      <c r="D298" s="150" t="s">
        <v>237</v>
      </c>
      <c r="E298" s="158" t="s">
        <v>19</v>
      </c>
      <c r="F298" s="159" t="s">
        <v>240</v>
      </c>
      <c r="H298" s="160">
        <v>6</v>
      </c>
      <c r="I298" s="161"/>
      <c r="L298" s="157"/>
      <c r="M298" s="162"/>
      <c r="T298" s="163"/>
      <c r="AT298" s="158" t="s">
        <v>237</v>
      </c>
      <c r="AU298" s="158" t="s">
        <v>83</v>
      </c>
      <c r="AV298" s="13" t="s">
        <v>233</v>
      </c>
      <c r="AW298" s="13" t="s">
        <v>33</v>
      </c>
      <c r="AX298" s="13" t="s">
        <v>81</v>
      </c>
      <c r="AY298" s="158" t="s">
        <v>226</v>
      </c>
    </row>
    <row r="299" spans="2:65" s="1" customFormat="1" ht="16.5" customHeight="1" x14ac:dyDescent="0.2">
      <c r="B299" s="33"/>
      <c r="C299" s="132" t="s">
        <v>1493</v>
      </c>
      <c r="D299" s="132" t="s">
        <v>228</v>
      </c>
      <c r="E299" s="133" t="s">
        <v>960</v>
      </c>
      <c r="F299" s="134" t="s">
        <v>961</v>
      </c>
      <c r="G299" s="135" t="s">
        <v>243</v>
      </c>
      <c r="H299" s="136">
        <v>12</v>
      </c>
      <c r="I299" s="137"/>
      <c r="J299" s="138">
        <f>ROUND(I299*H299,2)</f>
        <v>0</v>
      </c>
      <c r="K299" s="134" t="s">
        <v>232</v>
      </c>
      <c r="L299" s="33"/>
      <c r="M299" s="139" t="s">
        <v>19</v>
      </c>
      <c r="N299" s="140" t="s">
        <v>44</v>
      </c>
      <c r="P299" s="141">
        <f>O299*H299</f>
        <v>0</v>
      </c>
      <c r="Q299" s="141">
        <v>1.0189999999999999E-2</v>
      </c>
      <c r="R299" s="141">
        <f>Q299*H299</f>
        <v>0.12228</v>
      </c>
      <c r="S299" s="141">
        <v>0</v>
      </c>
      <c r="T299" s="142">
        <f>S299*H299</f>
        <v>0</v>
      </c>
      <c r="AR299" s="143" t="s">
        <v>233</v>
      </c>
      <c r="AT299" s="143" t="s">
        <v>228</v>
      </c>
      <c r="AU299" s="143" t="s">
        <v>83</v>
      </c>
      <c r="AY299" s="18" t="s">
        <v>226</v>
      </c>
      <c r="BE299" s="144">
        <f>IF(N299="základní",J299,0)</f>
        <v>0</v>
      </c>
      <c r="BF299" s="144">
        <f>IF(N299="snížená",J299,0)</f>
        <v>0</v>
      </c>
      <c r="BG299" s="144">
        <f>IF(N299="zákl. přenesená",J299,0)</f>
        <v>0</v>
      </c>
      <c r="BH299" s="144">
        <f>IF(N299="sníž. přenesená",J299,0)</f>
        <v>0</v>
      </c>
      <c r="BI299" s="144">
        <f>IF(N299="nulová",J299,0)</f>
        <v>0</v>
      </c>
      <c r="BJ299" s="18" t="s">
        <v>81</v>
      </c>
      <c r="BK299" s="144">
        <f>ROUND(I299*H299,2)</f>
        <v>0</v>
      </c>
      <c r="BL299" s="18" t="s">
        <v>233</v>
      </c>
      <c r="BM299" s="143" t="s">
        <v>1953</v>
      </c>
    </row>
    <row r="300" spans="2:65" s="1" customFormat="1" x14ac:dyDescent="0.2">
      <c r="B300" s="33"/>
      <c r="D300" s="145" t="s">
        <v>235</v>
      </c>
      <c r="F300" s="146" t="s">
        <v>963</v>
      </c>
      <c r="I300" s="147"/>
      <c r="L300" s="33"/>
      <c r="M300" s="148"/>
      <c r="T300" s="54"/>
      <c r="AT300" s="18" t="s">
        <v>235</v>
      </c>
      <c r="AU300" s="18" t="s">
        <v>83</v>
      </c>
    </row>
    <row r="301" spans="2:65" s="12" customFormat="1" x14ac:dyDescent="0.2">
      <c r="B301" s="149"/>
      <c r="D301" s="150" t="s">
        <v>237</v>
      </c>
      <c r="E301" s="151" t="s">
        <v>19</v>
      </c>
      <c r="F301" s="152" t="s">
        <v>2800</v>
      </c>
      <c r="H301" s="153">
        <v>12</v>
      </c>
      <c r="I301" s="154"/>
      <c r="L301" s="149"/>
      <c r="M301" s="155"/>
      <c r="T301" s="156"/>
      <c r="AT301" s="151" t="s">
        <v>237</v>
      </c>
      <c r="AU301" s="151" t="s">
        <v>83</v>
      </c>
      <c r="AV301" s="12" t="s">
        <v>83</v>
      </c>
      <c r="AW301" s="12" t="s">
        <v>33</v>
      </c>
      <c r="AX301" s="12" t="s">
        <v>81</v>
      </c>
      <c r="AY301" s="151" t="s">
        <v>226</v>
      </c>
    </row>
    <row r="302" spans="2:65" s="1" customFormat="1" ht="16.5" customHeight="1" x14ac:dyDescent="0.2">
      <c r="B302" s="33"/>
      <c r="C302" s="175" t="s">
        <v>1496</v>
      </c>
      <c r="D302" s="175" t="s">
        <v>331</v>
      </c>
      <c r="E302" s="176" t="s">
        <v>2438</v>
      </c>
      <c r="F302" s="177" t="s">
        <v>2439</v>
      </c>
      <c r="G302" s="178" t="s">
        <v>243</v>
      </c>
      <c r="H302" s="179">
        <v>6</v>
      </c>
      <c r="I302" s="180"/>
      <c r="J302" s="181">
        <f>ROUND(I302*H302,2)</f>
        <v>0</v>
      </c>
      <c r="K302" s="177" t="s">
        <v>19</v>
      </c>
      <c r="L302" s="182"/>
      <c r="M302" s="183" t="s">
        <v>19</v>
      </c>
      <c r="N302" s="184" t="s">
        <v>44</v>
      </c>
      <c r="P302" s="141">
        <f>O302*H302</f>
        <v>0</v>
      </c>
      <c r="Q302" s="141">
        <v>0.254</v>
      </c>
      <c r="R302" s="141">
        <f>Q302*H302</f>
        <v>1.524</v>
      </c>
      <c r="S302" s="141">
        <v>0</v>
      </c>
      <c r="T302" s="142">
        <f>S302*H302</f>
        <v>0</v>
      </c>
      <c r="AR302" s="143" t="s">
        <v>270</v>
      </c>
      <c r="AT302" s="143" t="s">
        <v>331</v>
      </c>
      <c r="AU302" s="143" t="s">
        <v>83</v>
      </c>
      <c r="AY302" s="18" t="s">
        <v>226</v>
      </c>
      <c r="BE302" s="144">
        <f>IF(N302="základní",J302,0)</f>
        <v>0</v>
      </c>
      <c r="BF302" s="144">
        <f>IF(N302="snížená",J302,0)</f>
        <v>0</v>
      </c>
      <c r="BG302" s="144">
        <f>IF(N302="zákl. přenesená",J302,0)</f>
        <v>0</v>
      </c>
      <c r="BH302" s="144">
        <f>IF(N302="sníž. přenesená",J302,0)</f>
        <v>0</v>
      </c>
      <c r="BI302" s="144">
        <f>IF(N302="nulová",J302,0)</f>
        <v>0</v>
      </c>
      <c r="BJ302" s="18" t="s">
        <v>81</v>
      </c>
      <c r="BK302" s="144">
        <f>ROUND(I302*H302,2)</f>
        <v>0</v>
      </c>
      <c r="BL302" s="18" t="s">
        <v>233</v>
      </c>
      <c r="BM302" s="143" t="s">
        <v>2440</v>
      </c>
    </row>
    <row r="303" spans="2:65" s="12" customFormat="1" x14ac:dyDescent="0.2">
      <c r="B303" s="149"/>
      <c r="D303" s="150" t="s">
        <v>237</v>
      </c>
      <c r="E303" s="151" t="s">
        <v>19</v>
      </c>
      <c r="F303" s="152" t="s">
        <v>2801</v>
      </c>
      <c r="H303" s="153">
        <v>6</v>
      </c>
      <c r="I303" s="154"/>
      <c r="L303" s="149"/>
      <c r="M303" s="155"/>
      <c r="T303" s="156"/>
      <c r="AT303" s="151" t="s">
        <v>237</v>
      </c>
      <c r="AU303" s="151" t="s">
        <v>83</v>
      </c>
      <c r="AV303" s="12" t="s">
        <v>83</v>
      </c>
      <c r="AW303" s="12" t="s">
        <v>33</v>
      </c>
      <c r="AX303" s="12" t="s">
        <v>73</v>
      </c>
      <c r="AY303" s="151" t="s">
        <v>226</v>
      </c>
    </row>
    <row r="304" spans="2:65" s="13" customFormat="1" x14ac:dyDescent="0.2">
      <c r="B304" s="157"/>
      <c r="D304" s="150" t="s">
        <v>237</v>
      </c>
      <c r="E304" s="158" t="s">
        <v>19</v>
      </c>
      <c r="F304" s="159" t="s">
        <v>240</v>
      </c>
      <c r="H304" s="160">
        <v>6</v>
      </c>
      <c r="I304" s="161"/>
      <c r="L304" s="157"/>
      <c r="M304" s="162"/>
      <c r="T304" s="163"/>
      <c r="AT304" s="158" t="s">
        <v>237</v>
      </c>
      <c r="AU304" s="158" t="s">
        <v>83</v>
      </c>
      <c r="AV304" s="13" t="s">
        <v>233</v>
      </c>
      <c r="AW304" s="13" t="s">
        <v>33</v>
      </c>
      <c r="AX304" s="13" t="s">
        <v>81</v>
      </c>
      <c r="AY304" s="158" t="s">
        <v>226</v>
      </c>
    </row>
    <row r="305" spans="2:65" s="1" customFormat="1" ht="16.5" customHeight="1" x14ac:dyDescent="0.2">
      <c r="B305" s="33"/>
      <c r="C305" s="175" t="s">
        <v>1499</v>
      </c>
      <c r="D305" s="175" t="s">
        <v>331</v>
      </c>
      <c r="E305" s="176" t="s">
        <v>2089</v>
      </c>
      <c r="F305" s="177" t="s">
        <v>2090</v>
      </c>
      <c r="G305" s="178" t="s">
        <v>243</v>
      </c>
      <c r="H305" s="179">
        <v>6</v>
      </c>
      <c r="I305" s="180"/>
      <c r="J305" s="181">
        <f>ROUND(I305*H305,2)</f>
        <v>0</v>
      </c>
      <c r="K305" s="177" t="s">
        <v>232</v>
      </c>
      <c r="L305" s="182"/>
      <c r="M305" s="183" t="s">
        <v>19</v>
      </c>
      <c r="N305" s="184" t="s">
        <v>44</v>
      </c>
      <c r="P305" s="141">
        <f>O305*H305</f>
        <v>0</v>
      </c>
      <c r="Q305" s="141">
        <v>0.254</v>
      </c>
      <c r="R305" s="141">
        <f>Q305*H305</f>
        <v>1.524</v>
      </c>
      <c r="S305" s="141">
        <v>0</v>
      </c>
      <c r="T305" s="142">
        <f>S305*H305</f>
        <v>0</v>
      </c>
      <c r="AR305" s="143" t="s">
        <v>270</v>
      </c>
      <c r="AT305" s="143" t="s">
        <v>331</v>
      </c>
      <c r="AU305" s="143" t="s">
        <v>83</v>
      </c>
      <c r="AY305" s="18" t="s">
        <v>226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81</v>
      </c>
      <c r="BK305" s="144">
        <f>ROUND(I305*H305,2)</f>
        <v>0</v>
      </c>
      <c r="BL305" s="18" t="s">
        <v>233</v>
      </c>
      <c r="BM305" s="143" t="s">
        <v>2091</v>
      </c>
    </row>
    <row r="306" spans="2:65" s="12" customFormat="1" x14ac:dyDescent="0.2">
      <c r="B306" s="149"/>
      <c r="D306" s="150" t="s">
        <v>237</v>
      </c>
      <c r="E306" s="151" t="s">
        <v>19</v>
      </c>
      <c r="F306" s="152" t="s">
        <v>2801</v>
      </c>
      <c r="H306" s="153">
        <v>6</v>
      </c>
      <c r="I306" s="154"/>
      <c r="L306" s="149"/>
      <c r="M306" s="155"/>
      <c r="T306" s="156"/>
      <c r="AT306" s="151" t="s">
        <v>237</v>
      </c>
      <c r="AU306" s="151" t="s">
        <v>83</v>
      </c>
      <c r="AV306" s="12" t="s">
        <v>83</v>
      </c>
      <c r="AW306" s="12" t="s">
        <v>33</v>
      </c>
      <c r="AX306" s="12" t="s">
        <v>73</v>
      </c>
      <c r="AY306" s="151" t="s">
        <v>226</v>
      </c>
    </row>
    <row r="307" spans="2:65" s="13" customFormat="1" x14ac:dyDescent="0.2">
      <c r="B307" s="157"/>
      <c r="D307" s="150" t="s">
        <v>237</v>
      </c>
      <c r="E307" s="158" t="s">
        <v>19</v>
      </c>
      <c r="F307" s="159" t="s">
        <v>240</v>
      </c>
      <c r="H307" s="160">
        <v>6</v>
      </c>
      <c r="I307" s="161"/>
      <c r="L307" s="157"/>
      <c r="M307" s="162"/>
      <c r="T307" s="163"/>
      <c r="AT307" s="158" t="s">
        <v>237</v>
      </c>
      <c r="AU307" s="158" t="s">
        <v>83</v>
      </c>
      <c r="AV307" s="13" t="s">
        <v>233</v>
      </c>
      <c r="AW307" s="13" t="s">
        <v>33</v>
      </c>
      <c r="AX307" s="13" t="s">
        <v>81</v>
      </c>
      <c r="AY307" s="158" t="s">
        <v>226</v>
      </c>
    </row>
    <row r="308" spans="2:65" s="1" customFormat="1" ht="16.5" customHeight="1" x14ac:dyDescent="0.2">
      <c r="B308" s="33"/>
      <c r="C308" s="175" t="s">
        <v>1501</v>
      </c>
      <c r="D308" s="175" t="s">
        <v>331</v>
      </c>
      <c r="E308" s="176" t="s">
        <v>1963</v>
      </c>
      <c r="F308" s="177" t="s">
        <v>1964</v>
      </c>
      <c r="G308" s="178" t="s">
        <v>243</v>
      </c>
      <c r="H308" s="179">
        <v>18</v>
      </c>
      <c r="I308" s="180"/>
      <c r="J308" s="181">
        <f>ROUND(I308*H308,2)</f>
        <v>0</v>
      </c>
      <c r="K308" s="177" t="s">
        <v>232</v>
      </c>
      <c r="L308" s="182"/>
      <c r="M308" s="183" t="s">
        <v>19</v>
      </c>
      <c r="N308" s="184" t="s">
        <v>44</v>
      </c>
      <c r="P308" s="141">
        <f>O308*H308</f>
        <v>0</v>
      </c>
      <c r="Q308" s="141">
        <v>2E-3</v>
      </c>
      <c r="R308" s="141">
        <f>Q308*H308</f>
        <v>3.6000000000000004E-2</v>
      </c>
      <c r="S308" s="141">
        <v>0</v>
      </c>
      <c r="T308" s="142">
        <f>S308*H308</f>
        <v>0</v>
      </c>
      <c r="AR308" s="143" t="s">
        <v>270</v>
      </c>
      <c r="AT308" s="143" t="s">
        <v>331</v>
      </c>
      <c r="AU308" s="143" t="s">
        <v>83</v>
      </c>
      <c r="AY308" s="18" t="s">
        <v>226</v>
      </c>
      <c r="BE308" s="144">
        <f>IF(N308="základní",J308,0)</f>
        <v>0</v>
      </c>
      <c r="BF308" s="144">
        <f>IF(N308="snížená",J308,0)</f>
        <v>0</v>
      </c>
      <c r="BG308" s="144">
        <f>IF(N308="zákl. přenesená",J308,0)</f>
        <v>0</v>
      </c>
      <c r="BH308" s="144">
        <f>IF(N308="sníž. přenesená",J308,0)</f>
        <v>0</v>
      </c>
      <c r="BI308" s="144">
        <f>IF(N308="nulová",J308,0)</f>
        <v>0</v>
      </c>
      <c r="BJ308" s="18" t="s">
        <v>81</v>
      </c>
      <c r="BK308" s="144">
        <f>ROUND(I308*H308,2)</f>
        <v>0</v>
      </c>
      <c r="BL308" s="18" t="s">
        <v>233</v>
      </c>
      <c r="BM308" s="143" t="s">
        <v>1965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2810</v>
      </c>
      <c r="H309" s="153">
        <v>18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73</v>
      </c>
      <c r="AY309" s="151" t="s">
        <v>226</v>
      </c>
    </row>
    <row r="310" spans="2:65" s="13" customFormat="1" x14ac:dyDescent="0.2">
      <c r="B310" s="157"/>
      <c r="D310" s="150" t="s">
        <v>237</v>
      </c>
      <c r="E310" s="158" t="s">
        <v>19</v>
      </c>
      <c r="F310" s="159" t="s">
        <v>240</v>
      </c>
      <c r="H310" s="160">
        <v>18</v>
      </c>
      <c r="I310" s="161"/>
      <c r="L310" s="157"/>
      <c r="M310" s="162"/>
      <c r="T310" s="163"/>
      <c r="AT310" s="158" t="s">
        <v>237</v>
      </c>
      <c r="AU310" s="158" t="s">
        <v>83</v>
      </c>
      <c r="AV310" s="13" t="s">
        <v>233</v>
      </c>
      <c r="AW310" s="13" t="s">
        <v>33</v>
      </c>
      <c r="AX310" s="13" t="s">
        <v>81</v>
      </c>
      <c r="AY310" s="158" t="s">
        <v>226</v>
      </c>
    </row>
    <row r="311" spans="2:65" s="1" customFormat="1" ht="16.5" customHeight="1" x14ac:dyDescent="0.2">
      <c r="B311" s="33"/>
      <c r="C311" s="132" t="s">
        <v>1503</v>
      </c>
      <c r="D311" s="132" t="s">
        <v>228</v>
      </c>
      <c r="E311" s="133" t="s">
        <v>1971</v>
      </c>
      <c r="F311" s="134" t="s">
        <v>1972</v>
      </c>
      <c r="G311" s="135" t="s">
        <v>243</v>
      </c>
      <c r="H311" s="136">
        <v>6</v>
      </c>
      <c r="I311" s="137"/>
      <c r="J311" s="138">
        <f>ROUND(I311*H311,2)</f>
        <v>0</v>
      </c>
      <c r="K311" s="134" t="s">
        <v>232</v>
      </c>
      <c r="L311" s="33"/>
      <c r="M311" s="139" t="s">
        <v>19</v>
      </c>
      <c r="N311" s="140" t="s">
        <v>44</v>
      </c>
      <c r="P311" s="141">
        <f>O311*H311</f>
        <v>0</v>
      </c>
      <c r="Q311" s="141">
        <v>2.8539999999999999E-2</v>
      </c>
      <c r="R311" s="141">
        <f>Q311*H311</f>
        <v>0.17124</v>
      </c>
      <c r="S311" s="141">
        <v>0</v>
      </c>
      <c r="T311" s="142">
        <f>S311*H311</f>
        <v>0</v>
      </c>
      <c r="AR311" s="143" t="s">
        <v>233</v>
      </c>
      <c r="AT311" s="143" t="s">
        <v>228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1973</v>
      </c>
    </row>
    <row r="312" spans="2:65" s="1" customFormat="1" x14ac:dyDescent="0.2">
      <c r="B312" s="33"/>
      <c r="D312" s="145" t="s">
        <v>235</v>
      </c>
      <c r="F312" s="146" t="s">
        <v>1974</v>
      </c>
      <c r="I312" s="147"/>
      <c r="L312" s="33"/>
      <c r="M312" s="148"/>
      <c r="T312" s="54"/>
      <c r="AT312" s="18" t="s">
        <v>235</v>
      </c>
      <c r="AU312" s="18" t="s">
        <v>83</v>
      </c>
    </row>
    <row r="313" spans="2:65" s="1" customFormat="1" ht="16.5" customHeight="1" x14ac:dyDescent="0.2">
      <c r="B313" s="33"/>
      <c r="C313" s="175" t="s">
        <v>1763</v>
      </c>
      <c r="D313" s="175" t="s">
        <v>331</v>
      </c>
      <c r="E313" s="176" t="s">
        <v>1975</v>
      </c>
      <c r="F313" s="177" t="s">
        <v>1976</v>
      </c>
      <c r="G313" s="178" t="s">
        <v>243</v>
      </c>
      <c r="H313" s="179">
        <v>6</v>
      </c>
      <c r="I313" s="180"/>
      <c r="J313" s="181">
        <f>ROUND(I313*H313,2)</f>
        <v>0</v>
      </c>
      <c r="K313" s="177" t="s">
        <v>19</v>
      </c>
      <c r="L313" s="182"/>
      <c r="M313" s="183" t="s">
        <v>19</v>
      </c>
      <c r="N313" s="184" t="s">
        <v>44</v>
      </c>
      <c r="P313" s="141">
        <f>O313*H313</f>
        <v>0</v>
      </c>
      <c r="Q313" s="141">
        <v>2.4900000000000002</v>
      </c>
      <c r="R313" s="141">
        <f>Q313*H313</f>
        <v>14.940000000000001</v>
      </c>
      <c r="S313" s="141">
        <v>0</v>
      </c>
      <c r="T313" s="142">
        <f>S313*H313</f>
        <v>0</v>
      </c>
      <c r="AR313" s="143" t="s">
        <v>270</v>
      </c>
      <c r="AT313" s="143" t="s">
        <v>331</v>
      </c>
      <c r="AU313" s="143" t="s">
        <v>83</v>
      </c>
      <c r="AY313" s="18" t="s">
        <v>226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81</v>
      </c>
      <c r="BK313" s="144">
        <f>ROUND(I313*H313,2)</f>
        <v>0</v>
      </c>
      <c r="BL313" s="18" t="s">
        <v>233</v>
      </c>
      <c r="BM313" s="143" t="s">
        <v>1977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2801</v>
      </c>
      <c r="H314" s="153">
        <v>6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73</v>
      </c>
      <c r="AY314" s="151" t="s">
        <v>226</v>
      </c>
    </row>
    <row r="315" spans="2:65" s="13" customFormat="1" x14ac:dyDescent="0.2">
      <c r="B315" s="157"/>
      <c r="D315" s="150" t="s">
        <v>237</v>
      </c>
      <c r="E315" s="158" t="s">
        <v>19</v>
      </c>
      <c r="F315" s="159" t="s">
        <v>240</v>
      </c>
      <c r="H315" s="160">
        <v>6</v>
      </c>
      <c r="I315" s="161"/>
      <c r="L315" s="157"/>
      <c r="M315" s="162"/>
      <c r="T315" s="163"/>
      <c r="AT315" s="158" t="s">
        <v>237</v>
      </c>
      <c r="AU315" s="158" t="s">
        <v>83</v>
      </c>
      <c r="AV315" s="13" t="s">
        <v>233</v>
      </c>
      <c r="AW315" s="13" t="s">
        <v>33</v>
      </c>
      <c r="AX315" s="13" t="s">
        <v>81</v>
      </c>
      <c r="AY315" s="158" t="s">
        <v>226</v>
      </c>
    </row>
    <row r="316" spans="2:65" s="1" customFormat="1" ht="16.5" customHeight="1" x14ac:dyDescent="0.2">
      <c r="B316" s="33"/>
      <c r="C316" s="132" t="s">
        <v>1768</v>
      </c>
      <c r="D316" s="132" t="s">
        <v>228</v>
      </c>
      <c r="E316" s="133" t="s">
        <v>1986</v>
      </c>
      <c r="F316" s="134" t="s">
        <v>1987</v>
      </c>
      <c r="G316" s="135" t="s">
        <v>243</v>
      </c>
      <c r="H316" s="136">
        <v>6</v>
      </c>
      <c r="I316" s="137"/>
      <c r="J316" s="138">
        <f>ROUND(I316*H316,2)</f>
        <v>0</v>
      </c>
      <c r="K316" s="134" t="s">
        <v>232</v>
      </c>
      <c r="L316" s="33"/>
      <c r="M316" s="139" t="s">
        <v>19</v>
      </c>
      <c r="N316" s="140" t="s">
        <v>44</v>
      </c>
      <c r="P316" s="141">
        <f>O316*H316</f>
        <v>0</v>
      </c>
      <c r="Q316" s="141">
        <v>3.9269999999999999E-2</v>
      </c>
      <c r="R316" s="141">
        <f>Q316*H316</f>
        <v>0.23562</v>
      </c>
      <c r="S316" s="141">
        <v>0</v>
      </c>
      <c r="T316" s="142">
        <f>S316*H316</f>
        <v>0</v>
      </c>
      <c r="AR316" s="143" t="s">
        <v>233</v>
      </c>
      <c r="AT316" s="143" t="s">
        <v>228</v>
      </c>
      <c r="AU316" s="143" t="s">
        <v>83</v>
      </c>
      <c r="AY316" s="18" t="s">
        <v>226</v>
      </c>
      <c r="BE316" s="144">
        <f>IF(N316="základní",J316,0)</f>
        <v>0</v>
      </c>
      <c r="BF316" s="144">
        <f>IF(N316="snížená",J316,0)</f>
        <v>0</v>
      </c>
      <c r="BG316" s="144">
        <f>IF(N316="zákl. přenesená",J316,0)</f>
        <v>0</v>
      </c>
      <c r="BH316" s="144">
        <f>IF(N316="sníž. přenesená",J316,0)</f>
        <v>0</v>
      </c>
      <c r="BI316" s="144">
        <f>IF(N316="nulová",J316,0)</f>
        <v>0</v>
      </c>
      <c r="BJ316" s="18" t="s">
        <v>81</v>
      </c>
      <c r="BK316" s="144">
        <f>ROUND(I316*H316,2)</f>
        <v>0</v>
      </c>
      <c r="BL316" s="18" t="s">
        <v>233</v>
      </c>
      <c r="BM316" s="143" t="s">
        <v>1988</v>
      </c>
    </row>
    <row r="317" spans="2:65" s="1" customFormat="1" x14ac:dyDescent="0.2">
      <c r="B317" s="33"/>
      <c r="D317" s="145" t="s">
        <v>235</v>
      </c>
      <c r="F317" s="146" t="s">
        <v>1989</v>
      </c>
      <c r="I317" s="147"/>
      <c r="L317" s="33"/>
      <c r="M317" s="148"/>
      <c r="T317" s="54"/>
      <c r="AT317" s="18" t="s">
        <v>235</v>
      </c>
      <c r="AU317" s="18" t="s">
        <v>83</v>
      </c>
    </row>
    <row r="318" spans="2:65" s="1" customFormat="1" ht="16.5" customHeight="1" x14ac:dyDescent="0.2">
      <c r="B318" s="33"/>
      <c r="C318" s="175" t="s">
        <v>1770</v>
      </c>
      <c r="D318" s="175" t="s">
        <v>331</v>
      </c>
      <c r="E318" s="176" t="s">
        <v>1990</v>
      </c>
      <c r="F318" s="177" t="s">
        <v>1991</v>
      </c>
      <c r="G318" s="178" t="s">
        <v>243</v>
      </c>
      <c r="H318" s="179">
        <v>6</v>
      </c>
      <c r="I318" s="180"/>
      <c r="J318" s="181">
        <f>ROUND(I318*H318,2)</f>
        <v>0</v>
      </c>
      <c r="K318" s="177" t="s">
        <v>19</v>
      </c>
      <c r="L318" s="182"/>
      <c r="M318" s="183" t="s">
        <v>19</v>
      </c>
      <c r="N318" s="184" t="s">
        <v>44</v>
      </c>
      <c r="P318" s="141">
        <f>O318*H318</f>
        <v>0</v>
      </c>
      <c r="Q318" s="141">
        <v>0.435</v>
      </c>
      <c r="R318" s="141">
        <f>Q318*H318</f>
        <v>2.61</v>
      </c>
      <c r="S318" s="141">
        <v>0</v>
      </c>
      <c r="T318" s="142">
        <f>S318*H318</f>
        <v>0</v>
      </c>
      <c r="AR318" s="143" t="s">
        <v>270</v>
      </c>
      <c r="AT318" s="143" t="s">
        <v>331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1992</v>
      </c>
    </row>
    <row r="319" spans="2:65" s="12" customFormat="1" x14ac:dyDescent="0.2">
      <c r="B319" s="149"/>
      <c r="D319" s="150" t="s">
        <v>237</v>
      </c>
      <c r="E319" s="151" t="s">
        <v>19</v>
      </c>
      <c r="F319" s="152" t="s">
        <v>2801</v>
      </c>
      <c r="H319" s="153">
        <v>6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33</v>
      </c>
      <c r="AX319" s="12" t="s">
        <v>73</v>
      </c>
      <c r="AY319" s="151" t="s">
        <v>226</v>
      </c>
    </row>
    <row r="320" spans="2:65" s="13" customFormat="1" x14ac:dyDescent="0.2">
      <c r="B320" s="157"/>
      <c r="D320" s="150" t="s">
        <v>237</v>
      </c>
      <c r="E320" s="158" t="s">
        <v>19</v>
      </c>
      <c r="F320" s="159" t="s">
        <v>240</v>
      </c>
      <c r="H320" s="160">
        <v>6</v>
      </c>
      <c r="I320" s="161"/>
      <c r="L320" s="157"/>
      <c r="M320" s="162"/>
      <c r="T320" s="163"/>
      <c r="AT320" s="158" t="s">
        <v>237</v>
      </c>
      <c r="AU320" s="158" t="s">
        <v>83</v>
      </c>
      <c r="AV320" s="13" t="s">
        <v>233</v>
      </c>
      <c r="AW320" s="13" t="s">
        <v>33</v>
      </c>
      <c r="AX320" s="13" t="s">
        <v>81</v>
      </c>
      <c r="AY320" s="158" t="s">
        <v>226</v>
      </c>
    </row>
    <row r="321" spans="2:65" s="1" customFormat="1" ht="16.5" customHeight="1" x14ac:dyDescent="0.2">
      <c r="B321" s="33"/>
      <c r="C321" s="132" t="s">
        <v>1774</v>
      </c>
      <c r="D321" s="132" t="s">
        <v>228</v>
      </c>
      <c r="E321" s="133" t="s">
        <v>975</v>
      </c>
      <c r="F321" s="134" t="s">
        <v>976</v>
      </c>
      <c r="G321" s="135" t="s">
        <v>243</v>
      </c>
      <c r="H321" s="136">
        <v>6</v>
      </c>
      <c r="I321" s="137"/>
      <c r="J321" s="138">
        <f>ROUND(I321*H321,2)</f>
        <v>0</v>
      </c>
      <c r="K321" s="134" t="s">
        <v>232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0.21734000000000001</v>
      </c>
      <c r="R321" s="141">
        <f>Q321*H321</f>
        <v>1.3040400000000001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1997</v>
      </c>
    </row>
    <row r="322" spans="2:65" s="1" customFormat="1" x14ac:dyDescent="0.2">
      <c r="B322" s="33"/>
      <c r="D322" s="145" t="s">
        <v>235</v>
      </c>
      <c r="F322" s="146" t="s">
        <v>978</v>
      </c>
      <c r="I322" s="147"/>
      <c r="L322" s="33"/>
      <c r="M322" s="148"/>
      <c r="T322" s="54"/>
      <c r="AT322" s="18" t="s">
        <v>235</v>
      </c>
      <c r="AU322" s="18" t="s">
        <v>83</v>
      </c>
    </row>
    <row r="323" spans="2:65" s="1" customFormat="1" ht="16.5" customHeight="1" x14ac:dyDescent="0.2">
      <c r="B323" s="33"/>
      <c r="C323" s="175" t="s">
        <v>1778</v>
      </c>
      <c r="D323" s="175" t="s">
        <v>331</v>
      </c>
      <c r="E323" s="176" t="s">
        <v>979</v>
      </c>
      <c r="F323" s="177" t="s">
        <v>980</v>
      </c>
      <c r="G323" s="178" t="s">
        <v>243</v>
      </c>
      <c r="H323" s="179">
        <v>6</v>
      </c>
      <c r="I323" s="180"/>
      <c r="J323" s="181">
        <f>ROUND(I323*H323,2)</f>
        <v>0</v>
      </c>
      <c r="K323" s="177" t="s">
        <v>19</v>
      </c>
      <c r="L323" s="182"/>
      <c r="M323" s="183" t="s">
        <v>19</v>
      </c>
      <c r="N323" s="184" t="s">
        <v>44</v>
      </c>
      <c r="P323" s="141">
        <f>O323*H323</f>
        <v>0</v>
      </c>
      <c r="Q323" s="141">
        <v>0.16500000000000001</v>
      </c>
      <c r="R323" s="141">
        <f>Q323*H323</f>
        <v>0.99</v>
      </c>
      <c r="S323" s="141">
        <v>0</v>
      </c>
      <c r="T323" s="142">
        <f>S323*H323</f>
        <v>0</v>
      </c>
      <c r="AR323" s="143" t="s">
        <v>270</v>
      </c>
      <c r="AT323" s="143" t="s">
        <v>331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1998</v>
      </c>
    </row>
    <row r="324" spans="2:65" s="1" customFormat="1" ht="16.5" customHeight="1" x14ac:dyDescent="0.2">
      <c r="B324" s="33"/>
      <c r="C324" s="132" t="s">
        <v>535</v>
      </c>
      <c r="D324" s="132" t="s">
        <v>228</v>
      </c>
      <c r="E324" s="133" t="s">
        <v>986</v>
      </c>
      <c r="F324" s="134" t="s">
        <v>987</v>
      </c>
      <c r="G324" s="135" t="s">
        <v>396</v>
      </c>
      <c r="H324" s="136">
        <v>245.16</v>
      </c>
      <c r="I324" s="137"/>
      <c r="J324" s="138">
        <f>ROUND(I324*H324,2)</f>
        <v>0</v>
      </c>
      <c r="K324" s="134" t="s">
        <v>232</v>
      </c>
      <c r="L324" s="33"/>
      <c r="M324" s="139" t="s">
        <v>19</v>
      </c>
      <c r="N324" s="140" t="s">
        <v>44</v>
      </c>
      <c r="P324" s="141">
        <f>O324*H324</f>
        <v>0</v>
      </c>
      <c r="Q324" s="141">
        <v>1.2999999999999999E-4</v>
      </c>
      <c r="R324" s="141">
        <f>Q324*H324</f>
        <v>3.1870799999999998E-2</v>
      </c>
      <c r="S324" s="141">
        <v>0</v>
      </c>
      <c r="T324" s="142">
        <f>S324*H324</f>
        <v>0</v>
      </c>
      <c r="AR324" s="143" t="s">
        <v>233</v>
      </c>
      <c r="AT324" s="143" t="s">
        <v>228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1999</v>
      </c>
    </row>
    <row r="325" spans="2:65" s="1" customFormat="1" x14ac:dyDescent="0.2">
      <c r="B325" s="33"/>
      <c r="D325" s="145" t="s">
        <v>235</v>
      </c>
      <c r="F325" s="146" t="s">
        <v>989</v>
      </c>
      <c r="I325" s="147"/>
      <c r="L325" s="33"/>
      <c r="M325" s="148"/>
      <c r="T325" s="54"/>
      <c r="AT325" s="18" t="s">
        <v>235</v>
      </c>
      <c r="AU325" s="18" t="s">
        <v>83</v>
      </c>
    </row>
    <row r="326" spans="2:65" s="12" customFormat="1" x14ac:dyDescent="0.2">
      <c r="B326" s="149"/>
      <c r="D326" s="150" t="s">
        <v>237</v>
      </c>
      <c r="E326" s="151" t="s">
        <v>19</v>
      </c>
      <c r="F326" s="152" t="s">
        <v>1828</v>
      </c>
      <c r="H326" s="153">
        <v>245.16</v>
      </c>
      <c r="I326" s="154"/>
      <c r="L326" s="149"/>
      <c r="M326" s="155"/>
      <c r="T326" s="156"/>
      <c r="AT326" s="151" t="s">
        <v>237</v>
      </c>
      <c r="AU326" s="151" t="s">
        <v>83</v>
      </c>
      <c r="AV326" s="12" t="s">
        <v>83</v>
      </c>
      <c r="AW326" s="12" t="s">
        <v>33</v>
      </c>
      <c r="AX326" s="12" t="s">
        <v>81</v>
      </c>
      <c r="AY326" s="151" t="s">
        <v>226</v>
      </c>
    </row>
    <row r="327" spans="2:65" s="11" customFormat="1" ht="22.9" customHeight="1" x14ac:dyDescent="0.2">
      <c r="B327" s="120"/>
      <c r="D327" s="121" t="s">
        <v>72</v>
      </c>
      <c r="E327" s="130" t="s">
        <v>330</v>
      </c>
      <c r="F327" s="130" t="s">
        <v>478</v>
      </c>
      <c r="I327" s="123"/>
      <c r="J327" s="131">
        <f>BK327</f>
        <v>0</v>
      </c>
      <c r="L327" s="120"/>
      <c r="M327" s="125"/>
      <c r="P327" s="126">
        <f>SUM(P328:P359)</f>
        <v>0</v>
      </c>
      <c r="R327" s="126">
        <f>SUM(R328:R359)</f>
        <v>0</v>
      </c>
      <c r="T327" s="127">
        <f>SUM(T328:T359)</f>
        <v>0</v>
      </c>
      <c r="AR327" s="121" t="s">
        <v>81</v>
      </c>
      <c r="AT327" s="128" t="s">
        <v>72</v>
      </c>
      <c r="AU327" s="128" t="s">
        <v>81</v>
      </c>
      <c r="AY327" s="121" t="s">
        <v>226</v>
      </c>
      <c r="BK327" s="129">
        <f>SUM(BK328:BK359)</f>
        <v>0</v>
      </c>
    </row>
    <row r="328" spans="2:65" s="1" customFormat="1" ht="24.2" customHeight="1" x14ac:dyDescent="0.2">
      <c r="B328" s="33"/>
      <c r="C328" s="132" t="s">
        <v>1787</v>
      </c>
      <c r="D328" s="132" t="s">
        <v>228</v>
      </c>
      <c r="E328" s="133" t="s">
        <v>1309</v>
      </c>
      <c r="F328" s="134" t="s">
        <v>1310</v>
      </c>
      <c r="G328" s="135" t="s">
        <v>396</v>
      </c>
      <c r="H328" s="136">
        <v>490.32</v>
      </c>
      <c r="I328" s="137"/>
      <c r="J328" s="138">
        <f>ROUND(I328*H328,2)</f>
        <v>0</v>
      </c>
      <c r="K328" s="134" t="s">
        <v>232</v>
      </c>
      <c r="L328" s="33"/>
      <c r="M328" s="139" t="s">
        <v>19</v>
      </c>
      <c r="N328" s="140" t="s">
        <v>44</v>
      </c>
      <c r="P328" s="141">
        <f>O328*H328</f>
        <v>0</v>
      </c>
      <c r="Q328" s="141">
        <v>0</v>
      </c>
      <c r="R328" s="141">
        <f>Q328*H328</f>
        <v>0</v>
      </c>
      <c r="S328" s="141">
        <v>0</v>
      </c>
      <c r="T328" s="142">
        <f>S328*H328</f>
        <v>0</v>
      </c>
      <c r="AR328" s="143" t="s">
        <v>233</v>
      </c>
      <c r="AT328" s="143" t="s">
        <v>228</v>
      </c>
      <c r="AU328" s="143" t="s">
        <v>83</v>
      </c>
      <c r="AY328" s="18" t="s">
        <v>226</v>
      </c>
      <c r="BE328" s="144">
        <f>IF(N328="základní",J328,0)</f>
        <v>0</v>
      </c>
      <c r="BF328" s="144">
        <f>IF(N328="snížená",J328,0)</f>
        <v>0</v>
      </c>
      <c r="BG328" s="144">
        <f>IF(N328="zákl. přenesená",J328,0)</f>
        <v>0</v>
      </c>
      <c r="BH328" s="144">
        <f>IF(N328="sníž. přenesená",J328,0)</f>
        <v>0</v>
      </c>
      <c r="BI328" s="144">
        <f>IF(N328="nulová",J328,0)</f>
        <v>0</v>
      </c>
      <c r="BJ328" s="18" t="s">
        <v>81</v>
      </c>
      <c r="BK328" s="144">
        <f>ROUND(I328*H328,2)</f>
        <v>0</v>
      </c>
      <c r="BL328" s="18" t="s">
        <v>233</v>
      </c>
      <c r="BM328" s="143" t="s">
        <v>2001</v>
      </c>
    </row>
    <row r="329" spans="2:65" s="1" customFormat="1" x14ac:dyDescent="0.2">
      <c r="B329" s="33"/>
      <c r="D329" s="145" t="s">
        <v>235</v>
      </c>
      <c r="F329" s="146" t="s">
        <v>1312</v>
      </c>
      <c r="I329" s="147"/>
      <c r="L329" s="33"/>
      <c r="M329" s="148"/>
      <c r="T329" s="54"/>
      <c r="AT329" s="18" t="s">
        <v>235</v>
      </c>
      <c r="AU329" s="18" t="s">
        <v>83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2002</v>
      </c>
      <c r="H330" s="153">
        <v>490.32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81</v>
      </c>
      <c r="AY330" s="151" t="s">
        <v>226</v>
      </c>
    </row>
    <row r="331" spans="2:65" s="1" customFormat="1" ht="16.5" customHeight="1" x14ac:dyDescent="0.2">
      <c r="B331" s="33"/>
      <c r="C331" s="132" t="s">
        <v>1792</v>
      </c>
      <c r="D331" s="132" t="s">
        <v>228</v>
      </c>
      <c r="E331" s="133" t="s">
        <v>1314</v>
      </c>
      <c r="F331" s="134" t="s">
        <v>1315</v>
      </c>
      <c r="G331" s="135" t="s">
        <v>396</v>
      </c>
      <c r="H331" s="136">
        <v>490.32</v>
      </c>
      <c r="I331" s="137"/>
      <c r="J331" s="138">
        <f>ROUND(I331*H331,2)</f>
        <v>0</v>
      </c>
      <c r="K331" s="134" t="s">
        <v>232</v>
      </c>
      <c r="L331" s="33"/>
      <c r="M331" s="139" t="s">
        <v>19</v>
      </c>
      <c r="N331" s="140" t="s">
        <v>44</v>
      </c>
      <c r="P331" s="141">
        <f>O331*H331</f>
        <v>0</v>
      </c>
      <c r="Q331" s="141">
        <v>0</v>
      </c>
      <c r="R331" s="141">
        <f>Q331*H331</f>
        <v>0</v>
      </c>
      <c r="S331" s="141">
        <v>0</v>
      </c>
      <c r="T331" s="142">
        <f>S331*H331</f>
        <v>0</v>
      </c>
      <c r="AR331" s="143" t="s">
        <v>233</v>
      </c>
      <c r="AT331" s="143" t="s">
        <v>228</v>
      </c>
      <c r="AU331" s="143" t="s">
        <v>83</v>
      </c>
      <c r="AY331" s="18" t="s">
        <v>226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81</v>
      </c>
      <c r="BK331" s="144">
        <f>ROUND(I331*H331,2)</f>
        <v>0</v>
      </c>
      <c r="BL331" s="18" t="s">
        <v>233</v>
      </c>
      <c r="BM331" s="143" t="s">
        <v>2003</v>
      </c>
    </row>
    <row r="332" spans="2:65" s="1" customFormat="1" x14ac:dyDescent="0.2">
      <c r="B332" s="33"/>
      <c r="D332" s="145" t="s">
        <v>235</v>
      </c>
      <c r="F332" s="146" t="s">
        <v>1317</v>
      </c>
      <c r="I332" s="147"/>
      <c r="L332" s="33"/>
      <c r="M332" s="148"/>
      <c r="T332" s="54"/>
      <c r="AT332" s="18" t="s">
        <v>235</v>
      </c>
      <c r="AU332" s="18" t="s">
        <v>83</v>
      </c>
    </row>
    <row r="333" spans="2:65" s="12" customFormat="1" x14ac:dyDescent="0.2">
      <c r="B333" s="149"/>
      <c r="D333" s="150" t="s">
        <v>237</v>
      </c>
      <c r="E333" s="151" t="s">
        <v>19</v>
      </c>
      <c r="F333" s="152" t="s">
        <v>2002</v>
      </c>
      <c r="H333" s="153">
        <v>490.32</v>
      </c>
      <c r="I333" s="154"/>
      <c r="L333" s="149"/>
      <c r="M333" s="155"/>
      <c r="T333" s="156"/>
      <c r="AT333" s="151" t="s">
        <v>237</v>
      </c>
      <c r="AU333" s="151" t="s">
        <v>83</v>
      </c>
      <c r="AV333" s="12" t="s">
        <v>83</v>
      </c>
      <c r="AW333" s="12" t="s">
        <v>33</v>
      </c>
      <c r="AX333" s="12" t="s">
        <v>73</v>
      </c>
      <c r="AY333" s="151" t="s">
        <v>226</v>
      </c>
    </row>
    <row r="334" spans="2:65" s="13" customFormat="1" x14ac:dyDescent="0.2">
      <c r="B334" s="157"/>
      <c r="D334" s="150" t="s">
        <v>237</v>
      </c>
      <c r="E334" s="158" t="s">
        <v>19</v>
      </c>
      <c r="F334" s="159" t="s">
        <v>240</v>
      </c>
      <c r="H334" s="160">
        <v>490.32</v>
      </c>
      <c r="I334" s="161"/>
      <c r="L334" s="157"/>
      <c r="M334" s="162"/>
      <c r="T334" s="163"/>
      <c r="AT334" s="158" t="s">
        <v>237</v>
      </c>
      <c r="AU334" s="158" t="s">
        <v>83</v>
      </c>
      <c r="AV334" s="13" t="s">
        <v>233</v>
      </c>
      <c r="AW334" s="13" t="s">
        <v>33</v>
      </c>
      <c r="AX334" s="13" t="s">
        <v>81</v>
      </c>
      <c r="AY334" s="158" t="s">
        <v>226</v>
      </c>
    </row>
    <row r="335" spans="2:65" s="1" customFormat="1" ht="24.2" customHeight="1" x14ac:dyDescent="0.2">
      <c r="B335" s="33"/>
      <c r="C335" s="132" t="s">
        <v>1795</v>
      </c>
      <c r="D335" s="132" t="s">
        <v>228</v>
      </c>
      <c r="E335" s="133" t="s">
        <v>490</v>
      </c>
      <c r="F335" s="134" t="s">
        <v>491</v>
      </c>
      <c r="G335" s="135" t="s">
        <v>492</v>
      </c>
      <c r="H335" s="136">
        <v>168.601</v>
      </c>
      <c r="I335" s="137"/>
      <c r="J335" s="138">
        <f>ROUND(I335*H335,2)</f>
        <v>0</v>
      </c>
      <c r="K335" s="134" t="s">
        <v>232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2004</v>
      </c>
    </row>
    <row r="336" spans="2:65" s="1" customFormat="1" x14ac:dyDescent="0.2">
      <c r="B336" s="33"/>
      <c r="D336" s="145" t="s">
        <v>235</v>
      </c>
      <c r="F336" s="146" t="s">
        <v>494</v>
      </c>
      <c r="I336" s="147"/>
      <c r="L336" s="33"/>
      <c r="M336" s="148"/>
      <c r="T336" s="54"/>
      <c r="AT336" s="18" t="s">
        <v>235</v>
      </c>
      <c r="AU336" s="18" t="s">
        <v>83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2811</v>
      </c>
      <c r="H337" s="153">
        <v>96.778999999999996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73</v>
      </c>
      <c r="AY337" s="151" t="s">
        <v>226</v>
      </c>
    </row>
    <row r="338" spans="2:65" s="12" customFormat="1" x14ac:dyDescent="0.2">
      <c r="B338" s="149"/>
      <c r="D338" s="150" t="s">
        <v>237</v>
      </c>
      <c r="E338" s="151" t="s">
        <v>19</v>
      </c>
      <c r="F338" s="152" t="s">
        <v>2812</v>
      </c>
      <c r="H338" s="153">
        <v>71.822000000000003</v>
      </c>
      <c r="I338" s="154"/>
      <c r="L338" s="149"/>
      <c r="M338" s="155"/>
      <c r="T338" s="156"/>
      <c r="AT338" s="151" t="s">
        <v>237</v>
      </c>
      <c r="AU338" s="151" t="s">
        <v>83</v>
      </c>
      <c r="AV338" s="12" t="s">
        <v>83</v>
      </c>
      <c r="AW338" s="12" t="s">
        <v>33</v>
      </c>
      <c r="AX338" s="12" t="s">
        <v>73</v>
      </c>
      <c r="AY338" s="151" t="s">
        <v>226</v>
      </c>
    </row>
    <row r="339" spans="2:65" s="13" customFormat="1" x14ac:dyDescent="0.2">
      <c r="B339" s="157"/>
      <c r="D339" s="150" t="s">
        <v>237</v>
      </c>
      <c r="E339" s="158" t="s">
        <v>19</v>
      </c>
      <c r="F339" s="159" t="s">
        <v>240</v>
      </c>
      <c r="H339" s="160">
        <v>168.601</v>
      </c>
      <c r="I339" s="161"/>
      <c r="L339" s="157"/>
      <c r="M339" s="162"/>
      <c r="T339" s="163"/>
      <c r="AT339" s="158" t="s">
        <v>237</v>
      </c>
      <c r="AU339" s="158" t="s">
        <v>83</v>
      </c>
      <c r="AV339" s="13" t="s">
        <v>233</v>
      </c>
      <c r="AW339" s="13" t="s">
        <v>33</v>
      </c>
      <c r="AX339" s="13" t="s">
        <v>81</v>
      </c>
      <c r="AY339" s="158" t="s">
        <v>226</v>
      </c>
    </row>
    <row r="340" spans="2:65" s="1" customFormat="1" ht="24.2" customHeight="1" x14ac:dyDescent="0.2">
      <c r="B340" s="33"/>
      <c r="C340" s="132" t="s">
        <v>1797</v>
      </c>
      <c r="D340" s="132" t="s">
        <v>228</v>
      </c>
      <c r="E340" s="133" t="s">
        <v>497</v>
      </c>
      <c r="F340" s="134" t="s">
        <v>498</v>
      </c>
      <c r="G340" s="135" t="s">
        <v>492</v>
      </c>
      <c r="H340" s="136">
        <v>674.404</v>
      </c>
      <c r="I340" s="137"/>
      <c r="J340" s="138">
        <f>ROUND(I340*H340,2)</f>
        <v>0</v>
      </c>
      <c r="K340" s="134" t="s">
        <v>232</v>
      </c>
      <c r="L340" s="33"/>
      <c r="M340" s="139" t="s">
        <v>19</v>
      </c>
      <c r="N340" s="140" t="s">
        <v>44</v>
      </c>
      <c r="P340" s="141">
        <f>O340*H340</f>
        <v>0</v>
      </c>
      <c r="Q340" s="141">
        <v>0</v>
      </c>
      <c r="R340" s="141">
        <f>Q340*H340</f>
        <v>0</v>
      </c>
      <c r="S340" s="141">
        <v>0</v>
      </c>
      <c r="T340" s="142">
        <f>S340*H340</f>
        <v>0</v>
      </c>
      <c r="AR340" s="143" t="s">
        <v>233</v>
      </c>
      <c r="AT340" s="143" t="s">
        <v>228</v>
      </c>
      <c r="AU340" s="143" t="s">
        <v>83</v>
      </c>
      <c r="AY340" s="18" t="s">
        <v>226</v>
      </c>
      <c r="BE340" s="144">
        <f>IF(N340="základní",J340,0)</f>
        <v>0</v>
      </c>
      <c r="BF340" s="144">
        <f>IF(N340="snížená",J340,0)</f>
        <v>0</v>
      </c>
      <c r="BG340" s="144">
        <f>IF(N340="zákl. přenesená",J340,0)</f>
        <v>0</v>
      </c>
      <c r="BH340" s="144">
        <f>IF(N340="sníž. přenesená",J340,0)</f>
        <v>0</v>
      </c>
      <c r="BI340" s="144">
        <f>IF(N340="nulová",J340,0)</f>
        <v>0</v>
      </c>
      <c r="BJ340" s="18" t="s">
        <v>81</v>
      </c>
      <c r="BK340" s="144">
        <f>ROUND(I340*H340,2)</f>
        <v>0</v>
      </c>
      <c r="BL340" s="18" t="s">
        <v>233</v>
      </c>
      <c r="BM340" s="143" t="s">
        <v>2007</v>
      </c>
    </row>
    <row r="341" spans="2:65" s="1" customFormat="1" x14ac:dyDescent="0.2">
      <c r="B341" s="33"/>
      <c r="D341" s="145" t="s">
        <v>235</v>
      </c>
      <c r="F341" s="146" t="s">
        <v>500</v>
      </c>
      <c r="I341" s="147"/>
      <c r="L341" s="33"/>
      <c r="M341" s="148"/>
      <c r="T341" s="54"/>
      <c r="AT341" s="18" t="s">
        <v>235</v>
      </c>
      <c r="AU341" s="18" t="s">
        <v>83</v>
      </c>
    </row>
    <row r="342" spans="2:65" s="12" customFormat="1" x14ac:dyDescent="0.2">
      <c r="B342" s="149"/>
      <c r="D342" s="150" t="s">
        <v>237</v>
      </c>
      <c r="F342" s="152" t="s">
        <v>2813</v>
      </c>
      <c r="H342" s="153">
        <v>674.404</v>
      </c>
      <c r="I342" s="154"/>
      <c r="L342" s="149"/>
      <c r="M342" s="155"/>
      <c r="T342" s="156"/>
      <c r="AT342" s="151" t="s">
        <v>237</v>
      </c>
      <c r="AU342" s="151" t="s">
        <v>83</v>
      </c>
      <c r="AV342" s="12" t="s">
        <v>83</v>
      </c>
      <c r="AW342" s="12" t="s">
        <v>4</v>
      </c>
      <c r="AX342" s="12" t="s">
        <v>81</v>
      </c>
      <c r="AY342" s="151" t="s">
        <v>226</v>
      </c>
    </row>
    <row r="343" spans="2:65" s="1" customFormat="1" ht="24.2" customHeight="1" x14ac:dyDescent="0.2">
      <c r="B343" s="33"/>
      <c r="C343" s="132" t="s">
        <v>1801</v>
      </c>
      <c r="D343" s="132" t="s">
        <v>228</v>
      </c>
      <c r="E343" s="133" t="s">
        <v>503</v>
      </c>
      <c r="F343" s="134" t="s">
        <v>504</v>
      </c>
      <c r="G343" s="135" t="s">
        <v>492</v>
      </c>
      <c r="H343" s="136">
        <v>234.47499999999999</v>
      </c>
      <c r="I343" s="137"/>
      <c r="J343" s="138">
        <f>ROUND(I343*H343,2)</f>
        <v>0</v>
      </c>
      <c r="K343" s="134" t="s">
        <v>232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0</v>
      </c>
      <c r="R343" s="141">
        <f>Q343*H343</f>
        <v>0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2009</v>
      </c>
    </row>
    <row r="344" spans="2:65" s="1" customFormat="1" x14ac:dyDescent="0.2">
      <c r="B344" s="33"/>
      <c r="D344" s="145" t="s">
        <v>235</v>
      </c>
      <c r="F344" s="146" t="s">
        <v>506</v>
      </c>
      <c r="I344" s="147"/>
      <c r="L344" s="33"/>
      <c r="M344" s="148"/>
      <c r="T344" s="54"/>
      <c r="AT344" s="18" t="s">
        <v>235</v>
      </c>
      <c r="AU344" s="18" t="s">
        <v>83</v>
      </c>
    </row>
    <row r="345" spans="2:65" s="12" customFormat="1" x14ac:dyDescent="0.2">
      <c r="B345" s="149"/>
      <c r="D345" s="150" t="s">
        <v>237</v>
      </c>
      <c r="E345" s="151" t="s">
        <v>19</v>
      </c>
      <c r="F345" s="152" t="s">
        <v>2814</v>
      </c>
      <c r="H345" s="153">
        <v>108.459</v>
      </c>
      <c r="I345" s="154"/>
      <c r="L345" s="149"/>
      <c r="M345" s="155"/>
      <c r="T345" s="156"/>
      <c r="AT345" s="151" t="s">
        <v>237</v>
      </c>
      <c r="AU345" s="151" t="s">
        <v>83</v>
      </c>
      <c r="AV345" s="12" t="s">
        <v>83</v>
      </c>
      <c r="AW345" s="12" t="s">
        <v>33</v>
      </c>
      <c r="AX345" s="12" t="s">
        <v>73</v>
      </c>
      <c r="AY345" s="151" t="s">
        <v>226</v>
      </c>
    </row>
    <row r="346" spans="2:65" s="12" customFormat="1" x14ac:dyDescent="0.2">
      <c r="B346" s="149"/>
      <c r="D346" s="150" t="s">
        <v>237</v>
      </c>
      <c r="E346" s="151" t="s">
        <v>19</v>
      </c>
      <c r="F346" s="152" t="s">
        <v>2815</v>
      </c>
      <c r="H346" s="153">
        <v>126.01600000000001</v>
      </c>
      <c r="I346" s="154"/>
      <c r="L346" s="149"/>
      <c r="M346" s="155"/>
      <c r="T346" s="156"/>
      <c r="AT346" s="151" t="s">
        <v>237</v>
      </c>
      <c r="AU346" s="151" t="s">
        <v>83</v>
      </c>
      <c r="AV346" s="12" t="s">
        <v>83</v>
      </c>
      <c r="AW346" s="12" t="s">
        <v>33</v>
      </c>
      <c r="AX346" s="12" t="s">
        <v>73</v>
      </c>
      <c r="AY346" s="151" t="s">
        <v>226</v>
      </c>
    </row>
    <row r="347" spans="2:65" s="13" customFormat="1" x14ac:dyDescent="0.2">
      <c r="B347" s="157"/>
      <c r="D347" s="150" t="s">
        <v>237</v>
      </c>
      <c r="E347" s="158" t="s">
        <v>19</v>
      </c>
      <c r="F347" s="159" t="s">
        <v>240</v>
      </c>
      <c r="H347" s="160">
        <v>234.47499999999999</v>
      </c>
      <c r="I347" s="161"/>
      <c r="L347" s="157"/>
      <c r="M347" s="162"/>
      <c r="T347" s="163"/>
      <c r="AT347" s="158" t="s">
        <v>237</v>
      </c>
      <c r="AU347" s="158" t="s">
        <v>83</v>
      </c>
      <c r="AV347" s="13" t="s">
        <v>233</v>
      </c>
      <c r="AW347" s="13" t="s">
        <v>33</v>
      </c>
      <c r="AX347" s="13" t="s">
        <v>81</v>
      </c>
      <c r="AY347" s="158" t="s">
        <v>226</v>
      </c>
    </row>
    <row r="348" spans="2:65" s="1" customFormat="1" ht="24.2" customHeight="1" x14ac:dyDescent="0.2">
      <c r="B348" s="33"/>
      <c r="C348" s="132" t="s">
        <v>1804</v>
      </c>
      <c r="D348" s="132" t="s">
        <v>228</v>
      </c>
      <c r="E348" s="133" t="s">
        <v>509</v>
      </c>
      <c r="F348" s="134" t="s">
        <v>498</v>
      </c>
      <c r="G348" s="135" t="s">
        <v>492</v>
      </c>
      <c r="H348" s="136">
        <v>937.9</v>
      </c>
      <c r="I348" s="137"/>
      <c r="J348" s="138">
        <f>ROUND(I348*H348,2)</f>
        <v>0</v>
      </c>
      <c r="K348" s="134" t="s">
        <v>232</v>
      </c>
      <c r="L348" s="33"/>
      <c r="M348" s="139" t="s">
        <v>19</v>
      </c>
      <c r="N348" s="140" t="s">
        <v>44</v>
      </c>
      <c r="P348" s="141">
        <f>O348*H348</f>
        <v>0</v>
      </c>
      <c r="Q348" s="141">
        <v>0</v>
      </c>
      <c r="R348" s="141">
        <f>Q348*H348</f>
        <v>0</v>
      </c>
      <c r="S348" s="141">
        <v>0</v>
      </c>
      <c r="T348" s="142">
        <f>S348*H348</f>
        <v>0</v>
      </c>
      <c r="AR348" s="143" t="s">
        <v>233</v>
      </c>
      <c r="AT348" s="143" t="s">
        <v>228</v>
      </c>
      <c r="AU348" s="143" t="s">
        <v>83</v>
      </c>
      <c r="AY348" s="18" t="s">
        <v>226</v>
      </c>
      <c r="BE348" s="144">
        <f>IF(N348="základní",J348,0)</f>
        <v>0</v>
      </c>
      <c r="BF348" s="144">
        <f>IF(N348="snížená",J348,0)</f>
        <v>0</v>
      </c>
      <c r="BG348" s="144">
        <f>IF(N348="zákl. přenesená",J348,0)</f>
        <v>0</v>
      </c>
      <c r="BH348" s="144">
        <f>IF(N348="sníž. přenesená",J348,0)</f>
        <v>0</v>
      </c>
      <c r="BI348" s="144">
        <f>IF(N348="nulová",J348,0)</f>
        <v>0</v>
      </c>
      <c r="BJ348" s="18" t="s">
        <v>81</v>
      </c>
      <c r="BK348" s="144">
        <f>ROUND(I348*H348,2)</f>
        <v>0</v>
      </c>
      <c r="BL348" s="18" t="s">
        <v>233</v>
      </c>
      <c r="BM348" s="143" t="s">
        <v>2012</v>
      </c>
    </row>
    <row r="349" spans="2:65" s="1" customFormat="1" x14ac:dyDescent="0.2">
      <c r="B349" s="33"/>
      <c r="D349" s="145" t="s">
        <v>235</v>
      </c>
      <c r="F349" s="146" t="s">
        <v>511</v>
      </c>
      <c r="I349" s="147"/>
      <c r="L349" s="33"/>
      <c r="M349" s="148"/>
      <c r="T349" s="54"/>
      <c r="AT349" s="18" t="s">
        <v>235</v>
      </c>
      <c r="AU349" s="18" t="s">
        <v>83</v>
      </c>
    </row>
    <row r="350" spans="2:65" s="12" customFormat="1" x14ac:dyDescent="0.2">
      <c r="B350" s="149"/>
      <c r="D350" s="150" t="s">
        <v>237</v>
      </c>
      <c r="F350" s="152" t="s">
        <v>2816</v>
      </c>
      <c r="H350" s="153">
        <v>937.9</v>
      </c>
      <c r="I350" s="154"/>
      <c r="L350" s="149"/>
      <c r="M350" s="155"/>
      <c r="T350" s="156"/>
      <c r="AT350" s="151" t="s">
        <v>237</v>
      </c>
      <c r="AU350" s="151" t="s">
        <v>83</v>
      </c>
      <c r="AV350" s="12" t="s">
        <v>83</v>
      </c>
      <c r="AW350" s="12" t="s">
        <v>4</v>
      </c>
      <c r="AX350" s="12" t="s">
        <v>81</v>
      </c>
      <c r="AY350" s="151" t="s">
        <v>226</v>
      </c>
    </row>
    <row r="351" spans="2:65" s="1" customFormat="1" ht="24.2" customHeight="1" x14ac:dyDescent="0.2">
      <c r="B351" s="33"/>
      <c r="C351" s="132" t="s">
        <v>1810</v>
      </c>
      <c r="D351" s="132" t="s">
        <v>228</v>
      </c>
      <c r="E351" s="133" t="s">
        <v>514</v>
      </c>
      <c r="F351" s="134" t="s">
        <v>515</v>
      </c>
      <c r="G351" s="135" t="s">
        <v>492</v>
      </c>
      <c r="H351" s="136">
        <v>108.459</v>
      </c>
      <c r="I351" s="137"/>
      <c r="J351" s="138">
        <f>ROUND(I351*H351,2)</f>
        <v>0</v>
      </c>
      <c r="K351" s="134" t="s">
        <v>19</v>
      </c>
      <c r="L351" s="33"/>
      <c r="M351" s="139" t="s">
        <v>19</v>
      </c>
      <c r="N351" s="140" t="s">
        <v>44</v>
      </c>
      <c r="P351" s="141">
        <f>O351*H351</f>
        <v>0</v>
      </c>
      <c r="Q351" s="141">
        <v>0</v>
      </c>
      <c r="R351" s="141">
        <f>Q351*H351</f>
        <v>0</v>
      </c>
      <c r="S351" s="141">
        <v>0</v>
      </c>
      <c r="T351" s="142">
        <f>S351*H351</f>
        <v>0</v>
      </c>
      <c r="AR351" s="143" t="s">
        <v>233</v>
      </c>
      <c r="AT351" s="143" t="s">
        <v>228</v>
      </c>
      <c r="AU351" s="143" t="s">
        <v>83</v>
      </c>
      <c r="AY351" s="18" t="s">
        <v>226</v>
      </c>
      <c r="BE351" s="144">
        <f>IF(N351="základní",J351,0)</f>
        <v>0</v>
      </c>
      <c r="BF351" s="144">
        <f>IF(N351="snížená",J351,0)</f>
        <v>0</v>
      </c>
      <c r="BG351" s="144">
        <f>IF(N351="zákl. přenesená",J351,0)</f>
        <v>0</v>
      </c>
      <c r="BH351" s="144">
        <f>IF(N351="sníž. přenesená",J351,0)</f>
        <v>0</v>
      </c>
      <c r="BI351" s="144">
        <f>IF(N351="nulová",J351,0)</f>
        <v>0</v>
      </c>
      <c r="BJ351" s="18" t="s">
        <v>81</v>
      </c>
      <c r="BK351" s="144">
        <f>ROUND(I351*H351,2)</f>
        <v>0</v>
      </c>
      <c r="BL351" s="18" t="s">
        <v>233</v>
      </c>
      <c r="BM351" s="143" t="s">
        <v>2014</v>
      </c>
    </row>
    <row r="352" spans="2:65" s="12" customFormat="1" x14ac:dyDescent="0.2">
      <c r="B352" s="149"/>
      <c r="D352" s="150" t="s">
        <v>237</v>
      </c>
      <c r="E352" s="151" t="s">
        <v>19</v>
      </c>
      <c r="F352" s="152" t="s">
        <v>2814</v>
      </c>
      <c r="H352" s="153">
        <v>108.459</v>
      </c>
      <c r="I352" s="154"/>
      <c r="L352" s="149"/>
      <c r="M352" s="155"/>
      <c r="T352" s="156"/>
      <c r="AT352" s="151" t="s">
        <v>237</v>
      </c>
      <c r="AU352" s="151" t="s">
        <v>83</v>
      </c>
      <c r="AV352" s="12" t="s">
        <v>83</v>
      </c>
      <c r="AW352" s="12" t="s">
        <v>33</v>
      </c>
      <c r="AX352" s="12" t="s">
        <v>73</v>
      </c>
      <c r="AY352" s="151" t="s">
        <v>226</v>
      </c>
    </row>
    <row r="353" spans="2:65" s="13" customFormat="1" x14ac:dyDescent="0.2">
      <c r="B353" s="157"/>
      <c r="D353" s="150" t="s">
        <v>237</v>
      </c>
      <c r="E353" s="158" t="s">
        <v>19</v>
      </c>
      <c r="F353" s="159" t="s">
        <v>240</v>
      </c>
      <c r="H353" s="160">
        <v>108.459</v>
      </c>
      <c r="I353" s="161"/>
      <c r="L353" s="157"/>
      <c r="M353" s="162"/>
      <c r="T353" s="163"/>
      <c r="AT353" s="158" t="s">
        <v>237</v>
      </c>
      <c r="AU353" s="158" t="s">
        <v>83</v>
      </c>
      <c r="AV353" s="13" t="s">
        <v>233</v>
      </c>
      <c r="AW353" s="13" t="s">
        <v>33</v>
      </c>
      <c r="AX353" s="13" t="s">
        <v>81</v>
      </c>
      <c r="AY353" s="158" t="s">
        <v>226</v>
      </c>
    </row>
    <row r="354" spans="2:65" s="1" customFormat="1" ht="24.2" customHeight="1" x14ac:dyDescent="0.2">
      <c r="B354" s="33"/>
      <c r="C354" s="132" t="s">
        <v>1813</v>
      </c>
      <c r="D354" s="132" t="s">
        <v>228</v>
      </c>
      <c r="E354" s="133" t="s">
        <v>519</v>
      </c>
      <c r="F354" s="134" t="s">
        <v>520</v>
      </c>
      <c r="G354" s="135" t="s">
        <v>492</v>
      </c>
      <c r="H354" s="136">
        <v>197.83799999999999</v>
      </c>
      <c r="I354" s="137"/>
      <c r="J354" s="138">
        <f>ROUND(I354*H354,2)</f>
        <v>0</v>
      </c>
      <c r="K354" s="134" t="s">
        <v>19</v>
      </c>
      <c r="L354" s="33"/>
      <c r="M354" s="139" t="s">
        <v>19</v>
      </c>
      <c r="N354" s="140" t="s">
        <v>44</v>
      </c>
      <c r="P354" s="141">
        <f>O354*H354</f>
        <v>0</v>
      </c>
      <c r="Q354" s="141">
        <v>0</v>
      </c>
      <c r="R354" s="141">
        <f>Q354*H354</f>
        <v>0</v>
      </c>
      <c r="S354" s="141">
        <v>0</v>
      </c>
      <c r="T354" s="142">
        <f>S354*H354</f>
        <v>0</v>
      </c>
      <c r="AR354" s="143" t="s">
        <v>233</v>
      </c>
      <c r="AT354" s="143" t="s">
        <v>228</v>
      </c>
      <c r="AU354" s="143" t="s">
        <v>83</v>
      </c>
      <c r="AY354" s="18" t="s">
        <v>226</v>
      </c>
      <c r="BE354" s="144">
        <f>IF(N354="základní",J354,0)</f>
        <v>0</v>
      </c>
      <c r="BF354" s="144">
        <f>IF(N354="snížená",J354,0)</f>
        <v>0</v>
      </c>
      <c r="BG354" s="144">
        <f>IF(N354="zákl. přenesená",J354,0)</f>
        <v>0</v>
      </c>
      <c r="BH354" s="144">
        <f>IF(N354="sníž. přenesená",J354,0)</f>
        <v>0</v>
      </c>
      <c r="BI354" s="144">
        <f>IF(N354="nulová",J354,0)</f>
        <v>0</v>
      </c>
      <c r="BJ354" s="18" t="s">
        <v>81</v>
      </c>
      <c r="BK354" s="144">
        <f>ROUND(I354*H354,2)</f>
        <v>0</v>
      </c>
      <c r="BL354" s="18" t="s">
        <v>233</v>
      </c>
      <c r="BM354" s="143" t="s">
        <v>2015</v>
      </c>
    </row>
    <row r="355" spans="2:65" s="12" customFormat="1" x14ac:dyDescent="0.2">
      <c r="B355" s="149"/>
      <c r="D355" s="150" t="s">
        <v>237</v>
      </c>
      <c r="E355" s="151" t="s">
        <v>19</v>
      </c>
      <c r="F355" s="152" t="s">
        <v>2812</v>
      </c>
      <c r="H355" s="153">
        <v>71.822000000000003</v>
      </c>
      <c r="I355" s="154"/>
      <c r="L355" s="149"/>
      <c r="M355" s="155"/>
      <c r="T355" s="156"/>
      <c r="AT355" s="151" t="s">
        <v>237</v>
      </c>
      <c r="AU355" s="151" t="s">
        <v>83</v>
      </c>
      <c r="AV355" s="12" t="s">
        <v>83</v>
      </c>
      <c r="AW355" s="12" t="s">
        <v>33</v>
      </c>
      <c r="AX355" s="12" t="s">
        <v>73</v>
      </c>
      <c r="AY355" s="151" t="s">
        <v>226</v>
      </c>
    </row>
    <row r="356" spans="2:65" s="12" customFormat="1" x14ac:dyDescent="0.2">
      <c r="B356" s="149"/>
      <c r="D356" s="150" t="s">
        <v>237</v>
      </c>
      <c r="E356" s="151" t="s">
        <v>19</v>
      </c>
      <c r="F356" s="152" t="s">
        <v>2815</v>
      </c>
      <c r="H356" s="153">
        <v>126.01600000000001</v>
      </c>
      <c r="I356" s="154"/>
      <c r="L356" s="149"/>
      <c r="M356" s="155"/>
      <c r="T356" s="156"/>
      <c r="AT356" s="151" t="s">
        <v>237</v>
      </c>
      <c r="AU356" s="151" t="s">
        <v>83</v>
      </c>
      <c r="AV356" s="12" t="s">
        <v>83</v>
      </c>
      <c r="AW356" s="12" t="s">
        <v>33</v>
      </c>
      <c r="AX356" s="12" t="s">
        <v>73</v>
      </c>
      <c r="AY356" s="151" t="s">
        <v>226</v>
      </c>
    </row>
    <row r="357" spans="2:65" s="13" customFormat="1" x14ac:dyDescent="0.2">
      <c r="B357" s="157"/>
      <c r="D357" s="150" t="s">
        <v>237</v>
      </c>
      <c r="E357" s="158" t="s">
        <v>19</v>
      </c>
      <c r="F357" s="159" t="s">
        <v>240</v>
      </c>
      <c r="H357" s="160">
        <v>197.83799999999999</v>
      </c>
      <c r="I357" s="161"/>
      <c r="L357" s="157"/>
      <c r="M357" s="162"/>
      <c r="T357" s="163"/>
      <c r="AT357" s="158" t="s">
        <v>237</v>
      </c>
      <c r="AU357" s="158" t="s">
        <v>83</v>
      </c>
      <c r="AV357" s="13" t="s">
        <v>233</v>
      </c>
      <c r="AW357" s="13" t="s">
        <v>33</v>
      </c>
      <c r="AX357" s="13" t="s">
        <v>81</v>
      </c>
      <c r="AY357" s="158" t="s">
        <v>226</v>
      </c>
    </row>
    <row r="358" spans="2:65" s="1" customFormat="1" ht="24.2" customHeight="1" x14ac:dyDescent="0.2">
      <c r="B358" s="33"/>
      <c r="C358" s="132" t="s">
        <v>1818</v>
      </c>
      <c r="D358" s="132" t="s">
        <v>228</v>
      </c>
      <c r="E358" s="133" t="s">
        <v>1333</v>
      </c>
      <c r="F358" s="134" t="s">
        <v>606</v>
      </c>
      <c r="G358" s="135" t="s">
        <v>492</v>
      </c>
      <c r="H358" s="136">
        <v>96.778999999999996</v>
      </c>
      <c r="I358" s="137"/>
      <c r="J358" s="138">
        <f>ROUND(I358*H358,2)</f>
        <v>0</v>
      </c>
      <c r="K358" s="134" t="s">
        <v>19</v>
      </c>
      <c r="L358" s="33"/>
      <c r="M358" s="139" t="s">
        <v>19</v>
      </c>
      <c r="N358" s="140" t="s">
        <v>44</v>
      </c>
      <c r="P358" s="141">
        <f>O358*H358</f>
        <v>0</v>
      </c>
      <c r="Q358" s="141">
        <v>0</v>
      </c>
      <c r="R358" s="141">
        <f>Q358*H358</f>
        <v>0</v>
      </c>
      <c r="S358" s="141">
        <v>0</v>
      </c>
      <c r="T358" s="142">
        <f>S358*H358</f>
        <v>0</v>
      </c>
      <c r="AR358" s="143" t="s">
        <v>233</v>
      </c>
      <c r="AT358" s="143" t="s">
        <v>228</v>
      </c>
      <c r="AU358" s="143" t="s">
        <v>83</v>
      </c>
      <c r="AY358" s="18" t="s">
        <v>226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81</v>
      </c>
      <c r="BK358" s="144">
        <f>ROUND(I358*H358,2)</f>
        <v>0</v>
      </c>
      <c r="BL358" s="18" t="s">
        <v>233</v>
      </c>
      <c r="BM358" s="143" t="s">
        <v>2016</v>
      </c>
    </row>
    <row r="359" spans="2:65" s="12" customFormat="1" x14ac:dyDescent="0.2">
      <c r="B359" s="149"/>
      <c r="D359" s="150" t="s">
        <v>237</v>
      </c>
      <c r="E359" s="151" t="s">
        <v>19</v>
      </c>
      <c r="F359" s="152" t="s">
        <v>2811</v>
      </c>
      <c r="H359" s="153">
        <v>96.778999999999996</v>
      </c>
      <c r="I359" s="154"/>
      <c r="L359" s="149"/>
      <c r="M359" s="155"/>
      <c r="T359" s="156"/>
      <c r="AT359" s="151" t="s">
        <v>237</v>
      </c>
      <c r="AU359" s="151" t="s">
        <v>83</v>
      </c>
      <c r="AV359" s="12" t="s">
        <v>83</v>
      </c>
      <c r="AW359" s="12" t="s">
        <v>33</v>
      </c>
      <c r="AX359" s="12" t="s">
        <v>81</v>
      </c>
      <c r="AY359" s="151" t="s">
        <v>226</v>
      </c>
    </row>
    <row r="360" spans="2:65" s="11" customFormat="1" ht="22.9" customHeight="1" x14ac:dyDescent="0.2">
      <c r="B360" s="120"/>
      <c r="D360" s="121" t="s">
        <v>72</v>
      </c>
      <c r="E360" s="130" t="s">
        <v>762</v>
      </c>
      <c r="F360" s="130" t="s">
        <v>763</v>
      </c>
      <c r="I360" s="123"/>
      <c r="J360" s="131">
        <f>BK360</f>
        <v>0</v>
      </c>
      <c r="L360" s="120"/>
      <c r="M360" s="125"/>
      <c r="P360" s="126">
        <f>SUM(P361:P362)</f>
        <v>0</v>
      </c>
      <c r="R360" s="126">
        <f>SUM(R361:R362)</f>
        <v>0</v>
      </c>
      <c r="T360" s="127">
        <f>SUM(T361:T362)</f>
        <v>0</v>
      </c>
      <c r="AR360" s="121" t="s">
        <v>81</v>
      </c>
      <c r="AT360" s="128" t="s">
        <v>72</v>
      </c>
      <c r="AU360" s="128" t="s">
        <v>81</v>
      </c>
      <c r="AY360" s="121" t="s">
        <v>226</v>
      </c>
      <c r="BK360" s="129">
        <f>SUM(BK361:BK362)</f>
        <v>0</v>
      </c>
    </row>
    <row r="361" spans="2:65" s="1" customFormat="1" ht="24.2" customHeight="1" x14ac:dyDescent="0.2">
      <c r="B361" s="33"/>
      <c r="C361" s="132" t="s">
        <v>1821</v>
      </c>
      <c r="D361" s="132" t="s">
        <v>228</v>
      </c>
      <c r="E361" s="133" t="s">
        <v>990</v>
      </c>
      <c r="F361" s="134" t="s">
        <v>991</v>
      </c>
      <c r="G361" s="135" t="s">
        <v>492</v>
      </c>
      <c r="H361" s="136">
        <v>881.67899999999997</v>
      </c>
      <c r="I361" s="137"/>
      <c r="J361" s="138">
        <f>ROUND(I361*H361,2)</f>
        <v>0</v>
      </c>
      <c r="K361" s="134" t="s">
        <v>232</v>
      </c>
      <c r="L361" s="33"/>
      <c r="M361" s="139" t="s">
        <v>19</v>
      </c>
      <c r="N361" s="140" t="s">
        <v>44</v>
      </c>
      <c r="P361" s="141">
        <f>O361*H361</f>
        <v>0</v>
      </c>
      <c r="Q361" s="141">
        <v>0</v>
      </c>
      <c r="R361" s="141">
        <f>Q361*H361</f>
        <v>0</v>
      </c>
      <c r="S361" s="141">
        <v>0</v>
      </c>
      <c r="T361" s="142">
        <f>S361*H361</f>
        <v>0</v>
      </c>
      <c r="AR361" s="143" t="s">
        <v>233</v>
      </c>
      <c r="AT361" s="143" t="s">
        <v>228</v>
      </c>
      <c r="AU361" s="143" t="s">
        <v>83</v>
      </c>
      <c r="AY361" s="18" t="s">
        <v>226</v>
      </c>
      <c r="BE361" s="144">
        <f>IF(N361="základní",J361,0)</f>
        <v>0</v>
      </c>
      <c r="BF361" s="144">
        <f>IF(N361="snížená",J361,0)</f>
        <v>0</v>
      </c>
      <c r="BG361" s="144">
        <f>IF(N361="zákl. přenesená",J361,0)</f>
        <v>0</v>
      </c>
      <c r="BH361" s="144">
        <f>IF(N361="sníž. přenesená",J361,0)</f>
        <v>0</v>
      </c>
      <c r="BI361" s="144">
        <f>IF(N361="nulová",J361,0)</f>
        <v>0</v>
      </c>
      <c r="BJ361" s="18" t="s">
        <v>81</v>
      </c>
      <c r="BK361" s="144">
        <f>ROUND(I361*H361,2)</f>
        <v>0</v>
      </c>
      <c r="BL361" s="18" t="s">
        <v>233</v>
      </c>
      <c r="BM361" s="143" t="s">
        <v>2017</v>
      </c>
    </row>
    <row r="362" spans="2:65" s="1" customFormat="1" x14ac:dyDescent="0.2">
      <c r="B362" s="33"/>
      <c r="D362" s="145" t="s">
        <v>235</v>
      </c>
      <c r="F362" s="146" t="s">
        <v>993</v>
      </c>
      <c r="I362" s="147"/>
      <c r="L362" s="33"/>
      <c r="M362" s="164"/>
      <c r="N362" s="165"/>
      <c r="O362" s="165"/>
      <c r="P362" s="165"/>
      <c r="Q362" s="165"/>
      <c r="R362" s="165"/>
      <c r="S362" s="165"/>
      <c r="T362" s="166"/>
      <c r="AT362" s="18" t="s">
        <v>235</v>
      </c>
      <c r="AU362" s="18" t="s">
        <v>83</v>
      </c>
    </row>
    <row r="363" spans="2:65" s="1" customFormat="1" ht="6.95" customHeight="1" x14ac:dyDescent="0.2">
      <c r="B363" s="42"/>
      <c r="C363" s="43"/>
      <c r="D363" s="43"/>
      <c r="E363" s="43"/>
      <c r="F363" s="43"/>
      <c r="G363" s="43"/>
      <c r="H363" s="43"/>
      <c r="I363" s="43"/>
      <c r="J363" s="43"/>
      <c r="K363" s="43"/>
      <c r="L363" s="33"/>
    </row>
  </sheetData>
  <sheetProtection algorithmName="SHA-512" hashValue="3lvmt05HPVqrJATLkOe0T8aR+LGue2E2Uf2YB1B9RKz6+nlQ1TeOh4OAZOSiOtX/7aIp4gAIgEW8+t99Gt6Zkg==" saltValue="ZB+As0oFVlER6cg3y1t1/3qEEIZFr5uQp8yawdFxoKFTmiLCyZf1frbIQqBpFSH8tLISV+2eivSkSTVCbQ2vtw==" spinCount="100000" sheet="1" objects="1" scenarios="1" formatColumns="0" formatRows="0" autoFilter="0"/>
  <autoFilter ref="C87:K362" xr:uid="{00000000-0009-0000-0000-000020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2000-000000000000}"/>
    <hyperlink ref="F95" r:id="rId2" xr:uid="{00000000-0004-0000-2000-000001000000}"/>
    <hyperlink ref="F98" r:id="rId3" xr:uid="{00000000-0004-0000-2000-000002000000}"/>
    <hyperlink ref="F102" r:id="rId4" xr:uid="{00000000-0004-0000-2000-000003000000}"/>
    <hyperlink ref="F106" r:id="rId5" xr:uid="{00000000-0004-0000-2000-000004000000}"/>
    <hyperlink ref="F109" r:id="rId6" xr:uid="{00000000-0004-0000-2000-000005000000}"/>
    <hyperlink ref="F112" r:id="rId7" xr:uid="{00000000-0004-0000-2000-000006000000}"/>
    <hyperlink ref="F114" r:id="rId8" xr:uid="{00000000-0004-0000-2000-000007000000}"/>
    <hyperlink ref="F119" r:id="rId9" xr:uid="{00000000-0004-0000-2000-000008000000}"/>
    <hyperlink ref="F124" r:id="rId10" xr:uid="{00000000-0004-0000-2000-000009000000}"/>
    <hyperlink ref="F127" r:id="rId11" xr:uid="{00000000-0004-0000-2000-00000A000000}"/>
    <hyperlink ref="F131" r:id="rId12" xr:uid="{00000000-0004-0000-2000-00000B000000}"/>
    <hyperlink ref="F143" r:id="rId13" xr:uid="{00000000-0004-0000-2000-00000C000000}"/>
    <hyperlink ref="F146" r:id="rId14" xr:uid="{00000000-0004-0000-2000-00000D000000}"/>
    <hyperlink ref="F149" r:id="rId15" xr:uid="{00000000-0004-0000-2000-00000E000000}"/>
    <hyperlink ref="F154" r:id="rId16" xr:uid="{00000000-0004-0000-2000-00000F000000}"/>
    <hyperlink ref="F156" r:id="rId17" xr:uid="{00000000-0004-0000-2000-000010000000}"/>
    <hyperlink ref="F159" r:id="rId18" xr:uid="{00000000-0004-0000-2000-000011000000}"/>
    <hyperlink ref="F164" r:id="rId19" xr:uid="{00000000-0004-0000-2000-000012000000}"/>
    <hyperlink ref="F167" r:id="rId20" xr:uid="{00000000-0004-0000-2000-000013000000}"/>
    <hyperlink ref="F172" r:id="rId21" xr:uid="{00000000-0004-0000-2000-000014000000}"/>
    <hyperlink ref="F176" r:id="rId22" xr:uid="{00000000-0004-0000-2000-000015000000}"/>
    <hyperlink ref="F184" r:id="rId23" xr:uid="{00000000-0004-0000-2000-000016000000}"/>
    <hyperlink ref="F193" r:id="rId24" xr:uid="{00000000-0004-0000-2000-000017000000}"/>
    <hyperlink ref="F201" r:id="rId25" xr:uid="{00000000-0004-0000-2000-000018000000}"/>
    <hyperlink ref="F207" r:id="rId26" xr:uid="{00000000-0004-0000-2000-000019000000}"/>
    <hyperlink ref="F213" r:id="rId27" xr:uid="{00000000-0004-0000-2000-00001A000000}"/>
    <hyperlink ref="F216" r:id="rId28" xr:uid="{00000000-0004-0000-2000-00001B000000}"/>
    <hyperlink ref="F219" r:id="rId29" xr:uid="{00000000-0004-0000-2000-00001C000000}"/>
    <hyperlink ref="F224" r:id="rId30" xr:uid="{00000000-0004-0000-2000-00001D000000}"/>
    <hyperlink ref="F228" r:id="rId31" xr:uid="{00000000-0004-0000-2000-00001E000000}"/>
    <hyperlink ref="F232" r:id="rId32" xr:uid="{00000000-0004-0000-2000-00001F000000}"/>
    <hyperlink ref="F236" r:id="rId33" xr:uid="{00000000-0004-0000-2000-000020000000}"/>
    <hyperlink ref="F245" r:id="rId34" xr:uid="{00000000-0004-0000-2000-000021000000}"/>
    <hyperlink ref="F249" r:id="rId35" xr:uid="{00000000-0004-0000-2000-000022000000}"/>
    <hyperlink ref="F254" r:id="rId36" xr:uid="{00000000-0004-0000-2000-000023000000}"/>
    <hyperlink ref="F259" r:id="rId37" xr:uid="{00000000-0004-0000-2000-000024000000}"/>
    <hyperlink ref="F262" r:id="rId38" xr:uid="{00000000-0004-0000-2000-000025000000}"/>
    <hyperlink ref="F266" r:id="rId39" xr:uid="{00000000-0004-0000-2000-000026000000}"/>
    <hyperlink ref="F270" r:id="rId40" xr:uid="{00000000-0004-0000-2000-000027000000}"/>
    <hyperlink ref="F274" r:id="rId41" xr:uid="{00000000-0004-0000-2000-000028000000}"/>
    <hyperlink ref="F277" r:id="rId42" xr:uid="{00000000-0004-0000-2000-000029000000}"/>
    <hyperlink ref="F283" r:id="rId43" xr:uid="{00000000-0004-0000-2000-00002A000000}"/>
    <hyperlink ref="F290" r:id="rId44" xr:uid="{00000000-0004-0000-2000-00002B000000}"/>
    <hyperlink ref="F296" r:id="rId45" xr:uid="{00000000-0004-0000-2000-00002C000000}"/>
    <hyperlink ref="F300" r:id="rId46" xr:uid="{00000000-0004-0000-2000-00002D000000}"/>
    <hyperlink ref="F312" r:id="rId47" xr:uid="{00000000-0004-0000-2000-00002E000000}"/>
    <hyperlink ref="F317" r:id="rId48" xr:uid="{00000000-0004-0000-2000-00002F000000}"/>
    <hyperlink ref="F322" r:id="rId49" xr:uid="{00000000-0004-0000-2000-000030000000}"/>
    <hyperlink ref="F325" r:id="rId50" xr:uid="{00000000-0004-0000-2000-000031000000}"/>
    <hyperlink ref="F329" r:id="rId51" xr:uid="{00000000-0004-0000-2000-000032000000}"/>
    <hyperlink ref="F332" r:id="rId52" xr:uid="{00000000-0004-0000-2000-000033000000}"/>
    <hyperlink ref="F336" r:id="rId53" xr:uid="{00000000-0004-0000-2000-000034000000}"/>
    <hyperlink ref="F341" r:id="rId54" xr:uid="{00000000-0004-0000-2000-000035000000}"/>
    <hyperlink ref="F344" r:id="rId55" xr:uid="{00000000-0004-0000-2000-000036000000}"/>
    <hyperlink ref="F349" r:id="rId56" xr:uid="{00000000-0004-0000-2000-000037000000}"/>
    <hyperlink ref="F362" r:id="rId57" xr:uid="{00000000-0004-0000-2000-00003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8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326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188</v>
      </c>
      <c r="AZ2" s="167" t="s">
        <v>1137</v>
      </c>
      <c r="BA2" s="167" t="s">
        <v>1138</v>
      </c>
      <c r="BB2" s="167" t="s">
        <v>231</v>
      </c>
      <c r="BC2" s="167" t="s">
        <v>2817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808</v>
      </c>
      <c r="BA3" s="167" t="s">
        <v>809</v>
      </c>
      <c r="BB3" s="167" t="s">
        <v>277</v>
      </c>
      <c r="BC3" s="167" t="s">
        <v>2818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811</v>
      </c>
      <c r="BA4" s="167" t="s">
        <v>812</v>
      </c>
      <c r="BB4" s="167" t="s">
        <v>277</v>
      </c>
      <c r="BC4" s="167" t="s">
        <v>2403</v>
      </c>
      <c r="BD4" s="167" t="s">
        <v>83</v>
      </c>
    </row>
    <row r="5" spans="2:56" ht="6.95" customHeight="1" x14ac:dyDescent="0.2">
      <c r="B5" s="21"/>
      <c r="L5" s="21"/>
      <c r="AZ5" s="167" t="s">
        <v>813</v>
      </c>
      <c r="BA5" s="167" t="s">
        <v>814</v>
      </c>
      <c r="BB5" s="167" t="s">
        <v>277</v>
      </c>
      <c r="BC5" s="167" t="s">
        <v>2819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1145</v>
      </c>
      <c r="BA6" s="167" t="s">
        <v>2820</v>
      </c>
      <c r="BB6" s="167" t="s">
        <v>231</v>
      </c>
      <c r="BC6" s="167" t="s">
        <v>8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819</v>
      </c>
      <c r="BA7" s="167" t="s">
        <v>820</v>
      </c>
      <c r="BB7" s="167" t="s">
        <v>277</v>
      </c>
      <c r="BC7" s="167" t="s">
        <v>2821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1351</v>
      </c>
      <c r="BA8" s="167" t="s">
        <v>2822</v>
      </c>
      <c r="BB8" s="167" t="s">
        <v>396</v>
      </c>
      <c r="BC8" s="167" t="s">
        <v>2823</v>
      </c>
      <c r="BD8" s="167" t="s">
        <v>83</v>
      </c>
    </row>
    <row r="9" spans="2:56" s="1" customFormat="1" ht="16.5" customHeight="1" x14ac:dyDescent="0.2">
      <c r="B9" s="33"/>
      <c r="E9" s="582" t="s">
        <v>2824</v>
      </c>
      <c r="F9" s="609"/>
      <c r="G9" s="609"/>
      <c r="H9" s="609"/>
      <c r="L9" s="33"/>
      <c r="AZ9" s="167" t="s">
        <v>603</v>
      </c>
      <c r="BA9" s="167" t="s">
        <v>822</v>
      </c>
      <c r="BB9" s="167" t="s">
        <v>277</v>
      </c>
      <c r="BC9" s="167" t="s">
        <v>2825</v>
      </c>
      <c r="BD9" s="167" t="s">
        <v>83</v>
      </c>
    </row>
    <row r="10" spans="2:56" s="1" customFormat="1" x14ac:dyDescent="0.2">
      <c r="B10" s="33"/>
      <c r="L10" s="33"/>
      <c r="AZ10" s="167" t="s">
        <v>2826</v>
      </c>
      <c r="BA10" s="167" t="s">
        <v>2827</v>
      </c>
      <c r="BB10" s="167" t="s">
        <v>396</v>
      </c>
      <c r="BC10" s="167" t="s">
        <v>2828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824</v>
      </c>
      <c r="BA11" s="167" t="s">
        <v>2829</v>
      </c>
      <c r="BB11" s="167" t="s">
        <v>277</v>
      </c>
      <c r="BC11" s="167" t="s">
        <v>2830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ROUNDUP((SUM(BE87:BE325)),  2)</f>
        <v>0</v>
      </c>
      <c r="I33" s="94">
        <v>0.21</v>
      </c>
      <c r="J33" s="84">
        <f>ROUNDUP(((SUM(BE87:BE325))*I33),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ROUNDUP((SUM(BF87:BF325)),  2)</f>
        <v>0</v>
      </c>
      <c r="I34" s="94">
        <v>0.15</v>
      </c>
      <c r="J34" s="84">
        <f>ROUNDUP(((SUM(BF87:BF325))*I34),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ROUNDUP((SUM(BG87:BG325)),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ROUNDUP((SUM(BH87:BH325)),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ROUNDUP((SUM(BI87:BI325)),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05V1 - Kanalizace - výtlak V1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J209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J213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J226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J255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J290</f>
        <v>0</v>
      </c>
      <c r="L66" s="108"/>
    </row>
    <row r="67" spans="2:12" s="9" customFormat="1" ht="19.899999999999999" customHeight="1" x14ac:dyDescent="0.2">
      <c r="B67" s="108"/>
      <c r="D67" s="109" t="s">
        <v>554</v>
      </c>
      <c r="E67" s="110"/>
      <c r="F67" s="110"/>
      <c r="G67" s="110"/>
      <c r="H67" s="110"/>
      <c r="I67" s="110"/>
      <c r="J67" s="111">
        <f>J323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610" t="str">
        <f>E7</f>
        <v>Malšovice - Kanalizace a ČOV II.etapa_ČOV 820EO</v>
      </c>
      <c r="F77" s="611"/>
      <c r="G77" s="611"/>
      <c r="H77" s="611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82" t="str">
        <f>E9</f>
        <v>SO 05V1 - Kanalizace - výtlak V1</v>
      </c>
      <c r="F79" s="609"/>
      <c r="G79" s="609"/>
      <c r="H79" s="609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1045.0390714</v>
      </c>
      <c r="S87" s="51"/>
      <c r="T87" s="118">
        <f>T88</f>
        <v>18.574119999999997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P89+P209+P213+P226+P255+P290+P323</f>
        <v>0</v>
      </c>
      <c r="R88" s="126">
        <f>R89+R209+R213+R226+R255+R290+R323</f>
        <v>1045.0390714</v>
      </c>
      <c r="T88" s="127">
        <f>T89+T209+T213+T226+T255+T290+T323</f>
        <v>18.574119999999997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BK89+BK209+BK213+BK226+BK255+BK290+BK323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SUM(P90:P208)</f>
        <v>0</v>
      </c>
      <c r="R89" s="126">
        <f>SUM(R90:R208)</f>
        <v>697.91316180000001</v>
      </c>
      <c r="T89" s="127">
        <f>SUM(T90:T208)</f>
        <v>18.574119999999997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SUM(BK90:BK208)</f>
        <v>0</v>
      </c>
    </row>
    <row r="90" spans="2:65" s="1" customFormat="1" ht="37.9" customHeight="1" x14ac:dyDescent="0.2">
      <c r="B90" s="33"/>
      <c r="C90" s="132" t="s">
        <v>81</v>
      </c>
      <c r="D90" s="132" t="s">
        <v>228</v>
      </c>
      <c r="E90" s="133" t="s">
        <v>1166</v>
      </c>
      <c r="F90" s="134" t="s">
        <v>1167</v>
      </c>
      <c r="G90" s="135" t="s">
        <v>231</v>
      </c>
      <c r="H90" s="136">
        <v>15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0.22</v>
      </c>
      <c r="T90" s="142">
        <f>S90*H90</f>
        <v>3.3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2831</v>
      </c>
    </row>
    <row r="91" spans="2:65" s="1" customFormat="1" x14ac:dyDescent="0.2">
      <c r="B91" s="33"/>
      <c r="D91" s="145" t="s">
        <v>235</v>
      </c>
      <c r="F91" s="146" t="s">
        <v>1169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1581</v>
      </c>
      <c r="H92" s="153">
        <v>15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73</v>
      </c>
      <c r="AY92" s="151" t="s">
        <v>226</v>
      </c>
    </row>
    <row r="93" spans="2:65" s="13" customFormat="1" x14ac:dyDescent="0.2">
      <c r="B93" s="157"/>
      <c r="D93" s="150" t="s">
        <v>237</v>
      </c>
      <c r="E93" s="158" t="s">
        <v>19</v>
      </c>
      <c r="F93" s="159" t="s">
        <v>240</v>
      </c>
      <c r="H93" s="160">
        <v>15</v>
      </c>
      <c r="I93" s="161"/>
      <c r="L93" s="157"/>
      <c r="M93" s="162"/>
      <c r="T93" s="163"/>
      <c r="AT93" s="158" t="s">
        <v>237</v>
      </c>
      <c r="AU93" s="158" t="s">
        <v>83</v>
      </c>
      <c r="AV93" s="13" t="s">
        <v>233</v>
      </c>
      <c r="AW93" s="13" t="s">
        <v>33</v>
      </c>
      <c r="AX93" s="13" t="s">
        <v>81</v>
      </c>
      <c r="AY93" s="158" t="s">
        <v>226</v>
      </c>
    </row>
    <row r="94" spans="2:65" s="1" customFormat="1" ht="37.9" customHeight="1" x14ac:dyDescent="0.2">
      <c r="B94" s="33"/>
      <c r="C94" s="132" t="s">
        <v>83</v>
      </c>
      <c r="D94" s="132" t="s">
        <v>228</v>
      </c>
      <c r="E94" s="133" t="s">
        <v>1535</v>
      </c>
      <c r="F94" s="134" t="s">
        <v>1536</v>
      </c>
      <c r="G94" s="135" t="s">
        <v>231</v>
      </c>
      <c r="H94" s="136">
        <v>15</v>
      </c>
      <c r="I94" s="137"/>
      <c r="J94" s="138">
        <f>ROUND(I94*H94,2)</f>
        <v>0</v>
      </c>
      <c r="K94" s="134" t="s">
        <v>232</v>
      </c>
      <c r="L94" s="33"/>
      <c r="M94" s="139" t="s">
        <v>19</v>
      </c>
      <c r="N94" s="140" t="s">
        <v>44</v>
      </c>
      <c r="P94" s="141">
        <f>O94*H94</f>
        <v>0</v>
      </c>
      <c r="Q94" s="141">
        <v>0</v>
      </c>
      <c r="R94" s="141">
        <f>Q94*H94</f>
        <v>0</v>
      </c>
      <c r="S94" s="141">
        <v>0.28999999999999998</v>
      </c>
      <c r="T94" s="142">
        <f>S94*H94</f>
        <v>4.3499999999999996</v>
      </c>
      <c r="AR94" s="143" t="s">
        <v>233</v>
      </c>
      <c r="AT94" s="143" t="s">
        <v>228</v>
      </c>
      <c r="AU94" s="143" t="s">
        <v>83</v>
      </c>
      <c r="AY94" s="18" t="s">
        <v>226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81</v>
      </c>
      <c r="BK94" s="144">
        <f>ROUND(I94*H94,2)</f>
        <v>0</v>
      </c>
      <c r="BL94" s="18" t="s">
        <v>233</v>
      </c>
      <c r="BM94" s="143" t="s">
        <v>2832</v>
      </c>
    </row>
    <row r="95" spans="2:65" s="1" customFormat="1" x14ac:dyDescent="0.2">
      <c r="B95" s="33"/>
      <c r="D95" s="145" t="s">
        <v>235</v>
      </c>
      <c r="F95" s="146" t="s">
        <v>1538</v>
      </c>
      <c r="I95" s="147"/>
      <c r="L95" s="33"/>
      <c r="M95" s="148"/>
      <c r="T95" s="54"/>
      <c r="AT95" s="18" t="s">
        <v>235</v>
      </c>
      <c r="AU95" s="18" t="s">
        <v>83</v>
      </c>
    </row>
    <row r="96" spans="2:65" s="15" customFormat="1" x14ac:dyDescent="0.2">
      <c r="B96" s="185"/>
      <c r="D96" s="150" t="s">
        <v>237</v>
      </c>
      <c r="E96" s="186" t="s">
        <v>19</v>
      </c>
      <c r="F96" s="187" t="s">
        <v>2833</v>
      </c>
      <c r="H96" s="186" t="s">
        <v>19</v>
      </c>
      <c r="I96" s="188"/>
      <c r="L96" s="185"/>
      <c r="M96" s="189"/>
      <c r="T96" s="190"/>
      <c r="AT96" s="186" t="s">
        <v>237</v>
      </c>
      <c r="AU96" s="186" t="s">
        <v>83</v>
      </c>
      <c r="AV96" s="15" t="s">
        <v>81</v>
      </c>
      <c r="AW96" s="15" t="s">
        <v>33</v>
      </c>
      <c r="AX96" s="15" t="s">
        <v>73</v>
      </c>
      <c r="AY96" s="186" t="s">
        <v>226</v>
      </c>
    </row>
    <row r="97" spans="2:65" s="12" customFormat="1" x14ac:dyDescent="0.2">
      <c r="B97" s="149"/>
      <c r="D97" s="150" t="s">
        <v>237</v>
      </c>
      <c r="E97" s="151" t="s">
        <v>19</v>
      </c>
      <c r="F97" s="152" t="s">
        <v>2834</v>
      </c>
      <c r="H97" s="153">
        <v>15</v>
      </c>
      <c r="I97" s="154"/>
      <c r="L97" s="149"/>
      <c r="M97" s="155"/>
      <c r="T97" s="156"/>
      <c r="AT97" s="151" t="s">
        <v>237</v>
      </c>
      <c r="AU97" s="151" t="s">
        <v>83</v>
      </c>
      <c r="AV97" s="12" t="s">
        <v>83</v>
      </c>
      <c r="AW97" s="12" t="s">
        <v>33</v>
      </c>
      <c r="AX97" s="12" t="s">
        <v>73</v>
      </c>
      <c r="AY97" s="151" t="s">
        <v>226</v>
      </c>
    </row>
    <row r="98" spans="2:65" s="13" customFormat="1" x14ac:dyDescent="0.2">
      <c r="B98" s="157"/>
      <c r="D98" s="150" t="s">
        <v>237</v>
      </c>
      <c r="E98" s="158" t="s">
        <v>19</v>
      </c>
      <c r="F98" s="159" t="s">
        <v>240</v>
      </c>
      <c r="H98" s="160">
        <v>15</v>
      </c>
      <c r="I98" s="161"/>
      <c r="L98" s="157"/>
      <c r="M98" s="162"/>
      <c r="T98" s="163"/>
      <c r="AT98" s="158" t="s">
        <v>237</v>
      </c>
      <c r="AU98" s="158" t="s">
        <v>83</v>
      </c>
      <c r="AV98" s="13" t="s">
        <v>233</v>
      </c>
      <c r="AW98" s="13" t="s">
        <v>33</v>
      </c>
      <c r="AX98" s="13" t="s">
        <v>81</v>
      </c>
      <c r="AY98" s="158" t="s">
        <v>226</v>
      </c>
    </row>
    <row r="99" spans="2:65" s="1" customFormat="1" ht="33" customHeight="1" x14ac:dyDescent="0.2">
      <c r="B99" s="33"/>
      <c r="C99" s="132" t="s">
        <v>246</v>
      </c>
      <c r="D99" s="132" t="s">
        <v>228</v>
      </c>
      <c r="E99" s="133" t="s">
        <v>1564</v>
      </c>
      <c r="F99" s="134" t="s">
        <v>1565</v>
      </c>
      <c r="G99" s="135" t="s">
        <v>231</v>
      </c>
      <c r="H99" s="136">
        <v>15</v>
      </c>
      <c r="I99" s="137"/>
      <c r="J99" s="138">
        <f>ROUND(I99*H99,2)</f>
        <v>0</v>
      </c>
      <c r="K99" s="134" t="s">
        <v>232</v>
      </c>
      <c r="L99" s="33"/>
      <c r="M99" s="139" t="s">
        <v>19</v>
      </c>
      <c r="N99" s="140" t="s">
        <v>44</v>
      </c>
      <c r="P99" s="141">
        <f>O99*H99</f>
        <v>0</v>
      </c>
      <c r="Q99" s="141">
        <v>0</v>
      </c>
      <c r="R99" s="141">
        <f>Q99*H99</f>
        <v>0</v>
      </c>
      <c r="S99" s="141">
        <v>0.32500000000000001</v>
      </c>
      <c r="T99" s="142">
        <f>S99*H99</f>
        <v>4.875</v>
      </c>
      <c r="AR99" s="143" t="s">
        <v>233</v>
      </c>
      <c r="AT99" s="143" t="s">
        <v>228</v>
      </c>
      <c r="AU99" s="143" t="s">
        <v>83</v>
      </c>
      <c r="AY99" s="18" t="s">
        <v>226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81</v>
      </c>
      <c r="BK99" s="144">
        <f>ROUND(I99*H99,2)</f>
        <v>0</v>
      </c>
      <c r="BL99" s="18" t="s">
        <v>233</v>
      </c>
      <c r="BM99" s="143" t="s">
        <v>2835</v>
      </c>
    </row>
    <row r="100" spans="2:65" s="1" customFormat="1" x14ac:dyDescent="0.2">
      <c r="B100" s="33"/>
      <c r="D100" s="145" t="s">
        <v>235</v>
      </c>
      <c r="F100" s="146" t="s">
        <v>1567</v>
      </c>
      <c r="I100" s="147"/>
      <c r="L100" s="33"/>
      <c r="M100" s="148"/>
      <c r="T100" s="54"/>
      <c r="AT100" s="18" t="s">
        <v>235</v>
      </c>
      <c r="AU100" s="18" t="s">
        <v>83</v>
      </c>
    </row>
    <row r="101" spans="2:65" s="12" customFormat="1" x14ac:dyDescent="0.2">
      <c r="B101" s="149"/>
      <c r="D101" s="150" t="s">
        <v>237</v>
      </c>
      <c r="E101" s="151" t="s">
        <v>19</v>
      </c>
      <c r="F101" s="152" t="s">
        <v>2836</v>
      </c>
      <c r="H101" s="153">
        <v>15</v>
      </c>
      <c r="I101" s="154"/>
      <c r="L101" s="149"/>
      <c r="M101" s="155"/>
      <c r="T101" s="156"/>
      <c r="AT101" s="151" t="s">
        <v>237</v>
      </c>
      <c r="AU101" s="151" t="s">
        <v>83</v>
      </c>
      <c r="AV101" s="12" t="s">
        <v>83</v>
      </c>
      <c r="AW101" s="12" t="s">
        <v>33</v>
      </c>
      <c r="AX101" s="12" t="s">
        <v>81</v>
      </c>
      <c r="AY101" s="151" t="s">
        <v>226</v>
      </c>
    </row>
    <row r="102" spans="2:65" s="1" customFormat="1" ht="33" customHeight="1" x14ac:dyDescent="0.2">
      <c r="B102" s="33"/>
      <c r="C102" s="132" t="s">
        <v>233</v>
      </c>
      <c r="D102" s="132" t="s">
        <v>228</v>
      </c>
      <c r="E102" s="133" t="s">
        <v>1570</v>
      </c>
      <c r="F102" s="134" t="s">
        <v>1571</v>
      </c>
      <c r="G102" s="135" t="s">
        <v>231</v>
      </c>
      <c r="H102" s="136">
        <v>25.872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0</v>
      </c>
      <c r="R102" s="141">
        <f>Q102*H102</f>
        <v>0</v>
      </c>
      <c r="S102" s="141">
        <v>9.8000000000000004E-2</v>
      </c>
      <c r="T102" s="142">
        <f>S102*H102</f>
        <v>2.5354559999999999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2837</v>
      </c>
    </row>
    <row r="103" spans="2:65" s="1" customFormat="1" x14ac:dyDescent="0.2">
      <c r="B103" s="33"/>
      <c r="D103" s="145" t="s">
        <v>235</v>
      </c>
      <c r="F103" s="146" t="s">
        <v>1573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2" customFormat="1" x14ac:dyDescent="0.2">
      <c r="B104" s="149"/>
      <c r="D104" s="150" t="s">
        <v>237</v>
      </c>
      <c r="E104" s="151" t="s">
        <v>19</v>
      </c>
      <c r="F104" s="152" t="s">
        <v>2838</v>
      </c>
      <c r="H104" s="153">
        <v>25.872</v>
      </c>
      <c r="I104" s="154"/>
      <c r="L104" s="149"/>
      <c r="M104" s="155"/>
      <c r="T104" s="156"/>
      <c r="AT104" s="151" t="s">
        <v>237</v>
      </c>
      <c r="AU104" s="151" t="s">
        <v>83</v>
      </c>
      <c r="AV104" s="12" t="s">
        <v>83</v>
      </c>
      <c r="AW104" s="12" t="s">
        <v>33</v>
      </c>
      <c r="AX104" s="12" t="s">
        <v>73</v>
      </c>
      <c r="AY104" s="151" t="s">
        <v>226</v>
      </c>
    </row>
    <row r="105" spans="2:65" s="13" customFormat="1" x14ac:dyDescent="0.2">
      <c r="B105" s="157"/>
      <c r="D105" s="150" t="s">
        <v>237</v>
      </c>
      <c r="E105" s="158" t="s">
        <v>19</v>
      </c>
      <c r="F105" s="159" t="s">
        <v>240</v>
      </c>
      <c r="H105" s="160">
        <v>25.872</v>
      </c>
      <c r="I105" s="161"/>
      <c r="L105" s="157"/>
      <c r="M105" s="162"/>
      <c r="T105" s="163"/>
      <c r="AT105" s="158" t="s">
        <v>237</v>
      </c>
      <c r="AU105" s="158" t="s">
        <v>83</v>
      </c>
      <c r="AV105" s="13" t="s">
        <v>233</v>
      </c>
      <c r="AW105" s="13" t="s">
        <v>33</v>
      </c>
      <c r="AX105" s="13" t="s">
        <v>81</v>
      </c>
      <c r="AY105" s="158" t="s">
        <v>226</v>
      </c>
    </row>
    <row r="106" spans="2:65" s="1" customFormat="1" ht="24.2" customHeight="1" x14ac:dyDescent="0.2">
      <c r="B106" s="33"/>
      <c r="C106" s="132" t="s">
        <v>255</v>
      </c>
      <c r="D106" s="132" t="s">
        <v>228</v>
      </c>
      <c r="E106" s="133" t="s">
        <v>1587</v>
      </c>
      <c r="F106" s="134" t="s">
        <v>1588</v>
      </c>
      <c r="G106" s="135" t="s">
        <v>231</v>
      </c>
      <c r="H106" s="136">
        <v>38.192</v>
      </c>
      <c r="I106" s="137"/>
      <c r="J106" s="138">
        <f>ROUND(I106*H106,2)</f>
        <v>0</v>
      </c>
      <c r="K106" s="134" t="s">
        <v>232</v>
      </c>
      <c r="L106" s="33"/>
      <c r="M106" s="139" t="s">
        <v>19</v>
      </c>
      <c r="N106" s="140" t="s">
        <v>44</v>
      </c>
      <c r="P106" s="141">
        <f>O106*H106</f>
        <v>0</v>
      </c>
      <c r="Q106" s="141">
        <v>4.0000000000000003E-5</v>
      </c>
      <c r="R106" s="141">
        <f>Q106*H106</f>
        <v>1.5276800000000002E-3</v>
      </c>
      <c r="S106" s="141">
        <v>9.1999999999999998E-2</v>
      </c>
      <c r="T106" s="142">
        <f>S106*H106</f>
        <v>3.5136639999999999</v>
      </c>
      <c r="AR106" s="143" t="s">
        <v>233</v>
      </c>
      <c r="AT106" s="143" t="s">
        <v>228</v>
      </c>
      <c r="AU106" s="143" t="s">
        <v>83</v>
      </c>
      <c r="AY106" s="18" t="s">
        <v>226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81</v>
      </c>
      <c r="BK106" s="144">
        <f>ROUND(I106*H106,2)</f>
        <v>0</v>
      </c>
      <c r="BL106" s="18" t="s">
        <v>233</v>
      </c>
      <c r="BM106" s="143" t="s">
        <v>2839</v>
      </c>
    </row>
    <row r="107" spans="2:65" s="1" customFormat="1" x14ac:dyDescent="0.2">
      <c r="B107" s="33"/>
      <c r="D107" s="145" t="s">
        <v>235</v>
      </c>
      <c r="F107" s="146" t="s">
        <v>1590</v>
      </c>
      <c r="I107" s="147"/>
      <c r="L107" s="33"/>
      <c r="M107" s="148"/>
      <c r="T107" s="54"/>
      <c r="AT107" s="18" t="s">
        <v>235</v>
      </c>
      <c r="AU107" s="18" t="s">
        <v>83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2840</v>
      </c>
      <c r="H108" s="153">
        <v>38.192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81</v>
      </c>
      <c r="AY108" s="151" t="s">
        <v>226</v>
      </c>
    </row>
    <row r="109" spans="2:65" s="1" customFormat="1" ht="16.5" customHeight="1" x14ac:dyDescent="0.2">
      <c r="B109" s="33"/>
      <c r="C109" s="132" t="s">
        <v>260</v>
      </c>
      <c r="D109" s="132" t="s">
        <v>228</v>
      </c>
      <c r="E109" s="133" t="s">
        <v>560</v>
      </c>
      <c r="F109" s="134" t="s">
        <v>561</v>
      </c>
      <c r="G109" s="135" t="s">
        <v>562</v>
      </c>
      <c r="H109" s="136">
        <v>608</v>
      </c>
      <c r="I109" s="137"/>
      <c r="J109" s="138">
        <f>ROUND(I109*H109,2)</f>
        <v>0</v>
      </c>
      <c r="K109" s="134" t="s">
        <v>232</v>
      </c>
      <c r="L109" s="33"/>
      <c r="M109" s="139" t="s">
        <v>19</v>
      </c>
      <c r="N109" s="140" t="s">
        <v>44</v>
      </c>
      <c r="P109" s="141">
        <f>O109*H109</f>
        <v>0</v>
      </c>
      <c r="Q109" s="141">
        <v>3.0000000000000001E-5</v>
      </c>
      <c r="R109" s="141">
        <f>Q109*H109</f>
        <v>1.8239999999999999E-2</v>
      </c>
      <c r="S109" s="141">
        <v>0</v>
      </c>
      <c r="T109" s="142">
        <f>S109*H109</f>
        <v>0</v>
      </c>
      <c r="AR109" s="143" t="s">
        <v>233</v>
      </c>
      <c r="AT109" s="143" t="s">
        <v>228</v>
      </c>
      <c r="AU109" s="143" t="s">
        <v>83</v>
      </c>
      <c r="AY109" s="18" t="s">
        <v>226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81</v>
      </c>
      <c r="BK109" s="144">
        <f>ROUND(I109*H109,2)</f>
        <v>0</v>
      </c>
      <c r="BL109" s="18" t="s">
        <v>233</v>
      </c>
      <c r="BM109" s="143" t="s">
        <v>2841</v>
      </c>
    </row>
    <row r="110" spans="2:65" s="1" customFormat="1" x14ac:dyDescent="0.2">
      <c r="B110" s="33"/>
      <c r="D110" s="145" t="s">
        <v>235</v>
      </c>
      <c r="F110" s="146" t="s">
        <v>564</v>
      </c>
      <c r="I110" s="147"/>
      <c r="L110" s="33"/>
      <c r="M110" s="148"/>
      <c r="T110" s="54"/>
      <c r="AT110" s="18" t="s">
        <v>235</v>
      </c>
      <c r="AU110" s="18" t="s">
        <v>83</v>
      </c>
    </row>
    <row r="111" spans="2:65" s="12" customFormat="1" x14ac:dyDescent="0.2">
      <c r="B111" s="149"/>
      <c r="D111" s="150" t="s">
        <v>237</v>
      </c>
      <c r="F111" s="152" t="s">
        <v>2842</v>
      </c>
      <c r="H111" s="153">
        <v>608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4</v>
      </c>
      <c r="AX111" s="12" t="s">
        <v>81</v>
      </c>
      <c r="AY111" s="151" t="s">
        <v>226</v>
      </c>
    </row>
    <row r="112" spans="2:65" s="1" customFormat="1" ht="24.2" customHeight="1" x14ac:dyDescent="0.2">
      <c r="B112" s="33"/>
      <c r="C112" s="132" t="s">
        <v>265</v>
      </c>
      <c r="D112" s="132" t="s">
        <v>228</v>
      </c>
      <c r="E112" s="133" t="s">
        <v>566</v>
      </c>
      <c r="F112" s="134" t="s">
        <v>567</v>
      </c>
      <c r="G112" s="135" t="s">
        <v>568</v>
      </c>
      <c r="H112" s="136">
        <v>76</v>
      </c>
      <c r="I112" s="137"/>
      <c r="J112" s="138">
        <f>ROUND(I112*H112,2)</f>
        <v>0</v>
      </c>
      <c r="K112" s="134" t="s">
        <v>232</v>
      </c>
      <c r="L112" s="33"/>
      <c r="M112" s="139" t="s">
        <v>19</v>
      </c>
      <c r="N112" s="140" t="s">
        <v>44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233</v>
      </c>
      <c r="AT112" s="143" t="s">
        <v>228</v>
      </c>
      <c r="AU112" s="143" t="s">
        <v>83</v>
      </c>
      <c r="AY112" s="18" t="s">
        <v>226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81</v>
      </c>
      <c r="BK112" s="144">
        <f>ROUND(I112*H112,2)</f>
        <v>0</v>
      </c>
      <c r="BL112" s="18" t="s">
        <v>233</v>
      </c>
      <c r="BM112" s="143" t="s">
        <v>2843</v>
      </c>
    </row>
    <row r="113" spans="2:65" s="1" customFormat="1" x14ac:dyDescent="0.2">
      <c r="B113" s="33"/>
      <c r="D113" s="145" t="s">
        <v>235</v>
      </c>
      <c r="F113" s="146" t="s">
        <v>570</v>
      </c>
      <c r="I113" s="147"/>
      <c r="L113" s="33"/>
      <c r="M113" s="148"/>
      <c r="T113" s="54"/>
      <c r="AT113" s="18" t="s">
        <v>235</v>
      </c>
      <c r="AU113" s="18" t="s">
        <v>83</v>
      </c>
    </row>
    <row r="114" spans="2:65" s="1" customFormat="1" ht="49.15" customHeight="1" x14ac:dyDescent="0.2">
      <c r="B114" s="33"/>
      <c r="C114" s="132" t="s">
        <v>270</v>
      </c>
      <c r="D114" s="132" t="s">
        <v>228</v>
      </c>
      <c r="E114" s="133" t="s">
        <v>1602</v>
      </c>
      <c r="F114" s="134" t="s">
        <v>1603</v>
      </c>
      <c r="G114" s="135" t="s">
        <v>396</v>
      </c>
      <c r="H114" s="136">
        <v>1.1000000000000001</v>
      </c>
      <c r="I114" s="137"/>
      <c r="J114" s="138">
        <f>ROUND(I114*H114,2)</f>
        <v>0</v>
      </c>
      <c r="K114" s="134" t="s">
        <v>232</v>
      </c>
      <c r="L114" s="33"/>
      <c r="M114" s="139" t="s">
        <v>19</v>
      </c>
      <c r="N114" s="140" t="s">
        <v>44</v>
      </c>
      <c r="P114" s="141">
        <f>O114*H114</f>
        <v>0</v>
      </c>
      <c r="Q114" s="141">
        <v>1.269E-2</v>
      </c>
      <c r="R114" s="141">
        <f>Q114*H114</f>
        <v>1.3959000000000001E-2</v>
      </c>
      <c r="S114" s="141">
        <v>0</v>
      </c>
      <c r="T114" s="142">
        <f>S114*H114</f>
        <v>0</v>
      </c>
      <c r="AR114" s="143" t="s">
        <v>233</v>
      </c>
      <c r="AT114" s="143" t="s">
        <v>228</v>
      </c>
      <c r="AU114" s="143" t="s">
        <v>83</v>
      </c>
      <c r="AY114" s="18" t="s">
        <v>226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81</v>
      </c>
      <c r="BK114" s="144">
        <f>ROUND(I114*H114,2)</f>
        <v>0</v>
      </c>
      <c r="BL114" s="18" t="s">
        <v>233</v>
      </c>
      <c r="BM114" s="143" t="s">
        <v>2844</v>
      </c>
    </row>
    <row r="115" spans="2:65" s="1" customFormat="1" x14ac:dyDescent="0.2">
      <c r="B115" s="33"/>
      <c r="D115" s="145" t="s">
        <v>235</v>
      </c>
      <c r="F115" s="146" t="s">
        <v>1605</v>
      </c>
      <c r="I115" s="147"/>
      <c r="L115" s="33"/>
      <c r="M115" s="148"/>
      <c r="T115" s="54"/>
      <c r="AT115" s="18" t="s">
        <v>235</v>
      </c>
      <c r="AU115" s="18" t="s">
        <v>83</v>
      </c>
    </row>
    <row r="116" spans="2:65" s="12" customFormat="1" x14ac:dyDescent="0.2">
      <c r="B116" s="149"/>
      <c r="D116" s="150" t="s">
        <v>237</v>
      </c>
      <c r="E116" s="151" t="s">
        <v>19</v>
      </c>
      <c r="F116" s="152" t="s">
        <v>2845</v>
      </c>
      <c r="H116" s="153">
        <v>1.1000000000000001</v>
      </c>
      <c r="I116" s="154"/>
      <c r="L116" s="149"/>
      <c r="M116" s="155"/>
      <c r="T116" s="156"/>
      <c r="AT116" s="151" t="s">
        <v>237</v>
      </c>
      <c r="AU116" s="151" t="s">
        <v>83</v>
      </c>
      <c r="AV116" s="12" t="s">
        <v>83</v>
      </c>
      <c r="AW116" s="12" t="s">
        <v>33</v>
      </c>
      <c r="AX116" s="12" t="s">
        <v>81</v>
      </c>
      <c r="AY116" s="151" t="s">
        <v>226</v>
      </c>
    </row>
    <row r="117" spans="2:65" s="1" customFormat="1" ht="24.2" customHeight="1" x14ac:dyDescent="0.2">
      <c r="B117" s="33"/>
      <c r="C117" s="132" t="s">
        <v>330</v>
      </c>
      <c r="D117" s="132" t="s">
        <v>228</v>
      </c>
      <c r="E117" s="133" t="s">
        <v>1613</v>
      </c>
      <c r="F117" s="134" t="s">
        <v>1614</v>
      </c>
      <c r="G117" s="135" t="s">
        <v>277</v>
      </c>
      <c r="H117" s="136">
        <v>65.197999999999993</v>
      </c>
      <c r="I117" s="137"/>
      <c r="J117" s="138">
        <f>ROUND(I117*H117,2)</f>
        <v>0</v>
      </c>
      <c r="K117" s="134" t="s">
        <v>232</v>
      </c>
      <c r="L117" s="33"/>
      <c r="M117" s="139" t="s">
        <v>19</v>
      </c>
      <c r="N117" s="140" t="s">
        <v>44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233</v>
      </c>
      <c r="AT117" s="143" t="s">
        <v>228</v>
      </c>
      <c r="AU117" s="143" t="s">
        <v>83</v>
      </c>
      <c r="AY117" s="18" t="s">
        <v>226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81</v>
      </c>
      <c r="BK117" s="144">
        <f>ROUND(I117*H117,2)</f>
        <v>0</v>
      </c>
      <c r="BL117" s="18" t="s">
        <v>233</v>
      </c>
      <c r="BM117" s="143" t="s">
        <v>2846</v>
      </c>
    </row>
    <row r="118" spans="2:65" s="1" customFormat="1" x14ac:dyDescent="0.2">
      <c r="B118" s="33"/>
      <c r="D118" s="145" t="s">
        <v>235</v>
      </c>
      <c r="F118" s="146" t="s">
        <v>1616</v>
      </c>
      <c r="I118" s="147"/>
      <c r="L118" s="33"/>
      <c r="M118" s="148"/>
      <c r="T118" s="54"/>
      <c r="AT118" s="18" t="s">
        <v>235</v>
      </c>
      <c r="AU118" s="18" t="s">
        <v>83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2847</v>
      </c>
      <c r="H119" s="153">
        <v>65.197999999999993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81</v>
      </c>
      <c r="AY119" s="151" t="s">
        <v>226</v>
      </c>
    </row>
    <row r="120" spans="2:65" s="1" customFormat="1" ht="16.5" customHeight="1" x14ac:dyDescent="0.2">
      <c r="B120" s="33"/>
      <c r="C120" s="132" t="s">
        <v>337</v>
      </c>
      <c r="D120" s="132" t="s">
        <v>228</v>
      </c>
      <c r="E120" s="133" t="s">
        <v>299</v>
      </c>
      <c r="F120" s="134" t="s">
        <v>300</v>
      </c>
      <c r="G120" s="135" t="s">
        <v>231</v>
      </c>
      <c r="H120" s="136">
        <v>2374.2820000000002</v>
      </c>
      <c r="I120" s="137"/>
      <c r="J120" s="138">
        <f>ROUND(I120*H120,2)</f>
        <v>0</v>
      </c>
      <c r="K120" s="134" t="s">
        <v>232</v>
      </c>
      <c r="L120" s="33"/>
      <c r="M120" s="139" t="s">
        <v>19</v>
      </c>
      <c r="N120" s="140" t="s">
        <v>44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233</v>
      </c>
      <c r="AT120" s="143" t="s">
        <v>228</v>
      </c>
      <c r="AU120" s="143" t="s">
        <v>83</v>
      </c>
      <c r="AY120" s="18" t="s">
        <v>226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81</v>
      </c>
      <c r="BK120" s="144">
        <f>ROUND(I120*H120,2)</f>
        <v>0</v>
      </c>
      <c r="BL120" s="18" t="s">
        <v>233</v>
      </c>
      <c r="BM120" s="143" t="s">
        <v>2848</v>
      </c>
    </row>
    <row r="121" spans="2:65" s="1" customFormat="1" x14ac:dyDescent="0.2">
      <c r="B121" s="33"/>
      <c r="D121" s="145" t="s">
        <v>235</v>
      </c>
      <c r="F121" s="146" t="s">
        <v>302</v>
      </c>
      <c r="I121" s="147"/>
      <c r="L121" s="33"/>
      <c r="M121" s="148"/>
      <c r="T121" s="54"/>
      <c r="AT121" s="18" t="s">
        <v>235</v>
      </c>
      <c r="AU121" s="18" t="s">
        <v>83</v>
      </c>
    </row>
    <row r="122" spans="2:65" s="15" customFormat="1" x14ac:dyDescent="0.2">
      <c r="B122" s="185"/>
      <c r="D122" s="150" t="s">
        <v>237</v>
      </c>
      <c r="E122" s="186" t="s">
        <v>19</v>
      </c>
      <c r="F122" s="187" t="s">
        <v>2036</v>
      </c>
      <c r="H122" s="186" t="s">
        <v>19</v>
      </c>
      <c r="I122" s="188"/>
      <c r="L122" s="185"/>
      <c r="M122" s="189"/>
      <c r="T122" s="190"/>
      <c r="AT122" s="186" t="s">
        <v>237</v>
      </c>
      <c r="AU122" s="186" t="s">
        <v>83</v>
      </c>
      <c r="AV122" s="15" t="s">
        <v>81</v>
      </c>
      <c r="AW122" s="15" t="s">
        <v>33</v>
      </c>
      <c r="AX122" s="15" t="s">
        <v>73</v>
      </c>
      <c r="AY122" s="186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2849</v>
      </c>
      <c r="H123" s="153">
        <v>2374.2820000000002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81</v>
      </c>
      <c r="AY123" s="151" t="s">
        <v>226</v>
      </c>
    </row>
    <row r="124" spans="2:65" s="1" customFormat="1" ht="24.2" customHeight="1" x14ac:dyDescent="0.2">
      <c r="B124" s="33"/>
      <c r="C124" s="132" t="s">
        <v>343</v>
      </c>
      <c r="D124" s="132" t="s">
        <v>228</v>
      </c>
      <c r="E124" s="133" t="s">
        <v>1872</v>
      </c>
      <c r="F124" s="134" t="s">
        <v>1873</v>
      </c>
      <c r="G124" s="135" t="s">
        <v>277</v>
      </c>
      <c r="H124" s="136">
        <v>782.38099999999997</v>
      </c>
      <c r="I124" s="137"/>
      <c r="J124" s="138">
        <f>ROUND(I124*H124,2)</f>
        <v>0</v>
      </c>
      <c r="K124" s="134" t="s">
        <v>232</v>
      </c>
      <c r="L124" s="33"/>
      <c r="M124" s="139" t="s">
        <v>19</v>
      </c>
      <c r="N124" s="140" t="s">
        <v>44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233</v>
      </c>
      <c r="AT124" s="143" t="s">
        <v>228</v>
      </c>
      <c r="AU124" s="143" t="s">
        <v>83</v>
      </c>
      <c r="AY124" s="18" t="s">
        <v>226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81</v>
      </c>
      <c r="BK124" s="144">
        <f>ROUND(I124*H124,2)</f>
        <v>0</v>
      </c>
      <c r="BL124" s="18" t="s">
        <v>233</v>
      </c>
      <c r="BM124" s="143" t="s">
        <v>2850</v>
      </c>
    </row>
    <row r="125" spans="2:65" s="1" customFormat="1" x14ac:dyDescent="0.2">
      <c r="B125" s="33"/>
      <c r="D125" s="145" t="s">
        <v>235</v>
      </c>
      <c r="F125" s="146" t="s">
        <v>1875</v>
      </c>
      <c r="I125" s="147"/>
      <c r="L125" s="33"/>
      <c r="M125" s="148"/>
      <c r="T125" s="54"/>
      <c r="AT125" s="18" t="s">
        <v>235</v>
      </c>
      <c r="AU125" s="18" t="s">
        <v>83</v>
      </c>
    </row>
    <row r="126" spans="2:65" s="15" customFormat="1" x14ac:dyDescent="0.2">
      <c r="B126" s="185"/>
      <c r="D126" s="150" t="s">
        <v>237</v>
      </c>
      <c r="E126" s="186" t="s">
        <v>19</v>
      </c>
      <c r="F126" s="187" t="s">
        <v>2851</v>
      </c>
      <c r="H126" s="186" t="s">
        <v>19</v>
      </c>
      <c r="I126" s="188"/>
      <c r="L126" s="185"/>
      <c r="M126" s="189"/>
      <c r="T126" s="190"/>
      <c r="AT126" s="186" t="s">
        <v>237</v>
      </c>
      <c r="AU126" s="186" t="s">
        <v>83</v>
      </c>
      <c r="AV126" s="15" t="s">
        <v>81</v>
      </c>
      <c r="AW126" s="15" t="s">
        <v>33</v>
      </c>
      <c r="AX126" s="15" t="s">
        <v>73</v>
      </c>
      <c r="AY126" s="186" t="s">
        <v>226</v>
      </c>
    </row>
    <row r="127" spans="2:65" s="12" customFormat="1" x14ac:dyDescent="0.2">
      <c r="B127" s="149"/>
      <c r="D127" s="150" t="s">
        <v>237</v>
      </c>
      <c r="E127" s="151" t="s">
        <v>19</v>
      </c>
      <c r="F127" s="152" t="s">
        <v>2852</v>
      </c>
      <c r="H127" s="153">
        <v>1417.442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73</v>
      </c>
      <c r="AY127" s="151" t="s">
        <v>226</v>
      </c>
    </row>
    <row r="128" spans="2:65" s="15" customFormat="1" x14ac:dyDescent="0.2">
      <c r="B128" s="185"/>
      <c r="D128" s="150" t="s">
        <v>237</v>
      </c>
      <c r="E128" s="186" t="s">
        <v>19</v>
      </c>
      <c r="F128" s="187" t="s">
        <v>842</v>
      </c>
      <c r="H128" s="186" t="s">
        <v>19</v>
      </c>
      <c r="I128" s="188"/>
      <c r="L128" s="185"/>
      <c r="M128" s="189"/>
      <c r="T128" s="190"/>
      <c r="AT128" s="186" t="s">
        <v>237</v>
      </c>
      <c r="AU128" s="186" t="s">
        <v>83</v>
      </c>
      <c r="AV128" s="15" t="s">
        <v>81</v>
      </c>
      <c r="AW128" s="15" t="s">
        <v>33</v>
      </c>
      <c r="AX128" s="15" t="s">
        <v>73</v>
      </c>
      <c r="AY128" s="186" t="s">
        <v>226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2853</v>
      </c>
      <c r="H129" s="153">
        <v>16.7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73</v>
      </c>
      <c r="AY129" s="151" t="s">
        <v>226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2854</v>
      </c>
      <c r="H130" s="153">
        <v>6.5629999999999997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73</v>
      </c>
      <c r="AY130" s="151" t="s">
        <v>226</v>
      </c>
    </row>
    <row r="131" spans="2:65" s="15" customFormat="1" x14ac:dyDescent="0.2">
      <c r="B131" s="185"/>
      <c r="D131" s="150" t="s">
        <v>237</v>
      </c>
      <c r="E131" s="186" t="s">
        <v>19</v>
      </c>
      <c r="F131" s="187" t="s">
        <v>1200</v>
      </c>
      <c r="H131" s="186" t="s">
        <v>19</v>
      </c>
      <c r="I131" s="188"/>
      <c r="L131" s="185"/>
      <c r="M131" s="189"/>
      <c r="T131" s="190"/>
      <c r="AT131" s="186" t="s">
        <v>237</v>
      </c>
      <c r="AU131" s="186" t="s">
        <v>83</v>
      </c>
      <c r="AV131" s="15" t="s">
        <v>81</v>
      </c>
      <c r="AW131" s="15" t="s">
        <v>33</v>
      </c>
      <c r="AX131" s="15" t="s">
        <v>73</v>
      </c>
      <c r="AY131" s="186" t="s">
        <v>226</v>
      </c>
    </row>
    <row r="132" spans="2:65" s="12" customFormat="1" x14ac:dyDescent="0.2">
      <c r="B132" s="149"/>
      <c r="D132" s="150" t="s">
        <v>237</v>
      </c>
      <c r="E132" s="151" t="s">
        <v>19</v>
      </c>
      <c r="F132" s="152" t="s">
        <v>2855</v>
      </c>
      <c r="H132" s="153">
        <v>-6.15</v>
      </c>
      <c r="I132" s="154"/>
      <c r="L132" s="149"/>
      <c r="M132" s="155"/>
      <c r="T132" s="156"/>
      <c r="AT132" s="151" t="s">
        <v>237</v>
      </c>
      <c r="AU132" s="151" t="s">
        <v>83</v>
      </c>
      <c r="AV132" s="12" t="s">
        <v>83</v>
      </c>
      <c r="AW132" s="12" t="s">
        <v>33</v>
      </c>
      <c r="AX132" s="12" t="s">
        <v>73</v>
      </c>
      <c r="AY132" s="151" t="s">
        <v>226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1628</v>
      </c>
      <c r="H133" s="153">
        <v>-130.58600000000001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4" customFormat="1" x14ac:dyDescent="0.2">
      <c r="B134" s="168"/>
      <c r="D134" s="150" t="s">
        <v>237</v>
      </c>
      <c r="E134" s="169" t="s">
        <v>824</v>
      </c>
      <c r="F134" s="170" t="s">
        <v>310</v>
      </c>
      <c r="H134" s="171">
        <v>1303.9690000000001</v>
      </c>
      <c r="I134" s="172"/>
      <c r="L134" s="168"/>
      <c r="M134" s="173"/>
      <c r="T134" s="174"/>
      <c r="AT134" s="169" t="s">
        <v>237</v>
      </c>
      <c r="AU134" s="169" t="s">
        <v>83</v>
      </c>
      <c r="AV134" s="14" t="s">
        <v>246</v>
      </c>
      <c r="AW134" s="14" t="s">
        <v>33</v>
      </c>
      <c r="AX134" s="14" t="s">
        <v>73</v>
      </c>
      <c r="AY134" s="169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1202</v>
      </c>
      <c r="H135" s="153">
        <v>782.38099999999997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81</v>
      </c>
      <c r="AY135" s="151" t="s">
        <v>226</v>
      </c>
    </row>
    <row r="136" spans="2:65" s="1" customFormat="1" ht="33" customHeight="1" x14ac:dyDescent="0.2">
      <c r="B136" s="33"/>
      <c r="C136" s="132" t="s">
        <v>348</v>
      </c>
      <c r="D136" s="132" t="s">
        <v>228</v>
      </c>
      <c r="E136" s="133" t="s">
        <v>1880</v>
      </c>
      <c r="F136" s="134" t="s">
        <v>1881</v>
      </c>
      <c r="G136" s="135" t="s">
        <v>277</v>
      </c>
      <c r="H136" s="136">
        <v>391.19099999999997</v>
      </c>
      <c r="I136" s="137"/>
      <c r="J136" s="138">
        <f>ROUND(I136*H136,2)</f>
        <v>0</v>
      </c>
      <c r="K136" s="134" t="s">
        <v>232</v>
      </c>
      <c r="L136" s="33"/>
      <c r="M136" s="139" t="s">
        <v>19</v>
      </c>
      <c r="N136" s="140" t="s">
        <v>44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233</v>
      </c>
      <c r="AT136" s="143" t="s">
        <v>228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2856</v>
      </c>
    </row>
    <row r="137" spans="2:65" s="1" customFormat="1" x14ac:dyDescent="0.2">
      <c r="B137" s="33"/>
      <c r="D137" s="145" t="s">
        <v>235</v>
      </c>
      <c r="F137" s="146" t="s">
        <v>1883</v>
      </c>
      <c r="I137" s="147"/>
      <c r="L137" s="33"/>
      <c r="M137" s="148"/>
      <c r="T137" s="54"/>
      <c r="AT137" s="18" t="s">
        <v>235</v>
      </c>
      <c r="AU137" s="18" t="s">
        <v>83</v>
      </c>
    </row>
    <row r="138" spans="2:65" s="12" customFormat="1" x14ac:dyDescent="0.2">
      <c r="B138" s="149"/>
      <c r="D138" s="150" t="s">
        <v>237</v>
      </c>
      <c r="E138" s="151" t="s">
        <v>19</v>
      </c>
      <c r="F138" s="152" t="s">
        <v>1207</v>
      </c>
      <c r="H138" s="153">
        <v>391.19099999999997</v>
      </c>
      <c r="I138" s="154"/>
      <c r="L138" s="149"/>
      <c r="M138" s="155"/>
      <c r="T138" s="156"/>
      <c r="AT138" s="151" t="s">
        <v>237</v>
      </c>
      <c r="AU138" s="151" t="s">
        <v>83</v>
      </c>
      <c r="AV138" s="12" t="s">
        <v>83</v>
      </c>
      <c r="AW138" s="12" t="s">
        <v>33</v>
      </c>
      <c r="AX138" s="12" t="s">
        <v>81</v>
      </c>
      <c r="AY138" s="151" t="s">
        <v>226</v>
      </c>
    </row>
    <row r="139" spans="2:65" s="1" customFormat="1" ht="33" customHeight="1" x14ac:dyDescent="0.2">
      <c r="B139" s="33"/>
      <c r="C139" s="132" t="s">
        <v>354</v>
      </c>
      <c r="D139" s="132" t="s">
        <v>228</v>
      </c>
      <c r="E139" s="133" t="s">
        <v>1884</v>
      </c>
      <c r="F139" s="134" t="s">
        <v>1885</v>
      </c>
      <c r="G139" s="135" t="s">
        <v>277</v>
      </c>
      <c r="H139" s="136">
        <v>130.39699999999999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2857</v>
      </c>
    </row>
    <row r="140" spans="2:65" s="1" customFormat="1" x14ac:dyDescent="0.2">
      <c r="B140" s="33"/>
      <c r="D140" s="145" t="s">
        <v>235</v>
      </c>
      <c r="F140" s="146" t="s">
        <v>1887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1212</v>
      </c>
      <c r="H141" s="153">
        <v>130.39699999999999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21.75" customHeight="1" x14ac:dyDescent="0.2">
      <c r="B142" s="33"/>
      <c r="C142" s="132" t="s">
        <v>359</v>
      </c>
      <c r="D142" s="132" t="s">
        <v>228</v>
      </c>
      <c r="E142" s="133" t="s">
        <v>848</v>
      </c>
      <c r="F142" s="134" t="s">
        <v>849</v>
      </c>
      <c r="G142" s="135" t="s">
        <v>231</v>
      </c>
      <c r="H142" s="136">
        <v>2577.1680000000001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8.4000000000000003E-4</v>
      </c>
      <c r="R142" s="141">
        <f>Q142*H142</f>
        <v>2.16482112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2858</v>
      </c>
    </row>
    <row r="143" spans="2:65" s="1" customFormat="1" x14ac:dyDescent="0.2">
      <c r="B143" s="33"/>
      <c r="D143" s="145" t="s">
        <v>235</v>
      </c>
      <c r="F143" s="146" t="s">
        <v>851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5" customFormat="1" x14ac:dyDescent="0.2">
      <c r="B144" s="185"/>
      <c r="D144" s="150" t="s">
        <v>237</v>
      </c>
      <c r="E144" s="186" t="s">
        <v>19</v>
      </c>
      <c r="F144" s="187" t="s">
        <v>2859</v>
      </c>
      <c r="H144" s="186" t="s">
        <v>19</v>
      </c>
      <c r="I144" s="188"/>
      <c r="L144" s="185"/>
      <c r="M144" s="189"/>
      <c r="T144" s="190"/>
      <c r="AT144" s="186" t="s">
        <v>237</v>
      </c>
      <c r="AU144" s="186" t="s">
        <v>83</v>
      </c>
      <c r="AV144" s="15" t="s">
        <v>81</v>
      </c>
      <c r="AW144" s="15" t="s">
        <v>33</v>
      </c>
      <c r="AX144" s="15" t="s">
        <v>73</v>
      </c>
      <c r="AY144" s="186" t="s">
        <v>226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2860</v>
      </c>
      <c r="H145" s="153">
        <v>2577.1680000000001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81</v>
      </c>
      <c r="AY145" s="151" t="s">
        <v>226</v>
      </c>
    </row>
    <row r="146" spans="2:65" s="1" customFormat="1" ht="24.2" customHeight="1" x14ac:dyDescent="0.2">
      <c r="B146" s="33"/>
      <c r="C146" s="132" t="s">
        <v>8</v>
      </c>
      <c r="D146" s="132" t="s">
        <v>228</v>
      </c>
      <c r="E146" s="133" t="s">
        <v>857</v>
      </c>
      <c r="F146" s="134" t="s">
        <v>858</v>
      </c>
      <c r="G146" s="135" t="s">
        <v>231</v>
      </c>
      <c r="H146" s="136">
        <v>2577.1680000000001</v>
      </c>
      <c r="I146" s="137"/>
      <c r="J146" s="138">
        <f>ROUND(I146*H146,2)</f>
        <v>0</v>
      </c>
      <c r="K146" s="134" t="s">
        <v>232</v>
      </c>
      <c r="L146" s="33"/>
      <c r="M146" s="139" t="s">
        <v>19</v>
      </c>
      <c r="N146" s="140" t="s">
        <v>44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233</v>
      </c>
      <c r="AT146" s="143" t="s">
        <v>228</v>
      </c>
      <c r="AU146" s="143" t="s">
        <v>83</v>
      </c>
      <c r="AY146" s="18" t="s">
        <v>226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81</v>
      </c>
      <c r="BK146" s="144">
        <f>ROUND(I146*H146,2)</f>
        <v>0</v>
      </c>
      <c r="BL146" s="18" t="s">
        <v>233</v>
      </c>
      <c r="BM146" s="143" t="s">
        <v>2861</v>
      </c>
    </row>
    <row r="147" spans="2:65" s="1" customFormat="1" x14ac:dyDescent="0.2">
      <c r="B147" s="33"/>
      <c r="D147" s="145" t="s">
        <v>235</v>
      </c>
      <c r="F147" s="146" t="s">
        <v>860</v>
      </c>
      <c r="I147" s="147"/>
      <c r="L147" s="33"/>
      <c r="M147" s="148"/>
      <c r="T147" s="54"/>
      <c r="AT147" s="18" t="s">
        <v>235</v>
      </c>
      <c r="AU147" s="18" t="s">
        <v>83</v>
      </c>
    </row>
    <row r="148" spans="2:65" s="1" customFormat="1" ht="37.9" customHeight="1" x14ac:dyDescent="0.2">
      <c r="B148" s="33"/>
      <c r="C148" s="132" t="s">
        <v>366</v>
      </c>
      <c r="D148" s="132" t="s">
        <v>228</v>
      </c>
      <c r="E148" s="133" t="s">
        <v>1226</v>
      </c>
      <c r="F148" s="134" t="s">
        <v>1227</v>
      </c>
      <c r="G148" s="135" t="s">
        <v>277</v>
      </c>
      <c r="H148" s="136">
        <v>230.404</v>
      </c>
      <c r="I148" s="137"/>
      <c r="J148" s="138">
        <f>ROUND(I148*H148,2)</f>
        <v>0</v>
      </c>
      <c r="K148" s="134" t="s">
        <v>232</v>
      </c>
      <c r="L148" s="33"/>
      <c r="M148" s="139" t="s">
        <v>19</v>
      </c>
      <c r="N148" s="140" t="s">
        <v>44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233</v>
      </c>
      <c r="AT148" s="143" t="s">
        <v>228</v>
      </c>
      <c r="AU148" s="143" t="s">
        <v>83</v>
      </c>
      <c r="AY148" s="18" t="s">
        <v>226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81</v>
      </c>
      <c r="BK148" s="144">
        <f>ROUND(I148*H148,2)</f>
        <v>0</v>
      </c>
      <c r="BL148" s="18" t="s">
        <v>233</v>
      </c>
      <c r="BM148" s="143" t="s">
        <v>2862</v>
      </c>
    </row>
    <row r="149" spans="2:65" s="1" customFormat="1" x14ac:dyDescent="0.2">
      <c r="B149" s="33"/>
      <c r="D149" s="145" t="s">
        <v>235</v>
      </c>
      <c r="F149" s="146" t="s">
        <v>1229</v>
      </c>
      <c r="I149" s="147"/>
      <c r="L149" s="33"/>
      <c r="M149" s="148"/>
      <c r="T149" s="54"/>
      <c r="AT149" s="18" t="s">
        <v>235</v>
      </c>
      <c r="AU149" s="18" t="s">
        <v>83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2863</v>
      </c>
      <c r="H150" s="153">
        <v>230.404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81</v>
      </c>
      <c r="AY150" s="151" t="s">
        <v>226</v>
      </c>
    </row>
    <row r="151" spans="2:65" s="1" customFormat="1" ht="37.9" customHeight="1" x14ac:dyDescent="0.2">
      <c r="B151" s="33"/>
      <c r="C151" s="132" t="s">
        <v>372</v>
      </c>
      <c r="D151" s="132" t="s">
        <v>228</v>
      </c>
      <c r="E151" s="133" t="s">
        <v>861</v>
      </c>
      <c r="F151" s="134" t="s">
        <v>862</v>
      </c>
      <c r="G151" s="135" t="s">
        <v>277</v>
      </c>
      <c r="H151" s="136">
        <v>243.87899999999999</v>
      </c>
      <c r="I151" s="137"/>
      <c r="J151" s="138">
        <f>ROUND(I151*H151,2)</f>
        <v>0</v>
      </c>
      <c r="K151" s="134" t="s">
        <v>232</v>
      </c>
      <c r="L151" s="33"/>
      <c r="M151" s="139" t="s">
        <v>19</v>
      </c>
      <c r="N151" s="140" t="s">
        <v>44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233</v>
      </c>
      <c r="AT151" s="143" t="s">
        <v>228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2864</v>
      </c>
    </row>
    <row r="152" spans="2:65" s="1" customFormat="1" x14ac:dyDescent="0.2">
      <c r="B152" s="33"/>
      <c r="D152" s="145" t="s">
        <v>235</v>
      </c>
      <c r="F152" s="146" t="s">
        <v>864</v>
      </c>
      <c r="I152" s="147"/>
      <c r="L152" s="33"/>
      <c r="M152" s="148"/>
      <c r="T152" s="54"/>
      <c r="AT152" s="18" t="s">
        <v>235</v>
      </c>
      <c r="AU152" s="18" t="s">
        <v>83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2865</v>
      </c>
      <c r="H153" s="153">
        <v>113.482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1212</v>
      </c>
      <c r="H154" s="153">
        <v>130.39699999999999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3" customFormat="1" x14ac:dyDescent="0.2">
      <c r="B155" s="157"/>
      <c r="D155" s="150" t="s">
        <v>237</v>
      </c>
      <c r="E155" s="158" t="s">
        <v>19</v>
      </c>
      <c r="F155" s="159" t="s">
        <v>240</v>
      </c>
      <c r="H155" s="160">
        <v>243.87899999999999</v>
      </c>
      <c r="I155" s="161"/>
      <c r="L155" s="157"/>
      <c r="M155" s="162"/>
      <c r="T155" s="163"/>
      <c r="AT155" s="158" t="s">
        <v>237</v>
      </c>
      <c r="AU155" s="158" t="s">
        <v>83</v>
      </c>
      <c r="AV155" s="13" t="s">
        <v>233</v>
      </c>
      <c r="AW155" s="13" t="s">
        <v>33</v>
      </c>
      <c r="AX155" s="13" t="s">
        <v>81</v>
      </c>
      <c r="AY155" s="158" t="s">
        <v>226</v>
      </c>
    </row>
    <row r="156" spans="2:65" s="1" customFormat="1" ht="24.2" customHeight="1" x14ac:dyDescent="0.2">
      <c r="B156" s="33"/>
      <c r="C156" s="132" t="s">
        <v>377</v>
      </c>
      <c r="D156" s="132" t="s">
        <v>228</v>
      </c>
      <c r="E156" s="133" t="s">
        <v>1234</v>
      </c>
      <c r="F156" s="134" t="s">
        <v>1235</v>
      </c>
      <c r="G156" s="135" t="s">
        <v>277</v>
      </c>
      <c r="H156" s="136">
        <v>230.404</v>
      </c>
      <c r="I156" s="137"/>
      <c r="J156" s="138">
        <f>ROUND(I156*H156,2)</f>
        <v>0</v>
      </c>
      <c r="K156" s="134" t="s">
        <v>232</v>
      </c>
      <c r="L156" s="33"/>
      <c r="M156" s="139" t="s">
        <v>19</v>
      </c>
      <c r="N156" s="140" t="s">
        <v>44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233</v>
      </c>
      <c r="AT156" s="143" t="s">
        <v>228</v>
      </c>
      <c r="AU156" s="143" t="s">
        <v>83</v>
      </c>
      <c r="AY156" s="18" t="s">
        <v>226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81</v>
      </c>
      <c r="BK156" s="144">
        <f>ROUND(I156*H156,2)</f>
        <v>0</v>
      </c>
      <c r="BL156" s="18" t="s">
        <v>233</v>
      </c>
      <c r="BM156" s="143" t="s">
        <v>2866</v>
      </c>
    </row>
    <row r="157" spans="2:65" s="1" customFormat="1" x14ac:dyDescent="0.2">
      <c r="B157" s="33"/>
      <c r="D157" s="145" t="s">
        <v>235</v>
      </c>
      <c r="F157" s="146" t="s">
        <v>1237</v>
      </c>
      <c r="I157" s="147"/>
      <c r="L157" s="33"/>
      <c r="M157" s="148"/>
      <c r="T157" s="54"/>
      <c r="AT157" s="18" t="s">
        <v>235</v>
      </c>
      <c r="AU157" s="18" t="s">
        <v>83</v>
      </c>
    </row>
    <row r="158" spans="2:65" s="12" customFormat="1" x14ac:dyDescent="0.2">
      <c r="B158" s="149"/>
      <c r="D158" s="150" t="s">
        <v>237</v>
      </c>
      <c r="E158" s="151" t="s">
        <v>19</v>
      </c>
      <c r="F158" s="152" t="s">
        <v>2863</v>
      </c>
      <c r="H158" s="153">
        <v>230.404</v>
      </c>
      <c r="I158" s="154"/>
      <c r="L158" s="149"/>
      <c r="M158" s="155"/>
      <c r="T158" s="156"/>
      <c r="AT158" s="151" t="s">
        <v>237</v>
      </c>
      <c r="AU158" s="151" t="s">
        <v>83</v>
      </c>
      <c r="AV158" s="12" t="s">
        <v>83</v>
      </c>
      <c r="AW158" s="12" t="s">
        <v>33</v>
      </c>
      <c r="AX158" s="12" t="s">
        <v>81</v>
      </c>
      <c r="AY158" s="151" t="s">
        <v>226</v>
      </c>
    </row>
    <row r="159" spans="2:65" s="1" customFormat="1" ht="24.2" customHeight="1" x14ac:dyDescent="0.2">
      <c r="B159" s="33"/>
      <c r="C159" s="132" t="s">
        <v>381</v>
      </c>
      <c r="D159" s="132" t="s">
        <v>228</v>
      </c>
      <c r="E159" s="133" t="s">
        <v>592</v>
      </c>
      <c r="F159" s="134" t="s">
        <v>593</v>
      </c>
      <c r="G159" s="135" t="s">
        <v>277</v>
      </c>
      <c r="H159" s="136">
        <v>243.87899999999999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2867</v>
      </c>
    </row>
    <row r="160" spans="2:65" s="1" customFormat="1" x14ac:dyDescent="0.2">
      <c r="B160" s="33"/>
      <c r="D160" s="145" t="s">
        <v>235</v>
      </c>
      <c r="F160" s="146" t="s">
        <v>595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2865</v>
      </c>
      <c r="H161" s="153">
        <v>113.482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1212</v>
      </c>
      <c r="H162" s="153">
        <v>130.39699999999999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73</v>
      </c>
      <c r="AY162" s="151" t="s">
        <v>226</v>
      </c>
    </row>
    <row r="163" spans="2:65" s="13" customFormat="1" x14ac:dyDescent="0.2">
      <c r="B163" s="157"/>
      <c r="D163" s="150" t="s">
        <v>237</v>
      </c>
      <c r="E163" s="158" t="s">
        <v>19</v>
      </c>
      <c r="F163" s="159" t="s">
        <v>240</v>
      </c>
      <c r="H163" s="160">
        <v>243.87899999999999</v>
      </c>
      <c r="I163" s="161"/>
      <c r="L163" s="157"/>
      <c r="M163" s="162"/>
      <c r="T163" s="163"/>
      <c r="AT163" s="158" t="s">
        <v>237</v>
      </c>
      <c r="AU163" s="158" t="s">
        <v>83</v>
      </c>
      <c r="AV163" s="13" t="s">
        <v>233</v>
      </c>
      <c r="AW163" s="13" t="s">
        <v>33</v>
      </c>
      <c r="AX163" s="13" t="s">
        <v>81</v>
      </c>
      <c r="AY163" s="158" t="s">
        <v>226</v>
      </c>
    </row>
    <row r="164" spans="2:65" s="1" customFormat="1" ht="24.2" customHeight="1" x14ac:dyDescent="0.2">
      <c r="B164" s="33"/>
      <c r="C164" s="132" t="s">
        <v>386</v>
      </c>
      <c r="D164" s="132" t="s">
        <v>228</v>
      </c>
      <c r="E164" s="133" t="s">
        <v>866</v>
      </c>
      <c r="F164" s="134" t="s">
        <v>867</v>
      </c>
      <c r="G164" s="135" t="s">
        <v>231</v>
      </c>
      <c r="H164" s="136">
        <v>871.2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2868</v>
      </c>
    </row>
    <row r="165" spans="2:65" s="1" customFormat="1" x14ac:dyDescent="0.2">
      <c r="B165" s="33"/>
      <c r="D165" s="145" t="s">
        <v>235</v>
      </c>
      <c r="F165" s="146" t="s">
        <v>869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2" customFormat="1" x14ac:dyDescent="0.2">
      <c r="B166" s="149"/>
      <c r="D166" s="150" t="s">
        <v>237</v>
      </c>
      <c r="E166" s="151" t="s">
        <v>19</v>
      </c>
      <c r="F166" s="152" t="s">
        <v>2869</v>
      </c>
      <c r="H166" s="153">
        <v>871.2</v>
      </c>
      <c r="I166" s="154"/>
      <c r="L166" s="149"/>
      <c r="M166" s="155"/>
      <c r="T166" s="156"/>
      <c r="AT166" s="151" t="s">
        <v>237</v>
      </c>
      <c r="AU166" s="151" t="s">
        <v>83</v>
      </c>
      <c r="AV166" s="12" t="s">
        <v>83</v>
      </c>
      <c r="AW166" s="12" t="s">
        <v>33</v>
      </c>
      <c r="AX166" s="12" t="s">
        <v>73</v>
      </c>
      <c r="AY166" s="151" t="s">
        <v>226</v>
      </c>
    </row>
    <row r="167" spans="2:65" s="13" customFormat="1" x14ac:dyDescent="0.2">
      <c r="B167" s="157"/>
      <c r="D167" s="150" t="s">
        <v>237</v>
      </c>
      <c r="E167" s="158" t="s">
        <v>19</v>
      </c>
      <c r="F167" s="159" t="s">
        <v>240</v>
      </c>
      <c r="H167" s="160">
        <v>871.2</v>
      </c>
      <c r="I167" s="161"/>
      <c r="L167" s="157"/>
      <c r="M167" s="162"/>
      <c r="T167" s="163"/>
      <c r="AT167" s="158" t="s">
        <v>237</v>
      </c>
      <c r="AU167" s="158" t="s">
        <v>83</v>
      </c>
      <c r="AV167" s="13" t="s">
        <v>233</v>
      </c>
      <c r="AW167" s="13" t="s">
        <v>33</v>
      </c>
      <c r="AX167" s="13" t="s">
        <v>81</v>
      </c>
      <c r="AY167" s="158" t="s">
        <v>226</v>
      </c>
    </row>
    <row r="168" spans="2:65" s="1" customFormat="1" ht="24.2" customHeight="1" x14ac:dyDescent="0.2">
      <c r="B168" s="33"/>
      <c r="C168" s="132" t="s">
        <v>7</v>
      </c>
      <c r="D168" s="132" t="s">
        <v>228</v>
      </c>
      <c r="E168" s="133" t="s">
        <v>599</v>
      </c>
      <c r="F168" s="134" t="s">
        <v>600</v>
      </c>
      <c r="G168" s="135" t="s">
        <v>277</v>
      </c>
      <c r="H168" s="136">
        <v>474.28300000000002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2870</v>
      </c>
    </row>
    <row r="169" spans="2:65" s="1" customFormat="1" x14ac:dyDescent="0.2">
      <c r="B169" s="33"/>
      <c r="D169" s="145" t="s">
        <v>235</v>
      </c>
      <c r="F169" s="146" t="s">
        <v>602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2" customFormat="1" x14ac:dyDescent="0.2">
      <c r="B170" s="149"/>
      <c r="D170" s="150" t="s">
        <v>237</v>
      </c>
      <c r="E170" s="151" t="s">
        <v>19</v>
      </c>
      <c r="F170" s="152" t="s">
        <v>873</v>
      </c>
      <c r="H170" s="153">
        <v>444.98700000000002</v>
      </c>
      <c r="I170" s="154"/>
      <c r="L170" s="149"/>
      <c r="M170" s="155"/>
      <c r="T170" s="156"/>
      <c r="AT170" s="151" t="s">
        <v>237</v>
      </c>
      <c r="AU170" s="151" t="s">
        <v>83</v>
      </c>
      <c r="AV170" s="12" t="s">
        <v>83</v>
      </c>
      <c r="AW170" s="12" t="s">
        <v>33</v>
      </c>
      <c r="AX170" s="12" t="s">
        <v>73</v>
      </c>
      <c r="AY170" s="151" t="s">
        <v>226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813</v>
      </c>
      <c r="H171" s="153">
        <v>29.295999999999999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3" customFormat="1" x14ac:dyDescent="0.2">
      <c r="B172" s="157"/>
      <c r="D172" s="150" t="s">
        <v>237</v>
      </c>
      <c r="E172" s="158" t="s">
        <v>603</v>
      </c>
      <c r="F172" s="159" t="s">
        <v>240</v>
      </c>
      <c r="H172" s="160">
        <v>474.28300000000002</v>
      </c>
      <c r="I172" s="161"/>
      <c r="L172" s="157"/>
      <c r="M172" s="162"/>
      <c r="T172" s="163"/>
      <c r="AT172" s="158" t="s">
        <v>237</v>
      </c>
      <c r="AU172" s="158" t="s">
        <v>83</v>
      </c>
      <c r="AV172" s="13" t="s">
        <v>233</v>
      </c>
      <c r="AW172" s="13" t="s">
        <v>33</v>
      </c>
      <c r="AX172" s="13" t="s">
        <v>81</v>
      </c>
      <c r="AY172" s="158" t="s">
        <v>226</v>
      </c>
    </row>
    <row r="173" spans="2:65" s="1" customFormat="1" ht="24.2" customHeight="1" x14ac:dyDescent="0.2">
      <c r="B173" s="33"/>
      <c r="C173" s="132" t="s">
        <v>393</v>
      </c>
      <c r="D173" s="132" t="s">
        <v>228</v>
      </c>
      <c r="E173" s="133" t="s">
        <v>605</v>
      </c>
      <c r="F173" s="134" t="s">
        <v>606</v>
      </c>
      <c r="G173" s="135" t="s">
        <v>492</v>
      </c>
      <c r="H173" s="136">
        <v>853.70899999999995</v>
      </c>
      <c r="I173" s="137"/>
      <c r="J173" s="138">
        <f>ROUND(I173*H173,2)</f>
        <v>0</v>
      </c>
      <c r="K173" s="134" t="s">
        <v>19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2871</v>
      </c>
    </row>
    <row r="174" spans="2:65" s="12" customFormat="1" x14ac:dyDescent="0.2">
      <c r="B174" s="149"/>
      <c r="D174" s="150" t="s">
        <v>237</v>
      </c>
      <c r="E174" s="151" t="s">
        <v>19</v>
      </c>
      <c r="F174" s="152" t="s">
        <v>603</v>
      </c>
      <c r="H174" s="153">
        <v>474.28300000000002</v>
      </c>
      <c r="I174" s="154"/>
      <c r="L174" s="149"/>
      <c r="M174" s="155"/>
      <c r="T174" s="156"/>
      <c r="AT174" s="151" t="s">
        <v>237</v>
      </c>
      <c r="AU174" s="151" t="s">
        <v>83</v>
      </c>
      <c r="AV174" s="12" t="s">
        <v>83</v>
      </c>
      <c r="AW174" s="12" t="s">
        <v>33</v>
      </c>
      <c r="AX174" s="12" t="s">
        <v>81</v>
      </c>
      <c r="AY174" s="151" t="s">
        <v>226</v>
      </c>
    </row>
    <row r="175" spans="2:65" s="12" customFormat="1" x14ac:dyDescent="0.2">
      <c r="B175" s="149"/>
      <c r="D175" s="150" t="s">
        <v>237</v>
      </c>
      <c r="F175" s="152" t="s">
        <v>2872</v>
      </c>
      <c r="H175" s="153">
        <v>853.70899999999995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4</v>
      </c>
      <c r="AX175" s="12" t="s">
        <v>81</v>
      </c>
      <c r="AY175" s="151" t="s">
        <v>226</v>
      </c>
    </row>
    <row r="176" spans="2:65" s="1" customFormat="1" ht="24.2" customHeight="1" x14ac:dyDescent="0.2">
      <c r="B176" s="33"/>
      <c r="C176" s="132" t="s">
        <v>399</v>
      </c>
      <c r="D176" s="132" t="s">
        <v>228</v>
      </c>
      <c r="E176" s="133" t="s">
        <v>609</v>
      </c>
      <c r="F176" s="134" t="s">
        <v>610</v>
      </c>
      <c r="G176" s="135" t="s">
        <v>277</v>
      </c>
      <c r="H176" s="136">
        <v>858.98199999999997</v>
      </c>
      <c r="I176" s="137"/>
      <c r="J176" s="138">
        <f>ROUND(I176*H176,2)</f>
        <v>0</v>
      </c>
      <c r="K176" s="134" t="s">
        <v>232</v>
      </c>
      <c r="L176" s="33"/>
      <c r="M176" s="139" t="s">
        <v>19</v>
      </c>
      <c r="N176" s="140" t="s">
        <v>44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233</v>
      </c>
      <c r="AT176" s="143" t="s">
        <v>228</v>
      </c>
      <c r="AU176" s="143" t="s">
        <v>83</v>
      </c>
      <c r="AY176" s="18" t="s">
        <v>226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81</v>
      </c>
      <c r="BK176" s="144">
        <f>ROUND(I176*H176,2)</f>
        <v>0</v>
      </c>
      <c r="BL176" s="18" t="s">
        <v>233</v>
      </c>
      <c r="BM176" s="143" t="s">
        <v>2873</v>
      </c>
    </row>
    <row r="177" spans="2:65" s="1" customFormat="1" x14ac:dyDescent="0.2">
      <c r="B177" s="33"/>
      <c r="D177" s="145" t="s">
        <v>235</v>
      </c>
      <c r="F177" s="146" t="s">
        <v>612</v>
      </c>
      <c r="I177" s="147"/>
      <c r="L177" s="33"/>
      <c r="M177" s="148"/>
      <c r="T177" s="54"/>
      <c r="AT177" s="18" t="s">
        <v>235</v>
      </c>
      <c r="AU177" s="18" t="s">
        <v>83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2874</v>
      </c>
      <c r="H178" s="153">
        <v>858.98199999999997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19</v>
      </c>
      <c r="F179" s="159" t="s">
        <v>240</v>
      </c>
      <c r="H179" s="160">
        <v>858.98199999999997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16.5" customHeight="1" x14ac:dyDescent="0.2">
      <c r="B180" s="33"/>
      <c r="C180" s="175" t="s">
        <v>404</v>
      </c>
      <c r="D180" s="175" t="s">
        <v>331</v>
      </c>
      <c r="E180" s="176" t="s">
        <v>614</v>
      </c>
      <c r="F180" s="177" t="s">
        <v>615</v>
      </c>
      <c r="G180" s="178" t="s">
        <v>492</v>
      </c>
      <c r="H180" s="179">
        <v>52.732999999999997</v>
      </c>
      <c r="I180" s="180"/>
      <c r="J180" s="181">
        <f>ROUND(I180*H180,2)</f>
        <v>0</v>
      </c>
      <c r="K180" s="177" t="s">
        <v>19</v>
      </c>
      <c r="L180" s="182"/>
      <c r="M180" s="183" t="s">
        <v>19</v>
      </c>
      <c r="N180" s="184" t="s">
        <v>44</v>
      </c>
      <c r="P180" s="141">
        <f>O180*H180</f>
        <v>0</v>
      </c>
      <c r="Q180" s="141">
        <v>1</v>
      </c>
      <c r="R180" s="141">
        <f>Q180*H180</f>
        <v>52.732999999999997</v>
      </c>
      <c r="S180" s="141">
        <v>0</v>
      </c>
      <c r="T180" s="142">
        <f>S180*H180</f>
        <v>0</v>
      </c>
      <c r="AR180" s="143" t="s">
        <v>270</v>
      </c>
      <c r="AT180" s="143" t="s">
        <v>331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2875</v>
      </c>
    </row>
    <row r="181" spans="2:65" s="12" customFormat="1" x14ac:dyDescent="0.2">
      <c r="B181" s="149"/>
      <c r="D181" s="150" t="s">
        <v>237</v>
      </c>
      <c r="E181" s="151" t="s">
        <v>19</v>
      </c>
      <c r="F181" s="152" t="s">
        <v>879</v>
      </c>
      <c r="H181" s="153">
        <v>858.98199999999997</v>
      </c>
      <c r="I181" s="154"/>
      <c r="L181" s="149"/>
      <c r="M181" s="155"/>
      <c r="T181" s="156"/>
      <c r="AT181" s="151" t="s">
        <v>237</v>
      </c>
      <c r="AU181" s="151" t="s">
        <v>83</v>
      </c>
      <c r="AV181" s="12" t="s">
        <v>83</v>
      </c>
      <c r="AW181" s="12" t="s">
        <v>33</v>
      </c>
      <c r="AX181" s="12" t="s">
        <v>73</v>
      </c>
      <c r="AY181" s="151" t="s">
        <v>226</v>
      </c>
    </row>
    <row r="182" spans="2:65" s="12" customFormat="1" x14ac:dyDescent="0.2">
      <c r="B182" s="149"/>
      <c r="D182" s="150" t="s">
        <v>237</v>
      </c>
      <c r="E182" s="151" t="s">
        <v>19</v>
      </c>
      <c r="F182" s="152" t="s">
        <v>2876</v>
      </c>
      <c r="H182" s="153">
        <v>-829.68600000000004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33</v>
      </c>
      <c r="AX182" s="12" t="s">
        <v>73</v>
      </c>
      <c r="AY182" s="151" t="s">
        <v>226</v>
      </c>
    </row>
    <row r="183" spans="2:65" s="13" customFormat="1" x14ac:dyDescent="0.2">
      <c r="B183" s="157"/>
      <c r="D183" s="150" t="s">
        <v>237</v>
      </c>
      <c r="E183" s="158" t="s">
        <v>813</v>
      </c>
      <c r="F183" s="159" t="s">
        <v>240</v>
      </c>
      <c r="H183" s="160">
        <v>29.2959999999999</v>
      </c>
      <c r="I183" s="161"/>
      <c r="L183" s="157"/>
      <c r="M183" s="162"/>
      <c r="T183" s="163"/>
      <c r="AT183" s="158" t="s">
        <v>237</v>
      </c>
      <c r="AU183" s="158" t="s">
        <v>83</v>
      </c>
      <c r="AV183" s="13" t="s">
        <v>233</v>
      </c>
      <c r="AW183" s="13" t="s">
        <v>33</v>
      </c>
      <c r="AX183" s="13" t="s">
        <v>81</v>
      </c>
      <c r="AY183" s="158" t="s">
        <v>226</v>
      </c>
    </row>
    <row r="184" spans="2:65" s="12" customFormat="1" x14ac:dyDescent="0.2">
      <c r="B184" s="149"/>
      <c r="D184" s="150" t="s">
        <v>237</v>
      </c>
      <c r="F184" s="152" t="s">
        <v>2877</v>
      </c>
      <c r="H184" s="153">
        <v>52.732999999999997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4</v>
      </c>
      <c r="AX184" s="12" t="s">
        <v>81</v>
      </c>
      <c r="AY184" s="151" t="s">
        <v>226</v>
      </c>
    </row>
    <row r="185" spans="2:65" s="1" customFormat="1" ht="37.9" customHeight="1" x14ac:dyDescent="0.2">
      <c r="B185" s="33"/>
      <c r="C185" s="132" t="s">
        <v>409</v>
      </c>
      <c r="D185" s="132" t="s">
        <v>228</v>
      </c>
      <c r="E185" s="133" t="s">
        <v>882</v>
      </c>
      <c r="F185" s="134" t="s">
        <v>883</v>
      </c>
      <c r="G185" s="135" t="s">
        <v>277</v>
      </c>
      <c r="H185" s="136">
        <v>357.19200000000001</v>
      </c>
      <c r="I185" s="137"/>
      <c r="J185" s="138">
        <f>ROUND(I185*H185,2)</f>
        <v>0</v>
      </c>
      <c r="K185" s="134" t="s">
        <v>232</v>
      </c>
      <c r="L185" s="33"/>
      <c r="M185" s="139" t="s">
        <v>19</v>
      </c>
      <c r="N185" s="140" t="s">
        <v>44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233</v>
      </c>
      <c r="AT185" s="143" t="s">
        <v>228</v>
      </c>
      <c r="AU185" s="143" t="s">
        <v>83</v>
      </c>
      <c r="AY185" s="18" t="s">
        <v>226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81</v>
      </c>
      <c r="BK185" s="144">
        <f>ROUND(I185*H185,2)</f>
        <v>0</v>
      </c>
      <c r="BL185" s="18" t="s">
        <v>233</v>
      </c>
      <c r="BM185" s="143" t="s">
        <v>2878</v>
      </c>
    </row>
    <row r="186" spans="2:65" s="1" customFormat="1" x14ac:dyDescent="0.2">
      <c r="B186" s="33"/>
      <c r="D186" s="145" t="s">
        <v>235</v>
      </c>
      <c r="F186" s="146" t="s">
        <v>885</v>
      </c>
      <c r="I186" s="147"/>
      <c r="L186" s="33"/>
      <c r="M186" s="148"/>
      <c r="T186" s="54"/>
      <c r="AT186" s="18" t="s">
        <v>235</v>
      </c>
      <c r="AU186" s="18" t="s">
        <v>83</v>
      </c>
    </row>
    <row r="187" spans="2:65" s="12" customFormat="1" x14ac:dyDescent="0.2">
      <c r="B187" s="149"/>
      <c r="D187" s="150" t="s">
        <v>237</v>
      </c>
      <c r="E187" s="151" t="s">
        <v>19</v>
      </c>
      <c r="F187" s="152" t="s">
        <v>2879</v>
      </c>
      <c r="H187" s="153">
        <v>357.19200000000001</v>
      </c>
      <c r="I187" s="154"/>
      <c r="L187" s="149"/>
      <c r="M187" s="155"/>
      <c r="T187" s="156"/>
      <c r="AT187" s="151" t="s">
        <v>237</v>
      </c>
      <c r="AU187" s="151" t="s">
        <v>83</v>
      </c>
      <c r="AV187" s="12" t="s">
        <v>83</v>
      </c>
      <c r="AW187" s="12" t="s">
        <v>33</v>
      </c>
      <c r="AX187" s="12" t="s">
        <v>73</v>
      </c>
      <c r="AY187" s="151" t="s">
        <v>226</v>
      </c>
    </row>
    <row r="188" spans="2:65" s="13" customFormat="1" x14ac:dyDescent="0.2">
      <c r="B188" s="157"/>
      <c r="D188" s="150" t="s">
        <v>237</v>
      </c>
      <c r="E188" s="158" t="s">
        <v>819</v>
      </c>
      <c r="F188" s="159" t="s">
        <v>240</v>
      </c>
      <c r="H188" s="160">
        <v>357.19200000000001</v>
      </c>
      <c r="I188" s="161"/>
      <c r="L188" s="157"/>
      <c r="M188" s="162"/>
      <c r="T188" s="163"/>
      <c r="AT188" s="158" t="s">
        <v>237</v>
      </c>
      <c r="AU188" s="158" t="s">
        <v>83</v>
      </c>
      <c r="AV188" s="13" t="s">
        <v>233</v>
      </c>
      <c r="AW188" s="13" t="s">
        <v>33</v>
      </c>
      <c r="AX188" s="13" t="s">
        <v>81</v>
      </c>
      <c r="AY188" s="158" t="s">
        <v>226</v>
      </c>
    </row>
    <row r="189" spans="2:65" s="1" customFormat="1" ht="16.5" customHeight="1" x14ac:dyDescent="0.2">
      <c r="B189" s="33"/>
      <c r="C189" s="175" t="s">
        <v>414</v>
      </c>
      <c r="D189" s="175" t="s">
        <v>331</v>
      </c>
      <c r="E189" s="176" t="s">
        <v>890</v>
      </c>
      <c r="F189" s="177" t="s">
        <v>891</v>
      </c>
      <c r="G189" s="178" t="s">
        <v>492</v>
      </c>
      <c r="H189" s="179">
        <v>642.94600000000003</v>
      </c>
      <c r="I189" s="180"/>
      <c r="J189" s="181">
        <f>ROUND(I189*H189,2)</f>
        <v>0</v>
      </c>
      <c r="K189" s="177" t="s">
        <v>232</v>
      </c>
      <c r="L189" s="182"/>
      <c r="M189" s="183" t="s">
        <v>19</v>
      </c>
      <c r="N189" s="184" t="s">
        <v>44</v>
      </c>
      <c r="P189" s="141">
        <f>O189*H189</f>
        <v>0</v>
      </c>
      <c r="Q189" s="141">
        <v>1</v>
      </c>
      <c r="R189" s="141">
        <f>Q189*H189</f>
        <v>642.94600000000003</v>
      </c>
      <c r="S189" s="141">
        <v>0</v>
      </c>
      <c r="T189" s="142">
        <f>S189*H189</f>
        <v>0</v>
      </c>
      <c r="AR189" s="143" t="s">
        <v>270</v>
      </c>
      <c r="AT189" s="143" t="s">
        <v>331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2880</v>
      </c>
    </row>
    <row r="190" spans="2:65" s="12" customFormat="1" x14ac:dyDescent="0.2">
      <c r="B190" s="149"/>
      <c r="D190" s="150" t="s">
        <v>237</v>
      </c>
      <c r="E190" s="151" t="s">
        <v>19</v>
      </c>
      <c r="F190" s="152" t="s">
        <v>819</v>
      </c>
      <c r="H190" s="153">
        <v>357.19200000000001</v>
      </c>
      <c r="I190" s="154"/>
      <c r="L190" s="149"/>
      <c r="M190" s="155"/>
      <c r="T190" s="156"/>
      <c r="AT190" s="151" t="s">
        <v>237</v>
      </c>
      <c r="AU190" s="151" t="s">
        <v>83</v>
      </c>
      <c r="AV190" s="12" t="s">
        <v>83</v>
      </c>
      <c r="AW190" s="12" t="s">
        <v>33</v>
      </c>
      <c r="AX190" s="12" t="s">
        <v>81</v>
      </c>
      <c r="AY190" s="151" t="s">
        <v>226</v>
      </c>
    </row>
    <row r="191" spans="2:65" s="12" customFormat="1" x14ac:dyDescent="0.2">
      <c r="B191" s="149"/>
      <c r="D191" s="150" t="s">
        <v>237</v>
      </c>
      <c r="F191" s="152" t="s">
        <v>2881</v>
      </c>
      <c r="H191" s="153">
        <v>642.94600000000003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4</v>
      </c>
      <c r="AX191" s="12" t="s">
        <v>81</v>
      </c>
      <c r="AY191" s="151" t="s">
        <v>226</v>
      </c>
    </row>
    <row r="192" spans="2:65" s="1" customFormat="1" ht="24.2" customHeight="1" x14ac:dyDescent="0.2">
      <c r="B192" s="33"/>
      <c r="C192" s="132" t="s">
        <v>419</v>
      </c>
      <c r="D192" s="132" t="s">
        <v>228</v>
      </c>
      <c r="E192" s="133" t="s">
        <v>322</v>
      </c>
      <c r="F192" s="134" t="s">
        <v>323</v>
      </c>
      <c r="G192" s="135" t="s">
        <v>231</v>
      </c>
      <c r="H192" s="136">
        <v>2374.2820000000002</v>
      </c>
      <c r="I192" s="137"/>
      <c r="J192" s="138">
        <f>ROUND(I192*H192,2)</f>
        <v>0</v>
      </c>
      <c r="K192" s="134" t="s">
        <v>232</v>
      </c>
      <c r="L192" s="33"/>
      <c r="M192" s="139" t="s">
        <v>19</v>
      </c>
      <c r="N192" s="140" t="s">
        <v>44</v>
      </c>
      <c r="P192" s="141">
        <f>O192*H192</f>
        <v>0</v>
      </c>
      <c r="Q192" s="141">
        <v>0</v>
      </c>
      <c r="R192" s="141">
        <f>Q192*H192</f>
        <v>0</v>
      </c>
      <c r="S192" s="141">
        <v>0</v>
      </c>
      <c r="T192" s="142">
        <f>S192*H192</f>
        <v>0</v>
      </c>
      <c r="AR192" s="143" t="s">
        <v>233</v>
      </c>
      <c r="AT192" s="143" t="s">
        <v>228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2882</v>
      </c>
    </row>
    <row r="193" spans="2:65" s="1" customFormat="1" x14ac:dyDescent="0.2">
      <c r="B193" s="33"/>
      <c r="D193" s="145" t="s">
        <v>235</v>
      </c>
      <c r="F193" s="146" t="s">
        <v>325</v>
      </c>
      <c r="I193" s="147"/>
      <c r="L193" s="33"/>
      <c r="M193" s="148"/>
      <c r="T193" s="54"/>
      <c r="AT193" s="18" t="s">
        <v>235</v>
      </c>
      <c r="AU193" s="18" t="s">
        <v>83</v>
      </c>
    </row>
    <row r="194" spans="2:65" s="12" customFormat="1" x14ac:dyDescent="0.2">
      <c r="B194" s="149"/>
      <c r="D194" s="150" t="s">
        <v>237</v>
      </c>
      <c r="E194" s="151" t="s">
        <v>1351</v>
      </c>
      <c r="F194" s="152" t="s">
        <v>2823</v>
      </c>
      <c r="H194" s="153">
        <v>870.57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33</v>
      </c>
      <c r="AX194" s="12" t="s">
        <v>73</v>
      </c>
      <c r="AY194" s="151" t="s">
        <v>226</v>
      </c>
    </row>
    <row r="195" spans="2:65" s="15" customFormat="1" x14ac:dyDescent="0.2">
      <c r="B195" s="185"/>
      <c r="D195" s="150" t="s">
        <v>237</v>
      </c>
      <c r="E195" s="186" t="s">
        <v>19</v>
      </c>
      <c r="F195" s="187" t="s">
        <v>2036</v>
      </c>
      <c r="H195" s="186" t="s">
        <v>19</v>
      </c>
      <c r="I195" s="188"/>
      <c r="L195" s="185"/>
      <c r="M195" s="189"/>
      <c r="T195" s="190"/>
      <c r="AT195" s="186" t="s">
        <v>237</v>
      </c>
      <c r="AU195" s="186" t="s">
        <v>83</v>
      </c>
      <c r="AV195" s="15" t="s">
        <v>81</v>
      </c>
      <c r="AW195" s="15" t="s">
        <v>33</v>
      </c>
      <c r="AX195" s="15" t="s">
        <v>73</v>
      </c>
      <c r="AY195" s="186" t="s">
        <v>226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2883</v>
      </c>
      <c r="H196" s="153">
        <v>2374.2820000000002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" customFormat="1" ht="24.2" customHeight="1" x14ac:dyDescent="0.2">
      <c r="B197" s="33"/>
      <c r="C197" s="132" t="s">
        <v>425</v>
      </c>
      <c r="D197" s="132" t="s">
        <v>228</v>
      </c>
      <c r="E197" s="133" t="s">
        <v>1427</v>
      </c>
      <c r="F197" s="134" t="s">
        <v>1428</v>
      </c>
      <c r="G197" s="135" t="s">
        <v>231</v>
      </c>
      <c r="H197" s="136">
        <v>2374.2820000000002</v>
      </c>
      <c r="I197" s="137"/>
      <c r="J197" s="138">
        <f>ROUND(I197*H197,2)</f>
        <v>0</v>
      </c>
      <c r="K197" s="134" t="s">
        <v>232</v>
      </c>
      <c r="L197" s="33"/>
      <c r="M197" s="139" t="s">
        <v>19</v>
      </c>
      <c r="N197" s="140" t="s">
        <v>44</v>
      </c>
      <c r="P197" s="141">
        <f>O197*H197</f>
        <v>0</v>
      </c>
      <c r="Q197" s="141">
        <v>0</v>
      </c>
      <c r="R197" s="141">
        <f>Q197*H197</f>
        <v>0</v>
      </c>
      <c r="S197" s="141">
        <v>0</v>
      </c>
      <c r="T197" s="142">
        <f>S197*H197</f>
        <v>0</v>
      </c>
      <c r="AR197" s="143" t="s">
        <v>233</v>
      </c>
      <c r="AT197" s="143" t="s">
        <v>228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2884</v>
      </c>
    </row>
    <row r="198" spans="2:65" s="1" customFormat="1" x14ac:dyDescent="0.2">
      <c r="B198" s="33"/>
      <c r="D198" s="145" t="s">
        <v>235</v>
      </c>
      <c r="F198" s="146" t="s">
        <v>1430</v>
      </c>
      <c r="I198" s="147"/>
      <c r="L198" s="33"/>
      <c r="M198" s="148"/>
      <c r="T198" s="54"/>
      <c r="AT198" s="18" t="s">
        <v>235</v>
      </c>
      <c r="AU198" s="18" t="s">
        <v>83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2849</v>
      </c>
      <c r="H199" s="153">
        <v>2374.2820000000002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81</v>
      </c>
      <c r="AY199" s="151" t="s">
        <v>226</v>
      </c>
    </row>
    <row r="200" spans="2:65" s="1" customFormat="1" ht="16.5" customHeight="1" x14ac:dyDescent="0.2">
      <c r="B200" s="33"/>
      <c r="C200" s="175" t="s">
        <v>430</v>
      </c>
      <c r="D200" s="175" t="s">
        <v>331</v>
      </c>
      <c r="E200" s="176" t="s">
        <v>332</v>
      </c>
      <c r="F200" s="177" t="s">
        <v>333</v>
      </c>
      <c r="G200" s="178" t="s">
        <v>334</v>
      </c>
      <c r="H200" s="179">
        <v>35.613999999999997</v>
      </c>
      <c r="I200" s="180"/>
      <c r="J200" s="181">
        <f>ROUND(I200*H200,2)</f>
        <v>0</v>
      </c>
      <c r="K200" s="177" t="s">
        <v>232</v>
      </c>
      <c r="L200" s="182"/>
      <c r="M200" s="183" t="s">
        <v>19</v>
      </c>
      <c r="N200" s="184" t="s">
        <v>44</v>
      </c>
      <c r="P200" s="141">
        <f>O200*H200</f>
        <v>0</v>
      </c>
      <c r="Q200" s="141">
        <v>1E-3</v>
      </c>
      <c r="R200" s="141">
        <f>Q200*H200</f>
        <v>3.5614E-2</v>
      </c>
      <c r="S200" s="141">
        <v>0</v>
      </c>
      <c r="T200" s="142">
        <f>S200*H200</f>
        <v>0</v>
      </c>
      <c r="AR200" s="143" t="s">
        <v>270</v>
      </c>
      <c r="AT200" s="143" t="s">
        <v>331</v>
      </c>
      <c r="AU200" s="143" t="s">
        <v>83</v>
      </c>
      <c r="AY200" s="18" t="s">
        <v>226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81</v>
      </c>
      <c r="BK200" s="144">
        <f>ROUND(I200*H200,2)</f>
        <v>0</v>
      </c>
      <c r="BL200" s="18" t="s">
        <v>233</v>
      </c>
      <c r="BM200" s="143" t="s">
        <v>2885</v>
      </c>
    </row>
    <row r="201" spans="2:65" s="12" customFormat="1" x14ac:dyDescent="0.2">
      <c r="B201" s="149"/>
      <c r="D201" s="150" t="s">
        <v>237</v>
      </c>
      <c r="F201" s="152" t="s">
        <v>2886</v>
      </c>
      <c r="H201" s="153">
        <v>35.613999999999997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4</v>
      </c>
      <c r="AX201" s="12" t="s">
        <v>81</v>
      </c>
      <c r="AY201" s="151" t="s">
        <v>226</v>
      </c>
    </row>
    <row r="202" spans="2:65" s="1" customFormat="1" ht="16.5" customHeight="1" x14ac:dyDescent="0.2">
      <c r="B202" s="33"/>
      <c r="C202" s="132" t="s">
        <v>436</v>
      </c>
      <c r="D202" s="132" t="s">
        <v>228</v>
      </c>
      <c r="E202" s="133" t="s">
        <v>1433</v>
      </c>
      <c r="F202" s="134" t="s">
        <v>1434</v>
      </c>
      <c r="G202" s="135" t="s">
        <v>231</v>
      </c>
      <c r="H202" s="136">
        <v>2374.2820000000002</v>
      </c>
      <c r="I202" s="137"/>
      <c r="J202" s="138">
        <f>ROUND(I202*H202,2)</f>
        <v>0</v>
      </c>
      <c r="K202" s="134" t="s">
        <v>232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2887</v>
      </c>
    </row>
    <row r="203" spans="2:65" s="1" customFormat="1" x14ac:dyDescent="0.2">
      <c r="B203" s="33"/>
      <c r="D203" s="145" t="s">
        <v>235</v>
      </c>
      <c r="F203" s="146" t="s">
        <v>1436</v>
      </c>
      <c r="I203" s="147"/>
      <c r="L203" s="33"/>
      <c r="M203" s="148"/>
      <c r="T203" s="54"/>
      <c r="AT203" s="18" t="s">
        <v>235</v>
      </c>
      <c r="AU203" s="18" t="s">
        <v>83</v>
      </c>
    </row>
    <row r="204" spans="2:65" s="1" customFormat="1" ht="16.5" customHeight="1" x14ac:dyDescent="0.2">
      <c r="B204" s="33"/>
      <c r="C204" s="132" t="s">
        <v>442</v>
      </c>
      <c r="D204" s="132" t="s">
        <v>228</v>
      </c>
      <c r="E204" s="133" t="s">
        <v>1437</v>
      </c>
      <c r="F204" s="134" t="s">
        <v>1438</v>
      </c>
      <c r="G204" s="135" t="s">
        <v>231</v>
      </c>
      <c r="H204" s="136">
        <v>2374.2820000000002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2888</v>
      </c>
    </row>
    <row r="205" spans="2:65" s="1" customFormat="1" x14ac:dyDescent="0.2">
      <c r="B205" s="33"/>
      <c r="D205" s="145" t="s">
        <v>235</v>
      </c>
      <c r="F205" s="146" t="s">
        <v>1440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" customFormat="1" ht="16.5" customHeight="1" x14ac:dyDescent="0.2">
      <c r="B206" s="33"/>
      <c r="C206" s="132" t="s">
        <v>447</v>
      </c>
      <c r="D206" s="132" t="s">
        <v>228</v>
      </c>
      <c r="E206" s="133" t="s">
        <v>349</v>
      </c>
      <c r="F206" s="134" t="s">
        <v>350</v>
      </c>
      <c r="G206" s="135" t="s">
        <v>277</v>
      </c>
      <c r="H206" s="136">
        <v>23.742999999999999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2889</v>
      </c>
    </row>
    <row r="207" spans="2:65" s="1" customFormat="1" x14ac:dyDescent="0.2">
      <c r="B207" s="33"/>
      <c r="D207" s="145" t="s">
        <v>235</v>
      </c>
      <c r="F207" s="146" t="s">
        <v>352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2" customFormat="1" x14ac:dyDescent="0.2">
      <c r="B208" s="149"/>
      <c r="D208" s="150" t="s">
        <v>237</v>
      </c>
      <c r="F208" s="152" t="s">
        <v>2890</v>
      </c>
      <c r="H208" s="153">
        <v>23.742999999999999</v>
      </c>
      <c r="I208" s="154"/>
      <c r="L208" s="149"/>
      <c r="M208" s="155"/>
      <c r="T208" s="156"/>
      <c r="AT208" s="151" t="s">
        <v>237</v>
      </c>
      <c r="AU208" s="151" t="s">
        <v>83</v>
      </c>
      <c r="AV208" s="12" t="s">
        <v>83</v>
      </c>
      <c r="AW208" s="12" t="s">
        <v>4</v>
      </c>
      <c r="AX208" s="12" t="s">
        <v>81</v>
      </c>
      <c r="AY208" s="151" t="s">
        <v>226</v>
      </c>
    </row>
    <row r="209" spans="2:65" s="11" customFormat="1" ht="22.9" customHeight="1" x14ac:dyDescent="0.2">
      <c r="B209" s="120"/>
      <c r="D209" s="121" t="s">
        <v>72</v>
      </c>
      <c r="E209" s="130" t="s">
        <v>83</v>
      </c>
      <c r="F209" s="130" t="s">
        <v>618</v>
      </c>
      <c r="I209" s="123"/>
      <c r="J209" s="131">
        <f>BK209</f>
        <v>0</v>
      </c>
      <c r="L209" s="120"/>
      <c r="M209" s="125"/>
      <c r="P209" s="126">
        <f>SUM(P210:P212)</f>
        <v>0</v>
      </c>
      <c r="R209" s="126">
        <f>SUM(R210:R212)</f>
        <v>161.95608000000001</v>
      </c>
      <c r="T209" s="127">
        <f>SUM(T210:T212)</f>
        <v>0</v>
      </c>
      <c r="AR209" s="121" t="s">
        <v>81</v>
      </c>
      <c r="AT209" s="128" t="s">
        <v>72</v>
      </c>
      <c r="AU209" s="128" t="s">
        <v>81</v>
      </c>
      <c r="AY209" s="121" t="s">
        <v>226</v>
      </c>
      <c r="BK209" s="129">
        <f>SUM(BK210:BK212)</f>
        <v>0</v>
      </c>
    </row>
    <row r="210" spans="2:65" s="1" customFormat="1" ht="37.9" customHeight="1" x14ac:dyDescent="0.2">
      <c r="B210" s="33"/>
      <c r="C210" s="132" t="s">
        <v>452</v>
      </c>
      <c r="D210" s="132" t="s">
        <v>228</v>
      </c>
      <c r="E210" s="133" t="s">
        <v>619</v>
      </c>
      <c r="F210" s="134" t="s">
        <v>620</v>
      </c>
      <c r="G210" s="135" t="s">
        <v>396</v>
      </c>
      <c r="H210" s="136">
        <v>792</v>
      </c>
      <c r="I210" s="137"/>
      <c r="J210" s="138">
        <f>ROUND(I210*H210,2)</f>
        <v>0</v>
      </c>
      <c r="K210" s="134" t="s">
        <v>232</v>
      </c>
      <c r="L210" s="33"/>
      <c r="M210" s="139" t="s">
        <v>19</v>
      </c>
      <c r="N210" s="140" t="s">
        <v>44</v>
      </c>
      <c r="P210" s="141">
        <f>O210*H210</f>
        <v>0</v>
      </c>
      <c r="Q210" s="141">
        <v>0.20449000000000001</v>
      </c>
      <c r="R210" s="141">
        <f>Q210*H210</f>
        <v>161.95608000000001</v>
      </c>
      <c r="S210" s="141">
        <v>0</v>
      </c>
      <c r="T210" s="142">
        <f>S210*H210</f>
        <v>0</v>
      </c>
      <c r="AR210" s="143" t="s">
        <v>233</v>
      </c>
      <c r="AT210" s="143" t="s">
        <v>228</v>
      </c>
      <c r="AU210" s="143" t="s">
        <v>83</v>
      </c>
      <c r="AY210" s="18" t="s">
        <v>226</v>
      </c>
      <c r="BE210" s="144">
        <f>IF(N210="základní",J210,0)</f>
        <v>0</v>
      </c>
      <c r="BF210" s="144">
        <f>IF(N210="snížená",J210,0)</f>
        <v>0</v>
      </c>
      <c r="BG210" s="144">
        <f>IF(N210="zákl. přenesená",J210,0)</f>
        <v>0</v>
      </c>
      <c r="BH210" s="144">
        <f>IF(N210="sníž. přenesená",J210,0)</f>
        <v>0</v>
      </c>
      <c r="BI210" s="144">
        <f>IF(N210="nulová",J210,0)</f>
        <v>0</v>
      </c>
      <c r="BJ210" s="18" t="s">
        <v>81</v>
      </c>
      <c r="BK210" s="144">
        <f>ROUND(I210*H210,2)</f>
        <v>0</v>
      </c>
      <c r="BL210" s="18" t="s">
        <v>233</v>
      </c>
      <c r="BM210" s="143" t="s">
        <v>2891</v>
      </c>
    </row>
    <row r="211" spans="2:65" s="1" customFormat="1" x14ac:dyDescent="0.2">
      <c r="B211" s="33"/>
      <c r="D211" s="145" t="s">
        <v>235</v>
      </c>
      <c r="F211" s="146" t="s">
        <v>622</v>
      </c>
      <c r="I211" s="147"/>
      <c r="L211" s="33"/>
      <c r="M211" s="148"/>
      <c r="T211" s="54"/>
      <c r="AT211" s="18" t="s">
        <v>235</v>
      </c>
      <c r="AU211" s="18" t="s">
        <v>83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2826</v>
      </c>
      <c r="H212" s="153">
        <v>792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1" customFormat="1" ht="22.9" customHeight="1" x14ac:dyDescent="0.2">
      <c r="B213" s="120"/>
      <c r="D213" s="121" t="s">
        <v>72</v>
      </c>
      <c r="E213" s="130" t="s">
        <v>233</v>
      </c>
      <c r="F213" s="130" t="s">
        <v>424</v>
      </c>
      <c r="I213" s="123"/>
      <c r="J213" s="131">
        <f>BK213</f>
        <v>0</v>
      </c>
      <c r="L213" s="120"/>
      <c r="M213" s="125"/>
      <c r="P213" s="126">
        <f>SUM(P214:P225)</f>
        <v>0</v>
      </c>
      <c r="R213" s="126">
        <f>SUM(R214:R225)</f>
        <v>166.24320840000001</v>
      </c>
      <c r="T213" s="127">
        <f>SUM(T214:T225)</f>
        <v>0</v>
      </c>
      <c r="AR213" s="121" t="s">
        <v>81</v>
      </c>
      <c r="AT213" s="128" t="s">
        <v>72</v>
      </c>
      <c r="AU213" s="128" t="s">
        <v>81</v>
      </c>
      <c r="AY213" s="121" t="s">
        <v>226</v>
      </c>
      <c r="BK213" s="129">
        <f>SUM(BK214:BK225)</f>
        <v>0</v>
      </c>
    </row>
    <row r="214" spans="2:65" s="1" customFormat="1" ht="16.5" customHeight="1" x14ac:dyDescent="0.2">
      <c r="B214" s="33"/>
      <c r="C214" s="132" t="s">
        <v>457</v>
      </c>
      <c r="D214" s="132" t="s">
        <v>228</v>
      </c>
      <c r="E214" s="133" t="s">
        <v>901</v>
      </c>
      <c r="F214" s="134" t="s">
        <v>902</v>
      </c>
      <c r="G214" s="135" t="s">
        <v>277</v>
      </c>
      <c r="H214" s="136">
        <v>87.12</v>
      </c>
      <c r="I214" s="137"/>
      <c r="J214" s="138">
        <f>ROUND(I214*H214,2)</f>
        <v>0</v>
      </c>
      <c r="K214" s="134" t="s">
        <v>232</v>
      </c>
      <c r="L214" s="33"/>
      <c r="M214" s="139" t="s">
        <v>19</v>
      </c>
      <c r="N214" s="140" t="s">
        <v>44</v>
      </c>
      <c r="P214" s="141">
        <f>O214*H214</f>
        <v>0</v>
      </c>
      <c r="Q214" s="141">
        <v>1.8907700000000001</v>
      </c>
      <c r="R214" s="141">
        <f>Q214*H214</f>
        <v>164.72388240000001</v>
      </c>
      <c r="S214" s="141">
        <v>0</v>
      </c>
      <c r="T214" s="142">
        <f>S214*H214</f>
        <v>0</v>
      </c>
      <c r="AR214" s="143" t="s">
        <v>233</v>
      </c>
      <c r="AT214" s="143" t="s">
        <v>228</v>
      </c>
      <c r="AU214" s="143" t="s">
        <v>83</v>
      </c>
      <c r="AY214" s="18" t="s">
        <v>226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8" t="s">
        <v>81</v>
      </c>
      <c r="BK214" s="144">
        <f>ROUND(I214*H214,2)</f>
        <v>0</v>
      </c>
      <c r="BL214" s="18" t="s">
        <v>233</v>
      </c>
      <c r="BM214" s="143" t="s">
        <v>2892</v>
      </c>
    </row>
    <row r="215" spans="2:65" s="1" customFormat="1" x14ac:dyDescent="0.2">
      <c r="B215" s="33"/>
      <c r="D215" s="145" t="s">
        <v>235</v>
      </c>
      <c r="F215" s="146" t="s">
        <v>904</v>
      </c>
      <c r="I215" s="147"/>
      <c r="L215" s="33"/>
      <c r="M215" s="148"/>
      <c r="T215" s="54"/>
      <c r="AT215" s="18" t="s">
        <v>235</v>
      </c>
      <c r="AU215" s="18" t="s">
        <v>83</v>
      </c>
    </row>
    <row r="216" spans="2:65" s="12" customFormat="1" x14ac:dyDescent="0.2">
      <c r="B216" s="149"/>
      <c r="D216" s="150" t="s">
        <v>237</v>
      </c>
      <c r="E216" s="151" t="s">
        <v>19</v>
      </c>
      <c r="F216" s="152" t="s">
        <v>2893</v>
      </c>
      <c r="H216" s="153">
        <v>87.12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33</v>
      </c>
      <c r="AX216" s="12" t="s">
        <v>73</v>
      </c>
      <c r="AY216" s="151" t="s">
        <v>226</v>
      </c>
    </row>
    <row r="217" spans="2:65" s="13" customFormat="1" x14ac:dyDescent="0.2">
      <c r="B217" s="157"/>
      <c r="D217" s="150" t="s">
        <v>237</v>
      </c>
      <c r="E217" s="158" t="s">
        <v>811</v>
      </c>
      <c r="F217" s="159" t="s">
        <v>240</v>
      </c>
      <c r="H217" s="160">
        <v>87.12</v>
      </c>
      <c r="I217" s="161"/>
      <c r="L217" s="157"/>
      <c r="M217" s="162"/>
      <c r="T217" s="163"/>
      <c r="AT217" s="158" t="s">
        <v>237</v>
      </c>
      <c r="AU217" s="158" t="s">
        <v>83</v>
      </c>
      <c r="AV217" s="13" t="s">
        <v>233</v>
      </c>
      <c r="AW217" s="13" t="s">
        <v>33</v>
      </c>
      <c r="AX217" s="13" t="s">
        <v>81</v>
      </c>
      <c r="AY217" s="158" t="s">
        <v>226</v>
      </c>
    </row>
    <row r="218" spans="2:65" s="1" customFormat="1" ht="24.2" customHeight="1" x14ac:dyDescent="0.2">
      <c r="B218" s="33"/>
      <c r="C218" s="132" t="s">
        <v>462</v>
      </c>
      <c r="D218" s="132" t="s">
        <v>228</v>
      </c>
      <c r="E218" s="133" t="s">
        <v>907</v>
      </c>
      <c r="F218" s="134" t="s">
        <v>908</v>
      </c>
      <c r="G218" s="135" t="s">
        <v>277</v>
      </c>
      <c r="H218" s="136">
        <v>0.67500000000000004</v>
      </c>
      <c r="I218" s="137"/>
      <c r="J218" s="138">
        <f>ROUND(I218*H218,2)</f>
        <v>0</v>
      </c>
      <c r="K218" s="134" t="s">
        <v>232</v>
      </c>
      <c r="L218" s="33"/>
      <c r="M218" s="139" t="s">
        <v>19</v>
      </c>
      <c r="N218" s="140" t="s">
        <v>44</v>
      </c>
      <c r="P218" s="141">
        <f>O218*H218</f>
        <v>0</v>
      </c>
      <c r="Q218" s="141">
        <v>2.234</v>
      </c>
      <c r="R218" s="141">
        <f>Q218*H218</f>
        <v>1.5079500000000001</v>
      </c>
      <c r="S218" s="141">
        <v>0</v>
      </c>
      <c r="T218" s="142">
        <f>S218*H218</f>
        <v>0</v>
      </c>
      <c r="AR218" s="143" t="s">
        <v>233</v>
      </c>
      <c r="AT218" s="143" t="s">
        <v>228</v>
      </c>
      <c r="AU218" s="143" t="s">
        <v>83</v>
      </c>
      <c r="AY218" s="18" t="s">
        <v>226</v>
      </c>
      <c r="BE218" s="144">
        <f>IF(N218="základní",J218,0)</f>
        <v>0</v>
      </c>
      <c r="BF218" s="144">
        <f>IF(N218="snížená",J218,0)</f>
        <v>0</v>
      </c>
      <c r="BG218" s="144">
        <f>IF(N218="zákl. přenesená",J218,0)</f>
        <v>0</v>
      </c>
      <c r="BH218" s="144">
        <f>IF(N218="sníž. přenesená",J218,0)</f>
        <v>0</v>
      </c>
      <c r="BI218" s="144">
        <f>IF(N218="nulová",J218,0)</f>
        <v>0</v>
      </c>
      <c r="BJ218" s="18" t="s">
        <v>81</v>
      </c>
      <c r="BK218" s="144">
        <f>ROUND(I218*H218,2)</f>
        <v>0</v>
      </c>
      <c r="BL218" s="18" t="s">
        <v>233</v>
      </c>
      <c r="BM218" s="143" t="s">
        <v>2894</v>
      </c>
    </row>
    <row r="219" spans="2:65" s="1" customFormat="1" x14ac:dyDescent="0.2">
      <c r="B219" s="33"/>
      <c r="D219" s="145" t="s">
        <v>235</v>
      </c>
      <c r="F219" s="146" t="s">
        <v>910</v>
      </c>
      <c r="I219" s="147"/>
      <c r="L219" s="33"/>
      <c r="M219" s="148"/>
      <c r="T219" s="54"/>
      <c r="AT219" s="18" t="s">
        <v>235</v>
      </c>
      <c r="AU219" s="18" t="s">
        <v>83</v>
      </c>
    </row>
    <row r="220" spans="2:65" s="12" customFormat="1" x14ac:dyDescent="0.2">
      <c r="B220" s="149"/>
      <c r="D220" s="150" t="s">
        <v>237</v>
      </c>
      <c r="E220" s="151" t="s">
        <v>19</v>
      </c>
      <c r="F220" s="152" t="s">
        <v>2895</v>
      </c>
      <c r="H220" s="153">
        <v>0.67500000000000004</v>
      </c>
      <c r="I220" s="154"/>
      <c r="L220" s="149"/>
      <c r="M220" s="155"/>
      <c r="T220" s="156"/>
      <c r="AT220" s="151" t="s">
        <v>237</v>
      </c>
      <c r="AU220" s="151" t="s">
        <v>83</v>
      </c>
      <c r="AV220" s="12" t="s">
        <v>83</v>
      </c>
      <c r="AW220" s="12" t="s">
        <v>33</v>
      </c>
      <c r="AX220" s="12" t="s">
        <v>73</v>
      </c>
      <c r="AY220" s="151" t="s">
        <v>226</v>
      </c>
    </row>
    <row r="221" spans="2:65" s="13" customFormat="1" x14ac:dyDescent="0.2">
      <c r="B221" s="157"/>
      <c r="D221" s="150" t="s">
        <v>237</v>
      </c>
      <c r="E221" s="158" t="s">
        <v>808</v>
      </c>
      <c r="F221" s="159" t="s">
        <v>240</v>
      </c>
      <c r="H221" s="160">
        <v>0.67500000000000004</v>
      </c>
      <c r="I221" s="161"/>
      <c r="L221" s="157"/>
      <c r="M221" s="162"/>
      <c r="T221" s="163"/>
      <c r="AT221" s="158" t="s">
        <v>237</v>
      </c>
      <c r="AU221" s="158" t="s">
        <v>83</v>
      </c>
      <c r="AV221" s="13" t="s">
        <v>233</v>
      </c>
      <c r="AW221" s="13" t="s">
        <v>33</v>
      </c>
      <c r="AX221" s="13" t="s">
        <v>81</v>
      </c>
      <c r="AY221" s="158" t="s">
        <v>226</v>
      </c>
    </row>
    <row r="222" spans="2:65" s="1" customFormat="1" ht="24.2" customHeight="1" x14ac:dyDescent="0.2">
      <c r="B222" s="33"/>
      <c r="C222" s="132" t="s">
        <v>468</v>
      </c>
      <c r="D222" s="132" t="s">
        <v>228</v>
      </c>
      <c r="E222" s="133" t="s">
        <v>912</v>
      </c>
      <c r="F222" s="134" t="s">
        <v>913</v>
      </c>
      <c r="G222" s="135" t="s">
        <v>231</v>
      </c>
      <c r="H222" s="136">
        <v>1.8</v>
      </c>
      <c r="I222" s="137"/>
      <c r="J222" s="138">
        <f>ROUND(I222*H222,2)</f>
        <v>0</v>
      </c>
      <c r="K222" s="134" t="s">
        <v>232</v>
      </c>
      <c r="L222" s="33"/>
      <c r="M222" s="139" t="s">
        <v>19</v>
      </c>
      <c r="N222" s="140" t="s">
        <v>44</v>
      </c>
      <c r="P222" s="141">
        <f>O222*H222</f>
        <v>0</v>
      </c>
      <c r="Q222" s="141">
        <v>6.3200000000000001E-3</v>
      </c>
      <c r="R222" s="141">
        <f>Q222*H222</f>
        <v>1.1376000000000001E-2</v>
      </c>
      <c r="S222" s="141">
        <v>0</v>
      </c>
      <c r="T222" s="142">
        <f>S222*H222</f>
        <v>0</v>
      </c>
      <c r="AR222" s="143" t="s">
        <v>233</v>
      </c>
      <c r="AT222" s="143" t="s">
        <v>228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2896</v>
      </c>
    </row>
    <row r="223" spans="2:65" s="1" customFormat="1" x14ac:dyDescent="0.2">
      <c r="B223" s="33"/>
      <c r="D223" s="145" t="s">
        <v>235</v>
      </c>
      <c r="F223" s="146" t="s">
        <v>915</v>
      </c>
      <c r="I223" s="147"/>
      <c r="L223" s="33"/>
      <c r="M223" s="148"/>
      <c r="T223" s="54"/>
      <c r="AT223" s="18" t="s">
        <v>235</v>
      </c>
      <c r="AU223" s="18" t="s">
        <v>83</v>
      </c>
    </row>
    <row r="224" spans="2:65" s="12" customFormat="1" x14ac:dyDescent="0.2">
      <c r="B224" s="149"/>
      <c r="D224" s="150" t="s">
        <v>237</v>
      </c>
      <c r="E224" s="151" t="s">
        <v>19</v>
      </c>
      <c r="F224" s="152" t="s">
        <v>2897</v>
      </c>
      <c r="H224" s="153">
        <v>1.8</v>
      </c>
      <c r="I224" s="154"/>
      <c r="L224" s="149"/>
      <c r="M224" s="155"/>
      <c r="T224" s="156"/>
      <c r="AT224" s="151" t="s">
        <v>237</v>
      </c>
      <c r="AU224" s="151" t="s">
        <v>83</v>
      </c>
      <c r="AV224" s="12" t="s">
        <v>83</v>
      </c>
      <c r="AW224" s="12" t="s">
        <v>33</v>
      </c>
      <c r="AX224" s="12" t="s">
        <v>73</v>
      </c>
      <c r="AY224" s="151" t="s">
        <v>226</v>
      </c>
    </row>
    <row r="225" spans="2:65" s="13" customFormat="1" x14ac:dyDescent="0.2">
      <c r="B225" s="157"/>
      <c r="D225" s="150" t="s">
        <v>237</v>
      </c>
      <c r="E225" s="158" t="s">
        <v>19</v>
      </c>
      <c r="F225" s="159" t="s">
        <v>240</v>
      </c>
      <c r="H225" s="160">
        <v>1.8</v>
      </c>
      <c r="I225" s="161"/>
      <c r="L225" s="157"/>
      <c r="M225" s="162"/>
      <c r="T225" s="163"/>
      <c r="AT225" s="158" t="s">
        <v>237</v>
      </c>
      <c r="AU225" s="158" t="s">
        <v>83</v>
      </c>
      <c r="AV225" s="13" t="s">
        <v>233</v>
      </c>
      <c r="AW225" s="13" t="s">
        <v>33</v>
      </c>
      <c r="AX225" s="13" t="s">
        <v>81</v>
      </c>
      <c r="AY225" s="158" t="s">
        <v>226</v>
      </c>
    </row>
    <row r="226" spans="2:65" s="11" customFormat="1" ht="22.9" customHeight="1" x14ac:dyDescent="0.2">
      <c r="B226" s="120"/>
      <c r="D226" s="121" t="s">
        <v>72</v>
      </c>
      <c r="E226" s="130" t="s">
        <v>255</v>
      </c>
      <c r="F226" s="130" t="s">
        <v>435</v>
      </c>
      <c r="I226" s="123"/>
      <c r="J226" s="131">
        <f>BK226</f>
        <v>0</v>
      </c>
      <c r="L226" s="120"/>
      <c r="M226" s="125"/>
      <c r="P226" s="126">
        <f>SUM(P227:P254)</f>
        <v>0</v>
      </c>
      <c r="R226" s="126">
        <f>SUM(R227:R254)</f>
        <v>0</v>
      </c>
      <c r="T226" s="127">
        <f>SUM(T227:T254)</f>
        <v>0</v>
      </c>
      <c r="AR226" s="121" t="s">
        <v>81</v>
      </c>
      <c r="AT226" s="128" t="s">
        <v>72</v>
      </c>
      <c r="AU226" s="128" t="s">
        <v>81</v>
      </c>
      <c r="AY226" s="121" t="s">
        <v>226</v>
      </c>
      <c r="BK226" s="129">
        <f>SUM(BK227:BK254)</f>
        <v>0</v>
      </c>
    </row>
    <row r="227" spans="2:65" s="1" customFormat="1" ht="16.5" customHeight="1" x14ac:dyDescent="0.2">
      <c r="B227" s="33"/>
      <c r="C227" s="132" t="s">
        <v>473</v>
      </c>
      <c r="D227" s="132" t="s">
        <v>228</v>
      </c>
      <c r="E227" s="133" t="s">
        <v>1461</v>
      </c>
      <c r="F227" s="134" t="s">
        <v>1462</v>
      </c>
      <c r="G227" s="135" t="s">
        <v>231</v>
      </c>
      <c r="H227" s="136">
        <v>15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0</v>
      </c>
      <c r="R227" s="141">
        <f>Q227*H227</f>
        <v>0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2898</v>
      </c>
    </row>
    <row r="228" spans="2:65" s="1" customFormat="1" x14ac:dyDescent="0.2">
      <c r="B228" s="33"/>
      <c r="D228" s="145" t="s">
        <v>235</v>
      </c>
      <c r="F228" s="146" t="s">
        <v>1464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2899</v>
      </c>
      <c r="H229" s="153">
        <v>15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73</v>
      </c>
      <c r="AY229" s="151" t="s">
        <v>226</v>
      </c>
    </row>
    <row r="230" spans="2:65" s="13" customFormat="1" x14ac:dyDescent="0.2">
      <c r="B230" s="157"/>
      <c r="D230" s="150" t="s">
        <v>237</v>
      </c>
      <c r="E230" s="158" t="s">
        <v>1145</v>
      </c>
      <c r="F230" s="159" t="s">
        <v>240</v>
      </c>
      <c r="H230" s="160">
        <v>15</v>
      </c>
      <c r="I230" s="161"/>
      <c r="L230" s="157"/>
      <c r="M230" s="162"/>
      <c r="T230" s="163"/>
      <c r="AT230" s="158" t="s">
        <v>237</v>
      </c>
      <c r="AU230" s="158" t="s">
        <v>83</v>
      </c>
      <c r="AV230" s="13" t="s">
        <v>233</v>
      </c>
      <c r="AW230" s="13" t="s">
        <v>33</v>
      </c>
      <c r="AX230" s="13" t="s">
        <v>81</v>
      </c>
      <c r="AY230" s="158" t="s">
        <v>226</v>
      </c>
    </row>
    <row r="231" spans="2:65" s="1" customFormat="1" ht="21.75" customHeight="1" x14ac:dyDescent="0.2">
      <c r="B231" s="33"/>
      <c r="C231" s="132" t="s">
        <v>479</v>
      </c>
      <c r="D231" s="132" t="s">
        <v>228</v>
      </c>
      <c r="E231" s="133" t="s">
        <v>1699</v>
      </c>
      <c r="F231" s="134" t="s">
        <v>1700</v>
      </c>
      <c r="G231" s="135" t="s">
        <v>231</v>
      </c>
      <c r="H231" s="136">
        <v>15</v>
      </c>
      <c r="I231" s="137"/>
      <c r="J231" s="138">
        <f>ROUND(I231*H231,2)</f>
        <v>0</v>
      </c>
      <c r="K231" s="134" t="s">
        <v>232</v>
      </c>
      <c r="L231" s="33"/>
      <c r="M231" s="139" t="s">
        <v>19</v>
      </c>
      <c r="N231" s="140" t="s">
        <v>44</v>
      </c>
      <c r="P231" s="141">
        <f>O231*H231</f>
        <v>0</v>
      </c>
      <c r="Q231" s="141">
        <v>0</v>
      </c>
      <c r="R231" s="141">
        <f>Q231*H231</f>
        <v>0</v>
      </c>
      <c r="S231" s="141">
        <v>0</v>
      </c>
      <c r="T231" s="142">
        <f>S231*H231</f>
        <v>0</v>
      </c>
      <c r="AR231" s="143" t="s">
        <v>233</v>
      </c>
      <c r="AT231" s="143" t="s">
        <v>228</v>
      </c>
      <c r="AU231" s="143" t="s">
        <v>83</v>
      </c>
      <c r="AY231" s="18" t="s">
        <v>226</v>
      </c>
      <c r="BE231" s="144">
        <f>IF(N231="základní",J231,0)</f>
        <v>0</v>
      </c>
      <c r="BF231" s="144">
        <f>IF(N231="snížená",J231,0)</f>
        <v>0</v>
      </c>
      <c r="BG231" s="144">
        <f>IF(N231="zákl. přenesená",J231,0)</f>
        <v>0</v>
      </c>
      <c r="BH231" s="144">
        <f>IF(N231="sníž. přenesená",J231,0)</f>
        <v>0</v>
      </c>
      <c r="BI231" s="144">
        <f>IF(N231="nulová",J231,0)</f>
        <v>0</v>
      </c>
      <c r="BJ231" s="18" t="s">
        <v>81</v>
      </c>
      <c r="BK231" s="144">
        <f>ROUND(I231*H231,2)</f>
        <v>0</v>
      </c>
      <c r="BL231" s="18" t="s">
        <v>233</v>
      </c>
      <c r="BM231" s="143" t="s">
        <v>2900</v>
      </c>
    </row>
    <row r="232" spans="2:65" s="1" customFormat="1" x14ac:dyDescent="0.2">
      <c r="B232" s="33"/>
      <c r="D232" s="145" t="s">
        <v>235</v>
      </c>
      <c r="F232" s="146" t="s">
        <v>1702</v>
      </c>
      <c r="I232" s="147"/>
      <c r="L232" s="33"/>
      <c r="M232" s="148"/>
      <c r="T232" s="54"/>
      <c r="AT232" s="18" t="s">
        <v>235</v>
      </c>
      <c r="AU232" s="18" t="s">
        <v>83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1703</v>
      </c>
      <c r="H233" s="153">
        <v>15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81</v>
      </c>
      <c r="AY233" s="151" t="s">
        <v>226</v>
      </c>
    </row>
    <row r="234" spans="2:65" s="1" customFormat="1" ht="24.2" customHeight="1" x14ac:dyDescent="0.2">
      <c r="B234" s="33"/>
      <c r="C234" s="132" t="s">
        <v>484</v>
      </c>
      <c r="D234" s="132" t="s">
        <v>228</v>
      </c>
      <c r="E234" s="133" t="s">
        <v>1709</v>
      </c>
      <c r="F234" s="134" t="s">
        <v>1710</v>
      </c>
      <c r="G234" s="135" t="s">
        <v>231</v>
      </c>
      <c r="H234" s="136">
        <v>25.872</v>
      </c>
      <c r="I234" s="137"/>
      <c r="J234" s="138">
        <f>ROUND(I234*H234,2)</f>
        <v>0</v>
      </c>
      <c r="K234" s="134" t="s">
        <v>232</v>
      </c>
      <c r="L234" s="33"/>
      <c r="M234" s="139" t="s">
        <v>19</v>
      </c>
      <c r="N234" s="140" t="s">
        <v>44</v>
      </c>
      <c r="P234" s="141">
        <f>O234*H234</f>
        <v>0</v>
      </c>
      <c r="Q234" s="141">
        <v>0</v>
      </c>
      <c r="R234" s="141">
        <f>Q234*H234</f>
        <v>0</v>
      </c>
      <c r="S234" s="141">
        <v>0</v>
      </c>
      <c r="T234" s="142">
        <f>S234*H234</f>
        <v>0</v>
      </c>
      <c r="AR234" s="143" t="s">
        <v>233</v>
      </c>
      <c r="AT234" s="143" t="s">
        <v>228</v>
      </c>
      <c r="AU234" s="143" t="s">
        <v>83</v>
      </c>
      <c r="AY234" s="18" t="s">
        <v>226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81</v>
      </c>
      <c r="BK234" s="144">
        <f>ROUND(I234*H234,2)</f>
        <v>0</v>
      </c>
      <c r="BL234" s="18" t="s">
        <v>233</v>
      </c>
      <c r="BM234" s="143" t="s">
        <v>2901</v>
      </c>
    </row>
    <row r="235" spans="2:65" s="1" customFormat="1" x14ac:dyDescent="0.2">
      <c r="B235" s="33"/>
      <c r="D235" s="145" t="s">
        <v>235</v>
      </c>
      <c r="F235" s="146" t="s">
        <v>1712</v>
      </c>
      <c r="I235" s="147"/>
      <c r="L235" s="33"/>
      <c r="M235" s="148"/>
      <c r="T235" s="54"/>
      <c r="AT235" s="18" t="s">
        <v>235</v>
      </c>
      <c r="AU235" s="18" t="s">
        <v>83</v>
      </c>
    </row>
    <row r="236" spans="2:65" s="12" customFormat="1" x14ac:dyDescent="0.2">
      <c r="B236" s="149"/>
      <c r="D236" s="150" t="s">
        <v>237</v>
      </c>
      <c r="E236" s="151" t="s">
        <v>19</v>
      </c>
      <c r="F236" s="152" t="s">
        <v>2902</v>
      </c>
      <c r="H236" s="153">
        <v>25.872</v>
      </c>
      <c r="I236" s="154"/>
      <c r="L236" s="149"/>
      <c r="M236" s="155"/>
      <c r="T236" s="156"/>
      <c r="AT236" s="151" t="s">
        <v>237</v>
      </c>
      <c r="AU236" s="151" t="s">
        <v>83</v>
      </c>
      <c r="AV236" s="12" t="s">
        <v>83</v>
      </c>
      <c r="AW236" s="12" t="s">
        <v>33</v>
      </c>
      <c r="AX236" s="12" t="s">
        <v>73</v>
      </c>
      <c r="AY236" s="151" t="s">
        <v>226</v>
      </c>
    </row>
    <row r="237" spans="2:65" s="13" customFormat="1" x14ac:dyDescent="0.2">
      <c r="B237" s="157"/>
      <c r="D237" s="150" t="s">
        <v>237</v>
      </c>
      <c r="E237" s="158" t="s">
        <v>19</v>
      </c>
      <c r="F237" s="159" t="s">
        <v>240</v>
      </c>
      <c r="H237" s="160">
        <v>25.872</v>
      </c>
      <c r="I237" s="161"/>
      <c r="L237" s="157"/>
      <c r="M237" s="162"/>
      <c r="T237" s="163"/>
      <c r="AT237" s="158" t="s">
        <v>237</v>
      </c>
      <c r="AU237" s="158" t="s">
        <v>83</v>
      </c>
      <c r="AV237" s="13" t="s">
        <v>233</v>
      </c>
      <c r="AW237" s="13" t="s">
        <v>33</v>
      </c>
      <c r="AX237" s="13" t="s">
        <v>81</v>
      </c>
      <c r="AY237" s="158" t="s">
        <v>226</v>
      </c>
    </row>
    <row r="238" spans="2:65" s="1" customFormat="1" ht="24.2" customHeight="1" x14ac:dyDescent="0.2">
      <c r="B238" s="33"/>
      <c r="C238" s="132" t="s">
        <v>489</v>
      </c>
      <c r="D238" s="132" t="s">
        <v>228</v>
      </c>
      <c r="E238" s="133" t="s">
        <v>1289</v>
      </c>
      <c r="F238" s="134" t="s">
        <v>1290</v>
      </c>
      <c r="G238" s="135" t="s">
        <v>231</v>
      </c>
      <c r="H238" s="136">
        <v>15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0</v>
      </c>
      <c r="R238" s="141">
        <f>Q238*H238</f>
        <v>0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2903</v>
      </c>
    </row>
    <row r="239" spans="2:65" s="1" customFormat="1" x14ac:dyDescent="0.2">
      <c r="B239" s="33"/>
      <c r="D239" s="145" t="s">
        <v>235</v>
      </c>
      <c r="F239" s="146" t="s">
        <v>1292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2834</v>
      </c>
      <c r="H240" s="153">
        <v>15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73</v>
      </c>
      <c r="AY240" s="151" t="s">
        <v>226</v>
      </c>
    </row>
    <row r="241" spans="2:65" s="13" customFormat="1" x14ac:dyDescent="0.2">
      <c r="B241" s="157"/>
      <c r="D241" s="150" t="s">
        <v>237</v>
      </c>
      <c r="E241" s="158" t="s">
        <v>19</v>
      </c>
      <c r="F241" s="159" t="s">
        <v>240</v>
      </c>
      <c r="H241" s="160">
        <v>15</v>
      </c>
      <c r="I241" s="161"/>
      <c r="L241" s="157"/>
      <c r="M241" s="162"/>
      <c r="T241" s="163"/>
      <c r="AT241" s="158" t="s">
        <v>237</v>
      </c>
      <c r="AU241" s="158" t="s">
        <v>83</v>
      </c>
      <c r="AV241" s="13" t="s">
        <v>233</v>
      </c>
      <c r="AW241" s="13" t="s">
        <v>33</v>
      </c>
      <c r="AX241" s="13" t="s">
        <v>81</v>
      </c>
      <c r="AY241" s="158" t="s">
        <v>226</v>
      </c>
    </row>
    <row r="242" spans="2:65" s="1" customFormat="1" ht="16.5" customHeight="1" x14ac:dyDescent="0.2">
      <c r="B242" s="33"/>
      <c r="C242" s="132" t="s">
        <v>496</v>
      </c>
      <c r="D242" s="132" t="s">
        <v>228</v>
      </c>
      <c r="E242" s="133" t="s">
        <v>1715</v>
      </c>
      <c r="F242" s="134" t="s">
        <v>1716</v>
      </c>
      <c r="G242" s="135" t="s">
        <v>231</v>
      </c>
      <c r="H242" s="136">
        <v>25.872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2904</v>
      </c>
    </row>
    <row r="243" spans="2:65" s="1" customFormat="1" x14ac:dyDescent="0.2">
      <c r="B243" s="33"/>
      <c r="D243" s="145" t="s">
        <v>235</v>
      </c>
      <c r="F243" s="146" t="s">
        <v>1718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2" customFormat="1" x14ac:dyDescent="0.2">
      <c r="B244" s="149"/>
      <c r="D244" s="150" t="s">
        <v>237</v>
      </c>
      <c r="E244" s="151" t="s">
        <v>19</v>
      </c>
      <c r="F244" s="152" t="s">
        <v>2902</v>
      </c>
      <c r="H244" s="153">
        <v>25.872</v>
      </c>
      <c r="I244" s="154"/>
      <c r="L244" s="149"/>
      <c r="M244" s="155"/>
      <c r="T244" s="156"/>
      <c r="AT244" s="151" t="s">
        <v>237</v>
      </c>
      <c r="AU244" s="151" t="s">
        <v>83</v>
      </c>
      <c r="AV244" s="12" t="s">
        <v>83</v>
      </c>
      <c r="AW244" s="12" t="s">
        <v>33</v>
      </c>
      <c r="AX244" s="12" t="s">
        <v>73</v>
      </c>
      <c r="AY244" s="151" t="s">
        <v>226</v>
      </c>
    </row>
    <row r="245" spans="2:65" s="13" customFormat="1" x14ac:dyDescent="0.2">
      <c r="B245" s="157"/>
      <c r="D245" s="150" t="s">
        <v>237</v>
      </c>
      <c r="E245" s="158" t="s">
        <v>19</v>
      </c>
      <c r="F245" s="159" t="s">
        <v>240</v>
      </c>
      <c r="H245" s="160">
        <v>25.872</v>
      </c>
      <c r="I245" s="161"/>
      <c r="L245" s="157"/>
      <c r="M245" s="162"/>
      <c r="T245" s="163"/>
      <c r="AT245" s="158" t="s">
        <v>237</v>
      </c>
      <c r="AU245" s="158" t="s">
        <v>83</v>
      </c>
      <c r="AV245" s="13" t="s">
        <v>233</v>
      </c>
      <c r="AW245" s="13" t="s">
        <v>33</v>
      </c>
      <c r="AX245" s="13" t="s">
        <v>81</v>
      </c>
      <c r="AY245" s="158" t="s">
        <v>226</v>
      </c>
    </row>
    <row r="246" spans="2:65" s="1" customFormat="1" ht="16.5" customHeight="1" x14ac:dyDescent="0.2">
      <c r="B246" s="33"/>
      <c r="C246" s="132" t="s">
        <v>502</v>
      </c>
      <c r="D246" s="132" t="s">
        <v>228</v>
      </c>
      <c r="E246" s="133" t="s">
        <v>1719</v>
      </c>
      <c r="F246" s="134" t="s">
        <v>1720</v>
      </c>
      <c r="G246" s="135" t="s">
        <v>231</v>
      </c>
      <c r="H246" s="136">
        <v>38.192</v>
      </c>
      <c r="I246" s="137"/>
      <c r="J246" s="138">
        <f>ROUND(I246*H246,2)</f>
        <v>0</v>
      </c>
      <c r="K246" s="134" t="s">
        <v>232</v>
      </c>
      <c r="L246" s="33"/>
      <c r="M246" s="139" t="s">
        <v>19</v>
      </c>
      <c r="N246" s="140" t="s">
        <v>44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233</v>
      </c>
      <c r="AT246" s="143" t="s">
        <v>228</v>
      </c>
      <c r="AU246" s="143" t="s">
        <v>83</v>
      </c>
      <c r="AY246" s="18" t="s">
        <v>226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81</v>
      </c>
      <c r="BK246" s="144">
        <f>ROUND(I246*H246,2)</f>
        <v>0</v>
      </c>
      <c r="BL246" s="18" t="s">
        <v>233</v>
      </c>
      <c r="BM246" s="143" t="s">
        <v>2905</v>
      </c>
    </row>
    <row r="247" spans="2:65" s="1" customFormat="1" x14ac:dyDescent="0.2">
      <c r="B247" s="33"/>
      <c r="D247" s="145" t="s">
        <v>235</v>
      </c>
      <c r="F247" s="146" t="s">
        <v>1722</v>
      </c>
      <c r="I247" s="147"/>
      <c r="L247" s="33"/>
      <c r="M247" s="148"/>
      <c r="T247" s="54"/>
      <c r="AT247" s="18" t="s">
        <v>235</v>
      </c>
      <c r="AU247" s="18" t="s">
        <v>83</v>
      </c>
    </row>
    <row r="248" spans="2:65" s="12" customFormat="1" x14ac:dyDescent="0.2">
      <c r="B248" s="149"/>
      <c r="D248" s="150" t="s">
        <v>237</v>
      </c>
      <c r="E248" s="151" t="s">
        <v>19</v>
      </c>
      <c r="F248" s="152" t="s">
        <v>2906</v>
      </c>
      <c r="H248" s="153">
        <v>38.192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38.192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4.2" customHeight="1" x14ac:dyDescent="0.2">
      <c r="B250" s="33"/>
      <c r="C250" s="132" t="s">
        <v>508</v>
      </c>
      <c r="D250" s="132" t="s">
        <v>228</v>
      </c>
      <c r="E250" s="133" t="s">
        <v>1293</v>
      </c>
      <c r="F250" s="134" t="s">
        <v>1294</v>
      </c>
      <c r="G250" s="135" t="s">
        <v>231</v>
      </c>
      <c r="H250" s="136">
        <v>38.192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2907</v>
      </c>
    </row>
    <row r="251" spans="2:65" s="1" customFormat="1" x14ac:dyDescent="0.2">
      <c r="B251" s="33"/>
      <c r="D251" s="145" t="s">
        <v>235</v>
      </c>
      <c r="F251" s="146" t="s">
        <v>1296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5" customFormat="1" x14ac:dyDescent="0.2">
      <c r="B252" s="185"/>
      <c r="D252" s="150" t="s">
        <v>237</v>
      </c>
      <c r="E252" s="186" t="s">
        <v>19</v>
      </c>
      <c r="F252" s="187" t="s">
        <v>1937</v>
      </c>
      <c r="H252" s="186" t="s">
        <v>19</v>
      </c>
      <c r="I252" s="188"/>
      <c r="L252" s="185"/>
      <c r="M252" s="189"/>
      <c r="T252" s="190"/>
      <c r="AT252" s="186" t="s">
        <v>237</v>
      </c>
      <c r="AU252" s="186" t="s">
        <v>83</v>
      </c>
      <c r="AV252" s="15" t="s">
        <v>81</v>
      </c>
      <c r="AW252" s="15" t="s">
        <v>33</v>
      </c>
      <c r="AX252" s="15" t="s">
        <v>73</v>
      </c>
      <c r="AY252" s="186" t="s">
        <v>226</v>
      </c>
    </row>
    <row r="253" spans="2:65" s="12" customFormat="1" x14ac:dyDescent="0.2">
      <c r="B253" s="149"/>
      <c r="D253" s="150" t="s">
        <v>237</v>
      </c>
      <c r="E253" s="151" t="s">
        <v>19</v>
      </c>
      <c r="F253" s="152" t="s">
        <v>2908</v>
      </c>
      <c r="H253" s="153">
        <v>38.192</v>
      </c>
      <c r="I253" s="154"/>
      <c r="L253" s="149"/>
      <c r="M253" s="155"/>
      <c r="T253" s="156"/>
      <c r="AT253" s="151" t="s">
        <v>237</v>
      </c>
      <c r="AU253" s="151" t="s">
        <v>83</v>
      </c>
      <c r="AV253" s="12" t="s">
        <v>83</v>
      </c>
      <c r="AW253" s="12" t="s">
        <v>33</v>
      </c>
      <c r="AX253" s="12" t="s">
        <v>73</v>
      </c>
      <c r="AY253" s="151" t="s">
        <v>226</v>
      </c>
    </row>
    <row r="254" spans="2:65" s="13" customFormat="1" x14ac:dyDescent="0.2">
      <c r="B254" s="157"/>
      <c r="D254" s="150" t="s">
        <v>237</v>
      </c>
      <c r="E254" s="158" t="s">
        <v>1137</v>
      </c>
      <c r="F254" s="159" t="s">
        <v>240</v>
      </c>
      <c r="H254" s="160">
        <v>38.192</v>
      </c>
      <c r="I254" s="161"/>
      <c r="L254" s="157"/>
      <c r="M254" s="162"/>
      <c r="T254" s="163"/>
      <c r="AT254" s="158" t="s">
        <v>237</v>
      </c>
      <c r="AU254" s="158" t="s">
        <v>83</v>
      </c>
      <c r="AV254" s="13" t="s">
        <v>233</v>
      </c>
      <c r="AW254" s="13" t="s">
        <v>33</v>
      </c>
      <c r="AX254" s="13" t="s">
        <v>81</v>
      </c>
      <c r="AY254" s="158" t="s">
        <v>226</v>
      </c>
    </row>
    <row r="255" spans="2:65" s="11" customFormat="1" ht="22.9" customHeight="1" x14ac:dyDescent="0.2">
      <c r="B255" s="120"/>
      <c r="D255" s="121" t="s">
        <v>72</v>
      </c>
      <c r="E255" s="130" t="s">
        <v>270</v>
      </c>
      <c r="F255" s="130" t="s">
        <v>697</v>
      </c>
      <c r="I255" s="123"/>
      <c r="J255" s="131">
        <f>BK255</f>
        <v>0</v>
      </c>
      <c r="L255" s="120"/>
      <c r="M255" s="125"/>
      <c r="P255" s="126">
        <f>SUM(P256:P289)</f>
        <v>0</v>
      </c>
      <c r="R255" s="126">
        <f>SUM(R256:R289)</f>
        <v>10.5617412</v>
      </c>
      <c r="T255" s="127">
        <f>SUM(T256:T289)</f>
        <v>0</v>
      </c>
      <c r="AR255" s="121" t="s">
        <v>81</v>
      </c>
      <c r="AT255" s="128" t="s">
        <v>72</v>
      </c>
      <c r="AU255" s="128" t="s">
        <v>81</v>
      </c>
      <c r="AY255" s="121" t="s">
        <v>226</v>
      </c>
      <c r="BK255" s="129">
        <f>SUM(BK256:BK289)</f>
        <v>0</v>
      </c>
    </row>
    <row r="256" spans="2:65" s="1" customFormat="1" ht="24.2" customHeight="1" x14ac:dyDescent="0.2">
      <c r="B256" s="33"/>
      <c r="C256" s="132" t="s">
        <v>513</v>
      </c>
      <c r="D256" s="132" t="s">
        <v>228</v>
      </c>
      <c r="E256" s="133" t="s">
        <v>2532</v>
      </c>
      <c r="F256" s="134" t="s">
        <v>2533</v>
      </c>
      <c r="G256" s="135" t="s">
        <v>243</v>
      </c>
      <c r="H256" s="136">
        <v>9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1.67E-3</v>
      </c>
      <c r="R256" s="141">
        <f>Q256*H256</f>
        <v>1.503E-2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2909</v>
      </c>
    </row>
    <row r="257" spans="2:65" s="1" customFormat="1" x14ac:dyDescent="0.2">
      <c r="B257" s="33"/>
      <c r="D257" s="145" t="s">
        <v>235</v>
      </c>
      <c r="F257" s="146" t="s">
        <v>2535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" customFormat="1" ht="16.5" customHeight="1" x14ac:dyDescent="0.2">
      <c r="B258" s="33"/>
      <c r="C258" s="175" t="s">
        <v>518</v>
      </c>
      <c r="D258" s="175" t="s">
        <v>331</v>
      </c>
      <c r="E258" s="176" t="s">
        <v>2910</v>
      </c>
      <c r="F258" s="177" t="s">
        <v>2911</v>
      </c>
      <c r="G258" s="178" t="s">
        <v>243</v>
      </c>
      <c r="H258" s="179">
        <v>3</v>
      </c>
      <c r="I258" s="180"/>
      <c r="J258" s="181">
        <f>ROUND(I258*H258,2)</f>
        <v>0</v>
      </c>
      <c r="K258" s="177" t="s">
        <v>19</v>
      </c>
      <c r="L258" s="182"/>
      <c r="M258" s="183" t="s">
        <v>19</v>
      </c>
      <c r="N258" s="184" t="s">
        <v>44</v>
      </c>
      <c r="P258" s="141">
        <f>O258*H258</f>
        <v>0</v>
      </c>
      <c r="Q258" s="141">
        <v>0</v>
      </c>
      <c r="R258" s="141">
        <f>Q258*H258</f>
        <v>0</v>
      </c>
      <c r="S258" s="141">
        <v>0</v>
      </c>
      <c r="T258" s="142">
        <f>S258*H258</f>
        <v>0</v>
      </c>
      <c r="AR258" s="143" t="s">
        <v>270</v>
      </c>
      <c r="AT258" s="143" t="s">
        <v>331</v>
      </c>
      <c r="AU258" s="143" t="s">
        <v>83</v>
      </c>
      <c r="AY258" s="18" t="s">
        <v>226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81</v>
      </c>
      <c r="BK258" s="144">
        <f>ROUND(I258*H258,2)</f>
        <v>0</v>
      </c>
      <c r="BL258" s="18" t="s">
        <v>233</v>
      </c>
      <c r="BM258" s="143" t="s">
        <v>2912</v>
      </c>
    </row>
    <row r="259" spans="2:65" s="1" customFormat="1" ht="16.5" customHeight="1" x14ac:dyDescent="0.2">
      <c r="B259" s="33"/>
      <c r="C259" s="175" t="s">
        <v>524</v>
      </c>
      <c r="D259" s="175" t="s">
        <v>331</v>
      </c>
      <c r="E259" s="176" t="s">
        <v>2913</v>
      </c>
      <c r="F259" s="177" t="s">
        <v>2914</v>
      </c>
      <c r="G259" s="178" t="s">
        <v>243</v>
      </c>
      <c r="H259" s="179">
        <v>3</v>
      </c>
      <c r="I259" s="180"/>
      <c r="J259" s="181">
        <f>ROUND(I259*H259,2)</f>
        <v>0</v>
      </c>
      <c r="K259" s="177" t="s">
        <v>19</v>
      </c>
      <c r="L259" s="182"/>
      <c r="M259" s="183" t="s">
        <v>19</v>
      </c>
      <c r="N259" s="184" t="s">
        <v>44</v>
      </c>
      <c r="P259" s="141">
        <f>O259*H259</f>
        <v>0</v>
      </c>
      <c r="Q259" s="141">
        <v>1.34E-2</v>
      </c>
      <c r="R259" s="141">
        <f>Q259*H259</f>
        <v>4.02E-2</v>
      </c>
      <c r="S259" s="141">
        <v>0</v>
      </c>
      <c r="T259" s="142">
        <f>S259*H259</f>
        <v>0</v>
      </c>
      <c r="AR259" s="143" t="s">
        <v>270</v>
      </c>
      <c r="AT259" s="143" t="s">
        <v>331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2915</v>
      </c>
    </row>
    <row r="260" spans="2:65" s="1" customFormat="1" ht="16.5" customHeight="1" x14ac:dyDescent="0.2">
      <c r="B260" s="33"/>
      <c r="C260" s="175" t="s">
        <v>532</v>
      </c>
      <c r="D260" s="175" t="s">
        <v>331</v>
      </c>
      <c r="E260" s="176" t="s">
        <v>2916</v>
      </c>
      <c r="F260" s="177" t="s">
        <v>2917</v>
      </c>
      <c r="G260" s="178" t="s">
        <v>243</v>
      </c>
      <c r="H260" s="179">
        <v>3</v>
      </c>
      <c r="I260" s="180"/>
      <c r="J260" s="181">
        <f>ROUND(I260*H260,2)</f>
        <v>0</v>
      </c>
      <c r="K260" s="177" t="s">
        <v>19</v>
      </c>
      <c r="L260" s="182"/>
      <c r="M260" s="183" t="s">
        <v>19</v>
      </c>
      <c r="N260" s="184" t="s">
        <v>44</v>
      </c>
      <c r="P260" s="141">
        <f>O260*H260</f>
        <v>0</v>
      </c>
      <c r="Q260" s="141">
        <v>1.2699999999999999E-2</v>
      </c>
      <c r="R260" s="141">
        <f>Q260*H260</f>
        <v>3.8099999999999995E-2</v>
      </c>
      <c r="S260" s="141">
        <v>0</v>
      </c>
      <c r="T260" s="142">
        <f>S260*H260</f>
        <v>0</v>
      </c>
      <c r="AR260" s="143" t="s">
        <v>270</v>
      </c>
      <c r="AT260" s="143" t="s">
        <v>331</v>
      </c>
      <c r="AU260" s="143" t="s">
        <v>83</v>
      </c>
      <c r="AY260" s="18" t="s">
        <v>226</v>
      </c>
      <c r="BE260" s="144">
        <f>IF(N260="základní",J260,0)</f>
        <v>0</v>
      </c>
      <c r="BF260" s="144">
        <f>IF(N260="snížená",J260,0)</f>
        <v>0</v>
      </c>
      <c r="BG260" s="144">
        <f>IF(N260="zákl. přenesená",J260,0)</f>
        <v>0</v>
      </c>
      <c r="BH260" s="144">
        <f>IF(N260="sníž. přenesená",J260,0)</f>
        <v>0</v>
      </c>
      <c r="BI260" s="144">
        <f>IF(N260="nulová",J260,0)</f>
        <v>0</v>
      </c>
      <c r="BJ260" s="18" t="s">
        <v>81</v>
      </c>
      <c r="BK260" s="144">
        <f>ROUND(I260*H260,2)</f>
        <v>0</v>
      </c>
      <c r="BL260" s="18" t="s">
        <v>233</v>
      </c>
      <c r="BM260" s="143" t="s">
        <v>2918</v>
      </c>
    </row>
    <row r="261" spans="2:65" s="1" customFormat="1" ht="24.2" customHeight="1" x14ac:dyDescent="0.2">
      <c r="B261" s="33"/>
      <c r="C261" s="132" t="s">
        <v>538</v>
      </c>
      <c r="D261" s="132" t="s">
        <v>228</v>
      </c>
      <c r="E261" s="133" t="s">
        <v>2919</v>
      </c>
      <c r="F261" s="134" t="s">
        <v>2920</v>
      </c>
      <c r="G261" s="135" t="s">
        <v>243</v>
      </c>
      <c r="H261" s="136">
        <v>3</v>
      </c>
      <c r="I261" s="137"/>
      <c r="J261" s="138">
        <f>ROUND(I261*H261,2)</f>
        <v>0</v>
      </c>
      <c r="K261" s="134" t="s">
        <v>232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1.7099999999999999E-3</v>
      </c>
      <c r="R261" s="141">
        <f>Q261*H261</f>
        <v>5.13E-3</v>
      </c>
      <c r="S261" s="141">
        <v>0</v>
      </c>
      <c r="T261" s="142">
        <f>S261*H261</f>
        <v>0</v>
      </c>
      <c r="AR261" s="143" t="s">
        <v>233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233</v>
      </c>
      <c r="BM261" s="143" t="s">
        <v>2921</v>
      </c>
    </row>
    <row r="262" spans="2:65" s="1" customFormat="1" x14ac:dyDescent="0.2">
      <c r="B262" s="33"/>
      <c r="D262" s="145" t="s">
        <v>235</v>
      </c>
      <c r="F262" s="146" t="s">
        <v>2922</v>
      </c>
      <c r="I262" s="147"/>
      <c r="L262" s="33"/>
      <c r="M262" s="148"/>
      <c r="T262" s="54"/>
      <c r="AT262" s="18" t="s">
        <v>235</v>
      </c>
      <c r="AU262" s="18" t="s">
        <v>83</v>
      </c>
    </row>
    <row r="263" spans="2:65" s="1" customFormat="1" ht="16.5" customHeight="1" x14ac:dyDescent="0.2">
      <c r="B263" s="33"/>
      <c r="C263" s="175" t="s">
        <v>1328</v>
      </c>
      <c r="D263" s="175" t="s">
        <v>331</v>
      </c>
      <c r="E263" s="176" t="s">
        <v>2923</v>
      </c>
      <c r="F263" s="177" t="s">
        <v>2924</v>
      </c>
      <c r="G263" s="178" t="s">
        <v>243</v>
      </c>
      <c r="H263" s="179">
        <v>3</v>
      </c>
      <c r="I263" s="180"/>
      <c r="J263" s="181">
        <f>ROUND(I263*H263,2)</f>
        <v>0</v>
      </c>
      <c r="K263" s="177" t="s">
        <v>19</v>
      </c>
      <c r="L263" s="182"/>
      <c r="M263" s="183" t="s">
        <v>19</v>
      </c>
      <c r="N263" s="184" t="s">
        <v>44</v>
      </c>
      <c r="P263" s="141">
        <f>O263*H263</f>
        <v>0</v>
      </c>
      <c r="Q263" s="141">
        <v>1.8599999999999998E-2</v>
      </c>
      <c r="R263" s="141">
        <f>Q263*H263</f>
        <v>5.5799999999999995E-2</v>
      </c>
      <c r="S263" s="141">
        <v>0</v>
      </c>
      <c r="T263" s="142">
        <f>S263*H263</f>
        <v>0</v>
      </c>
      <c r="AR263" s="143" t="s">
        <v>270</v>
      </c>
      <c r="AT263" s="143" t="s">
        <v>331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2925</v>
      </c>
    </row>
    <row r="264" spans="2:65" s="1" customFormat="1" ht="24.2" customHeight="1" x14ac:dyDescent="0.2">
      <c r="B264" s="33"/>
      <c r="C264" s="132" t="s">
        <v>1330</v>
      </c>
      <c r="D264" s="132" t="s">
        <v>228</v>
      </c>
      <c r="E264" s="133" t="s">
        <v>2926</v>
      </c>
      <c r="F264" s="134" t="s">
        <v>2927</v>
      </c>
      <c r="G264" s="135" t="s">
        <v>396</v>
      </c>
      <c r="H264" s="136">
        <v>792</v>
      </c>
      <c r="I264" s="137"/>
      <c r="J264" s="138">
        <f>ROUND(I264*H264,2)</f>
        <v>0</v>
      </c>
      <c r="K264" s="134" t="s">
        <v>232</v>
      </c>
      <c r="L264" s="33"/>
      <c r="M264" s="139" t="s">
        <v>19</v>
      </c>
      <c r="N264" s="140" t="s">
        <v>44</v>
      </c>
      <c r="P264" s="141">
        <f>O264*H264</f>
        <v>0</v>
      </c>
      <c r="Q264" s="141">
        <v>0</v>
      </c>
      <c r="R264" s="141">
        <f>Q264*H264</f>
        <v>0</v>
      </c>
      <c r="S264" s="141">
        <v>0</v>
      </c>
      <c r="T264" s="142">
        <f>S264*H264</f>
        <v>0</v>
      </c>
      <c r="AR264" s="143" t="s">
        <v>233</v>
      </c>
      <c r="AT264" s="143" t="s">
        <v>228</v>
      </c>
      <c r="AU264" s="143" t="s">
        <v>83</v>
      </c>
      <c r="AY264" s="18" t="s">
        <v>226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81</v>
      </c>
      <c r="BK264" s="144">
        <f>ROUND(I264*H264,2)</f>
        <v>0</v>
      </c>
      <c r="BL264" s="18" t="s">
        <v>233</v>
      </c>
      <c r="BM264" s="143" t="s">
        <v>2928</v>
      </c>
    </row>
    <row r="265" spans="2:65" s="1" customFormat="1" x14ac:dyDescent="0.2">
      <c r="B265" s="33"/>
      <c r="D265" s="145" t="s">
        <v>235</v>
      </c>
      <c r="F265" s="146" t="s">
        <v>2929</v>
      </c>
      <c r="I265" s="147"/>
      <c r="L265" s="33"/>
      <c r="M265" s="148"/>
      <c r="T265" s="54"/>
      <c r="AT265" s="18" t="s">
        <v>235</v>
      </c>
      <c r="AU265" s="18" t="s">
        <v>83</v>
      </c>
    </row>
    <row r="266" spans="2:65" s="12" customFormat="1" x14ac:dyDescent="0.2">
      <c r="B266" s="149"/>
      <c r="D266" s="150" t="s">
        <v>237</v>
      </c>
      <c r="E266" s="151" t="s">
        <v>2826</v>
      </c>
      <c r="F266" s="152" t="s">
        <v>2930</v>
      </c>
      <c r="H266" s="153">
        <v>792</v>
      </c>
      <c r="I266" s="154"/>
      <c r="L266" s="149"/>
      <c r="M266" s="155"/>
      <c r="T266" s="156"/>
      <c r="AT266" s="151" t="s">
        <v>237</v>
      </c>
      <c r="AU266" s="151" t="s">
        <v>83</v>
      </c>
      <c r="AV266" s="12" t="s">
        <v>83</v>
      </c>
      <c r="AW266" s="12" t="s">
        <v>33</v>
      </c>
      <c r="AX266" s="12" t="s">
        <v>81</v>
      </c>
      <c r="AY266" s="151" t="s">
        <v>226</v>
      </c>
    </row>
    <row r="267" spans="2:65" s="1" customFormat="1" ht="16.5" customHeight="1" x14ac:dyDescent="0.2">
      <c r="B267" s="33"/>
      <c r="C267" s="175" t="s">
        <v>1332</v>
      </c>
      <c r="D267" s="175" t="s">
        <v>331</v>
      </c>
      <c r="E267" s="176" t="s">
        <v>2931</v>
      </c>
      <c r="F267" s="177" t="s">
        <v>2932</v>
      </c>
      <c r="G267" s="178" t="s">
        <v>396</v>
      </c>
      <c r="H267" s="179">
        <v>803.88</v>
      </c>
      <c r="I267" s="180"/>
      <c r="J267" s="181">
        <f>ROUND(I267*H267,2)</f>
        <v>0</v>
      </c>
      <c r="K267" s="177" t="s">
        <v>232</v>
      </c>
      <c r="L267" s="182"/>
      <c r="M267" s="183" t="s">
        <v>19</v>
      </c>
      <c r="N267" s="184" t="s">
        <v>44</v>
      </c>
      <c r="P267" s="141">
        <f>O267*H267</f>
        <v>0</v>
      </c>
      <c r="Q267" s="141">
        <v>2.1900000000000001E-3</v>
      </c>
      <c r="R267" s="141">
        <f>Q267*H267</f>
        <v>1.7604972000000001</v>
      </c>
      <c r="S267" s="141">
        <v>0</v>
      </c>
      <c r="T267" s="142">
        <f>S267*H267</f>
        <v>0</v>
      </c>
      <c r="AR267" s="143" t="s">
        <v>270</v>
      </c>
      <c r="AT267" s="143" t="s">
        <v>331</v>
      </c>
      <c r="AU267" s="143" t="s">
        <v>83</v>
      </c>
      <c r="AY267" s="18" t="s">
        <v>226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81</v>
      </c>
      <c r="BK267" s="144">
        <f>ROUND(I267*H267,2)</f>
        <v>0</v>
      </c>
      <c r="BL267" s="18" t="s">
        <v>233</v>
      </c>
      <c r="BM267" s="143" t="s">
        <v>2933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2826</v>
      </c>
      <c r="H268" s="153">
        <v>792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81</v>
      </c>
      <c r="AY268" s="151" t="s">
        <v>226</v>
      </c>
    </row>
    <row r="269" spans="2:65" s="12" customFormat="1" x14ac:dyDescent="0.2">
      <c r="B269" s="149"/>
      <c r="D269" s="150" t="s">
        <v>237</v>
      </c>
      <c r="F269" s="152" t="s">
        <v>2934</v>
      </c>
      <c r="H269" s="153">
        <v>803.88</v>
      </c>
      <c r="I269" s="154"/>
      <c r="L269" s="149"/>
      <c r="M269" s="155"/>
      <c r="T269" s="156"/>
      <c r="AT269" s="151" t="s">
        <v>237</v>
      </c>
      <c r="AU269" s="151" t="s">
        <v>83</v>
      </c>
      <c r="AV269" s="12" t="s">
        <v>83</v>
      </c>
      <c r="AW269" s="12" t="s">
        <v>4</v>
      </c>
      <c r="AX269" s="12" t="s">
        <v>81</v>
      </c>
      <c r="AY269" s="151" t="s">
        <v>226</v>
      </c>
    </row>
    <row r="270" spans="2:65" s="1" customFormat="1" ht="24" x14ac:dyDescent="0.2">
      <c r="B270" s="33"/>
      <c r="C270" s="132" t="s">
        <v>1335</v>
      </c>
      <c r="D270" s="132" t="s">
        <v>228</v>
      </c>
      <c r="E270" s="133" t="s">
        <v>2935</v>
      </c>
      <c r="F270" s="134" t="s">
        <v>2936</v>
      </c>
      <c r="G270" s="135" t="s">
        <v>653</v>
      </c>
      <c r="H270" s="136">
        <v>1</v>
      </c>
      <c r="I270" s="137"/>
      <c r="J270" s="138">
        <f>ROUND(I270*H270,2)</f>
        <v>0</v>
      </c>
      <c r="K270" s="134" t="s">
        <v>19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2937</v>
      </c>
    </row>
    <row r="271" spans="2:65" s="1" customFormat="1" ht="16.5" customHeight="1" x14ac:dyDescent="0.2">
      <c r="B271" s="33"/>
      <c r="C271" s="132" t="s">
        <v>1490</v>
      </c>
      <c r="D271" s="132" t="s">
        <v>228</v>
      </c>
      <c r="E271" s="133" t="s">
        <v>986</v>
      </c>
      <c r="F271" s="134" t="s">
        <v>987</v>
      </c>
      <c r="G271" s="135" t="s">
        <v>396</v>
      </c>
      <c r="H271" s="136">
        <v>792</v>
      </c>
      <c r="I271" s="137"/>
      <c r="J271" s="138">
        <f>ROUND(I271*H271,2)</f>
        <v>0</v>
      </c>
      <c r="K271" s="134" t="s">
        <v>232</v>
      </c>
      <c r="L271" s="33"/>
      <c r="M271" s="139" t="s">
        <v>19</v>
      </c>
      <c r="N271" s="140" t="s">
        <v>44</v>
      </c>
      <c r="P271" s="141">
        <f>O271*H271</f>
        <v>0</v>
      </c>
      <c r="Q271" s="141">
        <v>1.2999999999999999E-4</v>
      </c>
      <c r="R271" s="141">
        <f>Q271*H271</f>
        <v>0.10296</v>
      </c>
      <c r="S271" s="141">
        <v>0</v>
      </c>
      <c r="T271" s="142">
        <f>S271*H271</f>
        <v>0</v>
      </c>
      <c r="AR271" s="143" t="s">
        <v>233</v>
      </c>
      <c r="AT271" s="143" t="s">
        <v>228</v>
      </c>
      <c r="AU271" s="143" t="s">
        <v>83</v>
      </c>
      <c r="AY271" s="18" t="s">
        <v>226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81</v>
      </c>
      <c r="BK271" s="144">
        <f>ROUND(I271*H271,2)</f>
        <v>0</v>
      </c>
      <c r="BL271" s="18" t="s">
        <v>233</v>
      </c>
      <c r="BM271" s="143" t="s">
        <v>2938</v>
      </c>
    </row>
    <row r="272" spans="2:65" s="1" customFormat="1" x14ac:dyDescent="0.2">
      <c r="B272" s="33"/>
      <c r="D272" s="145" t="s">
        <v>235</v>
      </c>
      <c r="F272" s="146" t="s">
        <v>989</v>
      </c>
      <c r="I272" s="147"/>
      <c r="L272" s="33"/>
      <c r="M272" s="148"/>
      <c r="T272" s="54"/>
      <c r="AT272" s="18" t="s">
        <v>235</v>
      </c>
      <c r="AU272" s="18" t="s">
        <v>83</v>
      </c>
    </row>
    <row r="273" spans="2:65" s="12" customFormat="1" x14ac:dyDescent="0.2">
      <c r="B273" s="149"/>
      <c r="D273" s="150" t="s">
        <v>237</v>
      </c>
      <c r="E273" s="151" t="s">
        <v>19</v>
      </c>
      <c r="F273" s="152" t="s">
        <v>2826</v>
      </c>
      <c r="H273" s="153">
        <v>792</v>
      </c>
      <c r="I273" s="154"/>
      <c r="L273" s="149"/>
      <c r="M273" s="155"/>
      <c r="T273" s="156"/>
      <c r="AT273" s="151" t="s">
        <v>237</v>
      </c>
      <c r="AU273" s="151" t="s">
        <v>83</v>
      </c>
      <c r="AV273" s="12" t="s">
        <v>83</v>
      </c>
      <c r="AW273" s="12" t="s">
        <v>33</v>
      </c>
      <c r="AX273" s="12" t="s">
        <v>81</v>
      </c>
      <c r="AY273" s="151" t="s">
        <v>226</v>
      </c>
    </row>
    <row r="274" spans="2:65" s="1" customFormat="1" ht="16.5" customHeight="1" x14ac:dyDescent="0.2">
      <c r="B274" s="33"/>
      <c r="C274" s="132" t="s">
        <v>1493</v>
      </c>
      <c r="D274" s="132" t="s">
        <v>228</v>
      </c>
      <c r="E274" s="133" t="s">
        <v>1782</v>
      </c>
      <c r="F274" s="134" t="s">
        <v>1783</v>
      </c>
      <c r="G274" s="135" t="s">
        <v>396</v>
      </c>
      <c r="H274" s="136">
        <v>817.6</v>
      </c>
      <c r="I274" s="137"/>
      <c r="J274" s="138">
        <f>ROUND(I274*H274,2)</f>
        <v>0</v>
      </c>
      <c r="K274" s="134" t="s">
        <v>232</v>
      </c>
      <c r="L274" s="33"/>
      <c r="M274" s="139" t="s">
        <v>19</v>
      </c>
      <c r="N274" s="140" t="s">
        <v>44</v>
      </c>
      <c r="P274" s="141">
        <f>O274*H274</f>
        <v>0</v>
      </c>
      <c r="Q274" s="141">
        <v>1.9000000000000001E-4</v>
      </c>
      <c r="R274" s="141">
        <f>Q274*H274</f>
        <v>0.15534400000000001</v>
      </c>
      <c r="S274" s="141">
        <v>0</v>
      </c>
      <c r="T274" s="142">
        <f>S274*H274</f>
        <v>0</v>
      </c>
      <c r="AR274" s="143" t="s">
        <v>233</v>
      </c>
      <c r="AT274" s="143" t="s">
        <v>228</v>
      </c>
      <c r="AU274" s="143" t="s">
        <v>83</v>
      </c>
      <c r="AY274" s="18" t="s">
        <v>226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81</v>
      </c>
      <c r="BK274" s="144">
        <f>ROUND(I274*H274,2)</f>
        <v>0</v>
      </c>
      <c r="BL274" s="18" t="s">
        <v>233</v>
      </c>
      <c r="BM274" s="143" t="s">
        <v>2939</v>
      </c>
    </row>
    <row r="275" spans="2:65" s="1" customFormat="1" x14ac:dyDescent="0.2">
      <c r="B275" s="33"/>
      <c r="D275" s="145" t="s">
        <v>235</v>
      </c>
      <c r="F275" s="146" t="s">
        <v>1785</v>
      </c>
      <c r="I275" s="147"/>
      <c r="L275" s="33"/>
      <c r="M275" s="148"/>
      <c r="T275" s="54"/>
      <c r="AT275" s="18" t="s">
        <v>235</v>
      </c>
      <c r="AU275" s="18" t="s">
        <v>83</v>
      </c>
    </row>
    <row r="276" spans="2:65" s="12" customFormat="1" x14ac:dyDescent="0.2">
      <c r="B276" s="149"/>
      <c r="D276" s="150" t="s">
        <v>237</v>
      </c>
      <c r="E276" s="151" t="s">
        <v>19</v>
      </c>
      <c r="F276" s="152" t="s">
        <v>2940</v>
      </c>
      <c r="H276" s="153">
        <v>817.6</v>
      </c>
      <c r="I276" s="154"/>
      <c r="L276" s="149"/>
      <c r="M276" s="155"/>
      <c r="T276" s="156"/>
      <c r="AT276" s="151" t="s">
        <v>237</v>
      </c>
      <c r="AU276" s="151" t="s">
        <v>83</v>
      </c>
      <c r="AV276" s="12" t="s">
        <v>83</v>
      </c>
      <c r="AW276" s="12" t="s">
        <v>33</v>
      </c>
      <c r="AX276" s="12" t="s">
        <v>81</v>
      </c>
      <c r="AY276" s="151" t="s">
        <v>226</v>
      </c>
    </row>
    <row r="277" spans="2:65" s="1" customFormat="1" ht="24.2" customHeight="1" x14ac:dyDescent="0.2">
      <c r="B277" s="33"/>
      <c r="C277" s="132" t="s">
        <v>1496</v>
      </c>
      <c r="D277" s="132" t="s">
        <v>228</v>
      </c>
      <c r="E277" s="133" t="s">
        <v>2622</v>
      </c>
      <c r="F277" s="134" t="s">
        <v>2623</v>
      </c>
      <c r="G277" s="135" t="s">
        <v>243</v>
      </c>
      <c r="H277" s="136">
        <v>5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1.6199999999999999E-3</v>
      </c>
      <c r="R277" s="141">
        <f>Q277*H277</f>
        <v>8.0999999999999996E-3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2941</v>
      </c>
    </row>
    <row r="278" spans="2:65" s="1" customFormat="1" x14ac:dyDescent="0.2">
      <c r="B278" s="33"/>
      <c r="D278" s="145" t="s">
        <v>235</v>
      </c>
      <c r="F278" s="146" t="s">
        <v>2625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" customFormat="1" ht="16.5" customHeight="1" x14ac:dyDescent="0.2">
      <c r="B279" s="33"/>
      <c r="C279" s="175" t="s">
        <v>1499</v>
      </c>
      <c r="D279" s="175" t="s">
        <v>331</v>
      </c>
      <c r="E279" s="176" t="s">
        <v>2626</v>
      </c>
      <c r="F279" s="177" t="s">
        <v>2627</v>
      </c>
      <c r="G279" s="178" t="s">
        <v>243</v>
      </c>
      <c r="H279" s="179">
        <v>5</v>
      </c>
      <c r="I279" s="180"/>
      <c r="J279" s="181">
        <f>ROUND(I279*H279,2)</f>
        <v>0</v>
      </c>
      <c r="K279" s="177" t="s">
        <v>19</v>
      </c>
      <c r="L279" s="182"/>
      <c r="M279" s="183" t="s">
        <v>19</v>
      </c>
      <c r="N279" s="184" t="s">
        <v>44</v>
      </c>
      <c r="P279" s="141">
        <f>O279*H279</f>
        <v>0</v>
      </c>
      <c r="Q279" s="141">
        <v>0</v>
      </c>
      <c r="R279" s="141">
        <f>Q279*H279</f>
        <v>0</v>
      </c>
      <c r="S279" s="141">
        <v>0</v>
      </c>
      <c r="T279" s="142">
        <f>S279*H279</f>
        <v>0</v>
      </c>
      <c r="AR279" s="143" t="s">
        <v>270</v>
      </c>
      <c r="AT279" s="143" t="s">
        <v>331</v>
      </c>
      <c r="AU279" s="143" t="s">
        <v>83</v>
      </c>
      <c r="AY279" s="18" t="s">
        <v>226</v>
      </c>
      <c r="BE279" s="144">
        <f>IF(N279="základní",J279,0)</f>
        <v>0</v>
      </c>
      <c r="BF279" s="144">
        <f>IF(N279="snížená",J279,0)</f>
        <v>0</v>
      </c>
      <c r="BG279" s="144">
        <f>IF(N279="zákl. přenesená",J279,0)</f>
        <v>0</v>
      </c>
      <c r="BH279" s="144">
        <f>IF(N279="sníž. přenesená",J279,0)</f>
        <v>0</v>
      </c>
      <c r="BI279" s="144">
        <f>IF(N279="nulová",J279,0)</f>
        <v>0</v>
      </c>
      <c r="BJ279" s="18" t="s">
        <v>81</v>
      </c>
      <c r="BK279" s="144">
        <f>ROUND(I279*H279,2)</f>
        <v>0</v>
      </c>
      <c r="BL279" s="18" t="s">
        <v>233</v>
      </c>
      <c r="BM279" s="143" t="s">
        <v>2942</v>
      </c>
    </row>
    <row r="280" spans="2:65" s="1" customFormat="1" ht="16.5" customHeight="1" x14ac:dyDescent="0.2">
      <c r="B280" s="33"/>
      <c r="C280" s="132" t="s">
        <v>1501</v>
      </c>
      <c r="D280" s="132" t="s">
        <v>228</v>
      </c>
      <c r="E280" s="133" t="s">
        <v>2637</v>
      </c>
      <c r="F280" s="134" t="s">
        <v>2638</v>
      </c>
      <c r="G280" s="135" t="s">
        <v>243</v>
      </c>
      <c r="H280" s="136">
        <v>3</v>
      </c>
      <c r="I280" s="137"/>
      <c r="J280" s="138">
        <f>ROUND(I280*H280,2)</f>
        <v>0</v>
      </c>
      <c r="K280" s="134" t="s">
        <v>232</v>
      </c>
      <c r="L280" s="33"/>
      <c r="M280" s="139" t="s">
        <v>19</v>
      </c>
      <c r="N280" s="140" t="s">
        <v>44</v>
      </c>
      <c r="P280" s="141">
        <f>O280*H280</f>
        <v>0</v>
      </c>
      <c r="Q280" s="141">
        <v>1.3600000000000001E-3</v>
      </c>
      <c r="R280" s="141">
        <f>Q280*H280</f>
        <v>4.0800000000000003E-3</v>
      </c>
      <c r="S280" s="141">
        <v>0</v>
      </c>
      <c r="T280" s="142">
        <f>S280*H280</f>
        <v>0</v>
      </c>
      <c r="AR280" s="143" t="s">
        <v>233</v>
      </c>
      <c r="AT280" s="143" t="s">
        <v>228</v>
      </c>
      <c r="AU280" s="143" t="s">
        <v>83</v>
      </c>
      <c r="AY280" s="18" t="s">
        <v>226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81</v>
      </c>
      <c r="BK280" s="144">
        <f>ROUND(I280*H280,2)</f>
        <v>0</v>
      </c>
      <c r="BL280" s="18" t="s">
        <v>233</v>
      </c>
      <c r="BM280" s="143" t="s">
        <v>2943</v>
      </c>
    </row>
    <row r="281" spans="2:65" s="1" customFormat="1" x14ac:dyDescent="0.2">
      <c r="B281" s="33"/>
      <c r="D281" s="145" t="s">
        <v>235</v>
      </c>
      <c r="F281" s="146" t="s">
        <v>2640</v>
      </c>
      <c r="I281" s="147"/>
      <c r="L281" s="33"/>
      <c r="M281" s="148"/>
      <c r="T281" s="54"/>
      <c r="AT281" s="18" t="s">
        <v>235</v>
      </c>
      <c r="AU281" s="18" t="s">
        <v>83</v>
      </c>
    </row>
    <row r="282" spans="2:65" s="1" customFormat="1" ht="16.5" customHeight="1" x14ac:dyDescent="0.2">
      <c r="B282" s="33"/>
      <c r="C282" s="175" t="s">
        <v>1503</v>
      </c>
      <c r="D282" s="175" t="s">
        <v>331</v>
      </c>
      <c r="E282" s="176" t="s">
        <v>2944</v>
      </c>
      <c r="F282" s="177" t="s">
        <v>2945</v>
      </c>
      <c r="G282" s="178" t="s">
        <v>243</v>
      </c>
      <c r="H282" s="179">
        <v>1</v>
      </c>
      <c r="I282" s="180"/>
      <c r="J282" s="181">
        <f>ROUND(I282*H282,2)</f>
        <v>0</v>
      </c>
      <c r="K282" s="177" t="s">
        <v>19</v>
      </c>
      <c r="L282" s="182"/>
      <c r="M282" s="183" t="s">
        <v>19</v>
      </c>
      <c r="N282" s="184" t="s">
        <v>44</v>
      </c>
      <c r="P282" s="141">
        <f>O282*H282</f>
        <v>0</v>
      </c>
      <c r="Q282" s="141">
        <v>0</v>
      </c>
      <c r="R282" s="141">
        <f>Q282*H282</f>
        <v>0</v>
      </c>
      <c r="S282" s="141">
        <v>0</v>
      </c>
      <c r="T282" s="142">
        <f>S282*H282</f>
        <v>0</v>
      </c>
      <c r="AR282" s="143" t="s">
        <v>270</v>
      </c>
      <c r="AT282" s="143" t="s">
        <v>331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2946</v>
      </c>
    </row>
    <row r="283" spans="2:65" s="1" customFormat="1" ht="16.5" customHeight="1" x14ac:dyDescent="0.2">
      <c r="B283" s="33"/>
      <c r="C283" s="175" t="s">
        <v>1763</v>
      </c>
      <c r="D283" s="175" t="s">
        <v>331</v>
      </c>
      <c r="E283" s="176" t="s">
        <v>2947</v>
      </c>
      <c r="F283" s="177" t="s">
        <v>2948</v>
      </c>
      <c r="G283" s="178" t="s">
        <v>243</v>
      </c>
      <c r="H283" s="179">
        <v>2</v>
      </c>
      <c r="I283" s="180"/>
      <c r="J283" s="181">
        <f>ROUND(I283*H283,2)</f>
        <v>0</v>
      </c>
      <c r="K283" s="177" t="s">
        <v>19</v>
      </c>
      <c r="L283" s="182"/>
      <c r="M283" s="183" t="s">
        <v>19</v>
      </c>
      <c r="N283" s="184" t="s">
        <v>44</v>
      </c>
      <c r="P283" s="141">
        <f>O283*H283</f>
        <v>0</v>
      </c>
      <c r="Q283" s="141">
        <v>0</v>
      </c>
      <c r="R283" s="141">
        <f>Q283*H283</f>
        <v>0</v>
      </c>
      <c r="S283" s="141">
        <v>0</v>
      </c>
      <c r="T283" s="142">
        <f>S283*H283</f>
        <v>0</v>
      </c>
      <c r="AR283" s="143" t="s">
        <v>270</v>
      </c>
      <c r="AT283" s="143" t="s">
        <v>331</v>
      </c>
      <c r="AU283" s="143" t="s">
        <v>83</v>
      </c>
      <c r="AY283" s="18" t="s">
        <v>226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81</v>
      </c>
      <c r="BK283" s="144">
        <f>ROUND(I283*H283,2)</f>
        <v>0</v>
      </c>
      <c r="BL283" s="18" t="s">
        <v>233</v>
      </c>
      <c r="BM283" s="143" t="s">
        <v>2949</v>
      </c>
    </row>
    <row r="284" spans="2:65" s="1" customFormat="1" ht="16.5" customHeight="1" x14ac:dyDescent="0.2">
      <c r="B284" s="33"/>
      <c r="C284" s="132" t="s">
        <v>1768</v>
      </c>
      <c r="D284" s="132" t="s">
        <v>228</v>
      </c>
      <c r="E284" s="133" t="s">
        <v>2950</v>
      </c>
      <c r="F284" s="134" t="s">
        <v>2951</v>
      </c>
      <c r="G284" s="135" t="s">
        <v>396</v>
      </c>
      <c r="H284" s="136">
        <v>792</v>
      </c>
      <c r="I284" s="137"/>
      <c r="J284" s="138">
        <f>ROUND(I284*H284,2)</f>
        <v>0</v>
      </c>
      <c r="K284" s="134" t="s">
        <v>232</v>
      </c>
      <c r="L284" s="33"/>
      <c r="M284" s="139" t="s">
        <v>19</v>
      </c>
      <c r="N284" s="140" t="s">
        <v>44</v>
      </c>
      <c r="P284" s="141">
        <f>O284*H284</f>
        <v>0</v>
      </c>
      <c r="Q284" s="141">
        <v>0</v>
      </c>
      <c r="R284" s="141">
        <f>Q284*H284</f>
        <v>0</v>
      </c>
      <c r="S284" s="141">
        <v>0</v>
      </c>
      <c r="T284" s="142">
        <f>S284*H284</f>
        <v>0</v>
      </c>
      <c r="AR284" s="143" t="s">
        <v>233</v>
      </c>
      <c r="AT284" s="143" t="s">
        <v>228</v>
      </c>
      <c r="AU284" s="143" t="s">
        <v>83</v>
      </c>
      <c r="AY284" s="18" t="s">
        <v>226</v>
      </c>
      <c r="BE284" s="144">
        <f>IF(N284="základní",J284,0)</f>
        <v>0</v>
      </c>
      <c r="BF284" s="144">
        <f>IF(N284="snížená",J284,0)</f>
        <v>0</v>
      </c>
      <c r="BG284" s="144">
        <f>IF(N284="zákl. přenesená",J284,0)</f>
        <v>0</v>
      </c>
      <c r="BH284" s="144">
        <f>IF(N284="sníž. přenesená",J284,0)</f>
        <v>0</v>
      </c>
      <c r="BI284" s="144">
        <f>IF(N284="nulová",J284,0)</f>
        <v>0</v>
      </c>
      <c r="BJ284" s="18" t="s">
        <v>81</v>
      </c>
      <c r="BK284" s="144">
        <f>ROUND(I284*H284,2)</f>
        <v>0</v>
      </c>
      <c r="BL284" s="18" t="s">
        <v>233</v>
      </c>
      <c r="BM284" s="143" t="s">
        <v>2952</v>
      </c>
    </row>
    <row r="285" spans="2:65" s="1" customFormat="1" x14ac:dyDescent="0.2">
      <c r="B285" s="33"/>
      <c r="D285" s="145" t="s">
        <v>235</v>
      </c>
      <c r="F285" s="146" t="s">
        <v>2953</v>
      </c>
      <c r="I285" s="147"/>
      <c r="L285" s="33"/>
      <c r="M285" s="148"/>
      <c r="T285" s="54"/>
      <c r="AT285" s="18" t="s">
        <v>235</v>
      </c>
      <c r="AU285" s="18" t="s">
        <v>83</v>
      </c>
    </row>
    <row r="286" spans="2:65" s="12" customFormat="1" x14ac:dyDescent="0.2">
      <c r="B286" s="149"/>
      <c r="D286" s="150" t="s">
        <v>237</v>
      </c>
      <c r="E286" s="151" t="s">
        <v>19</v>
      </c>
      <c r="F286" s="152" t="s">
        <v>2826</v>
      </c>
      <c r="H286" s="153">
        <v>792</v>
      </c>
      <c r="I286" s="154"/>
      <c r="L286" s="149"/>
      <c r="M286" s="155"/>
      <c r="T286" s="156"/>
      <c r="AT286" s="151" t="s">
        <v>237</v>
      </c>
      <c r="AU286" s="151" t="s">
        <v>83</v>
      </c>
      <c r="AV286" s="12" t="s">
        <v>83</v>
      </c>
      <c r="AW286" s="12" t="s">
        <v>33</v>
      </c>
      <c r="AX286" s="12" t="s">
        <v>81</v>
      </c>
      <c r="AY286" s="151" t="s">
        <v>226</v>
      </c>
    </row>
    <row r="287" spans="2:65" s="1" customFormat="1" ht="16.5" customHeight="1" x14ac:dyDescent="0.2">
      <c r="B287" s="33"/>
      <c r="C287" s="132" t="s">
        <v>1770</v>
      </c>
      <c r="D287" s="132" t="s">
        <v>228</v>
      </c>
      <c r="E287" s="133" t="s">
        <v>947</v>
      </c>
      <c r="F287" s="134" t="s">
        <v>948</v>
      </c>
      <c r="G287" s="135" t="s">
        <v>243</v>
      </c>
      <c r="H287" s="136">
        <v>5</v>
      </c>
      <c r="I287" s="137"/>
      <c r="J287" s="138">
        <f>ROUND(I287*H287,2)</f>
        <v>0</v>
      </c>
      <c r="K287" s="134" t="s">
        <v>232</v>
      </c>
      <c r="L287" s="33"/>
      <c r="M287" s="139" t="s">
        <v>19</v>
      </c>
      <c r="N287" s="140" t="s">
        <v>44</v>
      </c>
      <c r="P287" s="141">
        <f>O287*H287</f>
        <v>0</v>
      </c>
      <c r="Q287" s="141">
        <v>0.45937</v>
      </c>
      <c r="R287" s="141">
        <f>Q287*H287</f>
        <v>2.2968500000000001</v>
      </c>
      <c r="S287" s="141">
        <v>0</v>
      </c>
      <c r="T287" s="142">
        <f>S287*H287</f>
        <v>0</v>
      </c>
      <c r="AR287" s="143" t="s">
        <v>233</v>
      </c>
      <c r="AT287" s="143" t="s">
        <v>228</v>
      </c>
      <c r="AU287" s="143" t="s">
        <v>83</v>
      </c>
      <c r="AY287" s="18" t="s">
        <v>226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81</v>
      </c>
      <c r="BK287" s="144">
        <f>ROUND(I287*H287,2)</f>
        <v>0</v>
      </c>
      <c r="BL287" s="18" t="s">
        <v>233</v>
      </c>
      <c r="BM287" s="143" t="s">
        <v>2954</v>
      </c>
    </row>
    <row r="288" spans="2:65" s="1" customFormat="1" x14ac:dyDescent="0.2">
      <c r="B288" s="33"/>
      <c r="D288" s="145" t="s">
        <v>235</v>
      </c>
      <c r="F288" s="146" t="s">
        <v>950</v>
      </c>
      <c r="I288" s="147"/>
      <c r="L288" s="33"/>
      <c r="M288" s="148"/>
      <c r="T288" s="54"/>
      <c r="AT288" s="18" t="s">
        <v>235</v>
      </c>
      <c r="AU288" s="18" t="s">
        <v>83</v>
      </c>
    </row>
    <row r="289" spans="2:65" s="1" customFormat="1" ht="16.5" customHeight="1" x14ac:dyDescent="0.2">
      <c r="B289" s="33"/>
      <c r="C289" s="132" t="s">
        <v>1774</v>
      </c>
      <c r="D289" s="132" t="s">
        <v>228</v>
      </c>
      <c r="E289" s="133" t="s">
        <v>2955</v>
      </c>
      <c r="F289" s="134" t="s">
        <v>2956</v>
      </c>
      <c r="G289" s="135" t="s">
        <v>243</v>
      </c>
      <c r="H289" s="136">
        <v>3</v>
      </c>
      <c r="I289" s="137"/>
      <c r="J289" s="138">
        <f>ROUND(I289*H289,2)</f>
        <v>0</v>
      </c>
      <c r="K289" s="134" t="s">
        <v>19</v>
      </c>
      <c r="L289" s="33"/>
      <c r="M289" s="139" t="s">
        <v>19</v>
      </c>
      <c r="N289" s="140" t="s">
        <v>44</v>
      </c>
      <c r="P289" s="141">
        <f>O289*H289</f>
        <v>0</v>
      </c>
      <c r="Q289" s="141">
        <v>2.0265499999999999</v>
      </c>
      <c r="R289" s="141">
        <f>Q289*H289</f>
        <v>6.0796499999999991</v>
      </c>
      <c r="S289" s="141">
        <v>0</v>
      </c>
      <c r="T289" s="142">
        <f>S289*H289</f>
        <v>0</v>
      </c>
      <c r="AR289" s="143" t="s">
        <v>233</v>
      </c>
      <c r="AT289" s="143" t="s">
        <v>228</v>
      </c>
      <c r="AU289" s="143" t="s">
        <v>83</v>
      </c>
      <c r="AY289" s="18" t="s">
        <v>226</v>
      </c>
      <c r="BE289" s="144">
        <f>IF(N289="základní",J289,0)</f>
        <v>0</v>
      </c>
      <c r="BF289" s="144">
        <f>IF(N289="snížená",J289,0)</f>
        <v>0</v>
      </c>
      <c r="BG289" s="144">
        <f>IF(N289="zákl. přenesená",J289,0)</f>
        <v>0</v>
      </c>
      <c r="BH289" s="144">
        <f>IF(N289="sníž. přenesená",J289,0)</f>
        <v>0</v>
      </c>
      <c r="BI289" s="144">
        <f>IF(N289="nulová",J289,0)</f>
        <v>0</v>
      </c>
      <c r="BJ289" s="18" t="s">
        <v>81</v>
      </c>
      <c r="BK289" s="144">
        <f>ROUND(I289*H289,2)</f>
        <v>0</v>
      </c>
      <c r="BL289" s="18" t="s">
        <v>233</v>
      </c>
      <c r="BM289" s="143" t="s">
        <v>2957</v>
      </c>
    </row>
    <row r="290" spans="2:65" s="11" customFormat="1" ht="22.9" customHeight="1" x14ac:dyDescent="0.2">
      <c r="B290" s="120"/>
      <c r="D290" s="121" t="s">
        <v>72</v>
      </c>
      <c r="E290" s="130" t="s">
        <v>330</v>
      </c>
      <c r="F290" s="130" t="s">
        <v>478</v>
      </c>
      <c r="I290" s="123"/>
      <c r="J290" s="131">
        <f>BK290</f>
        <v>0</v>
      </c>
      <c r="L290" s="120"/>
      <c r="M290" s="125"/>
      <c r="P290" s="126">
        <f>SUM(P291:P322)</f>
        <v>0</v>
      </c>
      <c r="R290" s="126">
        <f>SUM(R291:R322)</f>
        <v>8.3648799999999994</v>
      </c>
      <c r="T290" s="127">
        <f>SUM(T291:T322)</f>
        <v>0</v>
      </c>
      <c r="AR290" s="121" t="s">
        <v>81</v>
      </c>
      <c r="AT290" s="128" t="s">
        <v>72</v>
      </c>
      <c r="AU290" s="128" t="s">
        <v>81</v>
      </c>
      <c r="AY290" s="121" t="s">
        <v>226</v>
      </c>
      <c r="BK290" s="129">
        <f>SUM(BK291:BK322)</f>
        <v>0</v>
      </c>
    </row>
    <row r="291" spans="2:65" s="1" customFormat="1" ht="16.5" customHeight="1" x14ac:dyDescent="0.2">
      <c r="B291" s="33"/>
      <c r="C291" s="132" t="s">
        <v>1778</v>
      </c>
      <c r="D291" s="132" t="s">
        <v>228</v>
      </c>
      <c r="E291" s="133" t="s">
        <v>2958</v>
      </c>
      <c r="F291" s="134" t="s">
        <v>2959</v>
      </c>
      <c r="G291" s="135" t="s">
        <v>396</v>
      </c>
      <c r="H291" s="136">
        <v>8</v>
      </c>
      <c r="I291" s="137"/>
      <c r="J291" s="138">
        <f>ROUND(I291*H291,2)</f>
        <v>0</v>
      </c>
      <c r="K291" s="134" t="s">
        <v>19</v>
      </c>
      <c r="L291" s="33"/>
      <c r="M291" s="139" t="s">
        <v>19</v>
      </c>
      <c r="N291" s="140" t="s">
        <v>44</v>
      </c>
      <c r="P291" s="141">
        <f>O291*H291</f>
        <v>0</v>
      </c>
      <c r="Q291" s="141">
        <v>1.0456099999999999</v>
      </c>
      <c r="R291" s="141">
        <f>Q291*H291</f>
        <v>8.3648799999999994</v>
      </c>
      <c r="S291" s="141">
        <v>0</v>
      </c>
      <c r="T291" s="142">
        <f>S291*H291</f>
        <v>0</v>
      </c>
      <c r="AR291" s="143" t="s">
        <v>233</v>
      </c>
      <c r="AT291" s="143" t="s">
        <v>228</v>
      </c>
      <c r="AU291" s="143" t="s">
        <v>83</v>
      </c>
      <c r="AY291" s="18" t="s">
        <v>226</v>
      </c>
      <c r="BE291" s="144">
        <f>IF(N291="základní",J291,0)</f>
        <v>0</v>
      </c>
      <c r="BF291" s="144">
        <f>IF(N291="snížená",J291,0)</f>
        <v>0</v>
      </c>
      <c r="BG291" s="144">
        <f>IF(N291="zákl. přenesená",J291,0)</f>
        <v>0</v>
      </c>
      <c r="BH291" s="144">
        <f>IF(N291="sníž. přenesená",J291,0)</f>
        <v>0</v>
      </c>
      <c r="BI291" s="144">
        <f>IF(N291="nulová",J291,0)</f>
        <v>0</v>
      </c>
      <c r="BJ291" s="18" t="s">
        <v>81</v>
      </c>
      <c r="BK291" s="144">
        <f>ROUND(I291*H291,2)</f>
        <v>0</v>
      </c>
      <c r="BL291" s="18" t="s">
        <v>233</v>
      </c>
      <c r="BM291" s="143" t="s">
        <v>2960</v>
      </c>
    </row>
    <row r="292" spans="2:65" s="1" customFormat="1" ht="24.2" customHeight="1" x14ac:dyDescent="0.2">
      <c r="B292" s="33"/>
      <c r="C292" s="132" t="s">
        <v>535</v>
      </c>
      <c r="D292" s="132" t="s">
        <v>228</v>
      </c>
      <c r="E292" s="133" t="s">
        <v>2961</v>
      </c>
      <c r="F292" s="134" t="s">
        <v>2962</v>
      </c>
      <c r="G292" s="135" t="s">
        <v>396</v>
      </c>
      <c r="H292" s="136">
        <v>22.6</v>
      </c>
      <c r="I292" s="137"/>
      <c r="J292" s="138">
        <f>ROUND(I292*H292,2)</f>
        <v>0</v>
      </c>
      <c r="K292" s="134" t="s">
        <v>232</v>
      </c>
      <c r="L292" s="33"/>
      <c r="M292" s="139" t="s">
        <v>19</v>
      </c>
      <c r="N292" s="140" t="s">
        <v>44</v>
      </c>
      <c r="P292" s="141">
        <f>O292*H292</f>
        <v>0</v>
      </c>
      <c r="Q292" s="141">
        <v>0</v>
      </c>
      <c r="R292" s="141">
        <f>Q292*H292</f>
        <v>0</v>
      </c>
      <c r="S292" s="141">
        <v>0</v>
      </c>
      <c r="T292" s="142">
        <f>S292*H292</f>
        <v>0</v>
      </c>
      <c r="AR292" s="143" t="s">
        <v>233</v>
      </c>
      <c r="AT292" s="143" t="s">
        <v>228</v>
      </c>
      <c r="AU292" s="143" t="s">
        <v>83</v>
      </c>
      <c r="AY292" s="18" t="s">
        <v>226</v>
      </c>
      <c r="BE292" s="144">
        <f>IF(N292="základní",J292,0)</f>
        <v>0</v>
      </c>
      <c r="BF292" s="144">
        <f>IF(N292="snížená",J292,0)</f>
        <v>0</v>
      </c>
      <c r="BG292" s="144">
        <f>IF(N292="zákl. přenesená",J292,0)</f>
        <v>0</v>
      </c>
      <c r="BH292" s="144">
        <f>IF(N292="sníž. přenesená",J292,0)</f>
        <v>0</v>
      </c>
      <c r="BI292" s="144">
        <f>IF(N292="nulová",J292,0)</f>
        <v>0</v>
      </c>
      <c r="BJ292" s="18" t="s">
        <v>81</v>
      </c>
      <c r="BK292" s="144">
        <f>ROUND(I292*H292,2)</f>
        <v>0</v>
      </c>
      <c r="BL292" s="18" t="s">
        <v>233</v>
      </c>
      <c r="BM292" s="143" t="s">
        <v>2963</v>
      </c>
    </row>
    <row r="293" spans="2:65" s="1" customFormat="1" x14ac:dyDescent="0.2">
      <c r="B293" s="33"/>
      <c r="D293" s="145" t="s">
        <v>235</v>
      </c>
      <c r="F293" s="146" t="s">
        <v>2964</v>
      </c>
      <c r="I293" s="147"/>
      <c r="L293" s="33"/>
      <c r="M293" s="148"/>
      <c r="T293" s="54"/>
      <c r="AT293" s="18" t="s">
        <v>235</v>
      </c>
      <c r="AU293" s="18" t="s">
        <v>83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2965</v>
      </c>
      <c r="H294" s="153">
        <v>22.6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81</v>
      </c>
      <c r="AY294" s="151" t="s">
        <v>226</v>
      </c>
    </row>
    <row r="295" spans="2:65" s="1" customFormat="1" ht="16.5" customHeight="1" x14ac:dyDescent="0.2">
      <c r="B295" s="33"/>
      <c r="C295" s="132" t="s">
        <v>1787</v>
      </c>
      <c r="D295" s="132" t="s">
        <v>228</v>
      </c>
      <c r="E295" s="133" t="s">
        <v>2966</v>
      </c>
      <c r="F295" s="134" t="s">
        <v>2967</v>
      </c>
      <c r="G295" s="135" t="s">
        <v>396</v>
      </c>
      <c r="H295" s="136">
        <v>22.6</v>
      </c>
      <c r="I295" s="137"/>
      <c r="J295" s="138">
        <f>ROUND(I295*H295,2)</f>
        <v>0</v>
      </c>
      <c r="K295" s="134" t="s">
        <v>232</v>
      </c>
      <c r="L295" s="33"/>
      <c r="M295" s="139" t="s">
        <v>19</v>
      </c>
      <c r="N295" s="140" t="s">
        <v>44</v>
      </c>
      <c r="P295" s="141">
        <f>O295*H295</f>
        <v>0</v>
      </c>
      <c r="Q295" s="141">
        <v>0</v>
      </c>
      <c r="R295" s="141">
        <f>Q295*H295</f>
        <v>0</v>
      </c>
      <c r="S295" s="141">
        <v>0</v>
      </c>
      <c r="T295" s="142">
        <f>S295*H295</f>
        <v>0</v>
      </c>
      <c r="AR295" s="143" t="s">
        <v>233</v>
      </c>
      <c r="AT295" s="143" t="s">
        <v>228</v>
      </c>
      <c r="AU295" s="143" t="s">
        <v>83</v>
      </c>
      <c r="AY295" s="18" t="s">
        <v>226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81</v>
      </c>
      <c r="BK295" s="144">
        <f>ROUND(I295*H295,2)</f>
        <v>0</v>
      </c>
      <c r="BL295" s="18" t="s">
        <v>233</v>
      </c>
      <c r="BM295" s="143" t="s">
        <v>2968</v>
      </c>
    </row>
    <row r="296" spans="2:65" s="1" customFormat="1" x14ac:dyDescent="0.2">
      <c r="B296" s="33"/>
      <c r="D296" s="145" t="s">
        <v>235</v>
      </c>
      <c r="F296" s="146" t="s">
        <v>2969</v>
      </c>
      <c r="I296" s="147"/>
      <c r="L296" s="33"/>
      <c r="M296" s="148"/>
      <c r="T296" s="54"/>
      <c r="AT296" s="18" t="s">
        <v>235</v>
      </c>
      <c r="AU296" s="18" t="s">
        <v>83</v>
      </c>
    </row>
    <row r="297" spans="2:65" s="12" customFormat="1" x14ac:dyDescent="0.2">
      <c r="B297" s="149"/>
      <c r="D297" s="150" t="s">
        <v>237</v>
      </c>
      <c r="E297" s="151" t="s">
        <v>19</v>
      </c>
      <c r="F297" s="152" t="s">
        <v>2965</v>
      </c>
      <c r="H297" s="153">
        <v>22.6</v>
      </c>
      <c r="I297" s="154"/>
      <c r="L297" s="149"/>
      <c r="M297" s="155"/>
      <c r="T297" s="156"/>
      <c r="AT297" s="151" t="s">
        <v>237</v>
      </c>
      <c r="AU297" s="151" t="s">
        <v>83</v>
      </c>
      <c r="AV297" s="12" t="s">
        <v>83</v>
      </c>
      <c r="AW297" s="12" t="s">
        <v>33</v>
      </c>
      <c r="AX297" s="12" t="s">
        <v>81</v>
      </c>
      <c r="AY297" s="151" t="s">
        <v>226</v>
      </c>
    </row>
    <row r="298" spans="2:65" s="1" customFormat="1" ht="24.2" customHeight="1" x14ac:dyDescent="0.2">
      <c r="B298" s="33"/>
      <c r="C298" s="132" t="s">
        <v>1792</v>
      </c>
      <c r="D298" s="132" t="s">
        <v>228</v>
      </c>
      <c r="E298" s="133" t="s">
        <v>490</v>
      </c>
      <c r="F298" s="134" t="s">
        <v>491</v>
      </c>
      <c r="G298" s="135" t="s">
        <v>492</v>
      </c>
      <c r="H298" s="136">
        <v>7.8639999999999999</v>
      </c>
      <c r="I298" s="137"/>
      <c r="J298" s="138">
        <f>ROUND(I298*H298,2)</f>
        <v>0</v>
      </c>
      <c r="K298" s="134" t="s">
        <v>232</v>
      </c>
      <c r="L298" s="33"/>
      <c r="M298" s="139" t="s">
        <v>19</v>
      </c>
      <c r="N298" s="140" t="s">
        <v>44</v>
      </c>
      <c r="P298" s="141">
        <f>O298*H298</f>
        <v>0</v>
      </c>
      <c r="Q298" s="141">
        <v>0</v>
      </c>
      <c r="R298" s="141">
        <f>Q298*H298</f>
        <v>0</v>
      </c>
      <c r="S298" s="141">
        <v>0</v>
      </c>
      <c r="T298" s="142">
        <f>S298*H298</f>
        <v>0</v>
      </c>
      <c r="AR298" s="143" t="s">
        <v>233</v>
      </c>
      <c r="AT298" s="143" t="s">
        <v>228</v>
      </c>
      <c r="AU298" s="143" t="s">
        <v>83</v>
      </c>
      <c r="AY298" s="18" t="s">
        <v>226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81</v>
      </c>
      <c r="BK298" s="144">
        <f>ROUND(I298*H298,2)</f>
        <v>0</v>
      </c>
      <c r="BL298" s="18" t="s">
        <v>233</v>
      </c>
      <c r="BM298" s="143" t="s">
        <v>2970</v>
      </c>
    </row>
    <row r="299" spans="2:65" s="1" customFormat="1" x14ac:dyDescent="0.2">
      <c r="B299" s="33"/>
      <c r="D299" s="145" t="s">
        <v>235</v>
      </c>
      <c r="F299" s="146" t="s">
        <v>494</v>
      </c>
      <c r="I299" s="147"/>
      <c r="L299" s="33"/>
      <c r="M299" s="148"/>
      <c r="T299" s="54"/>
      <c r="AT299" s="18" t="s">
        <v>235</v>
      </c>
      <c r="AU299" s="18" t="s">
        <v>83</v>
      </c>
    </row>
    <row r="300" spans="2:65" s="12" customFormat="1" x14ac:dyDescent="0.2">
      <c r="B300" s="149"/>
      <c r="D300" s="150" t="s">
        <v>237</v>
      </c>
      <c r="E300" s="151" t="s">
        <v>19</v>
      </c>
      <c r="F300" s="152" t="s">
        <v>2971</v>
      </c>
      <c r="H300" s="153">
        <v>4.3499999999999996</v>
      </c>
      <c r="I300" s="154"/>
      <c r="L300" s="149"/>
      <c r="M300" s="155"/>
      <c r="T300" s="156"/>
      <c r="AT300" s="151" t="s">
        <v>237</v>
      </c>
      <c r="AU300" s="151" t="s">
        <v>83</v>
      </c>
      <c r="AV300" s="12" t="s">
        <v>83</v>
      </c>
      <c r="AW300" s="12" t="s">
        <v>33</v>
      </c>
      <c r="AX300" s="12" t="s">
        <v>73</v>
      </c>
      <c r="AY300" s="151" t="s">
        <v>226</v>
      </c>
    </row>
    <row r="301" spans="2:65" s="12" customFormat="1" x14ac:dyDescent="0.2">
      <c r="B301" s="149"/>
      <c r="D301" s="150" t="s">
        <v>237</v>
      </c>
      <c r="E301" s="151" t="s">
        <v>19</v>
      </c>
      <c r="F301" s="152" t="s">
        <v>2972</v>
      </c>
      <c r="H301" s="153">
        <v>3.5139999999999998</v>
      </c>
      <c r="I301" s="154"/>
      <c r="L301" s="149"/>
      <c r="M301" s="155"/>
      <c r="T301" s="156"/>
      <c r="AT301" s="151" t="s">
        <v>237</v>
      </c>
      <c r="AU301" s="151" t="s">
        <v>83</v>
      </c>
      <c r="AV301" s="12" t="s">
        <v>83</v>
      </c>
      <c r="AW301" s="12" t="s">
        <v>33</v>
      </c>
      <c r="AX301" s="12" t="s">
        <v>73</v>
      </c>
      <c r="AY301" s="151" t="s">
        <v>226</v>
      </c>
    </row>
    <row r="302" spans="2:65" s="13" customFormat="1" x14ac:dyDescent="0.2">
      <c r="B302" s="157"/>
      <c r="D302" s="150" t="s">
        <v>237</v>
      </c>
      <c r="E302" s="158" t="s">
        <v>19</v>
      </c>
      <c r="F302" s="159" t="s">
        <v>240</v>
      </c>
      <c r="H302" s="160">
        <v>7.8639999999999999</v>
      </c>
      <c r="I302" s="161"/>
      <c r="L302" s="157"/>
      <c r="M302" s="162"/>
      <c r="T302" s="163"/>
      <c r="AT302" s="158" t="s">
        <v>237</v>
      </c>
      <c r="AU302" s="158" t="s">
        <v>83</v>
      </c>
      <c r="AV302" s="13" t="s">
        <v>233</v>
      </c>
      <c r="AW302" s="13" t="s">
        <v>33</v>
      </c>
      <c r="AX302" s="13" t="s">
        <v>81</v>
      </c>
      <c r="AY302" s="158" t="s">
        <v>226</v>
      </c>
    </row>
    <row r="303" spans="2:65" s="1" customFormat="1" ht="24.2" customHeight="1" x14ac:dyDescent="0.2">
      <c r="B303" s="33"/>
      <c r="C303" s="132" t="s">
        <v>1795</v>
      </c>
      <c r="D303" s="132" t="s">
        <v>228</v>
      </c>
      <c r="E303" s="133" t="s">
        <v>497</v>
      </c>
      <c r="F303" s="134" t="s">
        <v>498</v>
      </c>
      <c r="G303" s="135" t="s">
        <v>492</v>
      </c>
      <c r="H303" s="136">
        <v>31.456</v>
      </c>
      <c r="I303" s="137"/>
      <c r="J303" s="138">
        <f>ROUND(I303*H303,2)</f>
        <v>0</v>
      </c>
      <c r="K303" s="134" t="s">
        <v>232</v>
      </c>
      <c r="L303" s="33"/>
      <c r="M303" s="139" t="s">
        <v>19</v>
      </c>
      <c r="N303" s="140" t="s">
        <v>44</v>
      </c>
      <c r="P303" s="141">
        <f>O303*H303</f>
        <v>0</v>
      </c>
      <c r="Q303" s="141">
        <v>0</v>
      </c>
      <c r="R303" s="141">
        <f>Q303*H303</f>
        <v>0</v>
      </c>
      <c r="S303" s="141">
        <v>0</v>
      </c>
      <c r="T303" s="142">
        <f>S303*H303</f>
        <v>0</v>
      </c>
      <c r="AR303" s="143" t="s">
        <v>233</v>
      </c>
      <c r="AT303" s="143" t="s">
        <v>228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2973</v>
      </c>
    </row>
    <row r="304" spans="2:65" s="1" customFormat="1" x14ac:dyDescent="0.2">
      <c r="B304" s="33"/>
      <c r="D304" s="145" t="s">
        <v>235</v>
      </c>
      <c r="F304" s="146" t="s">
        <v>500</v>
      </c>
      <c r="I304" s="147"/>
      <c r="L304" s="33"/>
      <c r="M304" s="148"/>
      <c r="T304" s="54"/>
      <c r="AT304" s="18" t="s">
        <v>235</v>
      </c>
      <c r="AU304" s="18" t="s">
        <v>83</v>
      </c>
    </row>
    <row r="305" spans="2:65" s="12" customFormat="1" x14ac:dyDescent="0.2">
      <c r="B305" s="149"/>
      <c r="D305" s="150" t="s">
        <v>237</v>
      </c>
      <c r="F305" s="152" t="s">
        <v>2974</v>
      </c>
      <c r="H305" s="153">
        <v>31.456</v>
      </c>
      <c r="I305" s="154"/>
      <c r="L305" s="149"/>
      <c r="M305" s="155"/>
      <c r="T305" s="156"/>
      <c r="AT305" s="151" t="s">
        <v>237</v>
      </c>
      <c r="AU305" s="151" t="s">
        <v>83</v>
      </c>
      <c r="AV305" s="12" t="s">
        <v>83</v>
      </c>
      <c r="AW305" s="12" t="s">
        <v>4</v>
      </c>
      <c r="AX305" s="12" t="s">
        <v>81</v>
      </c>
      <c r="AY305" s="151" t="s">
        <v>226</v>
      </c>
    </row>
    <row r="306" spans="2:65" s="1" customFormat="1" ht="24.2" customHeight="1" x14ac:dyDescent="0.2">
      <c r="B306" s="33"/>
      <c r="C306" s="132" t="s">
        <v>1797</v>
      </c>
      <c r="D306" s="132" t="s">
        <v>228</v>
      </c>
      <c r="E306" s="133" t="s">
        <v>503</v>
      </c>
      <c r="F306" s="134" t="s">
        <v>504</v>
      </c>
      <c r="G306" s="135" t="s">
        <v>492</v>
      </c>
      <c r="H306" s="136">
        <v>10.71</v>
      </c>
      <c r="I306" s="137"/>
      <c r="J306" s="138">
        <f>ROUND(I306*H306,2)</f>
        <v>0</v>
      </c>
      <c r="K306" s="134" t="s">
        <v>232</v>
      </c>
      <c r="L306" s="33"/>
      <c r="M306" s="139" t="s">
        <v>19</v>
      </c>
      <c r="N306" s="140" t="s">
        <v>44</v>
      </c>
      <c r="P306" s="141">
        <f>O306*H306</f>
        <v>0</v>
      </c>
      <c r="Q306" s="141">
        <v>0</v>
      </c>
      <c r="R306" s="141">
        <f>Q306*H306</f>
        <v>0</v>
      </c>
      <c r="S306" s="141">
        <v>0</v>
      </c>
      <c r="T306" s="142">
        <f>S306*H306</f>
        <v>0</v>
      </c>
      <c r="AR306" s="143" t="s">
        <v>233</v>
      </c>
      <c r="AT306" s="143" t="s">
        <v>228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2975</v>
      </c>
    </row>
    <row r="307" spans="2:65" s="1" customFormat="1" x14ac:dyDescent="0.2">
      <c r="B307" s="33"/>
      <c r="D307" s="145" t="s">
        <v>235</v>
      </c>
      <c r="F307" s="146" t="s">
        <v>506</v>
      </c>
      <c r="I307" s="147"/>
      <c r="L307" s="33"/>
      <c r="M307" s="148"/>
      <c r="T307" s="54"/>
      <c r="AT307" s="18" t="s">
        <v>235</v>
      </c>
      <c r="AU307" s="18" t="s">
        <v>83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2976</v>
      </c>
      <c r="H308" s="153">
        <v>5.835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73</v>
      </c>
      <c r="AY308" s="151" t="s">
        <v>226</v>
      </c>
    </row>
    <row r="309" spans="2:65" s="12" customFormat="1" x14ac:dyDescent="0.2">
      <c r="B309" s="149"/>
      <c r="D309" s="150" t="s">
        <v>237</v>
      </c>
      <c r="E309" s="151" t="s">
        <v>19</v>
      </c>
      <c r="F309" s="152" t="s">
        <v>2977</v>
      </c>
      <c r="H309" s="153">
        <v>4.875</v>
      </c>
      <c r="I309" s="154"/>
      <c r="L309" s="149"/>
      <c r="M309" s="155"/>
      <c r="T309" s="156"/>
      <c r="AT309" s="151" t="s">
        <v>237</v>
      </c>
      <c r="AU309" s="151" t="s">
        <v>83</v>
      </c>
      <c r="AV309" s="12" t="s">
        <v>83</v>
      </c>
      <c r="AW309" s="12" t="s">
        <v>33</v>
      </c>
      <c r="AX309" s="12" t="s">
        <v>73</v>
      </c>
      <c r="AY309" s="151" t="s">
        <v>226</v>
      </c>
    </row>
    <row r="310" spans="2:65" s="13" customFormat="1" x14ac:dyDescent="0.2">
      <c r="B310" s="157"/>
      <c r="D310" s="150" t="s">
        <v>237</v>
      </c>
      <c r="E310" s="158" t="s">
        <v>19</v>
      </c>
      <c r="F310" s="159" t="s">
        <v>240</v>
      </c>
      <c r="H310" s="160">
        <v>10.71</v>
      </c>
      <c r="I310" s="161"/>
      <c r="L310" s="157"/>
      <c r="M310" s="162"/>
      <c r="T310" s="163"/>
      <c r="AT310" s="158" t="s">
        <v>237</v>
      </c>
      <c r="AU310" s="158" t="s">
        <v>83</v>
      </c>
      <c r="AV310" s="13" t="s">
        <v>233</v>
      </c>
      <c r="AW310" s="13" t="s">
        <v>33</v>
      </c>
      <c r="AX310" s="13" t="s">
        <v>81</v>
      </c>
      <c r="AY310" s="158" t="s">
        <v>226</v>
      </c>
    </row>
    <row r="311" spans="2:65" s="1" customFormat="1" ht="24.2" customHeight="1" x14ac:dyDescent="0.2">
      <c r="B311" s="33"/>
      <c r="C311" s="132" t="s">
        <v>1801</v>
      </c>
      <c r="D311" s="132" t="s">
        <v>228</v>
      </c>
      <c r="E311" s="133" t="s">
        <v>509</v>
      </c>
      <c r="F311" s="134" t="s">
        <v>498</v>
      </c>
      <c r="G311" s="135" t="s">
        <v>492</v>
      </c>
      <c r="H311" s="136">
        <v>42.84</v>
      </c>
      <c r="I311" s="137"/>
      <c r="J311" s="138">
        <f>ROUND(I311*H311,2)</f>
        <v>0</v>
      </c>
      <c r="K311" s="134" t="s">
        <v>232</v>
      </c>
      <c r="L311" s="33"/>
      <c r="M311" s="139" t="s">
        <v>19</v>
      </c>
      <c r="N311" s="140" t="s">
        <v>44</v>
      </c>
      <c r="P311" s="141">
        <f>O311*H311</f>
        <v>0</v>
      </c>
      <c r="Q311" s="141">
        <v>0</v>
      </c>
      <c r="R311" s="141">
        <f>Q311*H311</f>
        <v>0</v>
      </c>
      <c r="S311" s="141">
        <v>0</v>
      </c>
      <c r="T311" s="142">
        <f>S311*H311</f>
        <v>0</v>
      </c>
      <c r="AR311" s="143" t="s">
        <v>233</v>
      </c>
      <c r="AT311" s="143" t="s">
        <v>228</v>
      </c>
      <c r="AU311" s="143" t="s">
        <v>83</v>
      </c>
      <c r="AY311" s="18" t="s">
        <v>226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81</v>
      </c>
      <c r="BK311" s="144">
        <f>ROUND(I311*H311,2)</f>
        <v>0</v>
      </c>
      <c r="BL311" s="18" t="s">
        <v>233</v>
      </c>
      <c r="BM311" s="143" t="s">
        <v>2978</v>
      </c>
    </row>
    <row r="312" spans="2:65" s="1" customFormat="1" x14ac:dyDescent="0.2">
      <c r="B312" s="33"/>
      <c r="D312" s="145" t="s">
        <v>235</v>
      </c>
      <c r="F312" s="146" t="s">
        <v>511</v>
      </c>
      <c r="I312" s="147"/>
      <c r="L312" s="33"/>
      <c r="M312" s="148"/>
      <c r="T312" s="54"/>
      <c r="AT312" s="18" t="s">
        <v>235</v>
      </c>
      <c r="AU312" s="18" t="s">
        <v>83</v>
      </c>
    </row>
    <row r="313" spans="2:65" s="12" customFormat="1" x14ac:dyDescent="0.2">
      <c r="B313" s="149"/>
      <c r="D313" s="150" t="s">
        <v>237</v>
      </c>
      <c r="F313" s="152" t="s">
        <v>2979</v>
      </c>
      <c r="H313" s="153">
        <v>42.84</v>
      </c>
      <c r="I313" s="154"/>
      <c r="L313" s="149"/>
      <c r="M313" s="155"/>
      <c r="T313" s="156"/>
      <c r="AT313" s="151" t="s">
        <v>237</v>
      </c>
      <c r="AU313" s="151" t="s">
        <v>83</v>
      </c>
      <c r="AV313" s="12" t="s">
        <v>83</v>
      </c>
      <c r="AW313" s="12" t="s">
        <v>4</v>
      </c>
      <c r="AX313" s="12" t="s">
        <v>81</v>
      </c>
      <c r="AY313" s="151" t="s">
        <v>226</v>
      </c>
    </row>
    <row r="314" spans="2:65" s="1" customFormat="1" ht="24.2" customHeight="1" x14ac:dyDescent="0.2">
      <c r="B314" s="33"/>
      <c r="C314" s="132" t="s">
        <v>1804</v>
      </c>
      <c r="D314" s="132" t="s">
        <v>228</v>
      </c>
      <c r="E314" s="133" t="s">
        <v>514</v>
      </c>
      <c r="F314" s="134" t="s">
        <v>515</v>
      </c>
      <c r="G314" s="135" t="s">
        <v>492</v>
      </c>
      <c r="H314" s="136">
        <v>4.875</v>
      </c>
      <c r="I314" s="137"/>
      <c r="J314" s="138">
        <f>ROUND(I314*H314,2)</f>
        <v>0</v>
      </c>
      <c r="K314" s="134" t="s">
        <v>19</v>
      </c>
      <c r="L314" s="33"/>
      <c r="M314" s="139" t="s">
        <v>19</v>
      </c>
      <c r="N314" s="140" t="s">
        <v>44</v>
      </c>
      <c r="P314" s="141">
        <f>O314*H314</f>
        <v>0</v>
      </c>
      <c r="Q314" s="141">
        <v>0</v>
      </c>
      <c r="R314" s="141">
        <f>Q314*H314</f>
        <v>0</v>
      </c>
      <c r="S314" s="141">
        <v>0</v>
      </c>
      <c r="T314" s="142">
        <f>S314*H314</f>
        <v>0</v>
      </c>
      <c r="AR314" s="143" t="s">
        <v>233</v>
      </c>
      <c r="AT314" s="143" t="s">
        <v>228</v>
      </c>
      <c r="AU314" s="143" t="s">
        <v>83</v>
      </c>
      <c r="AY314" s="18" t="s">
        <v>226</v>
      </c>
      <c r="BE314" s="144">
        <f>IF(N314="základní",J314,0)</f>
        <v>0</v>
      </c>
      <c r="BF314" s="144">
        <f>IF(N314="snížená",J314,0)</f>
        <v>0</v>
      </c>
      <c r="BG314" s="144">
        <f>IF(N314="zákl. přenesená",J314,0)</f>
        <v>0</v>
      </c>
      <c r="BH314" s="144">
        <f>IF(N314="sníž. přenesená",J314,0)</f>
        <v>0</v>
      </c>
      <c r="BI314" s="144">
        <f>IF(N314="nulová",J314,0)</f>
        <v>0</v>
      </c>
      <c r="BJ314" s="18" t="s">
        <v>81</v>
      </c>
      <c r="BK314" s="144">
        <f>ROUND(I314*H314,2)</f>
        <v>0</v>
      </c>
      <c r="BL314" s="18" t="s">
        <v>233</v>
      </c>
      <c r="BM314" s="143" t="s">
        <v>2980</v>
      </c>
    </row>
    <row r="315" spans="2:65" s="12" customFormat="1" x14ac:dyDescent="0.2">
      <c r="B315" s="149"/>
      <c r="D315" s="150" t="s">
        <v>237</v>
      </c>
      <c r="E315" s="151" t="s">
        <v>19</v>
      </c>
      <c r="F315" s="152" t="s">
        <v>2977</v>
      </c>
      <c r="H315" s="153">
        <v>4.875</v>
      </c>
      <c r="I315" s="154"/>
      <c r="L315" s="149"/>
      <c r="M315" s="155"/>
      <c r="T315" s="156"/>
      <c r="AT315" s="151" t="s">
        <v>237</v>
      </c>
      <c r="AU315" s="151" t="s">
        <v>83</v>
      </c>
      <c r="AV315" s="12" t="s">
        <v>83</v>
      </c>
      <c r="AW315" s="12" t="s">
        <v>33</v>
      </c>
      <c r="AX315" s="12" t="s">
        <v>73</v>
      </c>
      <c r="AY315" s="151" t="s">
        <v>226</v>
      </c>
    </row>
    <row r="316" spans="2:65" s="13" customFormat="1" x14ac:dyDescent="0.2">
      <c r="B316" s="157"/>
      <c r="D316" s="150" t="s">
        <v>237</v>
      </c>
      <c r="E316" s="158" t="s">
        <v>19</v>
      </c>
      <c r="F316" s="159" t="s">
        <v>240</v>
      </c>
      <c r="H316" s="160">
        <v>4.875</v>
      </c>
      <c r="I316" s="161"/>
      <c r="L316" s="157"/>
      <c r="M316" s="162"/>
      <c r="T316" s="163"/>
      <c r="AT316" s="158" t="s">
        <v>237</v>
      </c>
      <c r="AU316" s="158" t="s">
        <v>83</v>
      </c>
      <c r="AV316" s="13" t="s">
        <v>233</v>
      </c>
      <c r="AW316" s="13" t="s">
        <v>33</v>
      </c>
      <c r="AX316" s="13" t="s">
        <v>81</v>
      </c>
      <c r="AY316" s="158" t="s">
        <v>226</v>
      </c>
    </row>
    <row r="317" spans="2:65" s="1" customFormat="1" ht="24.2" customHeight="1" x14ac:dyDescent="0.2">
      <c r="B317" s="33"/>
      <c r="C317" s="132" t="s">
        <v>1810</v>
      </c>
      <c r="D317" s="132" t="s">
        <v>228</v>
      </c>
      <c r="E317" s="133" t="s">
        <v>519</v>
      </c>
      <c r="F317" s="134" t="s">
        <v>520</v>
      </c>
      <c r="G317" s="135" t="s">
        <v>492</v>
      </c>
      <c r="H317" s="136">
        <v>9.3490000000000002</v>
      </c>
      <c r="I317" s="137"/>
      <c r="J317" s="138">
        <f>ROUND(I317*H317,2)</f>
        <v>0</v>
      </c>
      <c r="K317" s="134" t="s">
        <v>19</v>
      </c>
      <c r="L317" s="33"/>
      <c r="M317" s="139" t="s">
        <v>19</v>
      </c>
      <c r="N317" s="140" t="s">
        <v>44</v>
      </c>
      <c r="P317" s="141">
        <f>O317*H317</f>
        <v>0</v>
      </c>
      <c r="Q317" s="141">
        <v>0</v>
      </c>
      <c r="R317" s="141">
        <f>Q317*H317</f>
        <v>0</v>
      </c>
      <c r="S317" s="141">
        <v>0</v>
      </c>
      <c r="T317" s="142">
        <f>S317*H317</f>
        <v>0</v>
      </c>
      <c r="AR317" s="143" t="s">
        <v>233</v>
      </c>
      <c r="AT317" s="143" t="s">
        <v>228</v>
      </c>
      <c r="AU317" s="143" t="s">
        <v>83</v>
      </c>
      <c r="AY317" s="18" t="s">
        <v>226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81</v>
      </c>
      <c r="BK317" s="144">
        <f>ROUND(I317*H317,2)</f>
        <v>0</v>
      </c>
      <c r="BL317" s="18" t="s">
        <v>233</v>
      </c>
      <c r="BM317" s="143" t="s">
        <v>2981</v>
      </c>
    </row>
    <row r="318" spans="2:65" s="12" customFormat="1" x14ac:dyDescent="0.2">
      <c r="B318" s="149"/>
      <c r="D318" s="150" t="s">
        <v>237</v>
      </c>
      <c r="E318" s="151" t="s">
        <v>19</v>
      </c>
      <c r="F318" s="152" t="s">
        <v>2972</v>
      </c>
      <c r="H318" s="153">
        <v>3.5139999999999998</v>
      </c>
      <c r="I318" s="154"/>
      <c r="L318" s="149"/>
      <c r="M318" s="155"/>
      <c r="T318" s="156"/>
      <c r="AT318" s="151" t="s">
        <v>237</v>
      </c>
      <c r="AU318" s="151" t="s">
        <v>83</v>
      </c>
      <c r="AV318" s="12" t="s">
        <v>83</v>
      </c>
      <c r="AW318" s="12" t="s">
        <v>33</v>
      </c>
      <c r="AX318" s="12" t="s">
        <v>73</v>
      </c>
      <c r="AY318" s="151" t="s">
        <v>226</v>
      </c>
    </row>
    <row r="319" spans="2:65" s="12" customFormat="1" x14ac:dyDescent="0.2">
      <c r="B319" s="149"/>
      <c r="D319" s="150" t="s">
        <v>237</v>
      </c>
      <c r="E319" s="151" t="s">
        <v>19</v>
      </c>
      <c r="F319" s="152" t="s">
        <v>2976</v>
      </c>
      <c r="H319" s="153">
        <v>5.835</v>
      </c>
      <c r="I319" s="154"/>
      <c r="L319" s="149"/>
      <c r="M319" s="155"/>
      <c r="T319" s="156"/>
      <c r="AT319" s="151" t="s">
        <v>237</v>
      </c>
      <c r="AU319" s="151" t="s">
        <v>83</v>
      </c>
      <c r="AV319" s="12" t="s">
        <v>83</v>
      </c>
      <c r="AW319" s="12" t="s">
        <v>33</v>
      </c>
      <c r="AX319" s="12" t="s">
        <v>73</v>
      </c>
      <c r="AY319" s="151" t="s">
        <v>226</v>
      </c>
    </row>
    <row r="320" spans="2:65" s="13" customFormat="1" x14ac:dyDescent="0.2">
      <c r="B320" s="157"/>
      <c r="D320" s="150" t="s">
        <v>237</v>
      </c>
      <c r="E320" s="158" t="s">
        <v>19</v>
      </c>
      <c r="F320" s="159" t="s">
        <v>240</v>
      </c>
      <c r="H320" s="160">
        <v>9.3490000000000002</v>
      </c>
      <c r="I320" s="161"/>
      <c r="L320" s="157"/>
      <c r="M320" s="162"/>
      <c r="T320" s="163"/>
      <c r="AT320" s="158" t="s">
        <v>237</v>
      </c>
      <c r="AU320" s="158" t="s">
        <v>83</v>
      </c>
      <c r="AV320" s="13" t="s">
        <v>233</v>
      </c>
      <c r="AW320" s="13" t="s">
        <v>33</v>
      </c>
      <c r="AX320" s="13" t="s">
        <v>81</v>
      </c>
      <c r="AY320" s="158" t="s">
        <v>226</v>
      </c>
    </row>
    <row r="321" spans="2:65" s="1" customFormat="1" ht="24.2" customHeight="1" x14ac:dyDescent="0.2">
      <c r="B321" s="33"/>
      <c r="C321" s="132" t="s">
        <v>1813</v>
      </c>
      <c r="D321" s="132" t="s">
        <v>228</v>
      </c>
      <c r="E321" s="133" t="s">
        <v>1333</v>
      </c>
      <c r="F321" s="134" t="s">
        <v>606</v>
      </c>
      <c r="G321" s="135" t="s">
        <v>492</v>
      </c>
      <c r="H321" s="136">
        <v>4.3499999999999996</v>
      </c>
      <c r="I321" s="137"/>
      <c r="J321" s="138">
        <f>ROUND(I321*H321,2)</f>
        <v>0</v>
      </c>
      <c r="K321" s="134" t="s">
        <v>19</v>
      </c>
      <c r="L321" s="33"/>
      <c r="M321" s="139" t="s">
        <v>19</v>
      </c>
      <c r="N321" s="140" t="s">
        <v>44</v>
      </c>
      <c r="P321" s="141">
        <f>O321*H321</f>
        <v>0</v>
      </c>
      <c r="Q321" s="141">
        <v>0</v>
      </c>
      <c r="R321" s="141">
        <f>Q321*H321</f>
        <v>0</v>
      </c>
      <c r="S321" s="141">
        <v>0</v>
      </c>
      <c r="T321" s="142">
        <f>S321*H321</f>
        <v>0</v>
      </c>
      <c r="AR321" s="143" t="s">
        <v>233</v>
      </c>
      <c r="AT321" s="143" t="s">
        <v>228</v>
      </c>
      <c r="AU321" s="143" t="s">
        <v>83</v>
      </c>
      <c r="AY321" s="18" t="s">
        <v>226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81</v>
      </c>
      <c r="BK321" s="144">
        <f>ROUND(I321*H321,2)</f>
        <v>0</v>
      </c>
      <c r="BL321" s="18" t="s">
        <v>233</v>
      </c>
      <c r="BM321" s="143" t="s">
        <v>2982</v>
      </c>
    </row>
    <row r="322" spans="2:65" s="12" customFormat="1" x14ac:dyDescent="0.2">
      <c r="B322" s="149"/>
      <c r="D322" s="150" t="s">
        <v>237</v>
      </c>
      <c r="E322" s="151" t="s">
        <v>19</v>
      </c>
      <c r="F322" s="152" t="s">
        <v>2971</v>
      </c>
      <c r="H322" s="153">
        <v>4.3499999999999996</v>
      </c>
      <c r="I322" s="154"/>
      <c r="L322" s="149"/>
      <c r="M322" s="155"/>
      <c r="T322" s="156"/>
      <c r="AT322" s="151" t="s">
        <v>237</v>
      </c>
      <c r="AU322" s="151" t="s">
        <v>83</v>
      </c>
      <c r="AV322" s="12" t="s">
        <v>83</v>
      </c>
      <c r="AW322" s="12" t="s">
        <v>33</v>
      </c>
      <c r="AX322" s="12" t="s">
        <v>81</v>
      </c>
      <c r="AY322" s="151" t="s">
        <v>226</v>
      </c>
    </row>
    <row r="323" spans="2:65" s="11" customFormat="1" ht="22.9" customHeight="1" x14ac:dyDescent="0.2">
      <c r="B323" s="120"/>
      <c r="D323" s="121" t="s">
        <v>72</v>
      </c>
      <c r="E323" s="130" t="s">
        <v>762</v>
      </c>
      <c r="F323" s="130" t="s">
        <v>763</v>
      </c>
      <c r="I323" s="123"/>
      <c r="J323" s="131">
        <f>BK323</f>
        <v>0</v>
      </c>
      <c r="L323" s="120"/>
      <c r="M323" s="125"/>
      <c r="P323" s="126">
        <f>SUM(P324:P325)</f>
        <v>0</v>
      </c>
      <c r="R323" s="126">
        <f>SUM(R324:R325)</f>
        <v>0</v>
      </c>
      <c r="T323" s="127">
        <f>SUM(T324:T325)</f>
        <v>0</v>
      </c>
      <c r="AR323" s="121" t="s">
        <v>81</v>
      </c>
      <c r="AT323" s="128" t="s">
        <v>72</v>
      </c>
      <c r="AU323" s="128" t="s">
        <v>81</v>
      </c>
      <c r="AY323" s="121" t="s">
        <v>226</v>
      </c>
      <c r="BK323" s="129">
        <f>SUM(BK324:BK325)</f>
        <v>0</v>
      </c>
    </row>
    <row r="324" spans="2:65" s="1" customFormat="1" ht="24.2" customHeight="1" x14ac:dyDescent="0.2">
      <c r="B324" s="33"/>
      <c r="C324" s="132" t="s">
        <v>1818</v>
      </c>
      <c r="D324" s="132" t="s">
        <v>228</v>
      </c>
      <c r="E324" s="133" t="s">
        <v>990</v>
      </c>
      <c r="F324" s="134" t="s">
        <v>991</v>
      </c>
      <c r="G324" s="135" t="s">
        <v>492</v>
      </c>
      <c r="H324" s="136">
        <v>1045.039</v>
      </c>
      <c r="I324" s="137"/>
      <c r="J324" s="138">
        <f>ROUND(I324*H324,2)</f>
        <v>0</v>
      </c>
      <c r="K324" s="134" t="s">
        <v>232</v>
      </c>
      <c r="L324" s="33"/>
      <c r="M324" s="139" t="s">
        <v>19</v>
      </c>
      <c r="N324" s="140" t="s">
        <v>44</v>
      </c>
      <c r="P324" s="141">
        <f>O324*H324</f>
        <v>0</v>
      </c>
      <c r="Q324" s="141">
        <v>0</v>
      </c>
      <c r="R324" s="141">
        <f>Q324*H324</f>
        <v>0</v>
      </c>
      <c r="S324" s="141">
        <v>0</v>
      </c>
      <c r="T324" s="142">
        <f>S324*H324</f>
        <v>0</v>
      </c>
      <c r="AR324" s="143" t="s">
        <v>233</v>
      </c>
      <c r="AT324" s="143" t="s">
        <v>228</v>
      </c>
      <c r="AU324" s="143" t="s">
        <v>83</v>
      </c>
      <c r="AY324" s="18" t="s">
        <v>226</v>
      </c>
      <c r="BE324" s="144">
        <f>IF(N324="základní",J324,0)</f>
        <v>0</v>
      </c>
      <c r="BF324" s="144">
        <f>IF(N324="snížená",J324,0)</f>
        <v>0</v>
      </c>
      <c r="BG324" s="144">
        <f>IF(N324="zákl. přenesená",J324,0)</f>
        <v>0</v>
      </c>
      <c r="BH324" s="144">
        <f>IF(N324="sníž. přenesená",J324,0)</f>
        <v>0</v>
      </c>
      <c r="BI324" s="144">
        <f>IF(N324="nulová",J324,0)</f>
        <v>0</v>
      </c>
      <c r="BJ324" s="18" t="s">
        <v>81</v>
      </c>
      <c r="BK324" s="144">
        <f>ROUND(I324*H324,2)</f>
        <v>0</v>
      </c>
      <c r="BL324" s="18" t="s">
        <v>233</v>
      </c>
      <c r="BM324" s="143" t="s">
        <v>2983</v>
      </c>
    </row>
    <row r="325" spans="2:65" s="1" customFormat="1" x14ac:dyDescent="0.2">
      <c r="B325" s="33"/>
      <c r="D325" s="145" t="s">
        <v>235</v>
      </c>
      <c r="F325" s="146" t="s">
        <v>993</v>
      </c>
      <c r="I325" s="147"/>
      <c r="L325" s="33"/>
      <c r="M325" s="164"/>
      <c r="N325" s="165"/>
      <c r="O325" s="165"/>
      <c r="P325" s="165"/>
      <c r="Q325" s="165"/>
      <c r="R325" s="165"/>
      <c r="S325" s="165"/>
      <c r="T325" s="166"/>
      <c r="AT325" s="18" t="s">
        <v>235</v>
      </c>
      <c r="AU325" s="18" t="s">
        <v>83</v>
      </c>
    </row>
    <row r="326" spans="2:65" s="1" customFormat="1" ht="6.95" customHeight="1" x14ac:dyDescent="0.2">
      <c r="B326" s="42"/>
      <c r="C326" s="43"/>
      <c r="D326" s="43"/>
      <c r="E326" s="43"/>
      <c r="F326" s="43"/>
      <c r="G326" s="43"/>
      <c r="H326" s="43"/>
      <c r="I326" s="43"/>
      <c r="J326" s="43"/>
      <c r="K326" s="43"/>
      <c r="L326" s="33"/>
    </row>
  </sheetData>
  <sheetProtection algorithmName="SHA-512" hashValue="LINp7Z4ZP3qL9oH7UjP5qec0kqnPboJrAIEU1NtpGO/5+uI3TEGjS/HU1iR/C4xQdMSbf0lwj2sr3S9eNGCeww==" saltValue="ztbuxno5ZJ5XgXMaq5VHf0Oa2SIyVabb25NGDIrXeeONMxOgvrAhfRQb4o6ME8LlSPadHEh2d0H+IW2il3aaDQ==" spinCount="100000" sheet="1" objects="1" scenarios="1" formatColumns="0" formatRows="0" autoFilter="0"/>
  <autoFilter ref="C86:K325" xr:uid="{00000000-0009-0000-0000-000021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100-000000000000}"/>
    <hyperlink ref="F95" r:id="rId2" xr:uid="{00000000-0004-0000-2100-000001000000}"/>
    <hyperlink ref="F100" r:id="rId3" xr:uid="{00000000-0004-0000-2100-000002000000}"/>
    <hyperlink ref="F103" r:id="rId4" xr:uid="{00000000-0004-0000-2100-000003000000}"/>
    <hyperlink ref="F107" r:id="rId5" xr:uid="{00000000-0004-0000-2100-000004000000}"/>
    <hyperlink ref="F110" r:id="rId6" xr:uid="{00000000-0004-0000-2100-000005000000}"/>
    <hyperlink ref="F113" r:id="rId7" xr:uid="{00000000-0004-0000-2100-000006000000}"/>
    <hyperlink ref="F115" r:id="rId8" xr:uid="{00000000-0004-0000-2100-000007000000}"/>
    <hyperlink ref="F118" r:id="rId9" xr:uid="{00000000-0004-0000-2100-000008000000}"/>
    <hyperlink ref="F121" r:id="rId10" xr:uid="{00000000-0004-0000-2100-000009000000}"/>
    <hyperlink ref="F125" r:id="rId11" xr:uid="{00000000-0004-0000-2100-00000A000000}"/>
    <hyperlink ref="F137" r:id="rId12" xr:uid="{00000000-0004-0000-2100-00000B000000}"/>
    <hyperlink ref="F140" r:id="rId13" xr:uid="{00000000-0004-0000-2100-00000C000000}"/>
    <hyperlink ref="F143" r:id="rId14" xr:uid="{00000000-0004-0000-2100-00000D000000}"/>
    <hyperlink ref="F147" r:id="rId15" xr:uid="{00000000-0004-0000-2100-00000E000000}"/>
    <hyperlink ref="F149" r:id="rId16" xr:uid="{00000000-0004-0000-2100-00000F000000}"/>
    <hyperlink ref="F152" r:id="rId17" xr:uid="{00000000-0004-0000-2100-000010000000}"/>
    <hyperlink ref="F157" r:id="rId18" xr:uid="{00000000-0004-0000-2100-000011000000}"/>
    <hyperlink ref="F160" r:id="rId19" xr:uid="{00000000-0004-0000-2100-000012000000}"/>
    <hyperlink ref="F165" r:id="rId20" xr:uid="{00000000-0004-0000-2100-000013000000}"/>
    <hyperlink ref="F169" r:id="rId21" xr:uid="{00000000-0004-0000-2100-000014000000}"/>
    <hyperlink ref="F177" r:id="rId22" xr:uid="{00000000-0004-0000-2100-000015000000}"/>
    <hyperlink ref="F186" r:id="rId23" xr:uid="{00000000-0004-0000-2100-000016000000}"/>
    <hyperlink ref="F193" r:id="rId24" xr:uid="{00000000-0004-0000-2100-000017000000}"/>
    <hyperlink ref="F198" r:id="rId25" xr:uid="{00000000-0004-0000-2100-000018000000}"/>
    <hyperlink ref="F203" r:id="rId26" xr:uid="{00000000-0004-0000-2100-000019000000}"/>
    <hyperlink ref="F205" r:id="rId27" xr:uid="{00000000-0004-0000-2100-00001A000000}"/>
    <hyperlink ref="F207" r:id="rId28" xr:uid="{00000000-0004-0000-2100-00001B000000}"/>
    <hyperlink ref="F211" r:id="rId29" xr:uid="{00000000-0004-0000-2100-00001C000000}"/>
    <hyperlink ref="F215" r:id="rId30" xr:uid="{00000000-0004-0000-2100-00001D000000}"/>
    <hyperlink ref="F219" r:id="rId31" xr:uid="{00000000-0004-0000-2100-00001E000000}"/>
    <hyperlink ref="F223" r:id="rId32" xr:uid="{00000000-0004-0000-2100-00001F000000}"/>
    <hyperlink ref="F228" r:id="rId33" xr:uid="{00000000-0004-0000-2100-000020000000}"/>
    <hyperlink ref="F232" r:id="rId34" xr:uid="{00000000-0004-0000-2100-000021000000}"/>
    <hyperlink ref="F235" r:id="rId35" xr:uid="{00000000-0004-0000-2100-000022000000}"/>
    <hyperlink ref="F239" r:id="rId36" xr:uid="{00000000-0004-0000-2100-000023000000}"/>
    <hyperlink ref="F243" r:id="rId37" xr:uid="{00000000-0004-0000-2100-000024000000}"/>
    <hyperlink ref="F247" r:id="rId38" xr:uid="{00000000-0004-0000-2100-000025000000}"/>
    <hyperlink ref="F251" r:id="rId39" xr:uid="{00000000-0004-0000-2100-000026000000}"/>
    <hyperlink ref="F257" r:id="rId40" xr:uid="{00000000-0004-0000-2100-000027000000}"/>
    <hyperlink ref="F262" r:id="rId41" xr:uid="{00000000-0004-0000-2100-000028000000}"/>
    <hyperlink ref="F265" r:id="rId42" xr:uid="{00000000-0004-0000-2100-000029000000}"/>
    <hyperlink ref="F272" r:id="rId43" xr:uid="{00000000-0004-0000-2100-00002A000000}"/>
    <hyperlink ref="F275" r:id="rId44" xr:uid="{00000000-0004-0000-2100-00002B000000}"/>
    <hyperlink ref="F278" r:id="rId45" xr:uid="{00000000-0004-0000-2100-00002C000000}"/>
    <hyperlink ref="F281" r:id="rId46" xr:uid="{00000000-0004-0000-2100-00002D000000}"/>
    <hyperlink ref="F285" r:id="rId47" xr:uid="{00000000-0004-0000-2100-00002E000000}"/>
    <hyperlink ref="F288" r:id="rId48" xr:uid="{00000000-0004-0000-2100-00002F000000}"/>
    <hyperlink ref="F293" r:id="rId49" xr:uid="{00000000-0004-0000-2100-000030000000}"/>
    <hyperlink ref="F296" r:id="rId50" xr:uid="{00000000-0004-0000-2100-000031000000}"/>
    <hyperlink ref="F299" r:id="rId51" xr:uid="{00000000-0004-0000-2100-000032000000}"/>
    <hyperlink ref="F304" r:id="rId52" xr:uid="{00000000-0004-0000-2100-000033000000}"/>
    <hyperlink ref="F307" r:id="rId53" xr:uid="{00000000-0004-0000-2100-000034000000}"/>
    <hyperlink ref="F312" r:id="rId54" xr:uid="{00000000-0004-0000-2100-000035000000}"/>
    <hyperlink ref="F325" r:id="rId55" xr:uid="{00000000-0004-0000-2100-00003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56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34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191</v>
      </c>
      <c r="AZ2" s="167" t="s">
        <v>1137</v>
      </c>
      <c r="BA2" s="167" t="s">
        <v>1138</v>
      </c>
      <c r="BB2" s="167" t="s">
        <v>231</v>
      </c>
      <c r="BC2" s="167" t="s">
        <v>2984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811</v>
      </c>
      <c r="BA3" s="167" t="s">
        <v>1513</v>
      </c>
      <c r="BB3" s="167" t="s">
        <v>277</v>
      </c>
      <c r="BC3" s="167" t="s">
        <v>2985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813</v>
      </c>
      <c r="BA4" s="167" t="s">
        <v>814</v>
      </c>
      <c r="BB4" s="167" t="s">
        <v>277</v>
      </c>
      <c r="BC4" s="167" t="s">
        <v>2986</v>
      </c>
      <c r="BD4" s="167" t="s">
        <v>83</v>
      </c>
    </row>
    <row r="5" spans="2:56" ht="6.95" customHeight="1" x14ac:dyDescent="0.2">
      <c r="B5" s="21"/>
      <c r="L5" s="21"/>
      <c r="AZ5" s="167" t="s">
        <v>1145</v>
      </c>
      <c r="BA5" s="167" t="s">
        <v>2820</v>
      </c>
      <c r="BB5" s="167" t="s">
        <v>231</v>
      </c>
      <c r="BC5" s="167" t="s">
        <v>2987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819</v>
      </c>
      <c r="BA6" s="167" t="s">
        <v>820</v>
      </c>
      <c r="BB6" s="167" t="s">
        <v>277</v>
      </c>
      <c r="BC6" s="167" t="s">
        <v>2988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1351</v>
      </c>
      <c r="BA7" s="167" t="s">
        <v>2822</v>
      </c>
      <c r="BB7" s="167" t="s">
        <v>396</v>
      </c>
      <c r="BC7" s="167" t="s">
        <v>2989</v>
      </c>
      <c r="BD7" s="167" t="s">
        <v>83</v>
      </c>
    </row>
    <row r="8" spans="2:56" s="1" customFormat="1" ht="12" customHeight="1" x14ac:dyDescent="0.2">
      <c r="B8" s="33"/>
      <c r="D8" s="28" t="s">
        <v>203</v>
      </c>
      <c r="L8" s="33"/>
      <c r="AZ8" s="167" t="s">
        <v>603</v>
      </c>
      <c r="BA8" s="167" t="s">
        <v>822</v>
      </c>
      <c r="BB8" s="167" t="s">
        <v>277</v>
      </c>
      <c r="BC8" s="167" t="s">
        <v>2990</v>
      </c>
      <c r="BD8" s="167" t="s">
        <v>83</v>
      </c>
    </row>
    <row r="9" spans="2:56" s="1" customFormat="1" ht="16.5" customHeight="1" x14ac:dyDescent="0.2">
      <c r="B9" s="33"/>
      <c r="E9" s="582" t="s">
        <v>2991</v>
      </c>
      <c r="F9" s="609"/>
      <c r="G9" s="609"/>
      <c r="H9" s="609"/>
      <c r="L9" s="33"/>
      <c r="AZ9" s="167" t="s">
        <v>2711</v>
      </c>
      <c r="BA9" s="167" t="s">
        <v>2992</v>
      </c>
      <c r="BB9" s="167" t="s">
        <v>2713</v>
      </c>
      <c r="BC9" s="167" t="s">
        <v>2993</v>
      </c>
      <c r="BD9" s="167" t="s">
        <v>83</v>
      </c>
    </row>
    <row r="10" spans="2:56" s="1" customFormat="1" x14ac:dyDescent="0.2">
      <c r="B10" s="33"/>
      <c r="L10" s="33"/>
      <c r="AZ10" s="167" t="s">
        <v>2994</v>
      </c>
      <c r="BA10" s="167" t="s">
        <v>2995</v>
      </c>
      <c r="BB10" s="167" t="s">
        <v>396</v>
      </c>
      <c r="BC10" s="167" t="s">
        <v>2996</v>
      </c>
      <c r="BD10" s="167" t="s">
        <v>83</v>
      </c>
    </row>
    <row r="11" spans="2:5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  <c r="AZ11" s="167" t="s">
        <v>824</v>
      </c>
      <c r="BA11" s="167" t="s">
        <v>2829</v>
      </c>
      <c r="BB11" s="167" t="s">
        <v>277</v>
      </c>
      <c r="BC11" s="167" t="s">
        <v>2997</v>
      </c>
      <c r="BD11" s="167" t="s">
        <v>83</v>
      </c>
    </row>
    <row r="12" spans="2:5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56" s="1" customFormat="1" ht="10.9" customHeight="1" x14ac:dyDescent="0.2">
      <c r="B13" s="33"/>
      <c r="L13" s="33"/>
    </row>
    <row r="14" spans="2:5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5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5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ROUNDUP((SUM(BE87:BE347)),  2)</f>
        <v>0</v>
      </c>
      <c r="I33" s="94">
        <v>0.21</v>
      </c>
      <c r="J33" s="84">
        <f>ROUNDUP(((SUM(BE87:BE347))*I33),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ROUNDUP((SUM(BF87:BF347)),  2)</f>
        <v>0</v>
      </c>
      <c r="I34" s="94">
        <v>0.15</v>
      </c>
      <c r="J34" s="84">
        <f>ROUNDUP(((SUM(BF87:BF347))*I34),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ROUNDUP((SUM(BG87:BG347)),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ROUNDUP((SUM(BH87:BH347)),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ROUNDUP((SUM(BI87:BI347)),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05V2 - Kanalizace - výtlak V2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J87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209</v>
      </c>
      <c r="E60" s="106"/>
      <c r="F60" s="106"/>
      <c r="G60" s="106"/>
      <c r="H60" s="106"/>
      <c r="I60" s="106"/>
      <c r="J60" s="107">
        <f>J88</f>
        <v>0</v>
      </c>
      <c r="L60" s="104"/>
    </row>
    <row r="61" spans="2:47" s="9" customFormat="1" ht="19.899999999999999" customHeight="1" x14ac:dyDescent="0.2">
      <c r="B61" s="108"/>
      <c r="D61" s="109" t="s">
        <v>210</v>
      </c>
      <c r="E61" s="110"/>
      <c r="F61" s="110"/>
      <c r="G61" s="110"/>
      <c r="H61" s="110"/>
      <c r="I61" s="110"/>
      <c r="J61" s="111">
        <f>J89</f>
        <v>0</v>
      </c>
      <c r="L61" s="108"/>
    </row>
    <row r="62" spans="2:47" s="9" customFormat="1" ht="19.899999999999999" customHeight="1" x14ac:dyDescent="0.2">
      <c r="B62" s="108"/>
      <c r="D62" s="109" t="s">
        <v>552</v>
      </c>
      <c r="E62" s="110"/>
      <c r="F62" s="110"/>
      <c r="G62" s="110"/>
      <c r="H62" s="110"/>
      <c r="I62" s="110"/>
      <c r="J62" s="111">
        <f>J231</f>
        <v>0</v>
      </c>
      <c r="L62" s="108"/>
    </row>
    <row r="63" spans="2:47" s="9" customFormat="1" ht="19.899999999999999" customHeight="1" x14ac:dyDescent="0.2">
      <c r="B63" s="108"/>
      <c r="D63" s="109" t="s">
        <v>283</v>
      </c>
      <c r="E63" s="110"/>
      <c r="F63" s="110"/>
      <c r="G63" s="110"/>
      <c r="H63" s="110"/>
      <c r="I63" s="110"/>
      <c r="J63" s="111">
        <f>J235</f>
        <v>0</v>
      </c>
      <c r="L63" s="108"/>
    </row>
    <row r="64" spans="2:47" s="9" customFormat="1" ht="19.899999999999999" customHeight="1" x14ac:dyDescent="0.2">
      <c r="B64" s="108"/>
      <c r="D64" s="109" t="s">
        <v>284</v>
      </c>
      <c r="E64" s="110"/>
      <c r="F64" s="110"/>
      <c r="G64" s="110"/>
      <c r="H64" s="110"/>
      <c r="I64" s="110"/>
      <c r="J64" s="111">
        <f>J240</f>
        <v>0</v>
      </c>
      <c r="L64" s="108"/>
    </row>
    <row r="65" spans="2:12" s="9" customFormat="1" ht="19.899999999999999" customHeight="1" x14ac:dyDescent="0.2">
      <c r="B65" s="108"/>
      <c r="D65" s="109" t="s">
        <v>553</v>
      </c>
      <c r="E65" s="110"/>
      <c r="F65" s="110"/>
      <c r="G65" s="110"/>
      <c r="H65" s="110"/>
      <c r="I65" s="110"/>
      <c r="J65" s="111">
        <f>J289</f>
        <v>0</v>
      </c>
      <c r="L65" s="108"/>
    </row>
    <row r="66" spans="2:12" s="9" customFormat="1" ht="19.899999999999999" customHeight="1" x14ac:dyDescent="0.2">
      <c r="B66" s="108"/>
      <c r="D66" s="109" t="s">
        <v>286</v>
      </c>
      <c r="E66" s="110"/>
      <c r="F66" s="110"/>
      <c r="G66" s="110"/>
      <c r="H66" s="110"/>
      <c r="I66" s="110"/>
      <c r="J66" s="111">
        <f>J311</f>
        <v>0</v>
      </c>
      <c r="L66" s="108"/>
    </row>
    <row r="67" spans="2:12" s="9" customFormat="1" ht="19.899999999999999" customHeight="1" x14ac:dyDescent="0.2">
      <c r="B67" s="108"/>
      <c r="D67" s="109" t="s">
        <v>554</v>
      </c>
      <c r="E67" s="110"/>
      <c r="F67" s="110"/>
      <c r="G67" s="110"/>
      <c r="H67" s="110"/>
      <c r="I67" s="110"/>
      <c r="J67" s="111">
        <f>J345</f>
        <v>0</v>
      </c>
      <c r="L67" s="108"/>
    </row>
    <row r="68" spans="2:12" s="1" customFormat="1" ht="21.75" customHeight="1" x14ac:dyDescent="0.2">
      <c r="B68" s="33"/>
      <c r="L68" s="33"/>
    </row>
    <row r="69" spans="2:12" s="1" customFormat="1" ht="6.95" customHeight="1" x14ac:dyDescent="0.2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 x14ac:dyDescent="0.2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 x14ac:dyDescent="0.2">
      <c r="B74" s="33"/>
      <c r="C74" s="22" t="s">
        <v>211</v>
      </c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16</v>
      </c>
      <c r="L76" s="33"/>
    </row>
    <row r="77" spans="2:12" s="1" customFormat="1" ht="16.5" customHeight="1" x14ac:dyDescent="0.2">
      <c r="B77" s="33"/>
      <c r="E77" s="610" t="str">
        <f>E7</f>
        <v>Malšovice - Kanalizace a ČOV II.etapa_ČOV 820EO</v>
      </c>
      <c r="F77" s="611"/>
      <c r="G77" s="611"/>
      <c r="H77" s="611"/>
      <c r="L77" s="33"/>
    </row>
    <row r="78" spans="2:12" s="1" customFormat="1" ht="12" customHeight="1" x14ac:dyDescent="0.2">
      <c r="B78" s="33"/>
      <c r="C78" s="28" t="s">
        <v>203</v>
      </c>
      <c r="L78" s="33"/>
    </row>
    <row r="79" spans="2:12" s="1" customFormat="1" ht="16.5" customHeight="1" x14ac:dyDescent="0.2">
      <c r="B79" s="33"/>
      <c r="E79" s="582" t="str">
        <f>E9</f>
        <v>SO 05V2 - Kanalizace - výtlak V2</v>
      </c>
      <c r="F79" s="609"/>
      <c r="G79" s="609"/>
      <c r="H79" s="609"/>
      <c r="L79" s="33"/>
    </row>
    <row r="80" spans="2:12" s="1" customFormat="1" ht="6.95" customHeight="1" x14ac:dyDescent="0.2">
      <c r="B80" s="33"/>
      <c r="L80" s="33"/>
    </row>
    <row r="81" spans="2:65" s="1" customFormat="1" ht="12" customHeight="1" x14ac:dyDescent="0.2">
      <c r="B81" s="33"/>
      <c r="C81" s="28" t="s">
        <v>21</v>
      </c>
      <c r="F81" s="26" t="str">
        <f>F12</f>
        <v>Malšovice</v>
      </c>
      <c r="I81" s="28" t="s">
        <v>23</v>
      </c>
      <c r="J81" s="50" t="str">
        <f>IF(J12="","",J12)</f>
        <v>21. 12. 2022</v>
      </c>
      <c r="L81" s="33"/>
    </row>
    <row r="82" spans="2:65" s="1" customFormat="1" ht="6.95" customHeight="1" x14ac:dyDescent="0.2">
      <c r="B82" s="33"/>
      <c r="L82" s="33"/>
    </row>
    <row r="83" spans="2:65" s="1" customFormat="1" ht="25.7" customHeight="1" x14ac:dyDescent="0.2">
      <c r="B83" s="33"/>
      <c r="C83" s="28" t="s">
        <v>25</v>
      </c>
      <c r="F83" s="26" t="str">
        <f>E15</f>
        <v>Obec Malšovice</v>
      </c>
      <c r="I83" s="28" t="s">
        <v>31</v>
      </c>
      <c r="J83" s="31" t="str">
        <f>E21</f>
        <v>AZ Consult spol. s r.o.</v>
      </c>
      <c r="L83" s="33"/>
    </row>
    <row r="84" spans="2:65" s="1" customFormat="1" ht="15.2" customHeight="1" x14ac:dyDescent="0.2">
      <c r="B84" s="33"/>
      <c r="C84" s="28" t="s">
        <v>29</v>
      </c>
      <c r="F84" s="26" t="str">
        <f>IF(E18="","",E18)</f>
        <v>Vyplň údaj</v>
      </c>
      <c r="I84" s="28" t="s">
        <v>34</v>
      </c>
      <c r="J84" s="31" t="str">
        <f>E24</f>
        <v>Dagmar Sedláčková</v>
      </c>
      <c r="L84" s="33"/>
    </row>
    <row r="85" spans="2:65" s="1" customFormat="1" ht="10.35" customHeight="1" x14ac:dyDescent="0.2">
      <c r="B85" s="33"/>
      <c r="L85" s="33"/>
    </row>
    <row r="86" spans="2:65" s="10" customFormat="1" ht="29.25" customHeight="1" x14ac:dyDescent="0.2">
      <c r="B86" s="112"/>
      <c r="C86" s="113" t="s">
        <v>212</v>
      </c>
      <c r="D86" s="114" t="s">
        <v>58</v>
      </c>
      <c r="E86" s="114" t="s">
        <v>54</v>
      </c>
      <c r="F86" s="114" t="s">
        <v>55</v>
      </c>
      <c r="G86" s="114" t="s">
        <v>213</v>
      </c>
      <c r="H86" s="114" t="s">
        <v>214</v>
      </c>
      <c r="I86" s="114" t="s">
        <v>215</v>
      </c>
      <c r="J86" s="114" t="s">
        <v>207</v>
      </c>
      <c r="K86" s="115" t="s">
        <v>216</v>
      </c>
      <c r="L86" s="112"/>
      <c r="M86" s="57" t="s">
        <v>19</v>
      </c>
      <c r="N86" s="58" t="s">
        <v>43</v>
      </c>
      <c r="O86" s="58" t="s">
        <v>217</v>
      </c>
      <c r="P86" s="58" t="s">
        <v>218</v>
      </c>
      <c r="Q86" s="58" t="s">
        <v>219</v>
      </c>
      <c r="R86" s="58" t="s">
        <v>220</v>
      </c>
      <c r="S86" s="58" t="s">
        <v>221</v>
      </c>
      <c r="T86" s="59" t="s">
        <v>222</v>
      </c>
    </row>
    <row r="87" spans="2:65" s="1" customFormat="1" ht="22.9" customHeight="1" x14ac:dyDescent="0.25">
      <c r="B87" s="33"/>
      <c r="C87" s="62" t="s">
        <v>223</v>
      </c>
      <c r="J87" s="116">
        <f>BK87</f>
        <v>0</v>
      </c>
      <c r="L87" s="33"/>
      <c r="M87" s="60"/>
      <c r="N87" s="51"/>
      <c r="O87" s="51"/>
      <c r="P87" s="117">
        <f>P88</f>
        <v>0</v>
      </c>
      <c r="Q87" s="51"/>
      <c r="R87" s="117">
        <f>R88</f>
        <v>194.53218034999998</v>
      </c>
      <c r="S87" s="51"/>
      <c r="T87" s="118">
        <f>T88</f>
        <v>59.542649999999995</v>
      </c>
      <c r="AT87" s="18" t="s">
        <v>72</v>
      </c>
      <c r="AU87" s="18" t="s">
        <v>208</v>
      </c>
      <c r="BK87" s="119">
        <f>BK88</f>
        <v>0</v>
      </c>
    </row>
    <row r="88" spans="2:65" s="11" customFormat="1" ht="25.9" customHeight="1" x14ac:dyDescent="0.2">
      <c r="B88" s="120"/>
      <c r="D88" s="121" t="s">
        <v>72</v>
      </c>
      <c r="E88" s="122" t="s">
        <v>224</v>
      </c>
      <c r="F88" s="122" t="s">
        <v>225</v>
      </c>
      <c r="I88" s="123"/>
      <c r="J88" s="124">
        <f>BK88</f>
        <v>0</v>
      </c>
      <c r="L88" s="120"/>
      <c r="M88" s="125"/>
      <c r="P88" s="126">
        <f>P89+P231+P235+P240+P289+P311+P345</f>
        <v>0</v>
      </c>
      <c r="R88" s="126">
        <f>R89+R231+R235+R240+R289+R311+R345</f>
        <v>194.53218034999998</v>
      </c>
      <c r="T88" s="127">
        <f>T89+T231+T235+T240+T289+T311+T345</f>
        <v>59.542649999999995</v>
      </c>
      <c r="AR88" s="121" t="s">
        <v>81</v>
      </c>
      <c r="AT88" s="128" t="s">
        <v>72</v>
      </c>
      <c r="AU88" s="128" t="s">
        <v>73</v>
      </c>
      <c r="AY88" s="121" t="s">
        <v>226</v>
      </c>
      <c r="BK88" s="129">
        <f>BK89+BK231+BK235+BK240+BK289+BK311+BK345</f>
        <v>0</v>
      </c>
    </row>
    <row r="89" spans="2:65" s="11" customFormat="1" ht="22.9" customHeight="1" x14ac:dyDescent="0.2">
      <c r="B89" s="120"/>
      <c r="D89" s="121" t="s">
        <v>72</v>
      </c>
      <c r="E89" s="130" t="s">
        <v>81</v>
      </c>
      <c r="F89" s="130" t="s">
        <v>227</v>
      </c>
      <c r="I89" s="123"/>
      <c r="J89" s="131">
        <f>BK89</f>
        <v>0</v>
      </c>
      <c r="L89" s="120"/>
      <c r="M89" s="125"/>
      <c r="P89" s="126">
        <f>SUM(P90:P230)</f>
        <v>0</v>
      </c>
      <c r="R89" s="126">
        <f>SUM(R90:R230)</f>
        <v>133.6627201</v>
      </c>
      <c r="T89" s="127">
        <f>SUM(T90:T230)</f>
        <v>59.542649999999995</v>
      </c>
      <c r="AR89" s="121" t="s">
        <v>81</v>
      </c>
      <c r="AT89" s="128" t="s">
        <v>72</v>
      </c>
      <c r="AU89" s="128" t="s">
        <v>81</v>
      </c>
      <c r="AY89" s="121" t="s">
        <v>226</v>
      </c>
      <c r="BK89" s="129">
        <f>SUM(BK90:BK230)</f>
        <v>0</v>
      </c>
    </row>
    <row r="90" spans="2:65" s="1" customFormat="1" ht="37.9" customHeight="1" x14ac:dyDescent="0.2">
      <c r="B90" s="33"/>
      <c r="C90" s="132" t="s">
        <v>81</v>
      </c>
      <c r="D90" s="132" t="s">
        <v>228</v>
      </c>
      <c r="E90" s="133" t="s">
        <v>2329</v>
      </c>
      <c r="F90" s="134" t="s">
        <v>2330</v>
      </c>
      <c r="G90" s="135" t="s">
        <v>231</v>
      </c>
      <c r="H90" s="136">
        <v>1.93</v>
      </c>
      <c r="I90" s="137"/>
      <c r="J90" s="138">
        <f>ROUND(I90*H90,2)</f>
        <v>0</v>
      </c>
      <c r="K90" s="134" t="s">
        <v>232</v>
      </c>
      <c r="L90" s="33"/>
      <c r="M90" s="139" t="s">
        <v>19</v>
      </c>
      <c r="N90" s="140" t="s">
        <v>44</v>
      </c>
      <c r="P90" s="141">
        <f>O90*H90</f>
        <v>0</v>
      </c>
      <c r="Q90" s="141">
        <v>0</v>
      </c>
      <c r="R90" s="141">
        <f>Q90*H90</f>
        <v>0</v>
      </c>
      <c r="S90" s="141">
        <v>0.26</v>
      </c>
      <c r="T90" s="142">
        <f>S90*H90</f>
        <v>0.50180000000000002</v>
      </c>
      <c r="AR90" s="143" t="s">
        <v>233</v>
      </c>
      <c r="AT90" s="143" t="s">
        <v>228</v>
      </c>
      <c r="AU90" s="143" t="s">
        <v>83</v>
      </c>
      <c r="AY90" s="18" t="s">
        <v>226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81</v>
      </c>
      <c r="BK90" s="144">
        <f>ROUND(I90*H90,2)</f>
        <v>0</v>
      </c>
      <c r="BL90" s="18" t="s">
        <v>233</v>
      </c>
      <c r="BM90" s="143" t="s">
        <v>2998</v>
      </c>
    </row>
    <row r="91" spans="2:65" s="1" customFormat="1" x14ac:dyDescent="0.2">
      <c r="B91" s="33"/>
      <c r="D91" s="145" t="s">
        <v>235</v>
      </c>
      <c r="F91" s="146" t="s">
        <v>2332</v>
      </c>
      <c r="I91" s="147"/>
      <c r="L91" s="33"/>
      <c r="M91" s="148"/>
      <c r="T91" s="54"/>
      <c r="AT91" s="18" t="s">
        <v>235</v>
      </c>
      <c r="AU91" s="18" t="s">
        <v>83</v>
      </c>
    </row>
    <row r="92" spans="2:65" s="12" customFormat="1" x14ac:dyDescent="0.2">
      <c r="B92" s="149"/>
      <c r="D92" s="150" t="s">
        <v>237</v>
      </c>
      <c r="E92" s="151" t="s">
        <v>19</v>
      </c>
      <c r="F92" s="152" t="s">
        <v>2999</v>
      </c>
      <c r="H92" s="153">
        <v>1.93</v>
      </c>
      <c r="I92" s="154"/>
      <c r="L92" s="149"/>
      <c r="M92" s="155"/>
      <c r="T92" s="156"/>
      <c r="AT92" s="151" t="s">
        <v>237</v>
      </c>
      <c r="AU92" s="151" t="s">
        <v>83</v>
      </c>
      <c r="AV92" s="12" t="s">
        <v>83</v>
      </c>
      <c r="AW92" s="12" t="s">
        <v>33</v>
      </c>
      <c r="AX92" s="12" t="s">
        <v>81</v>
      </c>
      <c r="AY92" s="151" t="s">
        <v>226</v>
      </c>
    </row>
    <row r="93" spans="2:65" s="1" customFormat="1" ht="33" customHeight="1" x14ac:dyDescent="0.2">
      <c r="B93" s="33"/>
      <c r="C93" s="132" t="s">
        <v>83</v>
      </c>
      <c r="D93" s="132" t="s">
        <v>228</v>
      </c>
      <c r="E93" s="133" t="s">
        <v>2335</v>
      </c>
      <c r="F93" s="134" t="s">
        <v>2336</v>
      </c>
      <c r="G93" s="135" t="s">
        <v>231</v>
      </c>
      <c r="H93" s="136">
        <v>1.93</v>
      </c>
      <c r="I93" s="137"/>
      <c r="J93" s="138">
        <f>ROUND(I93*H93,2)</f>
        <v>0</v>
      </c>
      <c r="K93" s="134" t="s">
        <v>232</v>
      </c>
      <c r="L93" s="33"/>
      <c r="M93" s="139" t="s">
        <v>19</v>
      </c>
      <c r="N93" s="140" t="s">
        <v>44</v>
      </c>
      <c r="P93" s="141">
        <f>O93*H93</f>
        <v>0</v>
      </c>
      <c r="Q93" s="141">
        <v>0</v>
      </c>
      <c r="R93" s="141">
        <f>Q93*H93</f>
        <v>0</v>
      </c>
      <c r="S93" s="141">
        <v>0.28999999999999998</v>
      </c>
      <c r="T93" s="142">
        <f>S93*H93</f>
        <v>0.55969999999999998</v>
      </c>
      <c r="AR93" s="143" t="s">
        <v>233</v>
      </c>
      <c r="AT93" s="143" t="s">
        <v>228</v>
      </c>
      <c r="AU93" s="143" t="s">
        <v>83</v>
      </c>
      <c r="AY93" s="18" t="s">
        <v>226</v>
      </c>
      <c r="BE93" s="144">
        <f>IF(N93="základní",J93,0)</f>
        <v>0</v>
      </c>
      <c r="BF93" s="144">
        <f>IF(N93="snížená",J93,0)</f>
        <v>0</v>
      </c>
      <c r="BG93" s="144">
        <f>IF(N93="zákl. přenesená",J93,0)</f>
        <v>0</v>
      </c>
      <c r="BH93" s="144">
        <f>IF(N93="sníž. přenesená",J93,0)</f>
        <v>0</v>
      </c>
      <c r="BI93" s="144">
        <f>IF(N93="nulová",J93,0)</f>
        <v>0</v>
      </c>
      <c r="BJ93" s="18" t="s">
        <v>81</v>
      </c>
      <c r="BK93" s="144">
        <f>ROUND(I93*H93,2)</f>
        <v>0</v>
      </c>
      <c r="BL93" s="18" t="s">
        <v>233</v>
      </c>
      <c r="BM93" s="143" t="s">
        <v>3000</v>
      </c>
    </row>
    <row r="94" spans="2:65" s="1" customFormat="1" x14ac:dyDescent="0.2">
      <c r="B94" s="33"/>
      <c r="D94" s="145" t="s">
        <v>235</v>
      </c>
      <c r="F94" s="146" t="s">
        <v>2338</v>
      </c>
      <c r="I94" s="147"/>
      <c r="L94" s="33"/>
      <c r="M94" s="148"/>
      <c r="T94" s="54"/>
      <c r="AT94" s="18" t="s">
        <v>235</v>
      </c>
      <c r="AU94" s="18" t="s">
        <v>83</v>
      </c>
    </row>
    <row r="95" spans="2:65" s="12" customFormat="1" x14ac:dyDescent="0.2">
      <c r="B95" s="149"/>
      <c r="D95" s="150" t="s">
        <v>237</v>
      </c>
      <c r="E95" s="151" t="s">
        <v>19</v>
      </c>
      <c r="F95" s="152" t="s">
        <v>3001</v>
      </c>
      <c r="H95" s="153">
        <v>1.93</v>
      </c>
      <c r="I95" s="154"/>
      <c r="L95" s="149"/>
      <c r="M95" s="155"/>
      <c r="T95" s="156"/>
      <c r="AT95" s="151" t="s">
        <v>237</v>
      </c>
      <c r="AU95" s="151" t="s">
        <v>83</v>
      </c>
      <c r="AV95" s="12" t="s">
        <v>83</v>
      </c>
      <c r="AW95" s="12" t="s">
        <v>33</v>
      </c>
      <c r="AX95" s="12" t="s">
        <v>81</v>
      </c>
      <c r="AY95" s="151" t="s">
        <v>226</v>
      </c>
    </row>
    <row r="96" spans="2:65" s="1" customFormat="1" ht="37.9" customHeight="1" x14ac:dyDescent="0.2">
      <c r="B96" s="33"/>
      <c r="C96" s="132" t="s">
        <v>246</v>
      </c>
      <c r="D96" s="132" t="s">
        <v>228</v>
      </c>
      <c r="E96" s="133" t="s">
        <v>1166</v>
      </c>
      <c r="F96" s="134" t="s">
        <v>1167</v>
      </c>
      <c r="G96" s="135" t="s">
        <v>231</v>
      </c>
      <c r="H96" s="136">
        <v>77.55</v>
      </c>
      <c r="I96" s="137"/>
      <c r="J96" s="138">
        <f>ROUND(I96*H96,2)</f>
        <v>0</v>
      </c>
      <c r="K96" s="134" t="s">
        <v>232</v>
      </c>
      <c r="L96" s="33"/>
      <c r="M96" s="139" t="s">
        <v>19</v>
      </c>
      <c r="N96" s="140" t="s">
        <v>44</v>
      </c>
      <c r="P96" s="141">
        <f>O96*H96</f>
        <v>0</v>
      </c>
      <c r="Q96" s="141">
        <v>0</v>
      </c>
      <c r="R96" s="141">
        <f>Q96*H96</f>
        <v>0</v>
      </c>
      <c r="S96" s="141">
        <v>0.22</v>
      </c>
      <c r="T96" s="142">
        <f>S96*H96</f>
        <v>17.061</v>
      </c>
      <c r="AR96" s="143" t="s">
        <v>233</v>
      </c>
      <c r="AT96" s="143" t="s">
        <v>228</v>
      </c>
      <c r="AU96" s="143" t="s">
        <v>83</v>
      </c>
      <c r="AY96" s="18" t="s">
        <v>226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81</v>
      </c>
      <c r="BK96" s="144">
        <f>ROUND(I96*H96,2)</f>
        <v>0</v>
      </c>
      <c r="BL96" s="18" t="s">
        <v>233</v>
      </c>
      <c r="BM96" s="143" t="s">
        <v>2831</v>
      </c>
    </row>
    <row r="97" spans="2:65" s="1" customFormat="1" x14ac:dyDescent="0.2">
      <c r="B97" s="33"/>
      <c r="D97" s="145" t="s">
        <v>235</v>
      </c>
      <c r="F97" s="146" t="s">
        <v>1169</v>
      </c>
      <c r="I97" s="147"/>
      <c r="L97" s="33"/>
      <c r="M97" s="148"/>
      <c r="T97" s="54"/>
      <c r="AT97" s="18" t="s">
        <v>235</v>
      </c>
      <c r="AU97" s="18" t="s">
        <v>83</v>
      </c>
    </row>
    <row r="98" spans="2:65" s="12" customFormat="1" x14ac:dyDescent="0.2">
      <c r="B98" s="149"/>
      <c r="D98" s="150" t="s">
        <v>237</v>
      </c>
      <c r="E98" s="151" t="s">
        <v>19</v>
      </c>
      <c r="F98" s="152" t="s">
        <v>3002</v>
      </c>
      <c r="H98" s="153">
        <v>76.05</v>
      </c>
      <c r="I98" s="154"/>
      <c r="L98" s="149"/>
      <c r="M98" s="155"/>
      <c r="T98" s="156"/>
      <c r="AT98" s="151" t="s">
        <v>237</v>
      </c>
      <c r="AU98" s="151" t="s">
        <v>83</v>
      </c>
      <c r="AV98" s="12" t="s">
        <v>83</v>
      </c>
      <c r="AW98" s="12" t="s">
        <v>33</v>
      </c>
      <c r="AX98" s="12" t="s">
        <v>73</v>
      </c>
      <c r="AY98" s="151" t="s">
        <v>226</v>
      </c>
    </row>
    <row r="99" spans="2:65" s="12" customFormat="1" x14ac:dyDescent="0.2">
      <c r="B99" s="149"/>
      <c r="D99" s="150" t="s">
        <v>237</v>
      </c>
      <c r="E99" s="151" t="s">
        <v>19</v>
      </c>
      <c r="F99" s="152" t="s">
        <v>1581</v>
      </c>
      <c r="H99" s="153">
        <v>1.5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33</v>
      </c>
      <c r="AX99" s="12" t="s">
        <v>73</v>
      </c>
      <c r="AY99" s="151" t="s">
        <v>226</v>
      </c>
    </row>
    <row r="100" spans="2:65" s="13" customFormat="1" x14ac:dyDescent="0.2">
      <c r="B100" s="157"/>
      <c r="D100" s="150" t="s">
        <v>237</v>
      </c>
      <c r="E100" s="158" t="s">
        <v>19</v>
      </c>
      <c r="F100" s="159" t="s">
        <v>240</v>
      </c>
      <c r="H100" s="160">
        <v>77.55</v>
      </c>
      <c r="I100" s="161"/>
      <c r="L100" s="157"/>
      <c r="M100" s="162"/>
      <c r="T100" s="163"/>
      <c r="AT100" s="158" t="s">
        <v>237</v>
      </c>
      <c r="AU100" s="158" t="s">
        <v>83</v>
      </c>
      <c r="AV100" s="13" t="s">
        <v>233</v>
      </c>
      <c r="AW100" s="13" t="s">
        <v>33</v>
      </c>
      <c r="AX100" s="13" t="s">
        <v>81</v>
      </c>
      <c r="AY100" s="158" t="s">
        <v>226</v>
      </c>
    </row>
    <row r="101" spans="2:65" s="1" customFormat="1" ht="37.9" customHeight="1" x14ac:dyDescent="0.2">
      <c r="B101" s="33"/>
      <c r="C101" s="132" t="s">
        <v>233</v>
      </c>
      <c r="D101" s="132" t="s">
        <v>228</v>
      </c>
      <c r="E101" s="133" t="s">
        <v>3003</v>
      </c>
      <c r="F101" s="134" t="s">
        <v>3004</v>
      </c>
      <c r="G101" s="135" t="s">
        <v>231</v>
      </c>
      <c r="H101" s="136">
        <v>76.05</v>
      </c>
      <c r="I101" s="137"/>
      <c r="J101" s="138">
        <f>ROUND(I101*H101,2)</f>
        <v>0</v>
      </c>
      <c r="K101" s="134" t="s">
        <v>232</v>
      </c>
      <c r="L101" s="33"/>
      <c r="M101" s="139" t="s">
        <v>19</v>
      </c>
      <c r="N101" s="140" t="s">
        <v>44</v>
      </c>
      <c r="P101" s="141">
        <f>O101*H101</f>
        <v>0</v>
      </c>
      <c r="Q101" s="141">
        <v>0</v>
      </c>
      <c r="R101" s="141">
        <f>Q101*H101</f>
        <v>0</v>
      </c>
      <c r="S101" s="141">
        <v>0.316</v>
      </c>
      <c r="T101" s="142">
        <f>S101*H101</f>
        <v>24.0318</v>
      </c>
      <c r="AR101" s="143" t="s">
        <v>233</v>
      </c>
      <c r="AT101" s="143" t="s">
        <v>228</v>
      </c>
      <c r="AU101" s="143" t="s">
        <v>83</v>
      </c>
      <c r="AY101" s="18" t="s">
        <v>226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81</v>
      </c>
      <c r="BK101" s="144">
        <f>ROUND(I101*H101,2)</f>
        <v>0</v>
      </c>
      <c r="BL101" s="18" t="s">
        <v>233</v>
      </c>
      <c r="BM101" s="143" t="s">
        <v>3005</v>
      </c>
    </row>
    <row r="102" spans="2:65" s="1" customFormat="1" x14ac:dyDescent="0.2">
      <c r="B102" s="33"/>
      <c r="D102" s="145" t="s">
        <v>235</v>
      </c>
      <c r="F102" s="146" t="s">
        <v>3006</v>
      </c>
      <c r="I102" s="147"/>
      <c r="L102" s="33"/>
      <c r="M102" s="148"/>
      <c r="T102" s="54"/>
      <c r="AT102" s="18" t="s">
        <v>235</v>
      </c>
      <c r="AU102" s="18" t="s">
        <v>83</v>
      </c>
    </row>
    <row r="103" spans="2:65" s="12" customFormat="1" x14ac:dyDescent="0.2">
      <c r="B103" s="149"/>
      <c r="D103" s="150" t="s">
        <v>237</v>
      </c>
      <c r="E103" s="151" t="s">
        <v>19</v>
      </c>
      <c r="F103" s="152" t="s">
        <v>3007</v>
      </c>
      <c r="H103" s="153">
        <v>76.05</v>
      </c>
      <c r="I103" s="154"/>
      <c r="L103" s="149"/>
      <c r="M103" s="155"/>
      <c r="T103" s="156"/>
      <c r="AT103" s="151" t="s">
        <v>237</v>
      </c>
      <c r="AU103" s="151" t="s">
        <v>83</v>
      </c>
      <c r="AV103" s="12" t="s">
        <v>83</v>
      </c>
      <c r="AW103" s="12" t="s">
        <v>33</v>
      </c>
      <c r="AX103" s="12" t="s">
        <v>81</v>
      </c>
      <c r="AY103" s="151" t="s">
        <v>226</v>
      </c>
    </row>
    <row r="104" spans="2:65" s="1" customFormat="1" ht="37.9" customHeight="1" x14ac:dyDescent="0.2">
      <c r="B104" s="33"/>
      <c r="C104" s="132" t="s">
        <v>255</v>
      </c>
      <c r="D104" s="132" t="s">
        <v>228</v>
      </c>
      <c r="E104" s="133" t="s">
        <v>1535</v>
      </c>
      <c r="F104" s="134" t="s">
        <v>1536</v>
      </c>
      <c r="G104" s="135" t="s">
        <v>231</v>
      </c>
      <c r="H104" s="136">
        <v>1.5</v>
      </c>
      <c r="I104" s="137"/>
      <c r="J104" s="138">
        <f>ROUND(I104*H104,2)</f>
        <v>0</v>
      </c>
      <c r="K104" s="134" t="s">
        <v>232</v>
      </c>
      <c r="L104" s="33"/>
      <c r="M104" s="139" t="s">
        <v>19</v>
      </c>
      <c r="N104" s="140" t="s">
        <v>44</v>
      </c>
      <c r="P104" s="141">
        <f>O104*H104</f>
        <v>0</v>
      </c>
      <c r="Q104" s="141">
        <v>0</v>
      </c>
      <c r="R104" s="141">
        <f>Q104*H104</f>
        <v>0</v>
      </c>
      <c r="S104" s="141">
        <v>0.28999999999999998</v>
      </c>
      <c r="T104" s="142">
        <f>S104*H104</f>
        <v>0.43499999999999994</v>
      </c>
      <c r="AR104" s="143" t="s">
        <v>233</v>
      </c>
      <c r="AT104" s="143" t="s">
        <v>228</v>
      </c>
      <c r="AU104" s="143" t="s">
        <v>83</v>
      </c>
      <c r="AY104" s="18" t="s">
        <v>226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81</v>
      </c>
      <c r="BK104" s="144">
        <f>ROUND(I104*H104,2)</f>
        <v>0</v>
      </c>
      <c r="BL104" s="18" t="s">
        <v>233</v>
      </c>
      <c r="BM104" s="143" t="s">
        <v>2832</v>
      </c>
    </row>
    <row r="105" spans="2:65" s="1" customFormat="1" x14ac:dyDescent="0.2">
      <c r="B105" s="33"/>
      <c r="D105" s="145" t="s">
        <v>235</v>
      </c>
      <c r="F105" s="146" t="s">
        <v>1538</v>
      </c>
      <c r="I105" s="147"/>
      <c r="L105" s="33"/>
      <c r="M105" s="148"/>
      <c r="T105" s="54"/>
      <c r="AT105" s="18" t="s">
        <v>235</v>
      </c>
      <c r="AU105" s="18" t="s">
        <v>83</v>
      </c>
    </row>
    <row r="106" spans="2:65" s="15" customFormat="1" x14ac:dyDescent="0.2">
      <c r="B106" s="185"/>
      <c r="D106" s="150" t="s">
        <v>237</v>
      </c>
      <c r="E106" s="186" t="s">
        <v>19</v>
      </c>
      <c r="F106" s="187" t="s">
        <v>2833</v>
      </c>
      <c r="H106" s="186" t="s">
        <v>19</v>
      </c>
      <c r="I106" s="188"/>
      <c r="L106" s="185"/>
      <c r="M106" s="189"/>
      <c r="T106" s="190"/>
      <c r="AT106" s="186" t="s">
        <v>237</v>
      </c>
      <c r="AU106" s="186" t="s">
        <v>83</v>
      </c>
      <c r="AV106" s="15" t="s">
        <v>81</v>
      </c>
      <c r="AW106" s="15" t="s">
        <v>33</v>
      </c>
      <c r="AX106" s="15" t="s">
        <v>73</v>
      </c>
      <c r="AY106" s="186" t="s">
        <v>226</v>
      </c>
    </row>
    <row r="107" spans="2:65" s="12" customFormat="1" x14ac:dyDescent="0.2">
      <c r="B107" s="149"/>
      <c r="D107" s="150" t="s">
        <v>237</v>
      </c>
      <c r="E107" s="151" t="s">
        <v>19</v>
      </c>
      <c r="F107" s="152" t="s">
        <v>2834</v>
      </c>
      <c r="H107" s="153">
        <v>1.5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73</v>
      </c>
      <c r="AY107" s="151" t="s">
        <v>226</v>
      </c>
    </row>
    <row r="108" spans="2:65" s="13" customFormat="1" x14ac:dyDescent="0.2">
      <c r="B108" s="157"/>
      <c r="D108" s="150" t="s">
        <v>237</v>
      </c>
      <c r="E108" s="158" t="s">
        <v>19</v>
      </c>
      <c r="F108" s="159" t="s">
        <v>240</v>
      </c>
      <c r="H108" s="160">
        <v>1.5</v>
      </c>
      <c r="I108" s="161"/>
      <c r="L108" s="157"/>
      <c r="M108" s="162"/>
      <c r="T108" s="163"/>
      <c r="AT108" s="158" t="s">
        <v>237</v>
      </c>
      <c r="AU108" s="158" t="s">
        <v>83</v>
      </c>
      <c r="AV108" s="13" t="s">
        <v>233</v>
      </c>
      <c r="AW108" s="13" t="s">
        <v>33</v>
      </c>
      <c r="AX108" s="13" t="s">
        <v>81</v>
      </c>
      <c r="AY108" s="158" t="s">
        <v>226</v>
      </c>
    </row>
    <row r="109" spans="2:65" s="1" customFormat="1" ht="37.9" customHeight="1" x14ac:dyDescent="0.2">
      <c r="B109" s="33"/>
      <c r="C109" s="132" t="s">
        <v>260</v>
      </c>
      <c r="D109" s="132" t="s">
        <v>228</v>
      </c>
      <c r="E109" s="133" t="s">
        <v>1558</v>
      </c>
      <c r="F109" s="134" t="s">
        <v>1559</v>
      </c>
      <c r="G109" s="135" t="s">
        <v>231</v>
      </c>
      <c r="H109" s="136">
        <v>12.21</v>
      </c>
      <c r="I109" s="137"/>
      <c r="J109" s="138">
        <f>ROUND(I109*H109,2)</f>
        <v>0</v>
      </c>
      <c r="K109" s="134" t="s">
        <v>232</v>
      </c>
      <c r="L109" s="33"/>
      <c r="M109" s="139" t="s">
        <v>19</v>
      </c>
      <c r="N109" s="140" t="s">
        <v>44</v>
      </c>
      <c r="P109" s="141">
        <f>O109*H109</f>
        <v>0</v>
      </c>
      <c r="Q109" s="141">
        <v>0</v>
      </c>
      <c r="R109" s="141">
        <f>Q109*H109</f>
        <v>0</v>
      </c>
      <c r="S109" s="141">
        <v>0.57999999999999996</v>
      </c>
      <c r="T109" s="142">
        <f>S109*H109</f>
        <v>7.0818000000000003</v>
      </c>
      <c r="AR109" s="143" t="s">
        <v>233</v>
      </c>
      <c r="AT109" s="143" t="s">
        <v>228</v>
      </c>
      <c r="AU109" s="143" t="s">
        <v>83</v>
      </c>
      <c r="AY109" s="18" t="s">
        <v>226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81</v>
      </c>
      <c r="BK109" s="144">
        <f>ROUND(I109*H109,2)</f>
        <v>0</v>
      </c>
      <c r="BL109" s="18" t="s">
        <v>233</v>
      </c>
      <c r="BM109" s="143" t="s">
        <v>3008</v>
      </c>
    </row>
    <row r="110" spans="2:65" s="1" customFormat="1" x14ac:dyDescent="0.2">
      <c r="B110" s="33"/>
      <c r="D110" s="145" t="s">
        <v>235</v>
      </c>
      <c r="F110" s="146" t="s">
        <v>1561</v>
      </c>
      <c r="I110" s="147"/>
      <c r="L110" s="33"/>
      <c r="M110" s="148"/>
      <c r="T110" s="54"/>
      <c r="AT110" s="18" t="s">
        <v>235</v>
      </c>
      <c r="AU110" s="18" t="s">
        <v>83</v>
      </c>
    </row>
    <row r="111" spans="2:65" s="15" customFormat="1" x14ac:dyDescent="0.2">
      <c r="B111" s="185"/>
      <c r="D111" s="150" t="s">
        <v>237</v>
      </c>
      <c r="E111" s="186" t="s">
        <v>19</v>
      </c>
      <c r="F111" s="187" t="s">
        <v>3009</v>
      </c>
      <c r="H111" s="186" t="s">
        <v>19</v>
      </c>
      <c r="I111" s="188"/>
      <c r="L111" s="185"/>
      <c r="M111" s="189"/>
      <c r="T111" s="190"/>
      <c r="AT111" s="186" t="s">
        <v>237</v>
      </c>
      <c r="AU111" s="186" t="s">
        <v>83</v>
      </c>
      <c r="AV111" s="15" t="s">
        <v>81</v>
      </c>
      <c r="AW111" s="15" t="s">
        <v>33</v>
      </c>
      <c r="AX111" s="15" t="s">
        <v>73</v>
      </c>
      <c r="AY111" s="186" t="s">
        <v>226</v>
      </c>
    </row>
    <row r="112" spans="2:65" s="12" customFormat="1" x14ac:dyDescent="0.2">
      <c r="B112" s="149"/>
      <c r="D112" s="150" t="s">
        <v>237</v>
      </c>
      <c r="E112" s="151" t="s">
        <v>19</v>
      </c>
      <c r="F112" s="152" t="s">
        <v>3010</v>
      </c>
      <c r="H112" s="153">
        <v>12.21</v>
      </c>
      <c r="I112" s="154"/>
      <c r="L112" s="149"/>
      <c r="M112" s="155"/>
      <c r="T112" s="156"/>
      <c r="AT112" s="151" t="s">
        <v>237</v>
      </c>
      <c r="AU112" s="151" t="s">
        <v>83</v>
      </c>
      <c r="AV112" s="12" t="s">
        <v>83</v>
      </c>
      <c r="AW112" s="12" t="s">
        <v>33</v>
      </c>
      <c r="AX112" s="12" t="s">
        <v>81</v>
      </c>
      <c r="AY112" s="151" t="s">
        <v>226</v>
      </c>
    </row>
    <row r="113" spans="2:65" s="1" customFormat="1" ht="33" customHeight="1" x14ac:dyDescent="0.2">
      <c r="B113" s="33"/>
      <c r="C113" s="132" t="s">
        <v>265</v>
      </c>
      <c r="D113" s="132" t="s">
        <v>228</v>
      </c>
      <c r="E113" s="133" t="s">
        <v>1564</v>
      </c>
      <c r="F113" s="134" t="s">
        <v>1565</v>
      </c>
      <c r="G113" s="135" t="s">
        <v>231</v>
      </c>
      <c r="H113" s="136">
        <v>1.5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0</v>
      </c>
      <c r="R113" s="141">
        <f>Q113*H113</f>
        <v>0</v>
      </c>
      <c r="S113" s="141">
        <v>0.32500000000000001</v>
      </c>
      <c r="T113" s="142">
        <f>S113*H113</f>
        <v>0.48750000000000004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2835</v>
      </c>
    </row>
    <row r="114" spans="2:65" s="1" customFormat="1" x14ac:dyDescent="0.2">
      <c r="B114" s="33"/>
      <c r="D114" s="145" t="s">
        <v>235</v>
      </c>
      <c r="F114" s="146" t="s">
        <v>1567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2836</v>
      </c>
      <c r="H115" s="153">
        <v>1.5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81</v>
      </c>
      <c r="AY115" s="151" t="s">
        <v>226</v>
      </c>
    </row>
    <row r="116" spans="2:65" s="1" customFormat="1" ht="33" customHeight="1" x14ac:dyDescent="0.2">
      <c r="B116" s="33"/>
      <c r="C116" s="132" t="s">
        <v>270</v>
      </c>
      <c r="D116" s="132" t="s">
        <v>228</v>
      </c>
      <c r="E116" s="133" t="s">
        <v>1570</v>
      </c>
      <c r="F116" s="134" t="s">
        <v>1571</v>
      </c>
      <c r="G116" s="135" t="s">
        <v>231</v>
      </c>
      <c r="H116" s="136">
        <v>2.73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0</v>
      </c>
      <c r="R116" s="141">
        <f>Q116*H116</f>
        <v>0</v>
      </c>
      <c r="S116" s="141">
        <v>9.8000000000000004E-2</v>
      </c>
      <c r="T116" s="142">
        <f>S116*H116</f>
        <v>0.26754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2837</v>
      </c>
    </row>
    <row r="117" spans="2:65" s="1" customFormat="1" x14ac:dyDescent="0.2">
      <c r="B117" s="33"/>
      <c r="D117" s="145" t="s">
        <v>235</v>
      </c>
      <c r="F117" s="146" t="s">
        <v>1573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2" customFormat="1" x14ac:dyDescent="0.2">
      <c r="B118" s="149"/>
      <c r="D118" s="150" t="s">
        <v>237</v>
      </c>
      <c r="E118" s="151" t="s">
        <v>19</v>
      </c>
      <c r="F118" s="152" t="s">
        <v>3011</v>
      </c>
      <c r="H118" s="153">
        <v>2.73</v>
      </c>
      <c r="I118" s="154"/>
      <c r="L118" s="149"/>
      <c r="M118" s="155"/>
      <c r="T118" s="156"/>
      <c r="AT118" s="151" t="s">
        <v>237</v>
      </c>
      <c r="AU118" s="151" t="s">
        <v>83</v>
      </c>
      <c r="AV118" s="12" t="s">
        <v>83</v>
      </c>
      <c r="AW118" s="12" t="s">
        <v>33</v>
      </c>
      <c r="AX118" s="12" t="s">
        <v>73</v>
      </c>
      <c r="AY118" s="151" t="s">
        <v>226</v>
      </c>
    </row>
    <row r="119" spans="2:65" s="13" customFormat="1" x14ac:dyDescent="0.2">
      <c r="B119" s="157"/>
      <c r="D119" s="150" t="s">
        <v>237</v>
      </c>
      <c r="E119" s="158" t="s">
        <v>19</v>
      </c>
      <c r="F119" s="159" t="s">
        <v>240</v>
      </c>
      <c r="H119" s="160">
        <v>2.73</v>
      </c>
      <c r="I119" s="161"/>
      <c r="L119" s="157"/>
      <c r="M119" s="162"/>
      <c r="T119" s="163"/>
      <c r="AT119" s="158" t="s">
        <v>237</v>
      </c>
      <c r="AU119" s="158" t="s">
        <v>83</v>
      </c>
      <c r="AV119" s="13" t="s">
        <v>233</v>
      </c>
      <c r="AW119" s="13" t="s">
        <v>33</v>
      </c>
      <c r="AX119" s="13" t="s">
        <v>81</v>
      </c>
      <c r="AY119" s="158" t="s">
        <v>226</v>
      </c>
    </row>
    <row r="120" spans="2:65" s="1" customFormat="1" ht="24.2" customHeight="1" x14ac:dyDescent="0.2">
      <c r="B120" s="33"/>
      <c r="C120" s="132" t="s">
        <v>330</v>
      </c>
      <c r="D120" s="132" t="s">
        <v>228</v>
      </c>
      <c r="E120" s="133" t="s">
        <v>1587</v>
      </c>
      <c r="F120" s="134" t="s">
        <v>1588</v>
      </c>
      <c r="G120" s="135" t="s">
        <v>231</v>
      </c>
      <c r="H120" s="136">
        <v>4.03</v>
      </c>
      <c r="I120" s="137"/>
      <c r="J120" s="138">
        <f>ROUND(I120*H120,2)</f>
        <v>0</v>
      </c>
      <c r="K120" s="134" t="s">
        <v>232</v>
      </c>
      <c r="L120" s="33"/>
      <c r="M120" s="139" t="s">
        <v>19</v>
      </c>
      <c r="N120" s="140" t="s">
        <v>44</v>
      </c>
      <c r="P120" s="141">
        <f>O120*H120</f>
        <v>0</v>
      </c>
      <c r="Q120" s="141">
        <v>4.0000000000000003E-5</v>
      </c>
      <c r="R120" s="141">
        <f>Q120*H120</f>
        <v>1.6120000000000002E-4</v>
      </c>
      <c r="S120" s="141">
        <v>9.1999999999999998E-2</v>
      </c>
      <c r="T120" s="142">
        <f>S120*H120</f>
        <v>0.37076000000000003</v>
      </c>
      <c r="AR120" s="143" t="s">
        <v>233</v>
      </c>
      <c r="AT120" s="143" t="s">
        <v>228</v>
      </c>
      <c r="AU120" s="143" t="s">
        <v>83</v>
      </c>
      <c r="AY120" s="18" t="s">
        <v>226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81</v>
      </c>
      <c r="BK120" s="144">
        <f>ROUND(I120*H120,2)</f>
        <v>0</v>
      </c>
      <c r="BL120" s="18" t="s">
        <v>233</v>
      </c>
      <c r="BM120" s="143" t="s">
        <v>2839</v>
      </c>
    </row>
    <row r="121" spans="2:65" s="1" customFormat="1" x14ac:dyDescent="0.2">
      <c r="B121" s="33"/>
      <c r="D121" s="145" t="s">
        <v>235</v>
      </c>
      <c r="F121" s="146" t="s">
        <v>1590</v>
      </c>
      <c r="I121" s="147"/>
      <c r="L121" s="33"/>
      <c r="M121" s="148"/>
      <c r="T121" s="54"/>
      <c r="AT121" s="18" t="s">
        <v>235</v>
      </c>
      <c r="AU121" s="18" t="s">
        <v>83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2840</v>
      </c>
      <c r="H122" s="153">
        <v>4.03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81</v>
      </c>
      <c r="AY122" s="151" t="s">
        <v>226</v>
      </c>
    </row>
    <row r="123" spans="2:65" s="1" customFormat="1" ht="24.2" customHeight="1" x14ac:dyDescent="0.2">
      <c r="B123" s="33"/>
      <c r="C123" s="132" t="s">
        <v>337</v>
      </c>
      <c r="D123" s="132" t="s">
        <v>228</v>
      </c>
      <c r="E123" s="133" t="s">
        <v>295</v>
      </c>
      <c r="F123" s="134" t="s">
        <v>296</v>
      </c>
      <c r="G123" s="135" t="s">
        <v>231</v>
      </c>
      <c r="H123" s="136">
        <v>76.05</v>
      </c>
      <c r="I123" s="137"/>
      <c r="J123" s="138">
        <f>ROUND(I123*H123,2)</f>
        <v>0</v>
      </c>
      <c r="K123" s="134" t="s">
        <v>232</v>
      </c>
      <c r="L123" s="33"/>
      <c r="M123" s="139" t="s">
        <v>19</v>
      </c>
      <c r="N123" s="140" t="s">
        <v>44</v>
      </c>
      <c r="P123" s="141">
        <f>O123*H123</f>
        <v>0</v>
      </c>
      <c r="Q123" s="141">
        <v>5.0000000000000002E-5</v>
      </c>
      <c r="R123" s="141">
        <f>Q123*H123</f>
        <v>3.8024999999999999E-3</v>
      </c>
      <c r="S123" s="141">
        <v>0.115</v>
      </c>
      <c r="T123" s="142">
        <f>S123*H123</f>
        <v>8.7457499999999992</v>
      </c>
      <c r="AR123" s="143" t="s">
        <v>233</v>
      </c>
      <c r="AT123" s="143" t="s">
        <v>228</v>
      </c>
      <c r="AU123" s="143" t="s">
        <v>83</v>
      </c>
      <c r="AY123" s="18" t="s">
        <v>226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81</v>
      </c>
      <c r="BK123" s="144">
        <f>ROUND(I123*H123,2)</f>
        <v>0</v>
      </c>
      <c r="BL123" s="18" t="s">
        <v>233</v>
      </c>
      <c r="BM123" s="143" t="s">
        <v>3012</v>
      </c>
    </row>
    <row r="124" spans="2:65" s="1" customFormat="1" x14ac:dyDescent="0.2">
      <c r="B124" s="33"/>
      <c r="D124" s="145" t="s">
        <v>235</v>
      </c>
      <c r="F124" s="146" t="s">
        <v>298</v>
      </c>
      <c r="I124" s="147"/>
      <c r="L124" s="33"/>
      <c r="M124" s="148"/>
      <c r="T124" s="54"/>
      <c r="AT124" s="18" t="s">
        <v>235</v>
      </c>
      <c r="AU124" s="18" t="s">
        <v>83</v>
      </c>
    </row>
    <row r="125" spans="2:65" s="12" customFormat="1" x14ac:dyDescent="0.2">
      <c r="B125" s="149"/>
      <c r="D125" s="150" t="s">
        <v>237</v>
      </c>
      <c r="E125" s="151" t="s">
        <v>19</v>
      </c>
      <c r="F125" s="152" t="s">
        <v>3013</v>
      </c>
      <c r="H125" s="153">
        <v>76.05</v>
      </c>
      <c r="I125" s="154"/>
      <c r="L125" s="149"/>
      <c r="M125" s="155"/>
      <c r="T125" s="156"/>
      <c r="AT125" s="151" t="s">
        <v>237</v>
      </c>
      <c r="AU125" s="151" t="s">
        <v>83</v>
      </c>
      <c r="AV125" s="12" t="s">
        <v>83</v>
      </c>
      <c r="AW125" s="12" t="s">
        <v>33</v>
      </c>
      <c r="AX125" s="12" t="s">
        <v>73</v>
      </c>
      <c r="AY125" s="151" t="s">
        <v>226</v>
      </c>
    </row>
    <row r="126" spans="2:65" s="13" customFormat="1" x14ac:dyDescent="0.2">
      <c r="B126" s="157"/>
      <c r="D126" s="150" t="s">
        <v>237</v>
      </c>
      <c r="E126" s="158" t="s">
        <v>19</v>
      </c>
      <c r="F126" s="159" t="s">
        <v>240</v>
      </c>
      <c r="H126" s="160">
        <v>76.05</v>
      </c>
      <c r="I126" s="161"/>
      <c r="L126" s="157"/>
      <c r="M126" s="162"/>
      <c r="T126" s="163"/>
      <c r="AT126" s="158" t="s">
        <v>237</v>
      </c>
      <c r="AU126" s="158" t="s">
        <v>83</v>
      </c>
      <c r="AV126" s="13" t="s">
        <v>233</v>
      </c>
      <c r="AW126" s="13" t="s">
        <v>33</v>
      </c>
      <c r="AX126" s="13" t="s">
        <v>81</v>
      </c>
      <c r="AY126" s="158" t="s">
        <v>226</v>
      </c>
    </row>
    <row r="127" spans="2:65" s="1" customFormat="1" ht="16.5" customHeight="1" x14ac:dyDescent="0.2">
      <c r="B127" s="33"/>
      <c r="C127" s="132" t="s">
        <v>343</v>
      </c>
      <c r="D127" s="132" t="s">
        <v>228</v>
      </c>
      <c r="E127" s="133" t="s">
        <v>560</v>
      </c>
      <c r="F127" s="134" t="s">
        <v>561</v>
      </c>
      <c r="G127" s="135" t="s">
        <v>562</v>
      </c>
      <c r="H127" s="136">
        <v>112</v>
      </c>
      <c r="I127" s="137"/>
      <c r="J127" s="138">
        <f>ROUND(I127*H127,2)</f>
        <v>0</v>
      </c>
      <c r="K127" s="134" t="s">
        <v>232</v>
      </c>
      <c r="L127" s="33"/>
      <c r="M127" s="139" t="s">
        <v>19</v>
      </c>
      <c r="N127" s="140" t="s">
        <v>44</v>
      </c>
      <c r="P127" s="141">
        <f>O127*H127</f>
        <v>0</v>
      </c>
      <c r="Q127" s="141">
        <v>3.0000000000000001E-5</v>
      </c>
      <c r="R127" s="141">
        <f>Q127*H127</f>
        <v>3.3600000000000001E-3</v>
      </c>
      <c r="S127" s="141">
        <v>0</v>
      </c>
      <c r="T127" s="142">
        <f>S127*H127</f>
        <v>0</v>
      </c>
      <c r="AR127" s="143" t="s">
        <v>233</v>
      </c>
      <c r="AT127" s="143" t="s">
        <v>228</v>
      </c>
      <c r="AU127" s="143" t="s">
        <v>83</v>
      </c>
      <c r="AY127" s="18" t="s">
        <v>226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81</v>
      </c>
      <c r="BK127" s="144">
        <f>ROUND(I127*H127,2)</f>
        <v>0</v>
      </c>
      <c r="BL127" s="18" t="s">
        <v>233</v>
      </c>
      <c r="BM127" s="143" t="s">
        <v>2841</v>
      </c>
    </row>
    <row r="128" spans="2:65" s="1" customFormat="1" x14ac:dyDescent="0.2">
      <c r="B128" s="33"/>
      <c r="D128" s="145" t="s">
        <v>235</v>
      </c>
      <c r="F128" s="146" t="s">
        <v>564</v>
      </c>
      <c r="I128" s="147"/>
      <c r="L128" s="33"/>
      <c r="M128" s="148"/>
      <c r="T128" s="54"/>
      <c r="AT128" s="18" t="s">
        <v>235</v>
      </c>
      <c r="AU128" s="18" t="s">
        <v>83</v>
      </c>
    </row>
    <row r="129" spans="2:65" s="12" customFormat="1" x14ac:dyDescent="0.2">
      <c r="B129" s="149"/>
      <c r="D129" s="150" t="s">
        <v>237</v>
      </c>
      <c r="F129" s="152" t="s">
        <v>3014</v>
      </c>
      <c r="H129" s="153">
        <v>112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4</v>
      </c>
      <c r="AX129" s="12" t="s">
        <v>81</v>
      </c>
      <c r="AY129" s="151" t="s">
        <v>226</v>
      </c>
    </row>
    <row r="130" spans="2:65" s="1" customFormat="1" ht="24.2" customHeight="1" x14ac:dyDescent="0.2">
      <c r="B130" s="33"/>
      <c r="C130" s="132" t="s">
        <v>348</v>
      </c>
      <c r="D130" s="132" t="s">
        <v>228</v>
      </c>
      <c r="E130" s="133" t="s">
        <v>566</v>
      </c>
      <c r="F130" s="134" t="s">
        <v>567</v>
      </c>
      <c r="G130" s="135" t="s">
        <v>568</v>
      </c>
      <c r="H130" s="136">
        <v>14</v>
      </c>
      <c r="I130" s="137"/>
      <c r="J130" s="138">
        <f>ROUND(I130*H130,2)</f>
        <v>0</v>
      </c>
      <c r="K130" s="134" t="s">
        <v>232</v>
      </c>
      <c r="L130" s="33"/>
      <c r="M130" s="139" t="s">
        <v>19</v>
      </c>
      <c r="N130" s="140" t="s">
        <v>44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233</v>
      </c>
      <c r="AT130" s="143" t="s">
        <v>228</v>
      </c>
      <c r="AU130" s="143" t="s">
        <v>83</v>
      </c>
      <c r="AY130" s="18" t="s">
        <v>226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81</v>
      </c>
      <c r="BK130" s="144">
        <f>ROUND(I130*H130,2)</f>
        <v>0</v>
      </c>
      <c r="BL130" s="18" t="s">
        <v>233</v>
      </c>
      <c r="BM130" s="143" t="s">
        <v>2843</v>
      </c>
    </row>
    <row r="131" spans="2:65" s="1" customFormat="1" x14ac:dyDescent="0.2">
      <c r="B131" s="33"/>
      <c r="D131" s="145" t="s">
        <v>235</v>
      </c>
      <c r="F131" s="146" t="s">
        <v>570</v>
      </c>
      <c r="I131" s="147"/>
      <c r="L131" s="33"/>
      <c r="M131" s="148"/>
      <c r="T131" s="54"/>
      <c r="AT131" s="18" t="s">
        <v>235</v>
      </c>
      <c r="AU131" s="18" t="s">
        <v>83</v>
      </c>
    </row>
    <row r="132" spans="2:65" s="1" customFormat="1" ht="49.15" customHeight="1" x14ac:dyDescent="0.2">
      <c r="B132" s="33"/>
      <c r="C132" s="132" t="s">
        <v>354</v>
      </c>
      <c r="D132" s="132" t="s">
        <v>228</v>
      </c>
      <c r="E132" s="133" t="s">
        <v>1596</v>
      </c>
      <c r="F132" s="134" t="s">
        <v>1597</v>
      </c>
      <c r="G132" s="135" t="s">
        <v>396</v>
      </c>
      <c r="H132" s="136">
        <v>5.5</v>
      </c>
      <c r="I132" s="137"/>
      <c r="J132" s="138">
        <f>ROUND(I132*H132,2)</f>
        <v>0</v>
      </c>
      <c r="K132" s="134" t="s">
        <v>232</v>
      </c>
      <c r="L132" s="33"/>
      <c r="M132" s="139" t="s">
        <v>19</v>
      </c>
      <c r="N132" s="140" t="s">
        <v>44</v>
      </c>
      <c r="P132" s="141">
        <f>O132*H132</f>
        <v>0</v>
      </c>
      <c r="Q132" s="141">
        <v>8.6800000000000002E-3</v>
      </c>
      <c r="R132" s="141">
        <f>Q132*H132</f>
        <v>4.7740000000000005E-2</v>
      </c>
      <c r="S132" s="141">
        <v>0</v>
      </c>
      <c r="T132" s="142">
        <f>S132*H132</f>
        <v>0</v>
      </c>
      <c r="AR132" s="143" t="s">
        <v>233</v>
      </c>
      <c r="AT132" s="143" t="s">
        <v>228</v>
      </c>
      <c r="AU132" s="143" t="s">
        <v>83</v>
      </c>
      <c r="AY132" s="18" t="s">
        <v>226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81</v>
      </c>
      <c r="BK132" s="144">
        <f>ROUND(I132*H132,2)</f>
        <v>0</v>
      </c>
      <c r="BL132" s="18" t="s">
        <v>233</v>
      </c>
      <c r="BM132" s="143" t="s">
        <v>3015</v>
      </c>
    </row>
    <row r="133" spans="2:65" s="1" customFormat="1" x14ac:dyDescent="0.2">
      <c r="B133" s="33"/>
      <c r="D133" s="145" t="s">
        <v>235</v>
      </c>
      <c r="F133" s="146" t="s">
        <v>1599</v>
      </c>
      <c r="I133" s="147"/>
      <c r="L133" s="33"/>
      <c r="M133" s="148"/>
      <c r="T133" s="54"/>
      <c r="AT133" s="18" t="s">
        <v>235</v>
      </c>
      <c r="AU133" s="18" t="s">
        <v>83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3016</v>
      </c>
      <c r="H134" s="153">
        <v>3.3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2" customFormat="1" x14ac:dyDescent="0.2">
      <c r="B135" s="149"/>
      <c r="D135" s="150" t="s">
        <v>237</v>
      </c>
      <c r="E135" s="151" t="s">
        <v>19</v>
      </c>
      <c r="F135" s="152" t="s">
        <v>3017</v>
      </c>
      <c r="H135" s="153">
        <v>2.2000000000000002</v>
      </c>
      <c r="I135" s="154"/>
      <c r="L135" s="149"/>
      <c r="M135" s="155"/>
      <c r="T135" s="156"/>
      <c r="AT135" s="151" t="s">
        <v>237</v>
      </c>
      <c r="AU135" s="151" t="s">
        <v>83</v>
      </c>
      <c r="AV135" s="12" t="s">
        <v>83</v>
      </c>
      <c r="AW135" s="12" t="s">
        <v>33</v>
      </c>
      <c r="AX135" s="12" t="s">
        <v>73</v>
      </c>
      <c r="AY135" s="151" t="s">
        <v>226</v>
      </c>
    </row>
    <row r="136" spans="2:65" s="13" customFormat="1" x14ac:dyDescent="0.2">
      <c r="B136" s="157"/>
      <c r="D136" s="150" t="s">
        <v>237</v>
      </c>
      <c r="E136" s="158" t="s">
        <v>19</v>
      </c>
      <c r="F136" s="159" t="s">
        <v>240</v>
      </c>
      <c r="H136" s="160">
        <v>5.5</v>
      </c>
      <c r="I136" s="161"/>
      <c r="L136" s="157"/>
      <c r="M136" s="162"/>
      <c r="T136" s="163"/>
      <c r="AT136" s="158" t="s">
        <v>237</v>
      </c>
      <c r="AU136" s="158" t="s">
        <v>83</v>
      </c>
      <c r="AV136" s="13" t="s">
        <v>233</v>
      </c>
      <c r="AW136" s="13" t="s">
        <v>33</v>
      </c>
      <c r="AX136" s="13" t="s">
        <v>81</v>
      </c>
      <c r="AY136" s="158" t="s">
        <v>226</v>
      </c>
    </row>
    <row r="137" spans="2:65" s="1" customFormat="1" ht="49.15" customHeight="1" x14ac:dyDescent="0.2">
      <c r="B137" s="33"/>
      <c r="C137" s="132" t="s">
        <v>359</v>
      </c>
      <c r="D137" s="132" t="s">
        <v>228</v>
      </c>
      <c r="E137" s="133" t="s">
        <v>1608</v>
      </c>
      <c r="F137" s="134" t="s">
        <v>1609</v>
      </c>
      <c r="G137" s="135" t="s">
        <v>396</v>
      </c>
      <c r="H137" s="136">
        <v>2.2000000000000002</v>
      </c>
      <c r="I137" s="137"/>
      <c r="J137" s="138">
        <f>ROUND(I137*H137,2)</f>
        <v>0</v>
      </c>
      <c r="K137" s="134" t="s">
        <v>232</v>
      </c>
      <c r="L137" s="33"/>
      <c r="M137" s="139" t="s">
        <v>19</v>
      </c>
      <c r="N137" s="140" t="s">
        <v>44</v>
      </c>
      <c r="P137" s="141">
        <f>O137*H137</f>
        <v>0</v>
      </c>
      <c r="Q137" s="141">
        <v>3.6900000000000002E-2</v>
      </c>
      <c r="R137" s="141">
        <f>Q137*H137</f>
        <v>8.1180000000000016E-2</v>
      </c>
      <c r="S137" s="141">
        <v>0</v>
      </c>
      <c r="T137" s="142">
        <f>S137*H137</f>
        <v>0</v>
      </c>
      <c r="AR137" s="143" t="s">
        <v>233</v>
      </c>
      <c r="AT137" s="143" t="s">
        <v>228</v>
      </c>
      <c r="AU137" s="143" t="s">
        <v>83</v>
      </c>
      <c r="AY137" s="18" t="s">
        <v>226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81</v>
      </c>
      <c r="BK137" s="144">
        <f>ROUND(I137*H137,2)</f>
        <v>0</v>
      </c>
      <c r="BL137" s="18" t="s">
        <v>233</v>
      </c>
      <c r="BM137" s="143" t="s">
        <v>3018</v>
      </c>
    </row>
    <row r="138" spans="2:65" s="1" customFormat="1" x14ac:dyDescent="0.2">
      <c r="B138" s="33"/>
      <c r="D138" s="145" t="s">
        <v>235</v>
      </c>
      <c r="F138" s="146" t="s">
        <v>1611</v>
      </c>
      <c r="I138" s="147"/>
      <c r="L138" s="33"/>
      <c r="M138" s="148"/>
      <c r="T138" s="54"/>
      <c r="AT138" s="18" t="s">
        <v>235</v>
      </c>
      <c r="AU138" s="18" t="s">
        <v>83</v>
      </c>
    </row>
    <row r="139" spans="2:65" s="12" customFormat="1" x14ac:dyDescent="0.2">
      <c r="B139" s="149"/>
      <c r="D139" s="150" t="s">
        <v>237</v>
      </c>
      <c r="E139" s="151" t="s">
        <v>19</v>
      </c>
      <c r="F139" s="152" t="s">
        <v>3019</v>
      </c>
      <c r="H139" s="153">
        <v>2.2000000000000002</v>
      </c>
      <c r="I139" s="154"/>
      <c r="L139" s="149"/>
      <c r="M139" s="155"/>
      <c r="T139" s="156"/>
      <c r="AT139" s="151" t="s">
        <v>237</v>
      </c>
      <c r="AU139" s="151" t="s">
        <v>83</v>
      </c>
      <c r="AV139" s="12" t="s">
        <v>83</v>
      </c>
      <c r="AW139" s="12" t="s">
        <v>33</v>
      </c>
      <c r="AX139" s="12" t="s">
        <v>81</v>
      </c>
      <c r="AY139" s="151" t="s">
        <v>226</v>
      </c>
    </row>
    <row r="140" spans="2:65" s="1" customFormat="1" ht="24.2" customHeight="1" x14ac:dyDescent="0.2">
      <c r="B140" s="33"/>
      <c r="C140" s="132" t="s">
        <v>8</v>
      </c>
      <c r="D140" s="132" t="s">
        <v>228</v>
      </c>
      <c r="E140" s="133" t="s">
        <v>1613</v>
      </c>
      <c r="F140" s="134" t="s">
        <v>1614</v>
      </c>
      <c r="G140" s="135" t="s">
        <v>277</v>
      </c>
      <c r="H140" s="136">
        <v>10.967000000000001</v>
      </c>
      <c r="I140" s="137"/>
      <c r="J140" s="138">
        <f>ROUND(I140*H140,2)</f>
        <v>0</v>
      </c>
      <c r="K140" s="134" t="s">
        <v>232</v>
      </c>
      <c r="L140" s="33"/>
      <c r="M140" s="139" t="s">
        <v>19</v>
      </c>
      <c r="N140" s="140" t="s">
        <v>44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233</v>
      </c>
      <c r="AT140" s="143" t="s">
        <v>228</v>
      </c>
      <c r="AU140" s="143" t="s">
        <v>83</v>
      </c>
      <c r="AY140" s="18" t="s">
        <v>226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81</v>
      </c>
      <c r="BK140" s="144">
        <f>ROUND(I140*H140,2)</f>
        <v>0</v>
      </c>
      <c r="BL140" s="18" t="s">
        <v>233</v>
      </c>
      <c r="BM140" s="143" t="s">
        <v>2846</v>
      </c>
    </row>
    <row r="141" spans="2:65" s="1" customFormat="1" x14ac:dyDescent="0.2">
      <c r="B141" s="33"/>
      <c r="D141" s="145" t="s">
        <v>235</v>
      </c>
      <c r="F141" s="146" t="s">
        <v>1616</v>
      </c>
      <c r="I141" s="147"/>
      <c r="L141" s="33"/>
      <c r="M141" s="148"/>
      <c r="T141" s="54"/>
      <c r="AT141" s="18" t="s">
        <v>235</v>
      </c>
      <c r="AU141" s="18" t="s">
        <v>83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2847</v>
      </c>
      <c r="H142" s="153">
        <v>10.967000000000001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81</v>
      </c>
      <c r="AY142" s="151" t="s">
        <v>226</v>
      </c>
    </row>
    <row r="143" spans="2:65" s="1" customFormat="1" ht="16.5" customHeight="1" x14ac:dyDescent="0.2">
      <c r="B143" s="33"/>
      <c r="C143" s="132" t="s">
        <v>366</v>
      </c>
      <c r="D143" s="132" t="s">
        <v>228</v>
      </c>
      <c r="E143" s="133" t="s">
        <v>299</v>
      </c>
      <c r="F143" s="134" t="s">
        <v>300</v>
      </c>
      <c r="G143" s="135" t="s">
        <v>231</v>
      </c>
      <c r="H143" s="136">
        <v>394.77300000000002</v>
      </c>
      <c r="I143" s="137"/>
      <c r="J143" s="138">
        <f>ROUND(I143*H143,2)</f>
        <v>0</v>
      </c>
      <c r="K143" s="134" t="s">
        <v>232</v>
      </c>
      <c r="L143" s="33"/>
      <c r="M143" s="139" t="s">
        <v>19</v>
      </c>
      <c r="N143" s="140" t="s">
        <v>44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233</v>
      </c>
      <c r="AT143" s="143" t="s">
        <v>228</v>
      </c>
      <c r="AU143" s="143" t="s">
        <v>83</v>
      </c>
      <c r="AY143" s="18" t="s">
        <v>226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81</v>
      </c>
      <c r="BK143" s="144">
        <f>ROUND(I143*H143,2)</f>
        <v>0</v>
      </c>
      <c r="BL143" s="18" t="s">
        <v>233</v>
      </c>
      <c r="BM143" s="143" t="s">
        <v>2848</v>
      </c>
    </row>
    <row r="144" spans="2:65" s="1" customFormat="1" x14ac:dyDescent="0.2">
      <c r="B144" s="33"/>
      <c r="D144" s="145" t="s">
        <v>235</v>
      </c>
      <c r="F144" s="146" t="s">
        <v>302</v>
      </c>
      <c r="I144" s="147"/>
      <c r="L144" s="33"/>
      <c r="M144" s="148"/>
      <c r="T144" s="54"/>
      <c r="AT144" s="18" t="s">
        <v>235</v>
      </c>
      <c r="AU144" s="18" t="s">
        <v>83</v>
      </c>
    </row>
    <row r="145" spans="2:65" s="15" customFormat="1" x14ac:dyDescent="0.2">
      <c r="B145" s="185"/>
      <c r="D145" s="150" t="s">
        <v>237</v>
      </c>
      <c r="E145" s="186" t="s">
        <v>19</v>
      </c>
      <c r="F145" s="187" t="s">
        <v>2036</v>
      </c>
      <c r="H145" s="186" t="s">
        <v>19</v>
      </c>
      <c r="I145" s="188"/>
      <c r="L145" s="185"/>
      <c r="M145" s="189"/>
      <c r="T145" s="190"/>
      <c r="AT145" s="186" t="s">
        <v>237</v>
      </c>
      <c r="AU145" s="186" t="s">
        <v>83</v>
      </c>
      <c r="AV145" s="15" t="s">
        <v>81</v>
      </c>
      <c r="AW145" s="15" t="s">
        <v>33</v>
      </c>
      <c r="AX145" s="15" t="s">
        <v>73</v>
      </c>
      <c r="AY145" s="186" t="s">
        <v>226</v>
      </c>
    </row>
    <row r="146" spans="2:65" s="12" customFormat="1" x14ac:dyDescent="0.2">
      <c r="B146" s="149"/>
      <c r="D146" s="150" t="s">
        <v>237</v>
      </c>
      <c r="E146" s="151" t="s">
        <v>19</v>
      </c>
      <c r="F146" s="152" t="s">
        <v>2849</v>
      </c>
      <c r="H146" s="153">
        <v>394.77300000000002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33</v>
      </c>
      <c r="AX146" s="12" t="s">
        <v>81</v>
      </c>
      <c r="AY146" s="151" t="s">
        <v>226</v>
      </c>
    </row>
    <row r="147" spans="2:65" s="1" customFormat="1" ht="24.2" customHeight="1" x14ac:dyDescent="0.2">
      <c r="B147" s="33"/>
      <c r="C147" s="132" t="s">
        <v>372</v>
      </c>
      <c r="D147" s="132" t="s">
        <v>228</v>
      </c>
      <c r="E147" s="133" t="s">
        <v>1872</v>
      </c>
      <c r="F147" s="134" t="s">
        <v>1873</v>
      </c>
      <c r="G147" s="135" t="s">
        <v>277</v>
      </c>
      <c r="H147" s="136">
        <v>131.6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2850</v>
      </c>
    </row>
    <row r="148" spans="2:65" s="1" customFormat="1" x14ac:dyDescent="0.2">
      <c r="B148" s="33"/>
      <c r="D148" s="145" t="s">
        <v>235</v>
      </c>
      <c r="F148" s="146" t="s">
        <v>1875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5" customFormat="1" x14ac:dyDescent="0.2">
      <c r="B149" s="185"/>
      <c r="D149" s="150" t="s">
        <v>237</v>
      </c>
      <c r="E149" s="186" t="s">
        <v>19</v>
      </c>
      <c r="F149" s="187" t="s">
        <v>3020</v>
      </c>
      <c r="H149" s="186" t="s">
        <v>19</v>
      </c>
      <c r="I149" s="188"/>
      <c r="L149" s="185"/>
      <c r="M149" s="189"/>
      <c r="T149" s="190"/>
      <c r="AT149" s="186" t="s">
        <v>237</v>
      </c>
      <c r="AU149" s="186" t="s">
        <v>83</v>
      </c>
      <c r="AV149" s="15" t="s">
        <v>81</v>
      </c>
      <c r="AW149" s="15" t="s">
        <v>33</v>
      </c>
      <c r="AX149" s="15" t="s">
        <v>73</v>
      </c>
      <c r="AY149" s="186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3021</v>
      </c>
      <c r="H150" s="153">
        <v>247.863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5" customFormat="1" x14ac:dyDescent="0.2">
      <c r="B151" s="185"/>
      <c r="D151" s="150" t="s">
        <v>237</v>
      </c>
      <c r="E151" s="186" t="s">
        <v>19</v>
      </c>
      <c r="F151" s="187" t="s">
        <v>1200</v>
      </c>
      <c r="H151" s="186" t="s">
        <v>19</v>
      </c>
      <c r="I151" s="188"/>
      <c r="L151" s="185"/>
      <c r="M151" s="189"/>
      <c r="T151" s="190"/>
      <c r="AT151" s="186" t="s">
        <v>237</v>
      </c>
      <c r="AU151" s="186" t="s">
        <v>83</v>
      </c>
      <c r="AV151" s="15" t="s">
        <v>81</v>
      </c>
      <c r="AW151" s="15" t="s">
        <v>33</v>
      </c>
      <c r="AX151" s="15" t="s">
        <v>73</v>
      </c>
      <c r="AY151" s="186" t="s">
        <v>226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2855</v>
      </c>
      <c r="H152" s="153">
        <v>-0.61499999999999999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3022</v>
      </c>
      <c r="H153" s="153">
        <v>-5.7389999999999999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1628</v>
      </c>
      <c r="H154" s="153">
        <v>-21.713000000000001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3023</v>
      </c>
      <c r="H155" s="153">
        <v>-0.46300000000000002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4" customFormat="1" x14ac:dyDescent="0.2">
      <c r="B156" s="168"/>
      <c r="D156" s="150" t="s">
        <v>237</v>
      </c>
      <c r="E156" s="169" t="s">
        <v>824</v>
      </c>
      <c r="F156" s="170" t="s">
        <v>310</v>
      </c>
      <c r="H156" s="171">
        <v>219.333</v>
      </c>
      <c r="I156" s="172"/>
      <c r="L156" s="168"/>
      <c r="M156" s="173"/>
      <c r="T156" s="174"/>
      <c r="AT156" s="169" t="s">
        <v>237</v>
      </c>
      <c r="AU156" s="169" t="s">
        <v>83</v>
      </c>
      <c r="AV156" s="14" t="s">
        <v>246</v>
      </c>
      <c r="AW156" s="14" t="s">
        <v>33</v>
      </c>
      <c r="AX156" s="14" t="s">
        <v>73</v>
      </c>
      <c r="AY156" s="169" t="s">
        <v>226</v>
      </c>
    </row>
    <row r="157" spans="2:65" s="12" customFormat="1" x14ac:dyDescent="0.2">
      <c r="B157" s="149"/>
      <c r="D157" s="150" t="s">
        <v>237</v>
      </c>
      <c r="E157" s="151" t="s">
        <v>19</v>
      </c>
      <c r="F157" s="152" t="s">
        <v>1202</v>
      </c>
      <c r="H157" s="153">
        <v>131.6</v>
      </c>
      <c r="I157" s="154"/>
      <c r="L157" s="149"/>
      <c r="M157" s="155"/>
      <c r="T157" s="156"/>
      <c r="AT157" s="151" t="s">
        <v>237</v>
      </c>
      <c r="AU157" s="151" t="s">
        <v>83</v>
      </c>
      <c r="AV157" s="12" t="s">
        <v>83</v>
      </c>
      <c r="AW157" s="12" t="s">
        <v>33</v>
      </c>
      <c r="AX157" s="12" t="s">
        <v>81</v>
      </c>
      <c r="AY157" s="151" t="s">
        <v>226</v>
      </c>
    </row>
    <row r="158" spans="2:65" s="1" customFormat="1" ht="33" customHeight="1" x14ac:dyDescent="0.2">
      <c r="B158" s="33"/>
      <c r="C158" s="132" t="s">
        <v>377</v>
      </c>
      <c r="D158" s="132" t="s">
        <v>228</v>
      </c>
      <c r="E158" s="133" t="s">
        <v>1880</v>
      </c>
      <c r="F158" s="134" t="s">
        <v>1881</v>
      </c>
      <c r="G158" s="135" t="s">
        <v>277</v>
      </c>
      <c r="H158" s="136">
        <v>65.8</v>
      </c>
      <c r="I158" s="137"/>
      <c r="J158" s="138">
        <f>ROUND(I158*H158,2)</f>
        <v>0</v>
      </c>
      <c r="K158" s="134" t="s">
        <v>232</v>
      </c>
      <c r="L158" s="33"/>
      <c r="M158" s="139" t="s">
        <v>19</v>
      </c>
      <c r="N158" s="140" t="s">
        <v>44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233</v>
      </c>
      <c r="AT158" s="143" t="s">
        <v>228</v>
      </c>
      <c r="AU158" s="143" t="s">
        <v>83</v>
      </c>
      <c r="AY158" s="18" t="s">
        <v>226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81</v>
      </c>
      <c r="BK158" s="144">
        <f>ROUND(I158*H158,2)</f>
        <v>0</v>
      </c>
      <c r="BL158" s="18" t="s">
        <v>233</v>
      </c>
      <c r="BM158" s="143" t="s">
        <v>2856</v>
      </c>
    </row>
    <row r="159" spans="2:65" s="1" customFormat="1" x14ac:dyDescent="0.2">
      <c r="B159" s="33"/>
      <c r="D159" s="145" t="s">
        <v>235</v>
      </c>
      <c r="F159" s="146" t="s">
        <v>1883</v>
      </c>
      <c r="I159" s="147"/>
      <c r="L159" s="33"/>
      <c r="M159" s="148"/>
      <c r="T159" s="54"/>
      <c r="AT159" s="18" t="s">
        <v>235</v>
      </c>
      <c r="AU159" s="18" t="s">
        <v>83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1207</v>
      </c>
      <c r="H160" s="153">
        <v>65.8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81</v>
      </c>
      <c r="AY160" s="151" t="s">
        <v>226</v>
      </c>
    </row>
    <row r="161" spans="2:65" s="1" customFormat="1" ht="33" customHeight="1" x14ac:dyDescent="0.2">
      <c r="B161" s="33"/>
      <c r="C161" s="132" t="s">
        <v>381</v>
      </c>
      <c r="D161" s="132" t="s">
        <v>228</v>
      </c>
      <c r="E161" s="133" t="s">
        <v>1884</v>
      </c>
      <c r="F161" s="134" t="s">
        <v>1885</v>
      </c>
      <c r="G161" s="135" t="s">
        <v>277</v>
      </c>
      <c r="H161" s="136">
        <v>21.933</v>
      </c>
      <c r="I161" s="137"/>
      <c r="J161" s="138">
        <f>ROUND(I161*H161,2)</f>
        <v>0</v>
      </c>
      <c r="K161" s="134" t="s">
        <v>232</v>
      </c>
      <c r="L161" s="33"/>
      <c r="M161" s="139" t="s">
        <v>19</v>
      </c>
      <c r="N161" s="140" t="s">
        <v>44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233</v>
      </c>
      <c r="AT161" s="143" t="s">
        <v>228</v>
      </c>
      <c r="AU161" s="143" t="s">
        <v>83</v>
      </c>
      <c r="AY161" s="18" t="s">
        <v>226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81</v>
      </c>
      <c r="BK161" s="144">
        <f>ROUND(I161*H161,2)</f>
        <v>0</v>
      </c>
      <c r="BL161" s="18" t="s">
        <v>233</v>
      </c>
      <c r="BM161" s="143" t="s">
        <v>2857</v>
      </c>
    </row>
    <row r="162" spans="2:65" s="1" customFormat="1" x14ac:dyDescent="0.2">
      <c r="B162" s="33"/>
      <c r="D162" s="145" t="s">
        <v>235</v>
      </c>
      <c r="F162" s="146" t="s">
        <v>1887</v>
      </c>
      <c r="I162" s="147"/>
      <c r="L162" s="33"/>
      <c r="M162" s="148"/>
      <c r="T162" s="54"/>
      <c r="AT162" s="18" t="s">
        <v>235</v>
      </c>
      <c r="AU162" s="18" t="s">
        <v>83</v>
      </c>
    </row>
    <row r="163" spans="2:65" s="12" customFormat="1" x14ac:dyDescent="0.2">
      <c r="B163" s="149"/>
      <c r="D163" s="150" t="s">
        <v>237</v>
      </c>
      <c r="E163" s="151" t="s">
        <v>19</v>
      </c>
      <c r="F163" s="152" t="s">
        <v>1212</v>
      </c>
      <c r="H163" s="153">
        <v>21.933</v>
      </c>
      <c r="I163" s="154"/>
      <c r="L163" s="149"/>
      <c r="M163" s="155"/>
      <c r="T163" s="156"/>
      <c r="AT163" s="151" t="s">
        <v>237</v>
      </c>
      <c r="AU163" s="151" t="s">
        <v>83</v>
      </c>
      <c r="AV163" s="12" t="s">
        <v>83</v>
      </c>
      <c r="AW163" s="12" t="s">
        <v>33</v>
      </c>
      <c r="AX163" s="12" t="s">
        <v>81</v>
      </c>
      <c r="AY163" s="151" t="s">
        <v>226</v>
      </c>
    </row>
    <row r="164" spans="2:65" s="1" customFormat="1" ht="21.75" customHeight="1" x14ac:dyDescent="0.2">
      <c r="B164" s="33"/>
      <c r="C164" s="132" t="s">
        <v>386</v>
      </c>
      <c r="D164" s="132" t="s">
        <v>228</v>
      </c>
      <c r="E164" s="133" t="s">
        <v>848</v>
      </c>
      <c r="F164" s="134" t="s">
        <v>849</v>
      </c>
      <c r="G164" s="135" t="s">
        <v>231</v>
      </c>
      <c r="H164" s="136">
        <v>450.66</v>
      </c>
      <c r="I164" s="137"/>
      <c r="J164" s="138">
        <f>ROUND(I164*H164,2)</f>
        <v>0</v>
      </c>
      <c r="K164" s="134" t="s">
        <v>232</v>
      </c>
      <c r="L164" s="33"/>
      <c r="M164" s="139" t="s">
        <v>19</v>
      </c>
      <c r="N164" s="140" t="s">
        <v>44</v>
      </c>
      <c r="P164" s="141">
        <f>O164*H164</f>
        <v>0</v>
      </c>
      <c r="Q164" s="141">
        <v>8.4000000000000003E-4</v>
      </c>
      <c r="R164" s="141">
        <f>Q164*H164</f>
        <v>0.37855440000000001</v>
      </c>
      <c r="S164" s="141">
        <v>0</v>
      </c>
      <c r="T164" s="142">
        <f>S164*H164</f>
        <v>0</v>
      </c>
      <c r="AR164" s="143" t="s">
        <v>233</v>
      </c>
      <c r="AT164" s="143" t="s">
        <v>228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2858</v>
      </c>
    </row>
    <row r="165" spans="2:65" s="1" customFormat="1" x14ac:dyDescent="0.2">
      <c r="B165" s="33"/>
      <c r="D165" s="145" t="s">
        <v>235</v>
      </c>
      <c r="F165" s="146" t="s">
        <v>851</v>
      </c>
      <c r="I165" s="147"/>
      <c r="L165" s="33"/>
      <c r="M165" s="148"/>
      <c r="T165" s="54"/>
      <c r="AT165" s="18" t="s">
        <v>235</v>
      </c>
      <c r="AU165" s="18" t="s">
        <v>83</v>
      </c>
    </row>
    <row r="166" spans="2:65" s="15" customFormat="1" x14ac:dyDescent="0.2">
      <c r="B166" s="185"/>
      <c r="D166" s="150" t="s">
        <v>237</v>
      </c>
      <c r="E166" s="186" t="s">
        <v>19</v>
      </c>
      <c r="F166" s="187" t="s">
        <v>3024</v>
      </c>
      <c r="H166" s="186" t="s">
        <v>19</v>
      </c>
      <c r="I166" s="188"/>
      <c r="L166" s="185"/>
      <c r="M166" s="189"/>
      <c r="T166" s="190"/>
      <c r="AT166" s="186" t="s">
        <v>237</v>
      </c>
      <c r="AU166" s="186" t="s">
        <v>83</v>
      </c>
      <c r="AV166" s="15" t="s">
        <v>81</v>
      </c>
      <c r="AW166" s="15" t="s">
        <v>33</v>
      </c>
      <c r="AX166" s="15" t="s">
        <v>73</v>
      </c>
      <c r="AY166" s="186" t="s">
        <v>226</v>
      </c>
    </row>
    <row r="167" spans="2:65" s="12" customFormat="1" x14ac:dyDescent="0.2">
      <c r="B167" s="149"/>
      <c r="D167" s="150" t="s">
        <v>237</v>
      </c>
      <c r="E167" s="151" t="s">
        <v>19</v>
      </c>
      <c r="F167" s="152" t="s">
        <v>3025</v>
      </c>
      <c r="H167" s="153">
        <v>450.66</v>
      </c>
      <c r="I167" s="154"/>
      <c r="L167" s="149"/>
      <c r="M167" s="155"/>
      <c r="T167" s="156"/>
      <c r="AT167" s="151" t="s">
        <v>237</v>
      </c>
      <c r="AU167" s="151" t="s">
        <v>83</v>
      </c>
      <c r="AV167" s="12" t="s">
        <v>83</v>
      </c>
      <c r="AW167" s="12" t="s">
        <v>33</v>
      </c>
      <c r="AX167" s="12" t="s">
        <v>81</v>
      </c>
      <c r="AY167" s="151" t="s">
        <v>226</v>
      </c>
    </row>
    <row r="168" spans="2:65" s="1" customFormat="1" ht="24.2" customHeight="1" x14ac:dyDescent="0.2">
      <c r="B168" s="33"/>
      <c r="C168" s="132" t="s">
        <v>7</v>
      </c>
      <c r="D168" s="132" t="s">
        <v>228</v>
      </c>
      <c r="E168" s="133" t="s">
        <v>857</v>
      </c>
      <c r="F168" s="134" t="s">
        <v>858</v>
      </c>
      <c r="G168" s="135" t="s">
        <v>231</v>
      </c>
      <c r="H168" s="136">
        <v>450.66</v>
      </c>
      <c r="I168" s="137"/>
      <c r="J168" s="138">
        <f>ROUND(I168*H168,2)</f>
        <v>0</v>
      </c>
      <c r="K168" s="134" t="s">
        <v>232</v>
      </c>
      <c r="L168" s="33"/>
      <c r="M168" s="139" t="s">
        <v>19</v>
      </c>
      <c r="N168" s="140" t="s">
        <v>44</v>
      </c>
      <c r="P168" s="141">
        <f>O168*H168</f>
        <v>0</v>
      </c>
      <c r="Q168" s="141">
        <v>0</v>
      </c>
      <c r="R168" s="141">
        <f>Q168*H168</f>
        <v>0</v>
      </c>
      <c r="S168" s="141">
        <v>0</v>
      </c>
      <c r="T168" s="142">
        <f>S168*H168</f>
        <v>0</v>
      </c>
      <c r="AR168" s="143" t="s">
        <v>233</v>
      </c>
      <c r="AT168" s="143" t="s">
        <v>228</v>
      </c>
      <c r="AU168" s="143" t="s">
        <v>83</v>
      </c>
      <c r="AY168" s="18" t="s">
        <v>226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81</v>
      </c>
      <c r="BK168" s="144">
        <f>ROUND(I168*H168,2)</f>
        <v>0</v>
      </c>
      <c r="BL168" s="18" t="s">
        <v>233</v>
      </c>
      <c r="BM168" s="143" t="s">
        <v>2861</v>
      </c>
    </row>
    <row r="169" spans="2:65" s="1" customFormat="1" x14ac:dyDescent="0.2">
      <c r="B169" s="33"/>
      <c r="D169" s="145" t="s">
        <v>235</v>
      </c>
      <c r="F169" s="146" t="s">
        <v>860</v>
      </c>
      <c r="I169" s="147"/>
      <c r="L169" s="33"/>
      <c r="M169" s="148"/>
      <c r="T169" s="54"/>
      <c r="AT169" s="18" t="s">
        <v>235</v>
      </c>
      <c r="AU169" s="18" t="s">
        <v>83</v>
      </c>
    </row>
    <row r="170" spans="2:65" s="1" customFormat="1" ht="37.9" customHeight="1" x14ac:dyDescent="0.2">
      <c r="B170" s="33"/>
      <c r="C170" s="132" t="s">
        <v>393</v>
      </c>
      <c r="D170" s="132" t="s">
        <v>228</v>
      </c>
      <c r="E170" s="133" t="s">
        <v>1226</v>
      </c>
      <c r="F170" s="134" t="s">
        <v>1227</v>
      </c>
      <c r="G170" s="135" t="s">
        <v>277</v>
      </c>
      <c r="H170" s="136">
        <v>45.55</v>
      </c>
      <c r="I170" s="137"/>
      <c r="J170" s="138">
        <f>ROUND(I170*H170,2)</f>
        <v>0</v>
      </c>
      <c r="K170" s="134" t="s">
        <v>232</v>
      </c>
      <c r="L170" s="33"/>
      <c r="M170" s="139" t="s">
        <v>19</v>
      </c>
      <c r="N170" s="140" t="s">
        <v>44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233</v>
      </c>
      <c r="AT170" s="143" t="s">
        <v>228</v>
      </c>
      <c r="AU170" s="143" t="s">
        <v>83</v>
      </c>
      <c r="AY170" s="18" t="s">
        <v>226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81</v>
      </c>
      <c r="BK170" s="144">
        <f>ROUND(I170*H170,2)</f>
        <v>0</v>
      </c>
      <c r="BL170" s="18" t="s">
        <v>233</v>
      </c>
      <c r="BM170" s="143" t="s">
        <v>2862</v>
      </c>
    </row>
    <row r="171" spans="2:65" s="1" customFormat="1" x14ac:dyDescent="0.2">
      <c r="B171" s="33"/>
      <c r="D171" s="145" t="s">
        <v>235</v>
      </c>
      <c r="F171" s="146" t="s">
        <v>1229</v>
      </c>
      <c r="I171" s="147"/>
      <c r="L171" s="33"/>
      <c r="M171" s="148"/>
      <c r="T171" s="54"/>
      <c r="AT171" s="18" t="s">
        <v>235</v>
      </c>
      <c r="AU171" s="18" t="s">
        <v>83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2863</v>
      </c>
      <c r="H172" s="153">
        <v>45.55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81</v>
      </c>
      <c r="AY172" s="151" t="s">
        <v>226</v>
      </c>
    </row>
    <row r="173" spans="2:65" s="1" customFormat="1" ht="37.9" customHeight="1" x14ac:dyDescent="0.2">
      <c r="B173" s="33"/>
      <c r="C173" s="132" t="s">
        <v>399</v>
      </c>
      <c r="D173" s="132" t="s">
        <v>228</v>
      </c>
      <c r="E173" s="133" t="s">
        <v>861</v>
      </c>
      <c r="F173" s="134" t="s">
        <v>862</v>
      </c>
      <c r="G173" s="135" t="s">
        <v>277</v>
      </c>
      <c r="H173" s="136">
        <v>44.368000000000002</v>
      </c>
      <c r="I173" s="137"/>
      <c r="J173" s="138">
        <f>ROUND(I173*H173,2)</f>
        <v>0</v>
      </c>
      <c r="K173" s="134" t="s">
        <v>232</v>
      </c>
      <c r="L173" s="33"/>
      <c r="M173" s="139" t="s">
        <v>19</v>
      </c>
      <c r="N173" s="140" t="s">
        <v>44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233</v>
      </c>
      <c r="AT173" s="143" t="s">
        <v>228</v>
      </c>
      <c r="AU173" s="143" t="s">
        <v>83</v>
      </c>
      <c r="AY173" s="18" t="s">
        <v>226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81</v>
      </c>
      <c r="BK173" s="144">
        <f>ROUND(I173*H173,2)</f>
        <v>0</v>
      </c>
      <c r="BL173" s="18" t="s">
        <v>233</v>
      </c>
      <c r="BM173" s="143" t="s">
        <v>2864</v>
      </c>
    </row>
    <row r="174" spans="2:65" s="1" customFormat="1" x14ac:dyDescent="0.2">
      <c r="B174" s="33"/>
      <c r="D174" s="145" t="s">
        <v>235</v>
      </c>
      <c r="F174" s="146" t="s">
        <v>864</v>
      </c>
      <c r="I174" s="147"/>
      <c r="L174" s="33"/>
      <c r="M174" s="148"/>
      <c r="T174" s="54"/>
      <c r="AT174" s="18" t="s">
        <v>235</v>
      </c>
      <c r="AU174" s="18" t="s">
        <v>83</v>
      </c>
    </row>
    <row r="175" spans="2:65" s="12" customFormat="1" x14ac:dyDescent="0.2">
      <c r="B175" s="149"/>
      <c r="D175" s="150" t="s">
        <v>237</v>
      </c>
      <c r="E175" s="151" t="s">
        <v>19</v>
      </c>
      <c r="F175" s="152" t="s">
        <v>2865</v>
      </c>
      <c r="H175" s="153">
        <v>22.434999999999999</v>
      </c>
      <c r="I175" s="154"/>
      <c r="L175" s="149"/>
      <c r="M175" s="155"/>
      <c r="T175" s="156"/>
      <c r="AT175" s="151" t="s">
        <v>237</v>
      </c>
      <c r="AU175" s="151" t="s">
        <v>83</v>
      </c>
      <c r="AV175" s="12" t="s">
        <v>83</v>
      </c>
      <c r="AW175" s="12" t="s">
        <v>33</v>
      </c>
      <c r="AX175" s="12" t="s">
        <v>73</v>
      </c>
      <c r="AY175" s="151" t="s">
        <v>226</v>
      </c>
    </row>
    <row r="176" spans="2:65" s="12" customFormat="1" x14ac:dyDescent="0.2">
      <c r="B176" s="149"/>
      <c r="D176" s="150" t="s">
        <v>237</v>
      </c>
      <c r="E176" s="151" t="s">
        <v>19</v>
      </c>
      <c r="F176" s="152" t="s">
        <v>1212</v>
      </c>
      <c r="H176" s="153">
        <v>21.933</v>
      </c>
      <c r="I176" s="154"/>
      <c r="L176" s="149"/>
      <c r="M176" s="155"/>
      <c r="T176" s="156"/>
      <c r="AT176" s="151" t="s">
        <v>237</v>
      </c>
      <c r="AU176" s="151" t="s">
        <v>83</v>
      </c>
      <c r="AV176" s="12" t="s">
        <v>83</v>
      </c>
      <c r="AW176" s="12" t="s">
        <v>33</v>
      </c>
      <c r="AX176" s="12" t="s">
        <v>73</v>
      </c>
      <c r="AY176" s="151" t="s">
        <v>226</v>
      </c>
    </row>
    <row r="177" spans="2:65" s="13" customFormat="1" x14ac:dyDescent="0.2">
      <c r="B177" s="157"/>
      <c r="D177" s="150" t="s">
        <v>237</v>
      </c>
      <c r="E177" s="158" t="s">
        <v>19</v>
      </c>
      <c r="F177" s="159" t="s">
        <v>240</v>
      </c>
      <c r="H177" s="160">
        <v>44.368000000000002</v>
      </c>
      <c r="I177" s="161"/>
      <c r="L177" s="157"/>
      <c r="M177" s="162"/>
      <c r="T177" s="163"/>
      <c r="AT177" s="158" t="s">
        <v>237</v>
      </c>
      <c r="AU177" s="158" t="s">
        <v>83</v>
      </c>
      <c r="AV177" s="13" t="s">
        <v>233</v>
      </c>
      <c r="AW177" s="13" t="s">
        <v>33</v>
      </c>
      <c r="AX177" s="13" t="s">
        <v>81</v>
      </c>
      <c r="AY177" s="158" t="s">
        <v>226</v>
      </c>
    </row>
    <row r="178" spans="2:65" s="1" customFormat="1" ht="24.2" customHeight="1" x14ac:dyDescent="0.2">
      <c r="B178" s="33"/>
      <c r="C178" s="132" t="s">
        <v>404</v>
      </c>
      <c r="D178" s="132" t="s">
        <v>228</v>
      </c>
      <c r="E178" s="133" t="s">
        <v>1234</v>
      </c>
      <c r="F178" s="134" t="s">
        <v>1235</v>
      </c>
      <c r="G178" s="135" t="s">
        <v>277</v>
      </c>
      <c r="H178" s="136">
        <v>45.55</v>
      </c>
      <c r="I178" s="137"/>
      <c r="J178" s="138">
        <f>ROUND(I178*H178,2)</f>
        <v>0</v>
      </c>
      <c r="K178" s="134" t="s">
        <v>232</v>
      </c>
      <c r="L178" s="33"/>
      <c r="M178" s="139" t="s">
        <v>19</v>
      </c>
      <c r="N178" s="140" t="s">
        <v>44</v>
      </c>
      <c r="P178" s="141">
        <f>O178*H178</f>
        <v>0</v>
      </c>
      <c r="Q178" s="141">
        <v>0</v>
      </c>
      <c r="R178" s="141">
        <f>Q178*H178</f>
        <v>0</v>
      </c>
      <c r="S178" s="141">
        <v>0</v>
      </c>
      <c r="T178" s="142">
        <f>S178*H178</f>
        <v>0</v>
      </c>
      <c r="AR178" s="143" t="s">
        <v>233</v>
      </c>
      <c r="AT178" s="143" t="s">
        <v>228</v>
      </c>
      <c r="AU178" s="143" t="s">
        <v>83</v>
      </c>
      <c r="AY178" s="18" t="s">
        <v>226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81</v>
      </c>
      <c r="BK178" s="144">
        <f>ROUND(I178*H178,2)</f>
        <v>0</v>
      </c>
      <c r="BL178" s="18" t="s">
        <v>233</v>
      </c>
      <c r="BM178" s="143" t="s">
        <v>2866</v>
      </c>
    </row>
    <row r="179" spans="2:65" s="1" customFormat="1" x14ac:dyDescent="0.2">
      <c r="B179" s="33"/>
      <c r="D179" s="145" t="s">
        <v>235</v>
      </c>
      <c r="F179" s="146" t="s">
        <v>1237</v>
      </c>
      <c r="I179" s="147"/>
      <c r="L179" s="33"/>
      <c r="M179" s="148"/>
      <c r="T179" s="54"/>
      <c r="AT179" s="18" t="s">
        <v>235</v>
      </c>
      <c r="AU179" s="18" t="s">
        <v>83</v>
      </c>
    </row>
    <row r="180" spans="2:65" s="12" customFormat="1" x14ac:dyDescent="0.2">
      <c r="B180" s="149"/>
      <c r="D180" s="150" t="s">
        <v>237</v>
      </c>
      <c r="E180" s="151" t="s">
        <v>19</v>
      </c>
      <c r="F180" s="152" t="s">
        <v>2863</v>
      </c>
      <c r="H180" s="153">
        <v>45.55</v>
      </c>
      <c r="I180" s="154"/>
      <c r="L180" s="149"/>
      <c r="M180" s="155"/>
      <c r="T180" s="156"/>
      <c r="AT180" s="151" t="s">
        <v>237</v>
      </c>
      <c r="AU180" s="151" t="s">
        <v>83</v>
      </c>
      <c r="AV180" s="12" t="s">
        <v>83</v>
      </c>
      <c r="AW180" s="12" t="s">
        <v>33</v>
      </c>
      <c r="AX180" s="12" t="s">
        <v>81</v>
      </c>
      <c r="AY180" s="151" t="s">
        <v>226</v>
      </c>
    </row>
    <row r="181" spans="2:65" s="1" customFormat="1" ht="24.2" customHeight="1" x14ac:dyDescent="0.2">
      <c r="B181" s="33"/>
      <c r="C181" s="132" t="s">
        <v>409</v>
      </c>
      <c r="D181" s="132" t="s">
        <v>228</v>
      </c>
      <c r="E181" s="133" t="s">
        <v>592</v>
      </c>
      <c r="F181" s="134" t="s">
        <v>593</v>
      </c>
      <c r="G181" s="135" t="s">
        <v>277</v>
      </c>
      <c r="H181" s="136">
        <v>44.368000000000002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0</v>
      </c>
      <c r="R181" s="141">
        <f>Q181*H181</f>
        <v>0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2867</v>
      </c>
    </row>
    <row r="182" spans="2:65" s="1" customFormat="1" x14ac:dyDescent="0.2">
      <c r="B182" s="33"/>
      <c r="D182" s="145" t="s">
        <v>235</v>
      </c>
      <c r="F182" s="146" t="s">
        <v>595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2" customFormat="1" x14ac:dyDescent="0.2">
      <c r="B183" s="149"/>
      <c r="D183" s="150" t="s">
        <v>237</v>
      </c>
      <c r="E183" s="151" t="s">
        <v>19</v>
      </c>
      <c r="F183" s="152" t="s">
        <v>2865</v>
      </c>
      <c r="H183" s="153">
        <v>22.434999999999999</v>
      </c>
      <c r="I183" s="154"/>
      <c r="L183" s="149"/>
      <c r="M183" s="155"/>
      <c r="T183" s="156"/>
      <c r="AT183" s="151" t="s">
        <v>237</v>
      </c>
      <c r="AU183" s="151" t="s">
        <v>83</v>
      </c>
      <c r="AV183" s="12" t="s">
        <v>83</v>
      </c>
      <c r="AW183" s="12" t="s">
        <v>33</v>
      </c>
      <c r="AX183" s="12" t="s">
        <v>73</v>
      </c>
      <c r="AY183" s="151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1212</v>
      </c>
      <c r="H184" s="153">
        <v>21.933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3" customFormat="1" x14ac:dyDescent="0.2">
      <c r="B185" s="157"/>
      <c r="D185" s="150" t="s">
        <v>237</v>
      </c>
      <c r="E185" s="158" t="s">
        <v>19</v>
      </c>
      <c r="F185" s="159" t="s">
        <v>240</v>
      </c>
      <c r="H185" s="160">
        <v>44.368000000000002</v>
      </c>
      <c r="I185" s="161"/>
      <c r="L185" s="157"/>
      <c r="M185" s="162"/>
      <c r="T185" s="163"/>
      <c r="AT185" s="158" t="s">
        <v>237</v>
      </c>
      <c r="AU185" s="158" t="s">
        <v>83</v>
      </c>
      <c r="AV185" s="13" t="s">
        <v>233</v>
      </c>
      <c r="AW185" s="13" t="s">
        <v>33</v>
      </c>
      <c r="AX185" s="13" t="s">
        <v>81</v>
      </c>
      <c r="AY185" s="158" t="s">
        <v>226</v>
      </c>
    </row>
    <row r="186" spans="2:65" s="1" customFormat="1" ht="24.2" customHeight="1" x14ac:dyDescent="0.2">
      <c r="B186" s="33"/>
      <c r="C186" s="132" t="s">
        <v>414</v>
      </c>
      <c r="D186" s="132" t="s">
        <v>228</v>
      </c>
      <c r="E186" s="133" t="s">
        <v>866</v>
      </c>
      <c r="F186" s="134" t="s">
        <v>867</v>
      </c>
      <c r="G186" s="135" t="s">
        <v>231</v>
      </c>
      <c r="H186" s="136">
        <v>159.5</v>
      </c>
      <c r="I186" s="137"/>
      <c r="J186" s="138">
        <f>ROUND(I186*H186,2)</f>
        <v>0</v>
      </c>
      <c r="K186" s="134" t="s">
        <v>232</v>
      </c>
      <c r="L186" s="33"/>
      <c r="M186" s="139" t="s">
        <v>19</v>
      </c>
      <c r="N186" s="140" t="s">
        <v>44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233</v>
      </c>
      <c r="AT186" s="143" t="s">
        <v>228</v>
      </c>
      <c r="AU186" s="143" t="s">
        <v>83</v>
      </c>
      <c r="AY186" s="18" t="s">
        <v>226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81</v>
      </c>
      <c r="BK186" s="144">
        <f>ROUND(I186*H186,2)</f>
        <v>0</v>
      </c>
      <c r="BL186" s="18" t="s">
        <v>233</v>
      </c>
      <c r="BM186" s="143" t="s">
        <v>3026</v>
      </c>
    </row>
    <row r="187" spans="2:65" s="1" customFormat="1" x14ac:dyDescent="0.2">
      <c r="B187" s="33"/>
      <c r="D187" s="145" t="s">
        <v>235</v>
      </c>
      <c r="F187" s="146" t="s">
        <v>869</v>
      </c>
      <c r="I187" s="147"/>
      <c r="L187" s="33"/>
      <c r="M187" s="148"/>
      <c r="T187" s="54"/>
      <c r="AT187" s="18" t="s">
        <v>235</v>
      </c>
      <c r="AU187" s="18" t="s">
        <v>83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3027</v>
      </c>
      <c r="H188" s="153">
        <v>159.5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3" customFormat="1" x14ac:dyDescent="0.2">
      <c r="B189" s="157"/>
      <c r="D189" s="150" t="s">
        <v>237</v>
      </c>
      <c r="E189" s="158" t="s">
        <v>19</v>
      </c>
      <c r="F189" s="159" t="s">
        <v>240</v>
      </c>
      <c r="H189" s="160">
        <v>159.5</v>
      </c>
      <c r="I189" s="161"/>
      <c r="L189" s="157"/>
      <c r="M189" s="162"/>
      <c r="T189" s="163"/>
      <c r="AT189" s="158" t="s">
        <v>237</v>
      </c>
      <c r="AU189" s="158" t="s">
        <v>83</v>
      </c>
      <c r="AV189" s="13" t="s">
        <v>233</v>
      </c>
      <c r="AW189" s="13" t="s">
        <v>33</v>
      </c>
      <c r="AX189" s="13" t="s">
        <v>81</v>
      </c>
      <c r="AY189" s="158" t="s">
        <v>226</v>
      </c>
    </row>
    <row r="190" spans="2:65" s="1" customFormat="1" ht="24.2" customHeight="1" x14ac:dyDescent="0.2">
      <c r="B190" s="33"/>
      <c r="C190" s="132" t="s">
        <v>419</v>
      </c>
      <c r="D190" s="132" t="s">
        <v>228</v>
      </c>
      <c r="E190" s="133" t="s">
        <v>599</v>
      </c>
      <c r="F190" s="134" t="s">
        <v>600</v>
      </c>
      <c r="G190" s="135" t="s">
        <v>277</v>
      </c>
      <c r="H190" s="136">
        <v>89.918000000000006</v>
      </c>
      <c r="I190" s="137"/>
      <c r="J190" s="138">
        <f>ROUND(I190*H190,2)</f>
        <v>0</v>
      </c>
      <c r="K190" s="134" t="s">
        <v>232</v>
      </c>
      <c r="L190" s="33"/>
      <c r="M190" s="139" t="s">
        <v>19</v>
      </c>
      <c r="N190" s="140" t="s">
        <v>44</v>
      </c>
      <c r="P190" s="141">
        <f>O190*H190</f>
        <v>0</v>
      </c>
      <c r="Q190" s="141">
        <v>0</v>
      </c>
      <c r="R190" s="141">
        <f>Q190*H190</f>
        <v>0</v>
      </c>
      <c r="S190" s="141">
        <v>0</v>
      </c>
      <c r="T190" s="142">
        <f>S190*H190</f>
        <v>0</v>
      </c>
      <c r="AR190" s="143" t="s">
        <v>233</v>
      </c>
      <c r="AT190" s="143" t="s">
        <v>228</v>
      </c>
      <c r="AU190" s="143" t="s">
        <v>83</v>
      </c>
      <c r="AY190" s="18" t="s">
        <v>226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81</v>
      </c>
      <c r="BK190" s="144">
        <f>ROUND(I190*H190,2)</f>
        <v>0</v>
      </c>
      <c r="BL190" s="18" t="s">
        <v>233</v>
      </c>
      <c r="BM190" s="143" t="s">
        <v>2870</v>
      </c>
    </row>
    <row r="191" spans="2:65" s="1" customFormat="1" x14ac:dyDescent="0.2">
      <c r="B191" s="33"/>
      <c r="D191" s="145" t="s">
        <v>235</v>
      </c>
      <c r="F191" s="146" t="s">
        <v>602</v>
      </c>
      <c r="I191" s="147"/>
      <c r="L191" s="33"/>
      <c r="M191" s="148"/>
      <c r="T191" s="54"/>
      <c r="AT191" s="18" t="s">
        <v>235</v>
      </c>
      <c r="AU191" s="18" t="s">
        <v>83</v>
      </c>
    </row>
    <row r="192" spans="2:65" s="12" customFormat="1" x14ac:dyDescent="0.2">
      <c r="B192" s="149"/>
      <c r="D192" s="150" t="s">
        <v>237</v>
      </c>
      <c r="E192" s="151" t="s">
        <v>19</v>
      </c>
      <c r="F192" s="152" t="s">
        <v>1658</v>
      </c>
      <c r="H192" s="153">
        <v>78.155000000000001</v>
      </c>
      <c r="I192" s="154"/>
      <c r="L192" s="149"/>
      <c r="M192" s="155"/>
      <c r="T192" s="156"/>
      <c r="AT192" s="151" t="s">
        <v>237</v>
      </c>
      <c r="AU192" s="151" t="s">
        <v>83</v>
      </c>
      <c r="AV192" s="12" t="s">
        <v>83</v>
      </c>
      <c r="AW192" s="12" t="s">
        <v>33</v>
      </c>
      <c r="AX192" s="12" t="s">
        <v>73</v>
      </c>
      <c r="AY192" s="151" t="s">
        <v>226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813</v>
      </c>
      <c r="H193" s="153">
        <v>11.763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73</v>
      </c>
      <c r="AY193" s="151" t="s">
        <v>226</v>
      </c>
    </row>
    <row r="194" spans="2:65" s="13" customFormat="1" x14ac:dyDescent="0.2">
      <c r="B194" s="157"/>
      <c r="D194" s="150" t="s">
        <v>237</v>
      </c>
      <c r="E194" s="158" t="s">
        <v>603</v>
      </c>
      <c r="F194" s="159" t="s">
        <v>240</v>
      </c>
      <c r="H194" s="160">
        <v>89.918000000000006</v>
      </c>
      <c r="I194" s="161"/>
      <c r="L194" s="157"/>
      <c r="M194" s="162"/>
      <c r="T194" s="163"/>
      <c r="AT194" s="158" t="s">
        <v>237</v>
      </c>
      <c r="AU194" s="158" t="s">
        <v>83</v>
      </c>
      <c r="AV194" s="13" t="s">
        <v>233</v>
      </c>
      <c r="AW194" s="13" t="s">
        <v>33</v>
      </c>
      <c r="AX194" s="13" t="s">
        <v>81</v>
      </c>
      <c r="AY194" s="158" t="s">
        <v>226</v>
      </c>
    </row>
    <row r="195" spans="2:65" s="1" customFormat="1" ht="24.2" customHeight="1" x14ac:dyDescent="0.2">
      <c r="B195" s="33"/>
      <c r="C195" s="132" t="s">
        <v>425</v>
      </c>
      <c r="D195" s="132" t="s">
        <v>228</v>
      </c>
      <c r="E195" s="133" t="s">
        <v>605</v>
      </c>
      <c r="F195" s="134" t="s">
        <v>606</v>
      </c>
      <c r="G195" s="135" t="s">
        <v>492</v>
      </c>
      <c r="H195" s="136">
        <v>161.852</v>
      </c>
      <c r="I195" s="137"/>
      <c r="J195" s="138">
        <f>ROUND(I195*H195,2)</f>
        <v>0</v>
      </c>
      <c r="K195" s="134" t="s">
        <v>19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0</v>
      </c>
      <c r="R195" s="141">
        <f>Q195*H195</f>
        <v>0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2871</v>
      </c>
    </row>
    <row r="196" spans="2:65" s="12" customFormat="1" x14ac:dyDescent="0.2">
      <c r="B196" s="149"/>
      <c r="D196" s="150" t="s">
        <v>237</v>
      </c>
      <c r="E196" s="151" t="s">
        <v>19</v>
      </c>
      <c r="F196" s="152" t="s">
        <v>603</v>
      </c>
      <c r="H196" s="153">
        <v>89.918000000000006</v>
      </c>
      <c r="I196" s="154"/>
      <c r="L196" s="149"/>
      <c r="M196" s="155"/>
      <c r="T196" s="156"/>
      <c r="AT196" s="151" t="s">
        <v>237</v>
      </c>
      <c r="AU196" s="151" t="s">
        <v>83</v>
      </c>
      <c r="AV196" s="12" t="s">
        <v>83</v>
      </c>
      <c r="AW196" s="12" t="s">
        <v>33</v>
      </c>
      <c r="AX196" s="12" t="s">
        <v>81</v>
      </c>
      <c r="AY196" s="151" t="s">
        <v>226</v>
      </c>
    </row>
    <row r="197" spans="2:65" s="12" customFormat="1" x14ac:dyDescent="0.2">
      <c r="B197" s="149"/>
      <c r="D197" s="150" t="s">
        <v>237</v>
      </c>
      <c r="F197" s="152" t="s">
        <v>3028</v>
      </c>
      <c r="H197" s="153">
        <v>161.852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4</v>
      </c>
      <c r="AX197" s="12" t="s">
        <v>81</v>
      </c>
      <c r="AY197" s="151" t="s">
        <v>226</v>
      </c>
    </row>
    <row r="198" spans="2:65" s="1" customFormat="1" ht="24.2" customHeight="1" x14ac:dyDescent="0.2">
      <c r="B198" s="33"/>
      <c r="C198" s="132" t="s">
        <v>430</v>
      </c>
      <c r="D198" s="132" t="s">
        <v>228</v>
      </c>
      <c r="E198" s="133" t="s">
        <v>609</v>
      </c>
      <c r="F198" s="134" t="s">
        <v>610</v>
      </c>
      <c r="G198" s="135" t="s">
        <v>277</v>
      </c>
      <c r="H198" s="136">
        <v>141.178</v>
      </c>
      <c r="I198" s="137"/>
      <c r="J198" s="138">
        <f>ROUND(I198*H198,2)</f>
        <v>0</v>
      </c>
      <c r="K198" s="134" t="s">
        <v>232</v>
      </c>
      <c r="L198" s="33"/>
      <c r="M198" s="139" t="s">
        <v>19</v>
      </c>
      <c r="N198" s="140" t="s">
        <v>44</v>
      </c>
      <c r="P198" s="141">
        <f>O198*H198</f>
        <v>0</v>
      </c>
      <c r="Q198" s="141">
        <v>0</v>
      </c>
      <c r="R198" s="141">
        <f>Q198*H198</f>
        <v>0</v>
      </c>
      <c r="S198" s="141">
        <v>0</v>
      </c>
      <c r="T198" s="142">
        <f>S198*H198</f>
        <v>0</v>
      </c>
      <c r="AR198" s="143" t="s">
        <v>233</v>
      </c>
      <c r="AT198" s="143" t="s">
        <v>228</v>
      </c>
      <c r="AU198" s="143" t="s">
        <v>83</v>
      </c>
      <c r="AY198" s="18" t="s">
        <v>226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81</v>
      </c>
      <c r="BK198" s="144">
        <f>ROUND(I198*H198,2)</f>
        <v>0</v>
      </c>
      <c r="BL198" s="18" t="s">
        <v>233</v>
      </c>
      <c r="BM198" s="143" t="s">
        <v>2873</v>
      </c>
    </row>
    <row r="199" spans="2:65" s="1" customFormat="1" x14ac:dyDescent="0.2">
      <c r="B199" s="33"/>
      <c r="D199" s="145" t="s">
        <v>235</v>
      </c>
      <c r="F199" s="146" t="s">
        <v>612</v>
      </c>
      <c r="I199" s="147"/>
      <c r="L199" s="33"/>
      <c r="M199" s="148"/>
      <c r="T199" s="54"/>
      <c r="AT199" s="18" t="s">
        <v>235</v>
      </c>
      <c r="AU199" s="18" t="s">
        <v>83</v>
      </c>
    </row>
    <row r="200" spans="2:65" s="12" customFormat="1" x14ac:dyDescent="0.2">
      <c r="B200" s="149"/>
      <c r="D200" s="150" t="s">
        <v>237</v>
      </c>
      <c r="E200" s="151" t="s">
        <v>19</v>
      </c>
      <c r="F200" s="152" t="s">
        <v>2874</v>
      </c>
      <c r="H200" s="153">
        <v>141.178</v>
      </c>
      <c r="I200" s="154"/>
      <c r="L200" s="149"/>
      <c r="M200" s="155"/>
      <c r="T200" s="156"/>
      <c r="AT200" s="151" t="s">
        <v>237</v>
      </c>
      <c r="AU200" s="151" t="s">
        <v>83</v>
      </c>
      <c r="AV200" s="12" t="s">
        <v>83</v>
      </c>
      <c r="AW200" s="12" t="s">
        <v>33</v>
      </c>
      <c r="AX200" s="12" t="s">
        <v>73</v>
      </c>
      <c r="AY200" s="151" t="s">
        <v>226</v>
      </c>
    </row>
    <row r="201" spans="2:65" s="13" customFormat="1" x14ac:dyDescent="0.2">
      <c r="B201" s="157"/>
      <c r="D201" s="150" t="s">
        <v>237</v>
      </c>
      <c r="E201" s="158" t="s">
        <v>19</v>
      </c>
      <c r="F201" s="159" t="s">
        <v>240</v>
      </c>
      <c r="H201" s="160">
        <v>141.178</v>
      </c>
      <c r="I201" s="161"/>
      <c r="L201" s="157"/>
      <c r="M201" s="162"/>
      <c r="T201" s="163"/>
      <c r="AT201" s="158" t="s">
        <v>237</v>
      </c>
      <c r="AU201" s="158" t="s">
        <v>83</v>
      </c>
      <c r="AV201" s="13" t="s">
        <v>233</v>
      </c>
      <c r="AW201" s="13" t="s">
        <v>33</v>
      </c>
      <c r="AX201" s="13" t="s">
        <v>81</v>
      </c>
      <c r="AY201" s="158" t="s">
        <v>226</v>
      </c>
    </row>
    <row r="202" spans="2:65" s="1" customFormat="1" ht="16.5" customHeight="1" x14ac:dyDescent="0.2">
      <c r="B202" s="33"/>
      <c r="C202" s="175" t="s">
        <v>436</v>
      </c>
      <c r="D202" s="175" t="s">
        <v>331</v>
      </c>
      <c r="E202" s="176" t="s">
        <v>614</v>
      </c>
      <c r="F202" s="177" t="s">
        <v>615</v>
      </c>
      <c r="G202" s="178" t="s">
        <v>492</v>
      </c>
      <c r="H202" s="179">
        <v>21.172999999999998</v>
      </c>
      <c r="I202" s="180"/>
      <c r="J202" s="181">
        <f>ROUND(I202*H202,2)</f>
        <v>0</v>
      </c>
      <c r="K202" s="177" t="s">
        <v>19</v>
      </c>
      <c r="L202" s="182"/>
      <c r="M202" s="183" t="s">
        <v>19</v>
      </c>
      <c r="N202" s="184" t="s">
        <v>44</v>
      </c>
      <c r="P202" s="141">
        <f>O202*H202</f>
        <v>0</v>
      </c>
      <c r="Q202" s="141">
        <v>1</v>
      </c>
      <c r="R202" s="141">
        <f>Q202*H202</f>
        <v>21.172999999999998</v>
      </c>
      <c r="S202" s="141">
        <v>0</v>
      </c>
      <c r="T202" s="142">
        <f>S202*H202</f>
        <v>0</v>
      </c>
      <c r="AR202" s="143" t="s">
        <v>270</v>
      </c>
      <c r="AT202" s="143" t="s">
        <v>331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2875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3029</v>
      </c>
      <c r="H203" s="153">
        <v>141.178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73</v>
      </c>
      <c r="AY203" s="151" t="s">
        <v>226</v>
      </c>
    </row>
    <row r="204" spans="2:65" s="12" customFormat="1" x14ac:dyDescent="0.2">
      <c r="B204" s="149"/>
      <c r="D204" s="150" t="s">
        <v>237</v>
      </c>
      <c r="E204" s="151" t="s">
        <v>19</v>
      </c>
      <c r="F204" s="152" t="s">
        <v>3030</v>
      </c>
      <c r="H204" s="153">
        <v>-129.41499999999999</v>
      </c>
      <c r="I204" s="154"/>
      <c r="L204" s="149"/>
      <c r="M204" s="155"/>
      <c r="T204" s="156"/>
      <c r="AT204" s="151" t="s">
        <v>237</v>
      </c>
      <c r="AU204" s="151" t="s">
        <v>83</v>
      </c>
      <c r="AV204" s="12" t="s">
        <v>83</v>
      </c>
      <c r="AW204" s="12" t="s">
        <v>33</v>
      </c>
      <c r="AX204" s="12" t="s">
        <v>73</v>
      </c>
      <c r="AY204" s="151" t="s">
        <v>226</v>
      </c>
    </row>
    <row r="205" spans="2:65" s="13" customFormat="1" x14ac:dyDescent="0.2">
      <c r="B205" s="157"/>
      <c r="D205" s="150" t="s">
        <v>237</v>
      </c>
      <c r="E205" s="158" t="s">
        <v>813</v>
      </c>
      <c r="F205" s="159" t="s">
        <v>240</v>
      </c>
      <c r="H205" s="160">
        <v>11.763</v>
      </c>
      <c r="I205" s="161"/>
      <c r="L205" s="157"/>
      <c r="M205" s="162"/>
      <c r="T205" s="163"/>
      <c r="AT205" s="158" t="s">
        <v>237</v>
      </c>
      <c r="AU205" s="158" t="s">
        <v>83</v>
      </c>
      <c r="AV205" s="13" t="s">
        <v>233</v>
      </c>
      <c r="AW205" s="13" t="s">
        <v>33</v>
      </c>
      <c r="AX205" s="13" t="s">
        <v>81</v>
      </c>
      <c r="AY205" s="158" t="s">
        <v>226</v>
      </c>
    </row>
    <row r="206" spans="2:65" s="12" customFormat="1" x14ac:dyDescent="0.2">
      <c r="B206" s="149"/>
      <c r="D206" s="150" t="s">
        <v>237</v>
      </c>
      <c r="F206" s="152" t="s">
        <v>3031</v>
      </c>
      <c r="H206" s="153">
        <v>21.172999999999998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4</v>
      </c>
      <c r="AX206" s="12" t="s">
        <v>81</v>
      </c>
      <c r="AY206" s="151" t="s">
        <v>226</v>
      </c>
    </row>
    <row r="207" spans="2:65" s="1" customFormat="1" ht="37.9" customHeight="1" x14ac:dyDescent="0.2">
      <c r="B207" s="33"/>
      <c r="C207" s="132" t="s">
        <v>442</v>
      </c>
      <c r="D207" s="132" t="s">
        <v>228</v>
      </c>
      <c r="E207" s="133" t="s">
        <v>882</v>
      </c>
      <c r="F207" s="134" t="s">
        <v>883</v>
      </c>
      <c r="G207" s="135" t="s">
        <v>277</v>
      </c>
      <c r="H207" s="136">
        <v>62.204999999999998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2878</v>
      </c>
    </row>
    <row r="208" spans="2:65" s="1" customFormat="1" x14ac:dyDescent="0.2">
      <c r="B208" s="33"/>
      <c r="D208" s="145" t="s">
        <v>235</v>
      </c>
      <c r="F208" s="146" t="s">
        <v>885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2" customFormat="1" x14ac:dyDescent="0.2">
      <c r="B209" s="149"/>
      <c r="D209" s="150" t="s">
        <v>237</v>
      </c>
      <c r="E209" s="151" t="s">
        <v>19</v>
      </c>
      <c r="F209" s="152" t="s">
        <v>3032</v>
      </c>
      <c r="H209" s="153">
        <v>62.204999999999998</v>
      </c>
      <c r="I209" s="154"/>
      <c r="L209" s="149"/>
      <c r="M209" s="155"/>
      <c r="T209" s="156"/>
      <c r="AT209" s="151" t="s">
        <v>237</v>
      </c>
      <c r="AU209" s="151" t="s">
        <v>83</v>
      </c>
      <c r="AV209" s="12" t="s">
        <v>83</v>
      </c>
      <c r="AW209" s="12" t="s">
        <v>33</v>
      </c>
      <c r="AX209" s="12" t="s">
        <v>73</v>
      </c>
      <c r="AY209" s="151" t="s">
        <v>226</v>
      </c>
    </row>
    <row r="210" spans="2:65" s="13" customFormat="1" x14ac:dyDescent="0.2">
      <c r="B210" s="157"/>
      <c r="D210" s="150" t="s">
        <v>237</v>
      </c>
      <c r="E210" s="158" t="s">
        <v>819</v>
      </c>
      <c r="F210" s="159" t="s">
        <v>240</v>
      </c>
      <c r="H210" s="160">
        <v>62.204999999999998</v>
      </c>
      <c r="I210" s="161"/>
      <c r="L210" s="157"/>
      <c r="M210" s="162"/>
      <c r="T210" s="163"/>
      <c r="AT210" s="158" t="s">
        <v>237</v>
      </c>
      <c r="AU210" s="158" t="s">
        <v>83</v>
      </c>
      <c r="AV210" s="13" t="s">
        <v>233</v>
      </c>
      <c r="AW210" s="13" t="s">
        <v>33</v>
      </c>
      <c r="AX210" s="13" t="s">
        <v>81</v>
      </c>
      <c r="AY210" s="158" t="s">
        <v>226</v>
      </c>
    </row>
    <row r="211" spans="2:65" s="1" customFormat="1" ht="16.5" customHeight="1" x14ac:dyDescent="0.2">
      <c r="B211" s="33"/>
      <c r="C211" s="175" t="s">
        <v>447</v>
      </c>
      <c r="D211" s="175" t="s">
        <v>331</v>
      </c>
      <c r="E211" s="176" t="s">
        <v>890</v>
      </c>
      <c r="F211" s="177" t="s">
        <v>891</v>
      </c>
      <c r="G211" s="178" t="s">
        <v>492</v>
      </c>
      <c r="H211" s="179">
        <v>111.96899999999999</v>
      </c>
      <c r="I211" s="180"/>
      <c r="J211" s="181">
        <f>ROUND(I211*H211,2)</f>
        <v>0</v>
      </c>
      <c r="K211" s="177" t="s">
        <v>232</v>
      </c>
      <c r="L211" s="182"/>
      <c r="M211" s="183" t="s">
        <v>19</v>
      </c>
      <c r="N211" s="184" t="s">
        <v>44</v>
      </c>
      <c r="P211" s="141">
        <f>O211*H211</f>
        <v>0</v>
      </c>
      <c r="Q211" s="141">
        <v>1</v>
      </c>
      <c r="R211" s="141">
        <f>Q211*H211</f>
        <v>111.96899999999999</v>
      </c>
      <c r="S211" s="141">
        <v>0</v>
      </c>
      <c r="T211" s="142">
        <f>S211*H211</f>
        <v>0</v>
      </c>
      <c r="AR211" s="143" t="s">
        <v>270</v>
      </c>
      <c r="AT211" s="143" t="s">
        <v>331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2880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819</v>
      </c>
      <c r="H212" s="153">
        <v>62.204999999999998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2" customFormat="1" x14ac:dyDescent="0.2">
      <c r="B213" s="149"/>
      <c r="D213" s="150" t="s">
        <v>237</v>
      </c>
      <c r="F213" s="152" t="s">
        <v>3033</v>
      </c>
      <c r="H213" s="153">
        <v>111.96899999999999</v>
      </c>
      <c r="I213" s="154"/>
      <c r="L213" s="149"/>
      <c r="M213" s="155"/>
      <c r="T213" s="156"/>
      <c r="AT213" s="151" t="s">
        <v>237</v>
      </c>
      <c r="AU213" s="151" t="s">
        <v>83</v>
      </c>
      <c r="AV213" s="12" t="s">
        <v>83</v>
      </c>
      <c r="AW213" s="12" t="s">
        <v>4</v>
      </c>
      <c r="AX213" s="12" t="s">
        <v>81</v>
      </c>
      <c r="AY213" s="151" t="s">
        <v>226</v>
      </c>
    </row>
    <row r="214" spans="2:65" s="1" customFormat="1" ht="24.2" customHeight="1" x14ac:dyDescent="0.2">
      <c r="B214" s="33"/>
      <c r="C214" s="132" t="s">
        <v>452</v>
      </c>
      <c r="D214" s="132" t="s">
        <v>228</v>
      </c>
      <c r="E214" s="133" t="s">
        <v>322</v>
      </c>
      <c r="F214" s="134" t="s">
        <v>323</v>
      </c>
      <c r="G214" s="135" t="s">
        <v>231</v>
      </c>
      <c r="H214" s="136">
        <v>394.77300000000002</v>
      </c>
      <c r="I214" s="137"/>
      <c r="J214" s="138">
        <f>ROUND(I214*H214,2)</f>
        <v>0</v>
      </c>
      <c r="K214" s="134" t="s">
        <v>232</v>
      </c>
      <c r="L214" s="33"/>
      <c r="M214" s="139" t="s">
        <v>19</v>
      </c>
      <c r="N214" s="140" t="s">
        <v>44</v>
      </c>
      <c r="P214" s="141">
        <f>O214*H214</f>
        <v>0</v>
      </c>
      <c r="Q214" s="141">
        <v>0</v>
      </c>
      <c r="R214" s="141">
        <f>Q214*H214</f>
        <v>0</v>
      </c>
      <c r="S214" s="141">
        <v>0</v>
      </c>
      <c r="T214" s="142">
        <f>S214*H214</f>
        <v>0</v>
      </c>
      <c r="AR214" s="143" t="s">
        <v>233</v>
      </c>
      <c r="AT214" s="143" t="s">
        <v>228</v>
      </c>
      <c r="AU214" s="143" t="s">
        <v>83</v>
      </c>
      <c r="AY214" s="18" t="s">
        <v>226</v>
      </c>
      <c r="BE214" s="144">
        <f>IF(N214="základní",J214,0)</f>
        <v>0</v>
      </c>
      <c r="BF214" s="144">
        <f>IF(N214="snížená",J214,0)</f>
        <v>0</v>
      </c>
      <c r="BG214" s="144">
        <f>IF(N214="zákl. přenesená",J214,0)</f>
        <v>0</v>
      </c>
      <c r="BH214" s="144">
        <f>IF(N214="sníž. přenesená",J214,0)</f>
        <v>0</v>
      </c>
      <c r="BI214" s="144">
        <f>IF(N214="nulová",J214,0)</f>
        <v>0</v>
      </c>
      <c r="BJ214" s="18" t="s">
        <v>81</v>
      </c>
      <c r="BK214" s="144">
        <f>ROUND(I214*H214,2)</f>
        <v>0</v>
      </c>
      <c r="BL214" s="18" t="s">
        <v>233</v>
      </c>
      <c r="BM214" s="143" t="s">
        <v>2882</v>
      </c>
    </row>
    <row r="215" spans="2:65" s="1" customFormat="1" x14ac:dyDescent="0.2">
      <c r="B215" s="33"/>
      <c r="D215" s="145" t="s">
        <v>235</v>
      </c>
      <c r="F215" s="146" t="s">
        <v>325</v>
      </c>
      <c r="I215" s="147"/>
      <c r="L215" s="33"/>
      <c r="M215" s="148"/>
      <c r="T215" s="54"/>
      <c r="AT215" s="18" t="s">
        <v>235</v>
      </c>
      <c r="AU215" s="18" t="s">
        <v>83</v>
      </c>
    </row>
    <row r="216" spans="2:65" s="12" customFormat="1" x14ac:dyDescent="0.2">
      <c r="B216" s="149"/>
      <c r="D216" s="150" t="s">
        <v>237</v>
      </c>
      <c r="E216" s="151" t="s">
        <v>1351</v>
      </c>
      <c r="F216" s="152" t="s">
        <v>2989</v>
      </c>
      <c r="H216" s="153">
        <v>144.75</v>
      </c>
      <c r="I216" s="154"/>
      <c r="L216" s="149"/>
      <c r="M216" s="155"/>
      <c r="T216" s="156"/>
      <c r="AT216" s="151" t="s">
        <v>237</v>
      </c>
      <c r="AU216" s="151" t="s">
        <v>83</v>
      </c>
      <c r="AV216" s="12" t="s">
        <v>83</v>
      </c>
      <c r="AW216" s="12" t="s">
        <v>33</v>
      </c>
      <c r="AX216" s="12" t="s">
        <v>73</v>
      </c>
      <c r="AY216" s="151" t="s">
        <v>226</v>
      </c>
    </row>
    <row r="217" spans="2:65" s="15" customFormat="1" x14ac:dyDescent="0.2">
      <c r="B217" s="185"/>
      <c r="D217" s="150" t="s">
        <v>237</v>
      </c>
      <c r="E217" s="186" t="s">
        <v>19</v>
      </c>
      <c r="F217" s="187" t="s">
        <v>2036</v>
      </c>
      <c r="H217" s="186" t="s">
        <v>19</v>
      </c>
      <c r="I217" s="188"/>
      <c r="L217" s="185"/>
      <c r="M217" s="189"/>
      <c r="T217" s="190"/>
      <c r="AT217" s="186" t="s">
        <v>237</v>
      </c>
      <c r="AU217" s="186" t="s">
        <v>83</v>
      </c>
      <c r="AV217" s="15" t="s">
        <v>81</v>
      </c>
      <c r="AW217" s="15" t="s">
        <v>33</v>
      </c>
      <c r="AX217" s="15" t="s">
        <v>73</v>
      </c>
      <c r="AY217" s="186" t="s">
        <v>226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2883</v>
      </c>
      <c r="H218" s="153">
        <v>394.77300000000002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" customFormat="1" ht="24.2" customHeight="1" x14ac:dyDescent="0.2">
      <c r="B219" s="33"/>
      <c r="C219" s="132" t="s">
        <v>457</v>
      </c>
      <c r="D219" s="132" t="s">
        <v>228</v>
      </c>
      <c r="E219" s="133" t="s">
        <v>1427</v>
      </c>
      <c r="F219" s="134" t="s">
        <v>1428</v>
      </c>
      <c r="G219" s="135" t="s">
        <v>231</v>
      </c>
      <c r="H219" s="136">
        <v>394.77300000000002</v>
      </c>
      <c r="I219" s="137"/>
      <c r="J219" s="138">
        <f>ROUND(I219*H219,2)</f>
        <v>0</v>
      </c>
      <c r="K219" s="134" t="s">
        <v>232</v>
      </c>
      <c r="L219" s="33"/>
      <c r="M219" s="139" t="s">
        <v>19</v>
      </c>
      <c r="N219" s="140" t="s">
        <v>44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233</v>
      </c>
      <c r="AT219" s="143" t="s">
        <v>228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2884</v>
      </c>
    </row>
    <row r="220" spans="2:65" s="1" customFormat="1" x14ac:dyDescent="0.2">
      <c r="B220" s="33"/>
      <c r="D220" s="145" t="s">
        <v>235</v>
      </c>
      <c r="F220" s="146" t="s">
        <v>1430</v>
      </c>
      <c r="I220" s="147"/>
      <c r="L220" s="33"/>
      <c r="M220" s="148"/>
      <c r="T220" s="54"/>
      <c r="AT220" s="18" t="s">
        <v>235</v>
      </c>
      <c r="AU220" s="18" t="s">
        <v>83</v>
      </c>
    </row>
    <row r="221" spans="2:65" s="12" customFormat="1" x14ac:dyDescent="0.2">
      <c r="B221" s="149"/>
      <c r="D221" s="150" t="s">
        <v>237</v>
      </c>
      <c r="E221" s="151" t="s">
        <v>19</v>
      </c>
      <c r="F221" s="152" t="s">
        <v>2849</v>
      </c>
      <c r="H221" s="153">
        <v>394.77300000000002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33</v>
      </c>
      <c r="AX221" s="12" t="s">
        <v>81</v>
      </c>
      <c r="AY221" s="151" t="s">
        <v>226</v>
      </c>
    </row>
    <row r="222" spans="2:65" s="1" customFormat="1" ht="16.5" customHeight="1" x14ac:dyDescent="0.2">
      <c r="B222" s="33"/>
      <c r="C222" s="175" t="s">
        <v>462</v>
      </c>
      <c r="D222" s="175" t="s">
        <v>331</v>
      </c>
      <c r="E222" s="176" t="s">
        <v>332</v>
      </c>
      <c r="F222" s="177" t="s">
        <v>333</v>
      </c>
      <c r="G222" s="178" t="s">
        <v>334</v>
      </c>
      <c r="H222" s="179">
        <v>5.9219999999999997</v>
      </c>
      <c r="I222" s="180"/>
      <c r="J222" s="181">
        <f>ROUND(I222*H222,2)</f>
        <v>0</v>
      </c>
      <c r="K222" s="177" t="s">
        <v>232</v>
      </c>
      <c r="L222" s="182"/>
      <c r="M222" s="183" t="s">
        <v>19</v>
      </c>
      <c r="N222" s="184" t="s">
        <v>44</v>
      </c>
      <c r="P222" s="141">
        <f>O222*H222</f>
        <v>0</v>
      </c>
      <c r="Q222" s="141">
        <v>1E-3</v>
      </c>
      <c r="R222" s="141">
        <f>Q222*H222</f>
        <v>5.9220000000000002E-3</v>
      </c>
      <c r="S222" s="141">
        <v>0</v>
      </c>
      <c r="T222" s="142">
        <f>S222*H222</f>
        <v>0</v>
      </c>
      <c r="AR222" s="143" t="s">
        <v>270</v>
      </c>
      <c r="AT222" s="143" t="s">
        <v>331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2885</v>
      </c>
    </row>
    <row r="223" spans="2:65" s="12" customFormat="1" x14ac:dyDescent="0.2">
      <c r="B223" s="149"/>
      <c r="D223" s="150" t="s">
        <v>237</v>
      </c>
      <c r="F223" s="152" t="s">
        <v>3034</v>
      </c>
      <c r="H223" s="153">
        <v>5.9219999999999997</v>
      </c>
      <c r="I223" s="154"/>
      <c r="L223" s="149"/>
      <c r="M223" s="155"/>
      <c r="T223" s="156"/>
      <c r="AT223" s="151" t="s">
        <v>237</v>
      </c>
      <c r="AU223" s="151" t="s">
        <v>83</v>
      </c>
      <c r="AV223" s="12" t="s">
        <v>83</v>
      </c>
      <c r="AW223" s="12" t="s">
        <v>4</v>
      </c>
      <c r="AX223" s="12" t="s">
        <v>81</v>
      </c>
      <c r="AY223" s="151" t="s">
        <v>226</v>
      </c>
    </row>
    <row r="224" spans="2:65" s="1" customFormat="1" ht="16.5" customHeight="1" x14ac:dyDescent="0.2">
      <c r="B224" s="33"/>
      <c r="C224" s="132" t="s">
        <v>468</v>
      </c>
      <c r="D224" s="132" t="s">
        <v>228</v>
      </c>
      <c r="E224" s="133" t="s">
        <v>1433</v>
      </c>
      <c r="F224" s="134" t="s">
        <v>1434</v>
      </c>
      <c r="G224" s="135" t="s">
        <v>231</v>
      </c>
      <c r="H224" s="136">
        <v>394.77300000000002</v>
      </c>
      <c r="I224" s="137"/>
      <c r="J224" s="138">
        <f>ROUND(I224*H224,2)</f>
        <v>0</v>
      </c>
      <c r="K224" s="134" t="s">
        <v>232</v>
      </c>
      <c r="L224" s="33"/>
      <c r="M224" s="139" t="s">
        <v>19</v>
      </c>
      <c r="N224" s="140" t="s">
        <v>44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233</v>
      </c>
      <c r="AT224" s="143" t="s">
        <v>228</v>
      </c>
      <c r="AU224" s="143" t="s">
        <v>83</v>
      </c>
      <c r="AY224" s="18" t="s">
        <v>226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8" t="s">
        <v>81</v>
      </c>
      <c r="BK224" s="144">
        <f>ROUND(I224*H224,2)</f>
        <v>0</v>
      </c>
      <c r="BL224" s="18" t="s">
        <v>233</v>
      </c>
      <c r="BM224" s="143" t="s">
        <v>2887</v>
      </c>
    </row>
    <row r="225" spans="2:65" s="1" customFormat="1" x14ac:dyDescent="0.2">
      <c r="B225" s="33"/>
      <c r="D225" s="145" t="s">
        <v>235</v>
      </c>
      <c r="F225" s="146" t="s">
        <v>1436</v>
      </c>
      <c r="I225" s="147"/>
      <c r="L225" s="33"/>
      <c r="M225" s="148"/>
      <c r="T225" s="54"/>
      <c r="AT225" s="18" t="s">
        <v>235</v>
      </c>
      <c r="AU225" s="18" t="s">
        <v>83</v>
      </c>
    </row>
    <row r="226" spans="2:65" s="1" customFormat="1" ht="16.5" customHeight="1" x14ac:dyDescent="0.2">
      <c r="B226" s="33"/>
      <c r="C226" s="132" t="s">
        <v>473</v>
      </c>
      <c r="D226" s="132" t="s">
        <v>228</v>
      </c>
      <c r="E226" s="133" t="s">
        <v>1437</v>
      </c>
      <c r="F226" s="134" t="s">
        <v>1438</v>
      </c>
      <c r="G226" s="135" t="s">
        <v>231</v>
      </c>
      <c r="H226" s="136">
        <v>394.77300000000002</v>
      </c>
      <c r="I226" s="137"/>
      <c r="J226" s="138">
        <f>ROUND(I226*H226,2)</f>
        <v>0</v>
      </c>
      <c r="K226" s="134" t="s">
        <v>232</v>
      </c>
      <c r="L226" s="33"/>
      <c r="M226" s="139" t="s">
        <v>19</v>
      </c>
      <c r="N226" s="140" t="s">
        <v>44</v>
      </c>
      <c r="P226" s="141">
        <f>O226*H226</f>
        <v>0</v>
      </c>
      <c r="Q226" s="141">
        <v>0</v>
      </c>
      <c r="R226" s="141">
        <f>Q226*H226</f>
        <v>0</v>
      </c>
      <c r="S226" s="141">
        <v>0</v>
      </c>
      <c r="T226" s="142">
        <f>S226*H226</f>
        <v>0</v>
      </c>
      <c r="AR226" s="143" t="s">
        <v>233</v>
      </c>
      <c r="AT226" s="143" t="s">
        <v>228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2888</v>
      </c>
    </row>
    <row r="227" spans="2:65" s="1" customFormat="1" x14ac:dyDescent="0.2">
      <c r="B227" s="33"/>
      <c r="D227" s="145" t="s">
        <v>235</v>
      </c>
      <c r="F227" s="146" t="s">
        <v>1440</v>
      </c>
      <c r="I227" s="147"/>
      <c r="L227" s="33"/>
      <c r="M227" s="148"/>
      <c r="T227" s="54"/>
      <c r="AT227" s="18" t="s">
        <v>235</v>
      </c>
      <c r="AU227" s="18" t="s">
        <v>83</v>
      </c>
    </row>
    <row r="228" spans="2:65" s="1" customFormat="1" ht="16.5" customHeight="1" x14ac:dyDescent="0.2">
      <c r="B228" s="33"/>
      <c r="C228" s="132" t="s">
        <v>479</v>
      </c>
      <c r="D228" s="132" t="s">
        <v>228</v>
      </c>
      <c r="E228" s="133" t="s">
        <v>349</v>
      </c>
      <c r="F228" s="134" t="s">
        <v>350</v>
      </c>
      <c r="G228" s="135" t="s">
        <v>277</v>
      </c>
      <c r="H228" s="136">
        <v>3.948</v>
      </c>
      <c r="I228" s="137"/>
      <c r="J228" s="138">
        <f>ROUND(I228*H228,2)</f>
        <v>0</v>
      </c>
      <c r="K228" s="134" t="s">
        <v>232</v>
      </c>
      <c r="L228" s="33"/>
      <c r="M228" s="139" t="s">
        <v>19</v>
      </c>
      <c r="N228" s="140" t="s">
        <v>44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233</v>
      </c>
      <c r="AT228" s="143" t="s">
        <v>228</v>
      </c>
      <c r="AU228" s="143" t="s">
        <v>83</v>
      </c>
      <c r="AY228" s="18" t="s">
        <v>226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8" t="s">
        <v>81</v>
      </c>
      <c r="BK228" s="144">
        <f>ROUND(I228*H228,2)</f>
        <v>0</v>
      </c>
      <c r="BL228" s="18" t="s">
        <v>233</v>
      </c>
      <c r="BM228" s="143" t="s">
        <v>2889</v>
      </c>
    </row>
    <row r="229" spans="2:65" s="1" customFormat="1" x14ac:dyDescent="0.2">
      <c r="B229" s="33"/>
      <c r="D229" s="145" t="s">
        <v>235</v>
      </c>
      <c r="F229" s="146" t="s">
        <v>352</v>
      </c>
      <c r="I229" s="147"/>
      <c r="L229" s="33"/>
      <c r="M229" s="148"/>
      <c r="T229" s="54"/>
      <c r="AT229" s="18" t="s">
        <v>235</v>
      </c>
      <c r="AU229" s="18" t="s">
        <v>83</v>
      </c>
    </row>
    <row r="230" spans="2:65" s="12" customFormat="1" x14ac:dyDescent="0.2">
      <c r="B230" s="149"/>
      <c r="D230" s="150" t="s">
        <v>237</v>
      </c>
      <c r="F230" s="152" t="s">
        <v>3035</v>
      </c>
      <c r="H230" s="153">
        <v>3.948</v>
      </c>
      <c r="I230" s="154"/>
      <c r="L230" s="149"/>
      <c r="M230" s="155"/>
      <c r="T230" s="156"/>
      <c r="AT230" s="151" t="s">
        <v>237</v>
      </c>
      <c r="AU230" s="151" t="s">
        <v>83</v>
      </c>
      <c r="AV230" s="12" t="s">
        <v>83</v>
      </c>
      <c r="AW230" s="12" t="s">
        <v>4</v>
      </c>
      <c r="AX230" s="12" t="s">
        <v>81</v>
      </c>
      <c r="AY230" s="151" t="s">
        <v>226</v>
      </c>
    </row>
    <row r="231" spans="2:65" s="11" customFormat="1" ht="22.9" customHeight="1" x14ac:dyDescent="0.2">
      <c r="B231" s="120"/>
      <c r="D231" s="121" t="s">
        <v>72</v>
      </c>
      <c r="E231" s="130" t="s">
        <v>83</v>
      </c>
      <c r="F231" s="130" t="s">
        <v>618</v>
      </c>
      <c r="I231" s="123"/>
      <c r="J231" s="131">
        <f>BK231</f>
        <v>0</v>
      </c>
      <c r="L231" s="120"/>
      <c r="M231" s="125"/>
      <c r="P231" s="126">
        <f>SUM(P232:P234)</f>
        <v>0</v>
      </c>
      <c r="R231" s="126">
        <f>SUM(R232:R234)</f>
        <v>29.651050000000001</v>
      </c>
      <c r="T231" s="127">
        <f>SUM(T232:T234)</f>
        <v>0</v>
      </c>
      <c r="AR231" s="121" t="s">
        <v>81</v>
      </c>
      <c r="AT231" s="128" t="s">
        <v>72</v>
      </c>
      <c r="AU231" s="128" t="s">
        <v>81</v>
      </c>
      <c r="AY231" s="121" t="s">
        <v>226</v>
      </c>
      <c r="BK231" s="129">
        <f>SUM(BK232:BK234)</f>
        <v>0</v>
      </c>
    </row>
    <row r="232" spans="2:65" s="1" customFormat="1" ht="37.9" customHeight="1" x14ac:dyDescent="0.2">
      <c r="B232" s="33"/>
      <c r="C232" s="132" t="s">
        <v>484</v>
      </c>
      <c r="D232" s="132" t="s">
        <v>228</v>
      </c>
      <c r="E232" s="133" t="s">
        <v>619</v>
      </c>
      <c r="F232" s="134" t="s">
        <v>620</v>
      </c>
      <c r="G232" s="135" t="s">
        <v>396</v>
      </c>
      <c r="H232" s="136">
        <v>145</v>
      </c>
      <c r="I232" s="137"/>
      <c r="J232" s="138">
        <f>ROUND(I232*H232,2)</f>
        <v>0</v>
      </c>
      <c r="K232" s="134" t="s">
        <v>232</v>
      </c>
      <c r="L232" s="33"/>
      <c r="M232" s="139" t="s">
        <v>19</v>
      </c>
      <c r="N232" s="140" t="s">
        <v>44</v>
      </c>
      <c r="P232" s="141">
        <f>O232*H232</f>
        <v>0</v>
      </c>
      <c r="Q232" s="141">
        <v>0.20449000000000001</v>
      </c>
      <c r="R232" s="141">
        <f>Q232*H232</f>
        <v>29.651050000000001</v>
      </c>
      <c r="S232" s="141">
        <v>0</v>
      </c>
      <c r="T232" s="142">
        <f>S232*H232</f>
        <v>0</v>
      </c>
      <c r="AR232" s="143" t="s">
        <v>233</v>
      </c>
      <c r="AT232" s="143" t="s">
        <v>228</v>
      </c>
      <c r="AU232" s="143" t="s">
        <v>83</v>
      </c>
      <c r="AY232" s="18" t="s">
        <v>226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81</v>
      </c>
      <c r="BK232" s="144">
        <f>ROUND(I232*H232,2)</f>
        <v>0</v>
      </c>
      <c r="BL232" s="18" t="s">
        <v>233</v>
      </c>
      <c r="BM232" s="143" t="s">
        <v>2891</v>
      </c>
    </row>
    <row r="233" spans="2:65" s="1" customFormat="1" x14ac:dyDescent="0.2">
      <c r="B233" s="33"/>
      <c r="D233" s="145" t="s">
        <v>235</v>
      </c>
      <c r="F233" s="146" t="s">
        <v>622</v>
      </c>
      <c r="I233" s="147"/>
      <c r="L233" s="33"/>
      <c r="M233" s="148"/>
      <c r="T233" s="54"/>
      <c r="AT233" s="18" t="s">
        <v>235</v>
      </c>
      <c r="AU233" s="18" t="s">
        <v>83</v>
      </c>
    </row>
    <row r="234" spans="2:65" s="12" customFormat="1" x14ac:dyDescent="0.2">
      <c r="B234" s="149"/>
      <c r="D234" s="150" t="s">
        <v>237</v>
      </c>
      <c r="E234" s="151" t="s">
        <v>19</v>
      </c>
      <c r="F234" s="152" t="s">
        <v>2994</v>
      </c>
      <c r="H234" s="153">
        <v>145</v>
      </c>
      <c r="I234" s="154"/>
      <c r="L234" s="149"/>
      <c r="M234" s="155"/>
      <c r="T234" s="156"/>
      <c r="AT234" s="151" t="s">
        <v>237</v>
      </c>
      <c r="AU234" s="151" t="s">
        <v>83</v>
      </c>
      <c r="AV234" s="12" t="s">
        <v>83</v>
      </c>
      <c r="AW234" s="12" t="s">
        <v>33</v>
      </c>
      <c r="AX234" s="12" t="s">
        <v>81</v>
      </c>
      <c r="AY234" s="151" t="s">
        <v>226</v>
      </c>
    </row>
    <row r="235" spans="2:65" s="11" customFormat="1" ht="22.9" customHeight="1" x14ac:dyDescent="0.2">
      <c r="B235" s="120"/>
      <c r="D235" s="121" t="s">
        <v>72</v>
      </c>
      <c r="E235" s="130" t="s">
        <v>233</v>
      </c>
      <c r="F235" s="130" t="s">
        <v>424</v>
      </c>
      <c r="I235" s="123"/>
      <c r="J235" s="131">
        <f>BK235</f>
        <v>0</v>
      </c>
      <c r="L235" s="120"/>
      <c r="M235" s="125"/>
      <c r="P235" s="126">
        <f>SUM(P236:P239)</f>
        <v>0</v>
      </c>
      <c r="R235" s="126">
        <f>SUM(R236:R239)</f>
        <v>30.157781499999999</v>
      </c>
      <c r="T235" s="127">
        <f>SUM(T236:T239)</f>
        <v>0</v>
      </c>
      <c r="AR235" s="121" t="s">
        <v>81</v>
      </c>
      <c r="AT235" s="128" t="s">
        <v>72</v>
      </c>
      <c r="AU235" s="128" t="s">
        <v>81</v>
      </c>
      <c r="AY235" s="121" t="s">
        <v>226</v>
      </c>
      <c r="BK235" s="129">
        <f>SUM(BK236:BK239)</f>
        <v>0</v>
      </c>
    </row>
    <row r="236" spans="2:65" s="1" customFormat="1" ht="16.5" customHeight="1" x14ac:dyDescent="0.2">
      <c r="B236" s="33"/>
      <c r="C236" s="132" t="s">
        <v>489</v>
      </c>
      <c r="D236" s="132" t="s">
        <v>228</v>
      </c>
      <c r="E236" s="133" t="s">
        <v>901</v>
      </c>
      <c r="F236" s="134" t="s">
        <v>902</v>
      </c>
      <c r="G236" s="135" t="s">
        <v>277</v>
      </c>
      <c r="H236" s="136">
        <v>15.95</v>
      </c>
      <c r="I236" s="137"/>
      <c r="J236" s="138">
        <f>ROUND(I236*H236,2)</f>
        <v>0</v>
      </c>
      <c r="K236" s="134" t="s">
        <v>232</v>
      </c>
      <c r="L236" s="33"/>
      <c r="M236" s="139" t="s">
        <v>19</v>
      </c>
      <c r="N236" s="140" t="s">
        <v>44</v>
      </c>
      <c r="P236" s="141">
        <f>O236*H236</f>
        <v>0</v>
      </c>
      <c r="Q236" s="141">
        <v>1.8907700000000001</v>
      </c>
      <c r="R236" s="141">
        <f>Q236*H236</f>
        <v>30.157781499999999</v>
      </c>
      <c r="S236" s="141">
        <v>0</v>
      </c>
      <c r="T236" s="142">
        <f>S236*H236</f>
        <v>0</v>
      </c>
      <c r="AR236" s="143" t="s">
        <v>233</v>
      </c>
      <c r="AT236" s="143" t="s">
        <v>228</v>
      </c>
      <c r="AU236" s="143" t="s">
        <v>83</v>
      </c>
      <c r="AY236" s="18" t="s">
        <v>226</v>
      </c>
      <c r="BE236" s="144">
        <f>IF(N236="základní",J236,0)</f>
        <v>0</v>
      </c>
      <c r="BF236" s="144">
        <f>IF(N236="snížená",J236,0)</f>
        <v>0</v>
      </c>
      <c r="BG236" s="144">
        <f>IF(N236="zákl. přenesená",J236,0)</f>
        <v>0</v>
      </c>
      <c r="BH236" s="144">
        <f>IF(N236="sníž. přenesená",J236,0)</f>
        <v>0</v>
      </c>
      <c r="BI236" s="144">
        <f>IF(N236="nulová",J236,0)</f>
        <v>0</v>
      </c>
      <c r="BJ236" s="18" t="s">
        <v>81</v>
      </c>
      <c r="BK236" s="144">
        <f>ROUND(I236*H236,2)</f>
        <v>0</v>
      </c>
      <c r="BL236" s="18" t="s">
        <v>233</v>
      </c>
      <c r="BM236" s="143" t="s">
        <v>2892</v>
      </c>
    </row>
    <row r="237" spans="2:65" s="1" customFormat="1" x14ac:dyDescent="0.2">
      <c r="B237" s="33"/>
      <c r="D237" s="145" t="s">
        <v>235</v>
      </c>
      <c r="F237" s="146" t="s">
        <v>904</v>
      </c>
      <c r="I237" s="147"/>
      <c r="L237" s="33"/>
      <c r="M237" s="148"/>
      <c r="T237" s="54"/>
      <c r="AT237" s="18" t="s">
        <v>235</v>
      </c>
      <c r="AU237" s="18" t="s">
        <v>83</v>
      </c>
    </row>
    <row r="238" spans="2:65" s="12" customFormat="1" x14ac:dyDescent="0.2">
      <c r="B238" s="149"/>
      <c r="D238" s="150" t="s">
        <v>237</v>
      </c>
      <c r="E238" s="151" t="s">
        <v>19</v>
      </c>
      <c r="F238" s="152" t="s">
        <v>3036</v>
      </c>
      <c r="H238" s="153">
        <v>15.95</v>
      </c>
      <c r="I238" s="154"/>
      <c r="L238" s="149"/>
      <c r="M238" s="155"/>
      <c r="T238" s="156"/>
      <c r="AT238" s="151" t="s">
        <v>237</v>
      </c>
      <c r="AU238" s="151" t="s">
        <v>83</v>
      </c>
      <c r="AV238" s="12" t="s">
        <v>83</v>
      </c>
      <c r="AW238" s="12" t="s">
        <v>33</v>
      </c>
      <c r="AX238" s="12" t="s">
        <v>73</v>
      </c>
      <c r="AY238" s="151" t="s">
        <v>226</v>
      </c>
    </row>
    <row r="239" spans="2:65" s="13" customFormat="1" x14ac:dyDescent="0.2">
      <c r="B239" s="157"/>
      <c r="D239" s="150" t="s">
        <v>237</v>
      </c>
      <c r="E239" s="158" t="s">
        <v>811</v>
      </c>
      <c r="F239" s="159" t="s">
        <v>240</v>
      </c>
      <c r="H239" s="160">
        <v>15.95</v>
      </c>
      <c r="I239" s="161"/>
      <c r="L239" s="157"/>
      <c r="M239" s="162"/>
      <c r="T239" s="163"/>
      <c r="AT239" s="158" t="s">
        <v>237</v>
      </c>
      <c r="AU239" s="158" t="s">
        <v>83</v>
      </c>
      <c r="AV239" s="13" t="s">
        <v>233</v>
      </c>
      <c r="AW239" s="13" t="s">
        <v>33</v>
      </c>
      <c r="AX239" s="13" t="s">
        <v>81</v>
      </c>
      <c r="AY239" s="158" t="s">
        <v>226</v>
      </c>
    </row>
    <row r="240" spans="2:65" s="11" customFormat="1" ht="22.9" customHeight="1" x14ac:dyDescent="0.2">
      <c r="B240" s="120"/>
      <c r="D240" s="121" t="s">
        <v>72</v>
      </c>
      <c r="E240" s="130" t="s">
        <v>255</v>
      </c>
      <c r="F240" s="130" t="s">
        <v>435</v>
      </c>
      <c r="I240" s="123"/>
      <c r="J240" s="131">
        <f>BK240</f>
        <v>0</v>
      </c>
      <c r="L240" s="120"/>
      <c r="M240" s="125"/>
      <c r="P240" s="126">
        <f>SUM(P241:P288)</f>
        <v>0</v>
      </c>
      <c r="R240" s="126">
        <f>SUM(R241:R288)</f>
        <v>0.3363025</v>
      </c>
      <c r="T240" s="127">
        <f>SUM(T241:T288)</f>
        <v>0</v>
      </c>
      <c r="AR240" s="121" t="s">
        <v>81</v>
      </c>
      <c r="AT240" s="128" t="s">
        <v>72</v>
      </c>
      <c r="AU240" s="128" t="s">
        <v>81</v>
      </c>
      <c r="AY240" s="121" t="s">
        <v>226</v>
      </c>
      <c r="BK240" s="129">
        <f>SUM(BK241:BK288)</f>
        <v>0</v>
      </c>
    </row>
    <row r="241" spans="2:65" s="1" customFormat="1" ht="16.5" customHeight="1" x14ac:dyDescent="0.2">
      <c r="B241" s="33"/>
      <c r="C241" s="132" t="s">
        <v>496</v>
      </c>
      <c r="D241" s="132" t="s">
        <v>228</v>
      </c>
      <c r="E241" s="133" t="s">
        <v>437</v>
      </c>
      <c r="F241" s="134" t="s">
        <v>438</v>
      </c>
      <c r="G241" s="135" t="s">
        <v>231</v>
      </c>
      <c r="H241" s="136">
        <v>1.93</v>
      </c>
      <c r="I241" s="137"/>
      <c r="J241" s="138">
        <f>ROUND(I241*H241,2)</f>
        <v>0</v>
      </c>
      <c r="K241" s="134" t="s">
        <v>232</v>
      </c>
      <c r="L241" s="33"/>
      <c r="M241" s="139" t="s">
        <v>19</v>
      </c>
      <c r="N241" s="140" t="s">
        <v>44</v>
      </c>
      <c r="P241" s="141">
        <f>O241*H241</f>
        <v>0</v>
      </c>
      <c r="Q241" s="141">
        <v>0</v>
      </c>
      <c r="R241" s="141">
        <f>Q241*H241</f>
        <v>0</v>
      </c>
      <c r="S241" s="141">
        <v>0</v>
      </c>
      <c r="T241" s="142">
        <f>S241*H241</f>
        <v>0</v>
      </c>
      <c r="AR241" s="143" t="s">
        <v>233</v>
      </c>
      <c r="AT241" s="143" t="s">
        <v>228</v>
      </c>
      <c r="AU241" s="143" t="s">
        <v>83</v>
      </c>
      <c r="AY241" s="18" t="s">
        <v>226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81</v>
      </c>
      <c r="BK241" s="144">
        <f>ROUND(I241*H241,2)</f>
        <v>0</v>
      </c>
      <c r="BL241" s="18" t="s">
        <v>233</v>
      </c>
      <c r="BM241" s="143" t="s">
        <v>3037</v>
      </c>
    </row>
    <row r="242" spans="2:65" s="1" customFormat="1" x14ac:dyDescent="0.2">
      <c r="B242" s="33"/>
      <c r="D242" s="145" t="s">
        <v>235</v>
      </c>
      <c r="F242" s="146" t="s">
        <v>440</v>
      </c>
      <c r="I242" s="147"/>
      <c r="L242" s="33"/>
      <c r="M242" s="148"/>
      <c r="T242" s="54"/>
      <c r="AT242" s="18" t="s">
        <v>235</v>
      </c>
      <c r="AU242" s="18" t="s">
        <v>83</v>
      </c>
    </row>
    <row r="243" spans="2:65" s="12" customFormat="1" x14ac:dyDescent="0.2">
      <c r="B243" s="149"/>
      <c r="D243" s="150" t="s">
        <v>237</v>
      </c>
      <c r="E243" s="151" t="s">
        <v>19</v>
      </c>
      <c r="F243" s="152" t="s">
        <v>3038</v>
      </c>
      <c r="H243" s="153">
        <v>1.93</v>
      </c>
      <c r="I243" s="154"/>
      <c r="L243" s="149"/>
      <c r="M243" s="155"/>
      <c r="T243" s="156"/>
      <c r="AT243" s="151" t="s">
        <v>237</v>
      </c>
      <c r="AU243" s="151" t="s">
        <v>83</v>
      </c>
      <c r="AV243" s="12" t="s">
        <v>83</v>
      </c>
      <c r="AW243" s="12" t="s">
        <v>33</v>
      </c>
      <c r="AX243" s="12" t="s">
        <v>73</v>
      </c>
      <c r="AY243" s="151" t="s">
        <v>226</v>
      </c>
    </row>
    <row r="244" spans="2:65" s="13" customFormat="1" x14ac:dyDescent="0.2">
      <c r="B244" s="157"/>
      <c r="D244" s="150" t="s">
        <v>237</v>
      </c>
      <c r="E244" s="158" t="s">
        <v>19</v>
      </c>
      <c r="F244" s="159" t="s">
        <v>240</v>
      </c>
      <c r="H244" s="160">
        <v>1.93</v>
      </c>
      <c r="I244" s="161"/>
      <c r="L244" s="157"/>
      <c r="M244" s="162"/>
      <c r="T244" s="163"/>
      <c r="AT244" s="158" t="s">
        <v>237</v>
      </c>
      <c r="AU244" s="158" t="s">
        <v>83</v>
      </c>
      <c r="AV244" s="13" t="s">
        <v>233</v>
      </c>
      <c r="AW244" s="13" t="s">
        <v>33</v>
      </c>
      <c r="AX244" s="13" t="s">
        <v>81</v>
      </c>
      <c r="AY244" s="158" t="s">
        <v>226</v>
      </c>
    </row>
    <row r="245" spans="2:65" s="1" customFormat="1" ht="16.5" customHeight="1" x14ac:dyDescent="0.2">
      <c r="B245" s="33"/>
      <c r="C245" s="132" t="s">
        <v>502</v>
      </c>
      <c r="D245" s="132" t="s">
        <v>228</v>
      </c>
      <c r="E245" s="133" t="s">
        <v>1461</v>
      </c>
      <c r="F245" s="134" t="s">
        <v>1462</v>
      </c>
      <c r="G245" s="135" t="s">
        <v>231</v>
      </c>
      <c r="H245" s="136">
        <v>13.71</v>
      </c>
      <c r="I245" s="137"/>
      <c r="J245" s="138">
        <f>ROUND(I245*H245,2)</f>
        <v>0</v>
      </c>
      <c r="K245" s="134" t="s">
        <v>232</v>
      </c>
      <c r="L245" s="33"/>
      <c r="M245" s="139" t="s">
        <v>19</v>
      </c>
      <c r="N245" s="140" t="s">
        <v>44</v>
      </c>
      <c r="P245" s="141">
        <f>O245*H245</f>
        <v>0</v>
      </c>
      <c r="Q245" s="141">
        <v>0</v>
      </c>
      <c r="R245" s="141">
        <f>Q245*H245</f>
        <v>0</v>
      </c>
      <c r="S245" s="141">
        <v>0</v>
      </c>
      <c r="T245" s="142">
        <f>S245*H245</f>
        <v>0</v>
      </c>
      <c r="AR245" s="143" t="s">
        <v>233</v>
      </c>
      <c r="AT245" s="143" t="s">
        <v>228</v>
      </c>
      <c r="AU245" s="143" t="s">
        <v>83</v>
      </c>
      <c r="AY245" s="18" t="s">
        <v>226</v>
      </c>
      <c r="BE245" s="144">
        <f>IF(N245="základní",J245,0)</f>
        <v>0</v>
      </c>
      <c r="BF245" s="144">
        <f>IF(N245="snížená",J245,0)</f>
        <v>0</v>
      </c>
      <c r="BG245" s="144">
        <f>IF(N245="zákl. přenesená",J245,0)</f>
        <v>0</v>
      </c>
      <c r="BH245" s="144">
        <f>IF(N245="sníž. přenesená",J245,0)</f>
        <v>0</v>
      </c>
      <c r="BI245" s="144">
        <f>IF(N245="nulová",J245,0)</f>
        <v>0</v>
      </c>
      <c r="BJ245" s="18" t="s">
        <v>81</v>
      </c>
      <c r="BK245" s="144">
        <f>ROUND(I245*H245,2)</f>
        <v>0</v>
      </c>
      <c r="BL245" s="18" t="s">
        <v>233</v>
      </c>
      <c r="BM245" s="143" t="s">
        <v>2898</v>
      </c>
    </row>
    <row r="246" spans="2:65" s="1" customFormat="1" x14ac:dyDescent="0.2">
      <c r="B246" s="33"/>
      <c r="D246" s="145" t="s">
        <v>235</v>
      </c>
      <c r="F246" s="146" t="s">
        <v>1464</v>
      </c>
      <c r="I246" s="147"/>
      <c r="L246" s="33"/>
      <c r="M246" s="148"/>
      <c r="T246" s="54"/>
      <c r="AT246" s="18" t="s">
        <v>235</v>
      </c>
      <c r="AU246" s="18" t="s">
        <v>83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3010</v>
      </c>
      <c r="H247" s="153">
        <v>12.21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73</v>
      </c>
      <c r="AY247" s="151" t="s">
        <v>226</v>
      </c>
    </row>
    <row r="248" spans="2:65" s="12" customFormat="1" x14ac:dyDescent="0.2">
      <c r="B248" s="149"/>
      <c r="D248" s="150" t="s">
        <v>237</v>
      </c>
      <c r="E248" s="151" t="s">
        <v>1145</v>
      </c>
      <c r="F248" s="152" t="s">
        <v>3039</v>
      </c>
      <c r="H248" s="153">
        <v>1.5</v>
      </c>
      <c r="I248" s="154"/>
      <c r="L248" s="149"/>
      <c r="M248" s="155"/>
      <c r="T248" s="156"/>
      <c r="AT248" s="151" t="s">
        <v>237</v>
      </c>
      <c r="AU248" s="151" t="s">
        <v>83</v>
      </c>
      <c r="AV248" s="12" t="s">
        <v>83</v>
      </c>
      <c r="AW248" s="12" t="s">
        <v>33</v>
      </c>
      <c r="AX248" s="12" t="s">
        <v>73</v>
      </c>
      <c r="AY248" s="151" t="s">
        <v>226</v>
      </c>
    </row>
    <row r="249" spans="2:65" s="13" customFormat="1" x14ac:dyDescent="0.2">
      <c r="B249" s="157"/>
      <c r="D249" s="150" t="s">
        <v>237</v>
      </c>
      <c r="E249" s="158" t="s">
        <v>19</v>
      </c>
      <c r="F249" s="159" t="s">
        <v>240</v>
      </c>
      <c r="H249" s="160">
        <v>13.71</v>
      </c>
      <c r="I249" s="161"/>
      <c r="L249" s="157"/>
      <c r="M249" s="162"/>
      <c r="T249" s="163"/>
      <c r="AT249" s="158" t="s">
        <v>237</v>
      </c>
      <c r="AU249" s="158" t="s">
        <v>83</v>
      </c>
      <c r="AV249" s="13" t="s">
        <v>233</v>
      </c>
      <c r="AW249" s="13" t="s">
        <v>33</v>
      </c>
      <c r="AX249" s="13" t="s">
        <v>81</v>
      </c>
      <c r="AY249" s="158" t="s">
        <v>226</v>
      </c>
    </row>
    <row r="250" spans="2:65" s="1" customFormat="1" ht="21.75" customHeight="1" x14ac:dyDescent="0.2">
      <c r="B250" s="33"/>
      <c r="C250" s="132" t="s">
        <v>508</v>
      </c>
      <c r="D250" s="132" t="s">
        <v>228</v>
      </c>
      <c r="E250" s="133" t="s">
        <v>1699</v>
      </c>
      <c r="F250" s="134" t="s">
        <v>1700</v>
      </c>
      <c r="G250" s="135" t="s">
        <v>231</v>
      </c>
      <c r="H250" s="136">
        <v>1.5</v>
      </c>
      <c r="I250" s="137"/>
      <c r="J250" s="138">
        <f>ROUND(I250*H250,2)</f>
        <v>0</v>
      </c>
      <c r="K250" s="134" t="s">
        <v>232</v>
      </c>
      <c r="L250" s="33"/>
      <c r="M250" s="139" t="s">
        <v>19</v>
      </c>
      <c r="N250" s="140" t="s">
        <v>44</v>
      </c>
      <c r="P250" s="141">
        <f>O250*H250</f>
        <v>0</v>
      </c>
      <c r="Q250" s="141">
        <v>0</v>
      </c>
      <c r="R250" s="141">
        <f>Q250*H250</f>
        <v>0</v>
      </c>
      <c r="S250" s="141">
        <v>0</v>
      </c>
      <c r="T250" s="142">
        <f>S250*H250</f>
        <v>0</v>
      </c>
      <c r="AR250" s="143" t="s">
        <v>233</v>
      </c>
      <c r="AT250" s="143" t="s">
        <v>228</v>
      </c>
      <c r="AU250" s="143" t="s">
        <v>83</v>
      </c>
      <c r="AY250" s="18" t="s">
        <v>226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81</v>
      </c>
      <c r="BK250" s="144">
        <f>ROUND(I250*H250,2)</f>
        <v>0</v>
      </c>
      <c r="BL250" s="18" t="s">
        <v>233</v>
      </c>
      <c r="BM250" s="143" t="s">
        <v>2900</v>
      </c>
    </row>
    <row r="251" spans="2:65" s="1" customFormat="1" x14ac:dyDescent="0.2">
      <c r="B251" s="33"/>
      <c r="D251" s="145" t="s">
        <v>235</v>
      </c>
      <c r="F251" s="146" t="s">
        <v>1702</v>
      </c>
      <c r="I251" s="147"/>
      <c r="L251" s="33"/>
      <c r="M251" s="148"/>
      <c r="T251" s="54"/>
      <c r="AT251" s="18" t="s">
        <v>235</v>
      </c>
      <c r="AU251" s="18" t="s">
        <v>83</v>
      </c>
    </row>
    <row r="252" spans="2:65" s="12" customFormat="1" x14ac:dyDescent="0.2">
      <c r="B252" s="149"/>
      <c r="D252" s="150" t="s">
        <v>237</v>
      </c>
      <c r="E252" s="151" t="s">
        <v>19</v>
      </c>
      <c r="F252" s="152" t="s">
        <v>1703</v>
      </c>
      <c r="H252" s="153">
        <v>1.5</v>
      </c>
      <c r="I252" s="154"/>
      <c r="L252" s="149"/>
      <c r="M252" s="155"/>
      <c r="T252" s="156"/>
      <c r="AT252" s="151" t="s">
        <v>237</v>
      </c>
      <c r="AU252" s="151" t="s">
        <v>83</v>
      </c>
      <c r="AV252" s="12" t="s">
        <v>83</v>
      </c>
      <c r="AW252" s="12" t="s">
        <v>33</v>
      </c>
      <c r="AX252" s="12" t="s">
        <v>81</v>
      </c>
      <c r="AY252" s="151" t="s">
        <v>226</v>
      </c>
    </row>
    <row r="253" spans="2:65" s="1" customFormat="1" ht="21.75" customHeight="1" x14ac:dyDescent="0.2">
      <c r="B253" s="33"/>
      <c r="C253" s="132" t="s">
        <v>513</v>
      </c>
      <c r="D253" s="132" t="s">
        <v>228</v>
      </c>
      <c r="E253" s="133" t="s">
        <v>1704</v>
      </c>
      <c r="F253" s="134" t="s">
        <v>1705</v>
      </c>
      <c r="G253" s="135" t="s">
        <v>231</v>
      </c>
      <c r="H253" s="136">
        <v>12.21</v>
      </c>
      <c r="I253" s="137"/>
      <c r="J253" s="138">
        <f>ROUND(I253*H253,2)</f>
        <v>0</v>
      </c>
      <c r="K253" s="134" t="s">
        <v>232</v>
      </c>
      <c r="L253" s="33"/>
      <c r="M253" s="139" t="s">
        <v>19</v>
      </c>
      <c r="N253" s="140" t="s">
        <v>44</v>
      </c>
      <c r="P253" s="141">
        <f>O253*H253</f>
        <v>0</v>
      </c>
      <c r="Q253" s="141">
        <v>0</v>
      </c>
      <c r="R253" s="141">
        <f>Q253*H253</f>
        <v>0</v>
      </c>
      <c r="S253" s="141">
        <v>0</v>
      </c>
      <c r="T253" s="142">
        <f>S253*H253</f>
        <v>0</v>
      </c>
      <c r="AR253" s="143" t="s">
        <v>233</v>
      </c>
      <c r="AT253" s="143" t="s">
        <v>228</v>
      </c>
      <c r="AU253" s="143" t="s">
        <v>83</v>
      </c>
      <c r="AY253" s="18" t="s">
        <v>226</v>
      </c>
      <c r="BE253" s="144">
        <f>IF(N253="základní",J253,0)</f>
        <v>0</v>
      </c>
      <c r="BF253" s="144">
        <f>IF(N253="snížená",J253,0)</f>
        <v>0</v>
      </c>
      <c r="BG253" s="144">
        <f>IF(N253="zákl. přenesená",J253,0)</f>
        <v>0</v>
      </c>
      <c r="BH253" s="144">
        <f>IF(N253="sníž. přenesená",J253,0)</f>
        <v>0</v>
      </c>
      <c r="BI253" s="144">
        <f>IF(N253="nulová",J253,0)</f>
        <v>0</v>
      </c>
      <c r="BJ253" s="18" t="s">
        <v>81</v>
      </c>
      <c r="BK253" s="144">
        <f>ROUND(I253*H253,2)</f>
        <v>0</v>
      </c>
      <c r="BL253" s="18" t="s">
        <v>233</v>
      </c>
      <c r="BM253" s="143" t="s">
        <v>3040</v>
      </c>
    </row>
    <row r="254" spans="2:65" s="1" customFormat="1" x14ac:dyDescent="0.2">
      <c r="B254" s="33"/>
      <c r="D254" s="145" t="s">
        <v>235</v>
      </c>
      <c r="F254" s="146" t="s">
        <v>1707</v>
      </c>
      <c r="I254" s="147"/>
      <c r="L254" s="33"/>
      <c r="M254" s="148"/>
      <c r="T254" s="54"/>
      <c r="AT254" s="18" t="s">
        <v>235</v>
      </c>
      <c r="AU254" s="18" t="s">
        <v>83</v>
      </c>
    </row>
    <row r="255" spans="2:65" s="12" customFormat="1" x14ac:dyDescent="0.2">
      <c r="B255" s="149"/>
      <c r="D255" s="150" t="s">
        <v>237</v>
      </c>
      <c r="E255" s="151" t="s">
        <v>19</v>
      </c>
      <c r="F255" s="152" t="s">
        <v>3041</v>
      </c>
      <c r="H255" s="153">
        <v>12.21</v>
      </c>
      <c r="I255" s="154"/>
      <c r="L255" s="149"/>
      <c r="M255" s="155"/>
      <c r="T255" s="156"/>
      <c r="AT255" s="151" t="s">
        <v>237</v>
      </c>
      <c r="AU255" s="151" t="s">
        <v>83</v>
      </c>
      <c r="AV255" s="12" t="s">
        <v>83</v>
      </c>
      <c r="AW255" s="12" t="s">
        <v>33</v>
      </c>
      <c r="AX255" s="12" t="s">
        <v>81</v>
      </c>
      <c r="AY255" s="151" t="s">
        <v>226</v>
      </c>
    </row>
    <row r="256" spans="2:65" s="1" customFormat="1" ht="24.2" customHeight="1" x14ac:dyDescent="0.2">
      <c r="B256" s="33"/>
      <c r="C256" s="132" t="s">
        <v>518</v>
      </c>
      <c r="D256" s="132" t="s">
        <v>228</v>
      </c>
      <c r="E256" s="133" t="s">
        <v>2754</v>
      </c>
      <c r="F256" s="134" t="s">
        <v>2755</v>
      </c>
      <c r="G256" s="135" t="s">
        <v>231</v>
      </c>
      <c r="H256" s="136">
        <v>12.21</v>
      </c>
      <c r="I256" s="137"/>
      <c r="J256" s="138">
        <f>ROUND(I256*H256,2)</f>
        <v>0</v>
      </c>
      <c r="K256" s="134" t="s">
        <v>232</v>
      </c>
      <c r="L256" s="33"/>
      <c r="M256" s="139" t="s">
        <v>19</v>
      </c>
      <c r="N256" s="140" t="s">
        <v>44</v>
      </c>
      <c r="P256" s="141">
        <f>O256*H256</f>
        <v>0</v>
      </c>
      <c r="Q256" s="141">
        <v>0</v>
      </c>
      <c r="R256" s="141">
        <f>Q256*H256</f>
        <v>0</v>
      </c>
      <c r="S256" s="141">
        <v>0</v>
      </c>
      <c r="T256" s="142">
        <f>S256*H256</f>
        <v>0</v>
      </c>
      <c r="AR256" s="143" t="s">
        <v>233</v>
      </c>
      <c r="AT256" s="143" t="s">
        <v>228</v>
      </c>
      <c r="AU256" s="143" t="s">
        <v>83</v>
      </c>
      <c r="AY256" s="18" t="s">
        <v>226</v>
      </c>
      <c r="BE256" s="144">
        <f>IF(N256="základní",J256,0)</f>
        <v>0</v>
      </c>
      <c r="BF256" s="144">
        <f>IF(N256="snížená",J256,0)</f>
        <v>0</v>
      </c>
      <c r="BG256" s="144">
        <f>IF(N256="zákl. přenesená",J256,0)</f>
        <v>0</v>
      </c>
      <c r="BH256" s="144">
        <f>IF(N256="sníž. přenesená",J256,0)</f>
        <v>0</v>
      </c>
      <c r="BI256" s="144">
        <f>IF(N256="nulová",J256,0)</f>
        <v>0</v>
      </c>
      <c r="BJ256" s="18" t="s">
        <v>81</v>
      </c>
      <c r="BK256" s="144">
        <f>ROUND(I256*H256,2)</f>
        <v>0</v>
      </c>
      <c r="BL256" s="18" t="s">
        <v>233</v>
      </c>
      <c r="BM256" s="143" t="s">
        <v>3042</v>
      </c>
    </row>
    <row r="257" spans="2:65" s="1" customFormat="1" x14ac:dyDescent="0.2">
      <c r="B257" s="33"/>
      <c r="D257" s="145" t="s">
        <v>235</v>
      </c>
      <c r="F257" s="146" t="s">
        <v>2757</v>
      </c>
      <c r="I257" s="147"/>
      <c r="L257" s="33"/>
      <c r="M257" s="148"/>
      <c r="T257" s="54"/>
      <c r="AT257" s="18" t="s">
        <v>235</v>
      </c>
      <c r="AU257" s="18" t="s">
        <v>83</v>
      </c>
    </row>
    <row r="258" spans="2:65" s="12" customFormat="1" x14ac:dyDescent="0.2">
      <c r="B258" s="149"/>
      <c r="D258" s="150" t="s">
        <v>237</v>
      </c>
      <c r="E258" s="151" t="s">
        <v>19</v>
      </c>
      <c r="F258" s="152" t="s">
        <v>3043</v>
      </c>
      <c r="H258" s="153">
        <v>12.21</v>
      </c>
      <c r="I258" s="154"/>
      <c r="L258" s="149"/>
      <c r="M258" s="155"/>
      <c r="T258" s="156"/>
      <c r="AT258" s="151" t="s">
        <v>237</v>
      </c>
      <c r="AU258" s="151" t="s">
        <v>83</v>
      </c>
      <c r="AV258" s="12" t="s">
        <v>83</v>
      </c>
      <c r="AW258" s="12" t="s">
        <v>33</v>
      </c>
      <c r="AX258" s="12" t="s">
        <v>81</v>
      </c>
      <c r="AY258" s="151" t="s">
        <v>226</v>
      </c>
    </row>
    <row r="259" spans="2:65" s="1" customFormat="1" ht="24.2" customHeight="1" x14ac:dyDescent="0.2">
      <c r="B259" s="33"/>
      <c r="C259" s="132" t="s">
        <v>524</v>
      </c>
      <c r="D259" s="132" t="s">
        <v>228</v>
      </c>
      <c r="E259" s="133" t="s">
        <v>1709</v>
      </c>
      <c r="F259" s="134" t="s">
        <v>1710</v>
      </c>
      <c r="G259" s="135" t="s">
        <v>231</v>
      </c>
      <c r="H259" s="136">
        <v>2.73</v>
      </c>
      <c r="I259" s="137"/>
      <c r="J259" s="138">
        <f>ROUND(I259*H259,2)</f>
        <v>0</v>
      </c>
      <c r="K259" s="134" t="s">
        <v>232</v>
      </c>
      <c r="L259" s="33"/>
      <c r="M259" s="139" t="s">
        <v>19</v>
      </c>
      <c r="N259" s="140" t="s">
        <v>44</v>
      </c>
      <c r="P259" s="141">
        <f>O259*H259</f>
        <v>0</v>
      </c>
      <c r="Q259" s="141">
        <v>0</v>
      </c>
      <c r="R259" s="141">
        <f>Q259*H259</f>
        <v>0</v>
      </c>
      <c r="S259" s="141">
        <v>0</v>
      </c>
      <c r="T259" s="142">
        <f>S259*H259</f>
        <v>0</v>
      </c>
      <c r="AR259" s="143" t="s">
        <v>233</v>
      </c>
      <c r="AT259" s="143" t="s">
        <v>228</v>
      </c>
      <c r="AU259" s="143" t="s">
        <v>83</v>
      </c>
      <c r="AY259" s="18" t="s">
        <v>226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81</v>
      </c>
      <c r="BK259" s="144">
        <f>ROUND(I259*H259,2)</f>
        <v>0</v>
      </c>
      <c r="BL259" s="18" t="s">
        <v>233</v>
      </c>
      <c r="BM259" s="143" t="s">
        <v>2901</v>
      </c>
    </row>
    <row r="260" spans="2:65" s="1" customFormat="1" x14ac:dyDescent="0.2">
      <c r="B260" s="33"/>
      <c r="D260" s="145" t="s">
        <v>235</v>
      </c>
      <c r="F260" s="146" t="s">
        <v>1712</v>
      </c>
      <c r="I260" s="147"/>
      <c r="L260" s="33"/>
      <c r="M260" s="148"/>
      <c r="T260" s="54"/>
      <c r="AT260" s="18" t="s">
        <v>235</v>
      </c>
      <c r="AU260" s="18" t="s">
        <v>83</v>
      </c>
    </row>
    <row r="261" spans="2:65" s="12" customFormat="1" x14ac:dyDescent="0.2">
      <c r="B261" s="149"/>
      <c r="D261" s="150" t="s">
        <v>237</v>
      </c>
      <c r="E261" s="151" t="s">
        <v>19</v>
      </c>
      <c r="F261" s="152" t="s">
        <v>3044</v>
      </c>
      <c r="H261" s="153">
        <v>2.73</v>
      </c>
      <c r="I261" s="154"/>
      <c r="L261" s="149"/>
      <c r="M261" s="155"/>
      <c r="T261" s="156"/>
      <c r="AT261" s="151" t="s">
        <v>237</v>
      </c>
      <c r="AU261" s="151" t="s">
        <v>83</v>
      </c>
      <c r="AV261" s="12" t="s">
        <v>83</v>
      </c>
      <c r="AW261" s="12" t="s">
        <v>33</v>
      </c>
      <c r="AX261" s="12" t="s">
        <v>73</v>
      </c>
      <c r="AY261" s="151" t="s">
        <v>226</v>
      </c>
    </row>
    <row r="262" spans="2:65" s="13" customFormat="1" x14ac:dyDescent="0.2">
      <c r="B262" s="157"/>
      <c r="D262" s="150" t="s">
        <v>237</v>
      </c>
      <c r="E262" s="158" t="s">
        <v>19</v>
      </c>
      <c r="F262" s="159" t="s">
        <v>240</v>
      </c>
      <c r="H262" s="160">
        <v>2.73</v>
      </c>
      <c r="I262" s="161"/>
      <c r="L262" s="157"/>
      <c r="M262" s="162"/>
      <c r="T262" s="163"/>
      <c r="AT262" s="158" t="s">
        <v>237</v>
      </c>
      <c r="AU262" s="158" t="s">
        <v>83</v>
      </c>
      <c r="AV262" s="13" t="s">
        <v>233</v>
      </c>
      <c r="AW262" s="13" t="s">
        <v>33</v>
      </c>
      <c r="AX262" s="13" t="s">
        <v>81</v>
      </c>
      <c r="AY262" s="158" t="s">
        <v>226</v>
      </c>
    </row>
    <row r="263" spans="2:65" s="1" customFormat="1" ht="24.2" customHeight="1" x14ac:dyDescent="0.2">
      <c r="B263" s="33"/>
      <c r="C263" s="132" t="s">
        <v>532</v>
      </c>
      <c r="D263" s="132" t="s">
        <v>228</v>
      </c>
      <c r="E263" s="133" t="s">
        <v>1465</v>
      </c>
      <c r="F263" s="134" t="s">
        <v>1466</v>
      </c>
      <c r="G263" s="135" t="s">
        <v>231</v>
      </c>
      <c r="H263" s="136">
        <v>76.05</v>
      </c>
      <c r="I263" s="137"/>
      <c r="J263" s="138">
        <f>ROUND(I263*H263,2)</f>
        <v>0</v>
      </c>
      <c r="K263" s="134" t="s">
        <v>232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0</v>
      </c>
      <c r="R263" s="141">
        <f>Q263*H263</f>
        <v>0</v>
      </c>
      <c r="S263" s="141">
        <v>0</v>
      </c>
      <c r="T263" s="142">
        <f>S263*H263</f>
        <v>0</v>
      </c>
      <c r="AR263" s="143" t="s">
        <v>233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233</v>
      </c>
      <c r="BM263" s="143" t="s">
        <v>3045</v>
      </c>
    </row>
    <row r="264" spans="2:65" s="1" customFormat="1" x14ac:dyDescent="0.2">
      <c r="B264" s="33"/>
      <c r="D264" s="145" t="s">
        <v>235</v>
      </c>
      <c r="F264" s="146" t="s">
        <v>1468</v>
      </c>
      <c r="I264" s="147"/>
      <c r="L264" s="33"/>
      <c r="M264" s="148"/>
      <c r="T264" s="54"/>
      <c r="AT264" s="18" t="s">
        <v>235</v>
      </c>
      <c r="AU264" s="18" t="s">
        <v>83</v>
      </c>
    </row>
    <row r="265" spans="2:65" s="12" customFormat="1" x14ac:dyDescent="0.2">
      <c r="B265" s="149"/>
      <c r="D265" s="150" t="s">
        <v>237</v>
      </c>
      <c r="E265" s="151" t="s">
        <v>19</v>
      </c>
      <c r="F265" s="152" t="s">
        <v>3046</v>
      </c>
      <c r="H265" s="153">
        <v>76.05</v>
      </c>
      <c r="I265" s="154"/>
      <c r="L265" s="149"/>
      <c r="M265" s="155"/>
      <c r="T265" s="156"/>
      <c r="AT265" s="151" t="s">
        <v>237</v>
      </c>
      <c r="AU265" s="151" t="s">
        <v>83</v>
      </c>
      <c r="AV265" s="12" t="s">
        <v>83</v>
      </c>
      <c r="AW265" s="12" t="s">
        <v>33</v>
      </c>
      <c r="AX265" s="12" t="s">
        <v>81</v>
      </c>
      <c r="AY265" s="151" t="s">
        <v>226</v>
      </c>
    </row>
    <row r="266" spans="2:65" s="1" customFormat="1" ht="24.2" customHeight="1" x14ac:dyDescent="0.2">
      <c r="B266" s="33"/>
      <c r="C266" s="132" t="s">
        <v>538</v>
      </c>
      <c r="D266" s="132" t="s">
        <v>228</v>
      </c>
      <c r="E266" s="133" t="s">
        <v>1289</v>
      </c>
      <c r="F266" s="134" t="s">
        <v>1290</v>
      </c>
      <c r="G266" s="135" t="s">
        <v>231</v>
      </c>
      <c r="H266" s="136">
        <v>1.5</v>
      </c>
      <c r="I266" s="137"/>
      <c r="J266" s="138">
        <f>ROUND(I266*H266,2)</f>
        <v>0</v>
      </c>
      <c r="K266" s="134" t="s">
        <v>232</v>
      </c>
      <c r="L266" s="33"/>
      <c r="M266" s="139" t="s">
        <v>19</v>
      </c>
      <c r="N266" s="140" t="s">
        <v>44</v>
      </c>
      <c r="P266" s="141">
        <f>O266*H266</f>
        <v>0</v>
      </c>
      <c r="Q266" s="141">
        <v>0</v>
      </c>
      <c r="R266" s="141">
        <f>Q266*H266</f>
        <v>0</v>
      </c>
      <c r="S266" s="141">
        <v>0</v>
      </c>
      <c r="T266" s="142">
        <f>S266*H266</f>
        <v>0</v>
      </c>
      <c r="AR266" s="143" t="s">
        <v>233</v>
      </c>
      <c r="AT266" s="143" t="s">
        <v>228</v>
      </c>
      <c r="AU266" s="143" t="s">
        <v>83</v>
      </c>
      <c r="AY266" s="18" t="s">
        <v>226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81</v>
      </c>
      <c r="BK266" s="144">
        <f>ROUND(I266*H266,2)</f>
        <v>0</v>
      </c>
      <c r="BL266" s="18" t="s">
        <v>233</v>
      </c>
      <c r="BM266" s="143" t="s">
        <v>2903</v>
      </c>
    </row>
    <row r="267" spans="2:65" s="1" customFormat="1" x14ac:dyDescent="0.2">
      <c r="B267" s="33"/>
      <c r="D267" s="145" t="s">
        <v>235</v>
      </c>
      <c r="F267" s="146" t="s">
        <v>1292</v>
      </c>
      <c r="I267" s="147"/>
      <c r="L267" s="33"/>
      <c r="M267" s="148"/>
      <c r="T267" s="54"/>
      <c r="AT267" s="18" t="s">
        <v>235</v>
      </c>
      <c r="AU267" s="18" t="s">
        <v>83</v>
      </c>
    </row>
    <row r="268" spans="2:65" s="12" customFormat="1" x14ac:dyDescent="0.2">
      <c r="B268" s="149"/>
      <c r="D268" s="150" t="s">
        <v>237</v>
      </c>
      <c r="E268" s="151" t="s">
        <v>19</v>
      </c>
      <c r="F268" s="152" t="s">
        <v>2834</v>
      </c>
      <c r="H268" s="153">
        <v>1.5</v>
      </c>
      <c r="I268" s="154"/>
      <c r="L268" s="149"/>
      <c r="M268" s="155"/>
      <c r="T268" s="156"/>
      <c r="AT268" s="151" t="s">
        <v>237</v>
      </c>
      <c r="AU268" s="151" t="s">
        <v>83</v>
      </c>
      <c r="AV268" s="12" t="s">
        <v>83</v>
      </c>
      <c r="AW268" s="12" t="s">
        <v>33</v>
      </c>
      <c r="AX268" s="12" t="s">
        <v>73</v>
      </c>
      <c r="AY268" s="151" t="s">
        <v>226</v>
      </c>
    </row>
    <row r="269" spans="2:65" s="13" customFormat="1" x14ac:dyDescent="0.2">
      <c r="B269" s="157"/>
      <c r="D269" s="150" t="s">
        <v>237</v>
      </c>
      <c r="E269" s="158" t="s">
        <v>19</v>
      </c>
      <c r="F269" s="159" t="s">
        <v>240</v>
      </c>
      <c r="H269" s="160">
        <v>1.5</v>
      </c>
      <c r="I269" s="161"/>
      <c r="L269" s="157"/>
      <c r="M269" s="162"/>
      <c r="T269" s="163"/>
      <c r="AT269" s="158" t="s">
        <v>237</v>
      </c>
      <c r="AU269" s="158" t="s">
        <v>83</v>
      </c>
      <c r="AV269" s="13" t="s">
        <v>233</v>
      </c>
      <c r="AW269" s="13" t="s">
        <v>33</v>
      </c>
      <c r="AX269" s="13" t="s">
        <v>81</v>
      </c>
      <c r="AY269" s="158" t="s">
        <v>226</v>
      </c>
    </row>
    <row r="270" spans="2:65" s="1" customFormat="1" ht="16.5" customHeight="1" x14ac:dyDescent="0.2">
      <c r="B270" s="33"/>
      <c r="C270" s="132" t="s">
        <v>1328</v>
      </c>
      <c r="D270" s="132" t="s">
        <v>228</v>
      </c>
      <c r="E270" s="133" t="s">
        <v>1715</v>
      </c>
      <c r="F270" s="134" t="s">
        <v>1716</v>
      </c>
      <c r="G270" s="135" t="s">
        <v>231</v>
      </c>
      <c r="H270" s="136">
        <v>78.78</v>
      </c>
      <c r="I270" s="137"/>
      <c r="J270" s="138">
        <f>ROUND(I270*H270,2)</f>
        <v>0</v>
      </c>
      <c r="K270" s="134" t="s">
        <v>232</v>
      </c>
      <c r="L270" s="33"/>
      <c r="M270" s="139" t="s">
        <v>19</v>
      </c>
      <c r="N270" s="140" t="s">
        <v>44</v>
      </c>
      <c r="P270" s="141">
        <f>O270*H270</f>
        <v>0</v>
      </c>
      <c r="Q270" s="141">
        <v>0</v>
      </c>
      <c r="R270" s="141">
        <f>Q270*H270</f>
        <v>0</v>
      </c>
      <c r="S270" s="141">
        <v>0</v>
      </c>
      <c r="T270" s="142">
        <f>S270*H270</f>
        <v>0</v>
      </c>
      <c r="AR270" s="143" t="s">
        <v>233</v>
      </c>
      <c r="AT270" s="143" t="s">
        <v>228</v>
      </c>
      <c r="AU270" s="143" t="s">
        <v>83</v>
      </c>
      <c r="AY270" s="18" t="s">
        <v>226</v>
      </c>
      <c r="BE270" s="144">
        <f>IF(N270="základní",J270,0)</f>
        <v>0</v>
      </c>
      <c r="BF270" s="144">
        <f>IF(N270="snížená",J270,0)</f>
        <v>0</v>
      </c>
      <c r="BG270" s="144">
        <f>IF(N270="zákl. přenesená",J270,0)</f>
        <v>0</v>
      </c>
      <c r="BH270" s="144">
        <f>IF(N270="sníž. přenesená",J270,0)</f>
        <v>0</v>
      </c>
      <c r="BI270" s="144">
        <f>IF(N270="nulová",J270,0)</f>
        <v>0</v>
      </c>
      <c r="BJ270" s="18" t="s">
        <v>81</v>
      </c>
      <c r="BK270" s="144">
        <f>ROUND(I270*H270,2)</f>
        <v>0</v>
      </c>
      <c r="BL270" s="18" t="s">
        <v>233</v>
      </c>
      <c r="BM270" s="143" t="s">
        <v>2904</v>
      </c>
    </row>
    <row r="271" spans="2:65" s="1" customFormat="1" x14ac:dyDescent="0.2">
      <c r="B271" s="33"/>
      <c r="D271" s="145" t="s">
        <v>235</v>
      </c>
      <c r="F271" s="146" t="s">
        <v>1718</v>
      </c>
      <c r="I271" s="147"/>
      <c r="L271" s="33"/>
      <c r="M271" s="148"/>
      <c r="T271" s="54"/>
      <c r="AT271" s="18" t="s">
        <v>235</v>
      </c>
      <c r="AU271" s="18" t="s">
        <v>83</v>
      </c>
    </row>
    <row r="272" spans="2:65" s="1" customFormat="1" ht="16.5" customHeight="1" x14ac:dyDescent="0.2">
      <c r="B272" s="33"/>
      <c r="C272" s="132" t="s">
        <v>1330</v>
      </c>
      <c r="D272" s="132" t="s">
        <v>228</v>
      </c>
      <c r="E272" s="133" t="s">
        <v>1719</v>
      </c>
      <c r="F272" s="134" t="s">
        <v>1720</v>
      </c>
      <c r="G272" s="135" t="s">
        <v>231</v>
      </c>
      <c r="H272" s="136">
        <v>80.08</v>
      </c>
      <c r="I272" s="137"/>
      <c r="J272" s="138">
        <f>ROUND(I272*H272,2)</f>
        <v>0</v>
      </c>
      <c r="K272" s="134" t="s">
        <v>232</v>
      </c>
      <c r="L272" s="33"/>
      <c r="M272" s="139" t="s">
        <v>19</v>
      </c>
      <c r="N272" s="140" t="s">
        <v>44</v>
      </c>
      <c r="P272" s="141">
        <f>O272*H272</f>
        <v>0</v>
      </c>
      <c r="Q272" s="141">
        <v>0</v>
      </c>
      <c r="R272" s="141">
        <f>Q272*H272</f>
        <v>0</v>
      </c>
      <c r="S272" s="141">
        <v>0</v>
      </c>
      <c r="T272" s="142">
        <f>S272*H272</f>
        <v>0</v>
      </c>
      <c r="AR272" s="143" t="s">
        <v>233</v>
      </c>
      <c r="AT272" s="143" t="s">
        <v>228</v>
      </c>
      <c r="AU272" s="143" t="s">
        <v>83</v>
      </c>
      <c r="AY272" s="18" t="s">
        <v>226</v>
      </c>
      <c r="BE272" s="144">
        <f>IF(N272="základní",J272,0)</f>
        <v>0</v>
      </c>
      <c r="BF272" s="144">
        <f>IF(N272="snížená",J272,0)</f>
        <v>0</v>
      </c>
      <c r="BG272" s="144">
        <f>IF(N272="zákl. přenesená",J272,0)</f>
        <v>0</v>
      </c>
      <c r="BH272" s="144">
        <f>IF(N272="sníž. přenesená",J272,0)</f>
        <v>0</v>
      </c>
      <c r="BI272" s="144">
        <f>IF(N272="nulová",J272,0)</f>
        <v>0</v>
      </c>
      <c r="BJ272" s="18" t="s">
        <v>81</v>
      </c>
      <c r="BK272" s="144">
        <f>ROUND(I272*H272,2)</f>
        <v>0</v>
      </c>
      <c r="BL272" s="18" t="s">
        <v>233</v>
      </c>
      <c r="BM272" s="143" t="s">
        <v>2905</v>
      </c>
    </row>
    <row r="273" spans="2:65" s="1" customFormat="1" x14ac:dyDescent="0.2">
      <c r="B273" s="33"/>
      <c r="D273" s="145" t="s">
        <v>235</v>
      </c>
      <c r="F273" s="146" t="s">
        <v>1722</v>
      </c>
      <c r="I273" s="147"/>
      <c r="L273" s="33"/>
      <c r="M273" s="148"/>
      <c r="T273" s="54"/>
      <c r="AT273" s="18" t="s">
        <v>235</v>
      </c>
      <c r="AU273" s="18" t="s">
        <v>83</v>
      </c>
    </row>
    <row r="274" spans="2:65" s="12" customFormat="1" x14ac:dyDescent="0.2">
      <c r="B274" s="149"/>
      <c r="D274" s="150" t="s">
        <v>237</v>
      </c>
      <c r="E274" s="151" t="s">
        <v>19</v>
      </c>
      <c r="F274" s="152" t="s">
        <v>2906</v>
      </c>
      <c r="H274" s="153">
        <v>4.03</v>
      </c>
      <c r="I274" s="154"/>
      <c r="L274" s="149"/>
      <c r="M274" s="155"/>
      <c r="T274" s="156"/>
      <c r="AT274" s="151" t="s">
        <v>237</v>
      </c>
      <c r="AU274" s="151" t="s">
        <v>83</v>
      </c>
      <c r="AV274" s="12" t="s">
        <v>83</v>
      </c>
      <c r="AW274" s="12" t="s">
        <v>33</v>
      </c>
      <c r="AX274" s="12" t="s">
        <v>73</v>
      </c>
      <c r="AY274" s="151" t="s">
        <v>226</v>
      </c>
    </row>
    <row r="275" spans="2:65" s="12" customFormat="1" x14ac:dyDescent="0.2">
      <c r="B275" s="149"/>
      <c r="D275" s="150" t="s">
        <v>237</v>
      </c>
      <c r="E275" s="151" t="s">
        <v>19</v>
      </c>
      <c r="F275" s="152" t="s">
        <v>3046</v>
      </c>
      <c r="H275" s="153">
        <v>76.05</v>
      </c>
      <c r="I275" s="154"/>
      <c r="L275" s="149"/>
      <c r="M275" s="155"/>
      <c r="T275" s="156"/>
      <c r="AT275" s="151" t="s">
        <v>237</v>
      </c>
      <c r="AU275" s="151" t="s">
        <v>83</v>
      </c>
      <c r="AV275" s="12" t="s">
        <v>83</v>
      </c>
      <c r="AW275" s="12" t="s">
        <v>33</v>
      </c>
      <c r="AX275" s="12" t="s">
        <v>73</v>
      </c>
      <c r="AY275" s="151" t="s">
        <v>226</v>
      </c>
    </row>
    <row r="276" spans="2:65" s="13" customFormat="1" x14ac:dyDescent="0.2">
      <c r="B276" s="157"/>
      <c r="D276" s="150" t="s">
        <v>237</v>
      </c>
      <c r="E276" s="158" t="s">
        <v>19</v>
      </c>
      <c r="F276" s="159" t="s">
        <v>240</v>
      </c>
      <c r="H276" s="160">
        <v>80.08</v>
      </c>
      <c r="I276" s="161"/>
      <c r="L276" s="157"/>
      <c r="M276" s="162"/>
      <c r="T276" s="163"/>
      <c r="AT276" s="158" t="s">
        <v>237</v>
      </c>
      <c r="AU276" s="158" t="s">
        <v>83</v>
      </c>
      <c r="AV276" s="13" t="s">
        <v>233</v>
      </c>
      <c r="AW276" s="13" t="s">
        <v>33</v>
      </c>
      <c r="AX276" s="13" t="s">
        <v>81</v>
      </c>
      <c r="AY276" s="158" t="s">
        <v>226</v>
      </c>
    </row>
    <row r="277" spans="2:65" s="1" customFormat="1" ht="24.2" customHeight="1" x14ac:dyDescent="0.2">
      <c r="B277" s="33"/>
      <c r="C277" s="132" t="s">
        <v>1332</v>
      </c>
      <c r="D277" s="132" t="s">
        <v>228</v>
      </c>
      <c r="E277" s="133" t="s">
        <v>1293</v>
      </c>
      <c r="F277" s="134" t="s">
        <v>1294</v>
      </c>
      <c r="G277" s="135" t="s">
        <v>231</v>
      </c>
      <c r="H277" s="136">
        <v>4.03</v>
      </c>
      <c r="I277" s="137"/>
      <c r="J277" s="138">
        <f>ROUND(I277*H277,2)</f>
        <v>0</v>
      </c>
      <c r="K277" s="134" t="s">
        <v>232</v>
      </c>
      <c r="L277" s="33"/>
      <c r="M277" s="139" t="s">
        <v>19</v>
      </c>
      <c r="N277" s="140" t="s">
        <v>44</v>
      </c>
      <c r="P277" s="141">
        <f>O277*H277</f>
        <v>0</v>
      </c>
      <c r="Q277" s="141">
        <v>0</v>
      </c>
      <c r="R277" s="141">
        <f>Q277*H277</f>
        <v>0</v>
      </c>
      <c r="S277" s="141">
        <v>0</v>
      </c>
      <c r="T277" s="142">
        <f>S277*H277</f>
        <v>0</v>
      </c>
      <c r="AR277" s="143" t="s">
        <v>233</v>
      </c>
      <c r="AT277" s="143" t="s">
        <v>228</v>
      </c>
      <c r="AU277" s="143" t="s">
        <v>83</v>
      </c>
      <c r="AY277" s="18" t="s">
        <v>226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81</v>
      </c>
      <c r="BK277" s="144">
        <f>ROUND(I277*H277,2)</f>
        <v>0</v>
      </c>
      <c r="BL277" s="18" t="s">
        <v>233</v>
      </c>
      <c r="BM277" s="143" t="s">
        <v>2907</v>
      </c>
    </row>
    <row r="278" spans="2:65" s="1" customFormat="1" x14ac:dyDescent="0.2">
      <c r="B278" s="33"/>
      <c r="D278" s="145" t="s">
        <v>235</v>
      </c>
      <c r="F278" s="146" t="s">
        <v>1296</v>
      </c>
      <c r="I278" s="147"/>
      <c r="L278" s="33"/>
      <c r="M278" s="148"/>
      <c r="T278" s="54"/>
      <c r="AT278" s="18" t="s">
        <v>235</v>
      </c>
      <c r="AU278" s="18" t="s">
        <v>83</v>
      </c>
    </row>
    <row r="279" spans="2:65" s="15" customFormat="1" x14ac:dyDescent="0.2">
      <c r="B279" s="185"/>
      <c r="D279" s="150" t="s">
        <v>237</v>
      </c>
      <c r="E279" s="186" t="s">
        <v>19</v>
      </c>
      <c r="F279" s="187" t="s">
        <v>1937</v>
      </c>
      <c r="H279" s="186" t="s">
        <v>19</v>
      </c>
      <c r="I279" s="188"/>
      <c r="L279" s="185"/>
      <c r="M279" s="189"/>
      <c r="T279" s="190"/>
      <c r="AT279" s="186" t="s">
        <v>237</v>
      </c>
      <c r="AU279" s="186" t="s">
        <v>83</v>
      </c>
      <c r="AV279" s="15" t="s">
        <v>81</v>
      </c>
      <c r="AW279" s="15" t="s">
        <v>33</v>
      </c>
      <c r="AX279" s="15" t="s">
        <v>73</v>
      </c>
      <c r="AY279" s="186" t="s">
        <v>226</v>
      </c>
    </row>
    <row r="280" spans="2:65" s="12" customFormat="1" x14ac:dyDescent="0.2">
      <c r="B280" s="149"/>
      <c r="D280" s="150" t="s">
        <v>237</v>
      </c>
      <c r="E280" s="151" t="s">
        <v>19</v>
      </c>
      <c r="F280" s="152" t="s">
        <v>3047</v>
      </c>
      <c r="H280" s="153">
        <v>4.03</v>
      </c>
      <c r="I280" s="154"/>
      <c r="L280" s="149"/>
      <c r="M280" s="155"/>
      <c r="T280" s="156"/>
      <c r="AT280" s="151" t="s">
        <v>237</v>
      </c>
      <c r="AU280" s="151" t="s">
        <v>83</v>
      </c>
      <c r="AV280" s="12" t="s">
        <v>83</v>
      </c>
      <c r="AW280" s="12" t="s">
        <v>33</v>
      </c>
      <c r="AX280" s="12" t="s">
        <v>73</v>
      </c>
      <c r="AY280" s="151" t="s">
        <v>226</v>
      </c>
    </row>
    <row r="281" spans="2:65" s="13" customFormat="1" x14ac:dyDescent="0.2">
      <c r="B281" s="157"/>
      <c r="D281" s="150" t="s">
        <v>237</v>
      </c>
      <c r="E281" s="158" t="s">
        <v>1137</v>
      </c>
      <c r="F281" s="159" t="s">
        <v>240</v>
      </c>
      <c r="H281" s="160">
        <v>4.03</v>
      </c>
      <c r="I281" s="161"/>
      <c r="L281" s="157"/>
      <c r="M281" s="162"/>
      <c r="T281" s="163"/>
      <c r="AT281" s="158" t="s">
        <v>237</v>
      </c>
      <c r="AU281" s="158" t="s">
        <v>83</v>
      </c>
      <c r="AV281" s="13" t="s">
        <v>233</v>
      </c>
      <c r="AW281" s="13" t="s">
        <v>33</v>
      </c>
      <c r="AX281" s="13" t="s">
        <v>81</v>
      </c>
      <c r="AY281" s="158" t="s">
        <v>226</v>
      </c>
    </row>
    <row r="282" spans="2:65" s="1" customFormat="1" ht="24.2" customHeight="1" x14ac:dyDescent="0.2">
      <c r="B282" s="33"/>
      <c r="C282" s="132" t="s">
        <v>1335</v>
      </c>
      <c r="D282" s="132" t="s">
        <v>228</v>
      </c>
      <c r="E282" s="133" t="s">
        <v>1469</v>
      </c>
      <c r="F282" s="134" t="s">
        <v>1470</v>
      </c>
      <c r="G282" s="135" t="s">
        <v>231</v>
      </c>
      <c r="H282" s="136">
        <v>76.05</v>
      </c>
      <c r="I282" s="137"/>
      <c r="J282" s="138">
        <f>ROUND(I282*H282,2)</f>
        <v>0</v>
      </c>
      <c r="K282" s="134" t="s">
        <v>232</v>
      </c>
      <c r="L282" s="33"/>
      <c r="M282" s="139" t="s">
        <v>19</v>
      </c>
      <c r="N282" s="140" t="s">
        <v>44</v>
      </c>
      <c r="P282" s="141">
        <f>O282*H282</f>
        <v>0</v>
      </c>
      <c r="Q282" s="141">
        <v>0</v>
      </c>
      <c r="R282" s="141">
        <f>Q282*H282</f>
        <v>0</v>
      </c>
      <c r="S282" s="141">
        <v>0</v>
      </c>
      <c r="T282" s="142">
        <f>S282*H282</f>
        <v>0</v>
      </c>
      <c r="AR282" s="143" t="s">
        <v>233</v>
      </c>
      <c r="AT282" s="143" t="s">
        <v>228</v>
      </c>
      <c r="AU282" s="143" t="s">
        <v>83</v>
      </c>
      <c r="AY282" s="18" t="s">
        <v>226</v>
      </c>
      <c r="BE282" s="144">
        <f>IF(N282="základní",J282,0)</f>
        <v>0</v>
      </c>
      <c r="BF282" s="144">
        <f>IF(N282="snížená",J282,0)</f>
        <v>0</v>
      </c>
      <c r="BG282" s="144">
        <f>IF(N282="zákl. přenesená",J282,0)</f>
        <v>0</v>
      </c>
      <c r="BH282" s="144">
        <f>IF(N282="sníž. přenesená",J282,0)</f>
        <v>0</v>
      </c>
      <c r="BI282" s="144">
        <f>IF(N282="nulová",J282,0)</f>
        <v>0</v>
      </c>
      <c r="BJ282" s="18" t="s">
        <v>81</v>
      </c>
      <c r="BK282" s="144">
        <f>ROUND(I282*H282,2)</f>
        <v>0</v>
      </c>
      <c r="BL282" s="18" t="s">
        <v>233</v>
      </c>
      <c r="BM282" s="143" t="s">
        <v>3048</v>
      </c>
    </row>
    <row r="283" spans="2:65" s="1" customFormat="1" x14ac:dyDescent="0.2">
      <c r="B283" s="33"/>
      <c r="D283" s="145" t="s">
        <v>235</v>
      </c>
      <c r="F283" s="146" t="s">
        <v>1472</v>
      </c>
      <c r="I283" s="147"/>
      <c r="L283" s="33"/>
      <c r="M283" s="148"/>
      <c r="T283" s="54"/>
      <c r="AT283" s="18" t="s">
        <v>235</v>
      </c>
      <c r="AU283" s="18" t="s">
        <v>83</v>
      </c>
    </row>
    <row r="284" spans="2:65" s="12" customFormat="1" x14ac:dyDescent="0.2">
      <c r="B284" s="149"/>
      <c r="D284" s="150" t="s">
        <v>237</v>
      </c>
      <c r="E284" s="151" t="s">
        <v>19</v>
      </c>
      <c r="F284" s="152" t="s">
        <v>3046</v>
      </c>
      <c r="H284" s="153">
        <v>76.05</v>
      </c>
      <c r="I284" s="154"/>
      <c r="L284" s="149"/>
      <c r="M284" s="155"/>
      <c r="T284" s="156"/>
      <c r="AT284" s="151" t="s">
        <v>237</v>
      </c>
      <c r="AU284" s="151" t="s">
        <v>83</v>
      </c>
      <c r="AV284" s="12" t="s">
        <v>83</v>
      </c>
      <c r="AW284" s="12" t="s">
        <v>33</v>
      </c>
      <c r="AX284" s="12" t="s">
        <v>81</v>
      </c>
      <c r="AY284" s="151" t="s">
        <v>226</v>
      </c>
    </row>
    <row r="285" spans="2:65" s="1" customFormat="1" ht="37.9" customHeight="1" x14ac:dyDescent="0.2">
      <c r="B285" s="33"/>
      <c r="C285" s="132" t="s">
        <v>1490</v>
      </c>
      <c r="D285" s="132" t="s">
        <v>228</v>
      </c>
      <c r="E285" s="133" t="s">
        <v>2365</v>
      </c>
      <c r="F285" s="134" t="s">
        <v>2366</v>
      </c>
      <c r="G285" s="135" t="s">
        <v>231</v>
      </c>
      <c r="H285" s="136">
        <v>1.93</v>
      </c>
      <c r="I285" s="137"/>
      <c r="J285" s="138">
        <f>ROUND(I285*H285,2)</f>
        <v>0</v>
      </c>
      <c r="K285" s="134" t="s">
        <v>232</v>
      </c>
      <c r="L285" s="33"/>
      <c r="M285" s="139" t="s">
        <v>19</v>
      </c>
      <c r="N285" s="140" t="s">
        <v>44</v>
      </c>
      <c r="P285" s="141">
        <f>O285*H285</f>
        <v>0</v>
      </c>
      <c r="Q285" s="141">
        <v>8.4250000000000005E-2</v>
      </c>
      <c r="R285" s="141">
        <f>Q285*H285</f>
        <v>0.16260250000000001</v>
      </c>
      <c r="S285" s="141">
        <v>0</v>
      </c>
      <c r="T285" s="142">
        <f>S285*H285</f>
        <v>0</v>
      </c>
      <c r="AR285" s="143" t="s">
        <v>233</v>
      </c>
      <c r="AT285" s="143" t="s">
        <v>228</v>
      </c>
      <c r="AU285" s="143" t="s">
        <v>83</v>
      </c>
      <c r="AY285" s="18" t="s">
        <v>226</v>
      </c>
      <c r="BE285" s="144">
        <f>IF(N285="základní",J285,0)</f>
        <v>0</v>
      </c>
      <c r="BF285" s="144">
        <f>IF(N285="snížená",J285,0)</f>
        <v>0</v>
      </c>
      <c r="BG285" s="144">
        <f>IF(N285="zákl. přenesená",J285,0)</f>
        <v>0</v>
      </c>
      <c r="BH285" s="144">
        <f>IF(N285="sníž. přenesená",J285,0)</f>
        <v>0</v>
      </c>
      <c r="BI285" s="144">
        <f>IF(N285="nulová",J285,0)</f>
        <v>0</v>
      </c>
      <c r="BJ285" s="18" t="s">
        <v>81</v>
      </c>
      <c r="BK285" s="144">
        <f>ROUND(I285*H285,2)</f>
        <v>0</v>
      </c>
      <c r="BL285" s="18" t="s">
        <v>233</v>
      </c>
      <c r="BM285" s="143" t="s">
        <v>3049</v>
      </c>
    </row>
    <row r="286" spans="2:65" s="1" customFormat="1" x14ac:dyDescent="0.2">
      <c r="B286" s="33"/>
      <c r="D286" s="145" t="s">
        <v>235</v>
      </c>
      <c r="F286" s="146" t="s">
        <v>2368</v>
      </c>
      <c r="I286" s="147"/>
      <c r="L286" s="33"/>
      <c r="M286" s="148"/>
      <c r="T286" s="54"/>
      <c r="AT286" s="18" t="s">
        <v>235</v>
      </c>
      <c r="AU286" s="18" t="s">
        <v>83</v>
      </c>
    </row>
    <row r="287" spans="2:65" s="12" customFormat="1" x14ac:dyDescent="0.2">
      <c r="B287" s="149"/>
      <c r="D287" s="150" t="s">
        <v>237</v>
      </c>
      <c r="E287" s="151" t="s">
        <v>19</v>
      </c>
      <c r="F287" s="152" t="s">
        <v>3038</v>
      </c>
      <c r="H287" s="153">
        <v>1.93</v>
      </c>
      <c r="I287" s="154"/>
      <c r="L287" s="149"/>
      <c r="M287" s="155"/>
      <c r="T287" s="156"/>
      <c r="AT287" s="151" t="s">
        <v>237</v>
      </c>
      <c r="AU287" s="151" t="s">
        <v>83</v>
      </c>
      <c r="AV287" s="12" t="s">
        <v>83</v>
      </c>
      <c r="AW287" s="12" t="s">
        <v>33</v>
      </c>
      <c r="AX287" s="12" t="s">
        <v>81</v>
      </c>
      <c r="AY287" s="151" t="s">
        <v>226</v>
      </c>
    </row>
    <row r="288" spans="2:65" s="1" customFormat="1" ht="16.5" customHeight="1" x14ac:dyDescent="0.2">
      <c r="B288" s="33"/>
      <c r="C288" s="175" t="s">
        <v>1493</v>
      </c>
      <c r="D288" s="175" t="s">
        <v>331</v>
      </c>
      <c r="E288" s="176" t="s">
        <v>463</v>
      </c>
      <c r="F288" s="177" t="s">
        <v>464</v>
      </c>
      <c r="G288" s="178" t="s">
        <v>231</v>
      </c>
      <c r="H288" s="179">
        <v>1.93</v>
      </c>
      <c r="I288" s="180"/>
      <c r="J288" s="181">
        <f>ROUND(I288*H288,2)</f>
        <v>0</v>
      </c>
      <c r="K288" s="177" t="s">
        <v>232</v>
      </c>
      <c r="L288" s="182"/>
      <c r="M288" s="183" t="s">
        <v>19</v>
      </c>
      <c r="N288" s="184" t="s">
        <v>44</v>
      </c>
      <c r="P288" s="141">
        <f>O288*H288</f>
        <v>0</v>
      </c>
      <c r="Q288" s="141">
        <v>0.09</v>
      </c>
      <c r="R288" s="141">
        <f>Q288*H288</f>
        <v>0.17369999999999999</v>
      </c>
      <c r="S288" s="141">
        <v>0</v>
      </c>
      <c r="T288" s="142">
        <f>S288*H288</f>
        <v>0</v>
      </c>
      <c r="AR288" s="143" t="s">
        <v>270</v>
      </c>
      <c r="AT288" s="143" t="s">
        <v>331</v>
      </c>
      <c r="AU288" s="143" t="s">
        <v>83</v>
      </c>
      <c r="AY288" s="18" t="s">
        <v>226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81</v>
      </c>
      <c r="BK288" s="144">
        <f>ROUND(I288*H288,2)</f>
        <v>0</v>
      </c>
      <c r="BL288" s="18" t="s">
        <v>233</v>
      </c>
      <c r="BM288" s="143" t="s">
        <v>3050</v>
      </c>
    </row>
    <row r="289" spans="2:65" s="11" customFormat="1" ht="22.9" customHeight="1" x14ac:dyDescent="0.2">
      <c r="B289" s="120"/>
      <c r="D289" s="121" t="s">
        <v>72</v>
      </c>
      <c r="E289" s="130" t="s">
        <v>270</v>
      </c>
      <c r="F289" s="130" t="s">
        <v>697</v>
      </c>
      <c r="I289" s="123"/>
      <c r="J289" s="131">
        <f>BK289</f>
        <v>0</v>
      </c>
      <c r="L289" s="120"/>
      <c r="M289" s="125"/>
      <c r="P289" s="126">
        <f>SUM(P290:P310)</f>
        <v>0</v>
      </c>
      <c r="R289" s="126">
        <f>SUM(R290:R310)</f>
        <v>0.72432625000000006</v>
      </c>
      <c r="T289" s="127">
        <f>SUM(T290:T310)</f>
        <v>0</v>
      </c>
      <c r="AR289" s="121" t="s">
        <v>81</v>
      </c>
      <c r="AT289" s="128" t="s">
        <v>72</v>
      </c>
      <c r="AU289" s="128" t="s">
        <v>81</v>
      </c>
      <c r="AY289" s="121" t="s">
        <v>226</v>
      </c>
      <c r="BK289" s="129">
        <f>SUM(BK290:BK310)</f>
        <v>0</v>
      </c>
    </row>
    <row r="290" spans="2:65" s="1" customFormat="1" ht="24.2" customHeight="1" x14ac:dyDescent="0.2">
      <c r="B290" s="33"/>
      <c r="C290" s="132" t="s">
        <v>1496</v>
      </c>
      <c r="D290" s="132" t="s">
        <v>228</v>
      </c>
      <c r="E290" s="133" t="s">
        <v>917</v>
      </c>
      <c r="F290" s="134" t="s">
        <v>918</v>
      </c>
      <c r="G290" s="135" t="s">
        <v>396</v>
      </c>
      <c r="H290" s="136">
        <v>145</v>
      </c>
      <c r="I290" s="137"/>
      <c r="J290" s="138">
        <f>ROUND(I290*H290,2)</f>
        <v>0</v>
      </c>
      <c r="K290" s="134" t="s">
        <v>232</v>
      </c>
      <c r="L290" s="33"/>
      <c r="M290" s="139" t="s">
        <v>19</v>
      </c>
      <c r="N290" s="140" t="s">
        <v>44</v>
      </c>
      <c r="P290" s="141">
        <f>O290*H290</f>
        <v>0</v>
      </c>
      <c r="Q290" s="141">
        <v>0</v>
      </c>
      <c r="R290" s="141">
        <f>Q290*H290</f>
        <v>0</v>
      </c>
      <c r="S290" s="141">
        <v>0</v>
      </c>
      <c r="T290" s="142">
        <f>S290*H290</f>
        <v>0</v>
      </c>
      <c r="AR290" s="143" t="s">
        <v>233</v>
      </c>
      <c r="AT290" s="143" t="s">
        <v>228</v>
      </c>
      <c r="AU290" s="143" t="s">
        <v>83</v>
      </c>
      <c r="AY290" s="18" t="s">
        <v>226</v>
      </c>
      <c r="BE290" s="144">
        <f>IF(N290="základní",J290,0)</f>
        <v>0</v>
      </c>
      <c r="BF290" s="144">
        <f>IF(N290="snížená",J290,0)</f>
        <v>0</v>
      </c>
      <c r="BG290" s="144">
        <f>IF(N290="zákl. přenesená",J290,0)</f>
        <v>0</v>
      </c>
      <c r="BH290" s="144">
        <f>IF(N290="sníž. přenesená",J290,0)</f>
        <v>0</v>
      </c>
      <c r="BI290" s="144">
        <f>IF(N290="nulová",J290,0)</f>
        <v>0</v>
      </c>
      <c r="BJ290" s="18" t="s">
        <v>81</v>
      </c>
      <c r="BK290" s="144">
        <f>ROUND(I290*H290,2)</f>
        <v>0</v>
      </c>
      <c r="BL290" s="18" t="s">
        <v>233</v>
      </c>
      <c r="BM290" s="143" t="s">
        <v>3051</v>
      </c>
    </row>
    <row r="291" spans="2:65" s="1" customFormat="1" x14ac:dyDescent="0.2">
      <c r="B291" s="33"/>
      <c r="D291" s="145" t="s">
        <v>235</v>
      </c>
      <c r="F291" s="146" t="s">
        <v>920</v>
      </c>
      <c r="I291" s="147"/>
      <c r="L291" s="33"/>
      <c r="M291" s="148"/>
      <c r="T291" s="54"/>
      <c r="AT291" s="18" t="s">
        <v>235</v>
      </c>
      <c r="AU291" s="18" t="s">
        <v>83</v>
      </c>
    </row>
    <row r="292" spans="2:65" s="12" customFormat="1" x14ac:dyDescent="0.2">
      <c r="B292" s="149"/>
      <c r="D292" s="150" t="s">
        <v>237</v>
      </c>
      <c r="E292" s="151" t="s">
        <v>2994</v>
      </c>
      <c r="F292" s="152" t="s">
        <v>3052</v>
      </c>
      <c r="H292" s="153">
        <v>145</v>
      </c>
      <c r="I292" s="154"/>
      <c r="L292" s="149"/>
      <c r="M292" s="155"/>
      <c r="T292" s="156"/>
      <c r="AT292" s="151" t="s">
        <v>237</v>
      </c>
      <c r="AU292" s="151" t="s">
        <v>83</v>
      </c>
      <c r="AV292" s="12" t="s">
        <v>83</v>
      </c>
      <c r="AW292" s="12" t="s">
        <v>33</v>
      </c>
      <c r="AX292" s="12" t="s">
        <v>81</v>
      </c>
      <c r="AY292" s="151" t="s">
        <v>226</v>
      </c>
    </row>
    <row r="293" spans="2:65" s="1" customFormat="1" ht="16.5" customHeight="1" x14ac:dyDescent="0.2">
      <c r="B293" s="33"/>
      <c r="C293" s="175" t="s">
        <v>1499</v>
      </c>
      <c r="D293" s="175" t="s">
        <v>331</v>
      </c>
      <c r="E293" s="176" t="s">
        <v>922</v>
      </c>
      <c r="F293" s="177" t="s">
        <v>923</v>
      </c>
      <c r="G293" s="178" t="s">
        <v>396</v>
      </c>
      <c r="H293" s="179">
        <v>147.17500000000001</v>
      </c>
      <c r="I293" s="180"/>
      <c r="J293" s="181">
        <f>ROUND(I293*H293,2)</f>
        <v>0</v>
      </c>
      <c r="K293" s="177" t="s">
        <v>232</v>
      </c>
      <c r="L293" s="182"/>
      <c r="M293" s="183" t="s">
        <v>19</v>
      </c>
      <c r="N293" s="184" t="s">
        <v>44</v>
      </c>
      <c r="P293" s="141">
        <f>O293*H293</f>
        <v>0</v>
      </c>
      <c r="Q293" s="141">
        <v>1.47E-3</v>
      </c>
      <c r="R293" s="141">
        <f>Q293*H293</f>
        <v>0.21634725000000002</v>
      </c>
      <c r="S293" s="141">
        <v>0</v>
      </c>
      <c r="T293" s="142">
        <f>S293*H293</f>
        <v>0</v>
      </c>
      <c r="AR293" s="143" t="s">
        <v>270</v>
      </c>
      <c r="AT293" s="143" t="s">
        <v>331</v>
      </c>
      <c r="AU293" s="143" t="s">
        <v>83</v>
      </c>
      <c r="AY293" s="18" t="s">
        <v>226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81</v>
      </c>
      <c r="BK293" s="144">
        <f>ROUND(I293*H293,2)</f>
        <v>0</v>
      </c>
      <c r="BL293" s="18" t="s">
        <v>233</v>
      </c>
      <c r="BM293" s="143" t="s">
        <v>3053</v>
      </c>
    </row>
    <row r="294" spans="2:65" s="12" customFormat="1" x14ac:dyDescent="0.2">
      <c r="B294" s="149"/>
      <c r="D294" s="150" t="s">
        <v>237</v>
      </c>
      <c r="E294" s="151" t="s">
        <v>19</v>
      </c>
      <c r="F294" s="152" t="s">
        <v>2994</v>
      </c>
      <c r="H294" s="153">
        <v>145</v>
      </c>
      <c r="I294" s="154"/>
      <c r="L294" s="149"/>
      <c r="M294" s="155"/>
      <c r="T294" s="156"/>
      <c r="AT294" s="151" t="s">
        <v>237</v>
      </c>
      <c r="AU294" s="151" t="s">
        <v>83</v>
      </c>
      <c r="AV294" s="12" t="s">
        <v>83</v>
      </c>
      <c r="AW294" s="12" t="s">
        <v>33</v>
      </c>
      <c r="AX294" s="12" t="s">
        <v>81</v>
      </c>
      <c r="AY294" s="151" t="s">
        <v>226</v>
      </c>
    </row>
    <row r="295" spans="2:65" s="12" customFormat="1" x14ac:dyDescent="0.2">
      <c r="B295" s="149"/>
      <c r="D295" s="150" t="s">
        <v>237</v>
      </c>
      <c r="F295" s="152" t="s">
        <v>3054</v>
      </c>
      <c r="H295" s="153">
        <v>147.17500000000001</v>
      </c>
      <c r="I295" s="154"/>
      <c r="L295" s="149"/>
      <c r="M295" s="155"/>
      <c r="T295" s="156"/>
      <c r="AT295" s="151" t="s">
        <v>237</v>
      </c>
      <c r="AU295" s="151" t="s">
        <v>83</v>
      </c>
      <c r="AV295" s="12" t="s">
        <v>83</v>
      </c>
      <c r="AW295" s="12" t="s">
        <v>4</v>
      </c>
      <c r="AX295" s="12" t="s">
        <v>81</v>
      </c>
      <c r="AY295" s="151" t="s">
        <v>226</v>
      </c>
    </row>
    <row r="296" spans="2:65" s="1" customFormat="1" ht="24" x14ac:dyDescent="0.2">
      <c r="B296" s="33"/>
      <c r="C296" s="132" t="s">
        <v>1501</v>
      </c>
      <c r="D296" s="132" t="s">
        <v>228</v>
      </c>
      <c r="E296" s="133" t="s">
        <v>3055</v>
      </c>
      <c r="F296" s="134" t="s">
        <v>3056</v>
      </c>
      <c r="G296" s="135" t="s">
        <v>653</v>
      </c>
      <c r="H296" s="136">
        <v>1</v>
      </c>
      <c r="I296" s="137"/>
      <c r="J296" s="138">
        <f>ROUND(I296*H296,2)</f>
        <v>0</v>
      </c>
      <c r="K296" s="134" t="s">
        <v>19</v>
      </c>
      <c r="L296" s="33"/>
      <c r="M296" s="139" t="s">
        <v>19</v>
      </c>
      <c r="N296" s="140" t="s">
        <v>44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233</v>
      </c>
      <c r="AT296" s="143" t="s">
        <v>228</v>
      </c>
      <c r="AU296" s="143" t="s">
        <v>83</v>
      </c>
      <c r="AY296" s="18" t="s">
        <v>226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81</v>
      </c>
      <c r="BK296" s="144">
        <f>ROUND(I296*H296,2)</f>
        <v>0</v>
      </c>
      <c r="BL296" s="18" t="s">
        <v>233</v>
      </c>
      <c r="BM296" s="143" t="s">
        <v>2937</v>
      </c>
    </row>
    <row r="297" spans="2:65" s="1" customFormat="1" ht="16.5" customHeight="1" x14ac:dyDescent="0.2">
      <c r="B297" s="33"/>
      <c r="C297" s="132" t="s">
        <v>1503</v>
      </c>
      <c r="D297" s="132" t="s">
        <v>228</v>
      </c>
      <c r="E297" s="133" t="s">
        <v>986</v>
      </c>
      <c r="F297" s="134" t="s">
        <v>987</v>
      </c>
      <c r="G297" s="135" t="s">
        <v>396</v>
      </c>
      <c r="H297" s="136">
        <v>145</v>
      </c>
      <c r="I297" s="137"/>
      <c r="J297" s="138">
        <f>ROUND(I297*H297,2)</f>
        <v>0</v>
      </c>
      <c r="K297" s="134" t="s">
        <v>232</v>
      </c>
      <c r="L297" s="33"/>
      <c r="M297" s="139" t="s">
        <v>19</v>
      </c>
      <c r="N297" s="140" t="s">
        <v>44</v>
      </c>
      <c r="P297" s="141">
        <f>O297*H297</f>
        <v>0</v>
      </c>
      <c r="Q297" s="141">
        <v>1.2999999999999999E-4</v>
      </c>
      <c r="R297" s="141">
        <f>Q297*H297</f>
        <v>1.8849999999999999E-2</v>
      </c>
      <c r="S297" s="141">
        <v>0</v>
      </c>
      <c r="T297" s="142">
        <f>S297*H297</f>
        <v>0</v>
      </c>
      <c r="AR297" s="143" t="s">
        <v>233</v>
      </c>
      <c r="AT297" s="143" t="s">
        <v>228</v>
      </c>
      <c r="AU297" s="143" t="s">
        <v>83</v>
      </c>
      <c r="AY297" s="18" t="s">
        <v>226</v>
      </c>
      <c r="BE297" s="144">
        <f>IF(N297="základní",J297,0)</f>
        <v>0</v>
      </c>
      <c r="BF297" s="144">
        <f>IF(N297="snížená",J297,0)</f>
        <v>0</v>
      </c>
      <c r="BG297" s="144">
        <f>IF(N297="zákl. přenesená",J297,0)</f>
        <v>0</v>
      </c>
      <c r="BH297" s="144">
        <f>IF(N297="sníž. přenesená",J297,0)</f>
        <v>0</v>
      </c>
      <c r="BI297" s="144">
        <f>IF(N297="nulová",J297,0)</f>
        <v>0</v>
      </c>
      <c r="BJ297" s="18" t="s">
        <v>81</v>
      </c>
      <c r="BK297" s="144">
        <f>ROUND(I297*H297,2)</f>
        <v>0</v>
      </c>
      <c r="BL297" s="18" t="s">
        <v>233</v>
      </c>
      <c r="BM297" s="143" t="s">
        <v>2938</v>
      </c>
    </row>
    <row r="298" spans="2:65" s="1" customFormat="1" x14ac:dyDescent="0.2">
      <c r="B298" s="33"/>
      <c r="D298" s="145" t="s">
        <v>235</v>
      </c>
      <c r="F298" s="146" t="s">
        <v>989</v>
      </c>
      <c r="I298" s="147"/>
      <c r="L298" s="33"/>
      <c r="M298" s="148"/>
      <c r="T298" s="54"/>
      <c r="AT298" s="18" t="s">
        <v>235</v>
      </c>
      <c r="AU298" s="18" t="s">
        <v>83</v>
      </c>
    </row>
    <row r="299" spans="2:65" s="12" customFormat="1" x14ac:dyDescent="0.2">
      <c r="B299" s="149"/>
      <c r="D299" s="150" t="s">
        <v>237</v>
      </c>
      <c r="E299" s="151" t="s">
        <v>19</v>
      </c>
      <c r="F299" s="152" t="s">
        <v>2994</v>
      </c>
      <c r="H299" s="153">
        <v>145</v>
      </c>
      <c r="I299" s="154"/>
      <c r="L299" s="149"/>
      <c r="M299" s="155"/>
      <c r="T299" s="156"/>
      <c r="AT299" s="151" t="s">
        <v>237</v>
      </c>
      <c r="AU299" s="151" t="s">
        <v>83</v>
      </c>
      <c r="AV299" s="12" t="s">
        <v>83</v>
      </c>
      <c r="AW299" s="12" t="s">
        <v>33</v>
      </c>
      <c r="AX299" s="12" t="s">
        <v>81</v>
      </c>
      <c r="AY299" s="151" t="s">
        <v>226</v>
      </c>
    </row>
    <row r="300" spans="2:65" s="1" customFormat="1" ht="16.5" customHeight="1" x14ac:dyDescent="0.2">
      <c r="B300" s="33"/>
      <c r="C300" s="132" t="s">
        <v>1763</v>
      </c>
      <c r="D300" s="132" t="s">
        <v>228</v>
      </c>
      <c r="E300" s="133" t="s">
        <v>1782</v>
      </c>
      <c r="F300" s="134" t="s">
        <v>1783</v>
      </c>
      <c r="G300" s="135" t="s">
        <v>396</v>
      </c>
      <c r="H300" s="136">
        <v>148.1</v>
      </c>
      <c r="I300" s="137"/>
      <c r="J300" s="138">
        <f>ROUND(I300*H300,2)</f>
        <v>0</v>
      </c>
      <c r="K300" s="134" t="s">
        <v>232</v>
      </c>
      <c r="L300" s="33"/>
      <c r="M300" s="139" t="s">
        <v>19</v>
      </c>
      <c r="N300" s="140" t="s">
        <v>44</v>
      </c>
      <c r="P300" s="141">
        <f>O300*H300</f>
        <v>0</v>
      </c>
      <c r="Q300" s="141">
        <v>1.9000000000000001E-4</v>
      </c>
      <c r="R300" s="141">
        <f>Q300*H300</f>
        <v>2.8139000000000001E-2</v>
      </c>
      <c r="S300" s="141">
        <v>0</v>
      </c>
      <c r="T300" s="142">
        <f>S300*H300</f>
        <v>0</v>
      </c>
      <c r="AR300" s="143" t="s">
        <v>233</v>
      </c>
      <c r="AT300" s="143" t="s">
        <v>228</v>
      </c>
      <c r="AU300" s="143" t="s">
        <v>83</v>
      </c>
      <c r="AY300" s="18" t="s">
        <v>226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81</v>
      </c>
      <c r="BK300" s="144">
        <f>ROUND(I300*H300,2)</f>
        <v>0</v>
      </c>
      <c r="BL300" s="18" t="s">
        <v>233</v>
      </c>
      <c r="BM300" s="143" t="s">
        <v>2939</v>
      </c>
    </row>
    <row r="301" spans="2:65" s="1" customFormat="1" x14ac:dyDescent="0.2">
      <c r="B301" s="33"/>
      <c r="D301" s="145" t="s">
        <v>235</v>
      </c>
      <c r="F301" s="146" t="s">
        <v>1785</v>
      </c>
      <c r="I301" s="147"/>
      <c r="L301" s="33"/>
      <c r="M301" s="148"/>
      <c r="T301" s="54"/>
      <c r="AT301" s="18" t="s">
        <v>235</v>
      </c>
      <c r="AU301" s="18" t="s">
        <v>83</v>
      </c>
    </row>
    <row r="302" spans="2:65" s="12" customFormat="1" x14ac:dyDescent="0.2">
      <c r="B302" s="149"/>
      <c r="D302" s="150" t="s">
        <v>237</v>
      </c>
      <c r="E302" s="151" t="s">
        <v>19</v>
      </c>
      <c r="F302" s="152" t="s">
        <v>3057</v>
      </c>
      <c r="H302" s="153">
        <v>148.1</v>
      </c>
      <c r="I302" s="154"/>
      <c r="L302" s="149"/>
      <c r="M302" s="155"/>
      <c r="T302" s="156"/>
      <c r="AT302" s="151" t="s">
        <v>237</v>
      </c>
      <c r="AU302" s="151" t="s">
        <v>83</v>
      </c>
      <c r="AV302" s="12" t="s">
        <v>83</v>
      </c>
      <c r="AW302" s="12" t="s">
        <v>33</v>
      </c>
      <c r="AX302" s="12" t="s">
        <v>81</v>
      </c>
      <c r="AY302" s="151" t="s">
        <v>226</v>
      </c>
    </row>
    <row r="303" spans="2:65" s="1" customFormat="1" ht="24.2" customHeight="1" x14ac:dyDescent="0.2">
      <c r="B303" s="33"/>
      <c r="C303" s="132" t="s">
        <v>1768</v>
      </c>
      <c r="D303" s="132" t="s">
        <v>228</v>
      </c>
      <c r="E303" s="133" t="s">
        <v>2622</v>
      </c>
      <c r="F303" s="134" t="s">
        <v>2623</v>
      </c>
      <c r="G303" s="135" t="s">
        <v>243</v>
      </c>
      <c r="H303" s="136">
        <v>1</v>
      </c>
      <c r="I303" s="137"/>
      <c r="J303" s="138">
        <f>ROUND(I303*H303,2)</f>
        <v>0</v>
      </c>
      <c r="K303" s="134" t="s">
        <v>232</v>
      </c>
      <c r="L303" s="33"/>
      <c r="M303" s="139" t="s">
        <v>19</v>
      </c>
      <c r="N303" s="140" t="s">
        <v>44</v>
      </c>
      <c r="P303" s="141">
        <f>O303*H303</f>
        <v>0</v>
      </c>
      <c r="Q303" s="141">
        <v>1.6199999999999999E-3</v>
      </c>
      <c r="R303" s="141">
        <f>Q303*H303</f>
        <v>1.6199999999999999E-3</v>
      </c>
      <c r="S303" s="141">
        <v>0</v>
      </c>
      <c r="T303" s="142">
        <f>S303*H303</f>
        <v>0</v>
      </c>
      <c r="AR303" s="143" t="s">
        <v>233</v>
      </c>
      <c r="AT303" s="143" t="s">
        <v>228</v>
      </c>
      <c r="AU303" s="143" t="s">
        <v>83</v>
      </c>
      <c r="AY303" s="18" t="s">
        <v>226</v>
      </c>
      <c r="BE303" s="144">
        <f>IF(N303="základní",J303,0)</f>
        <v>0</v>
      </c>
      <c r="BF303" s="144">
        <f>IF(N303="snížená",J303,0)</f>
        <v>0</v>
      </c>
      <c r="BG303" s="144">
        <f>IF(N303="zákl. přenesená",J303,0)</f>
        <v>0</v>
      </c>
      <c r="BH303" s="144">
        <f>IF(N303="sníž. přenesená",J303,0)</f>
        <v>0</v>
      </c>
      <c r="BI303" s="144">
        <f>IF(N303="nulová",J303,0)</f>
        <v>0</v>
      </c>
      <c r="BJ303" s="18" t="s">
        <v>81</v>
      </c>
      <c r="BK303" s="144">
        <f>ROUND(I303*H303,2)</f>
        <v>0</v>
      </c>
      <c r="BL303" s="18" t="s">
        <v>233</v>
      </c>
      <c r="BM303" s="143" t="s">
        <v>2941</v>
      </c>
    </row>
    <row r="304" spans="2:65" s="1" customFormat="1" x14ac:dyDescent="0.2">
      <c r="B304" s="33"/>
      <c r="D304" s="145" t="s">
        <v>235</v>
      </c>
      <c r="F304" s="146" t="s">
        <v>2625</v>
      </c>
      <c r="I304" s="147"/>
      <c r="L304" s="33"/>
      <c r="M304" s="148"/>
      <c r="T304" s="54"/>
      <c r="AT304" s="18" t="s">
        <v>235</v>
      </c>
      <c r="AU304" s="18" t="s">
        <v>83</v>
      </c>
    </row>
    <row r="305" spans="2:65" s="1" customFormat="1" ht="16.5" customHeight="1" x14ac:dyDescent="0.2">
      <c r="B305" s="33"/>
      <c r="C305" s="175" t="s">
        <v>1770</v>
      </c>
      <c r="D305" s="175" t="s">
        <v>331</v>
      </c>
      <c r="E305" s="176" t="s">
        <v>2626</v>
      </c>
      <c r="F305" s="177" t="s">
        <v>2627</v>
      </c>
      <c r="G305" s="178" t="s">
        <v>243</v>
      </c>
      <c r="H305" s="179">
        <v>1</v>
      </c>
      <c r="I305" s="180"/>
      <c r="J305" s="181">
        <f>ROUND(I305*H305,2)</f>
        <v>0</v>
      </c>
      <c r="K305" s="177" t="s">
        <v>19</v>
      </c>
      <c r="L305" s="182"/>
      <c r="M305" s="183" t="s">
        <v>19</v>
      </c>
      <c r="N305" s="184" t="s">
        <v>44</v>
      </c>
      <c r="P305" s="141">
        <f>O305*H305</f>
        <v>0</v>
      </c>
      <c r="Q305" s="141">
        <v>0</v>
      </c>
      <c r="R305" s="141">
        <f>Q305*H305</f>
        <v>0</v>
      </c>
      <c r="S305" s="141">
        <v>0</v>
      </c>
      <c r="T305" s="142">
        <f>S305*H305</f>
        <v>0</v>
      </c>
      <c r="AR305" s="143" t="s">
        <v>270</v>
      </c>
      <c r="AT305" s="143" t="s">
        <v>331</v>
      </c>
      <c r="AU305" s="143" t="s">
        <v>83</v>
      </c>
      <c r="AY305" s="18" t="s">
        <v>226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81</v>
      </c>
      <c r="BK305" s="144">
        <f>ROUND(I305*H305,2)</f>
        <v>0</v>
      </c>
      <c r="BL305" s="18" t="s">
        <v>233</v>
      </c>
      <c r="BM305" s="143" t="s">
        <v>2942</v>
      </c>
    </row>
    <row r="306" spans="2:65" s="1" customFormat="1" ht="16.5" customHeight="1" x14ac:dyDescent="0.2">
      <c r="B306" s="33"/>
      <c r="C306" s="132" t="s">
        <v>1774</v>
      </c>
      <c r="D306" s="132" t="s">
        <v>228</v>
      </c>
      <c r="E306" s="133" t="s">
        <v>943</v>
      </c>
      <c r="F306" s="134" t="s">
        <v>944</v>
      </c>
      <c r="G306" s="135" t="s">
        <v>396</v>
      </c>
      <c r="H306" s="136">
        <v>145</v>
      </c>
      <c r="I306" s="137"/>
      <c r="J306" s="138">
        <f>ROUND(I306*H306,2)</f>
        <v>0</v>
      </c>
      <c r="K306" s="134" t="s">
        <v>232</v>
      </c>
      <c r="L306" s="33"/>
      <c r="M306" s="139" t="s">
        <v>19</v>
      </c>
      <c r="N306" s="140" t="s">
        <v>44</v>
      </c>
      <c r="P306" s="141">
        <f>O306*H306</f>
        <v>0</v>
      </c>
      <c r="Q306" s="141">
        <v>0</v>
      </c>
      <c r="R306" s="141">
        <f>Q306*H306</f>
        <v>0</v>
      </c>
      <c r="S306" s="141">
        <v>0</v>
      </c>
      <c r="T306" s="142">
        <f>S306*H306</f>
        <v>0</v>
      </c>
      <c r="AR306" s="143" t="s">
        <v>233</v>
      </c>
      <c r="AT306" s="143" t="s">
        <v>228</v>
      </c>
      <c r="AU306" s="143" t="s">
        <v>83</v>
      </c>
      <c r="AY306" s="18" t="s">
        <v>226</v>
      </c>
      <c r="BE306" s="144">
        <f>IF(N306="základní",J306,0)</f>
        <v>0</v>
      </c>
      <c r="BF306" s="144">
        <f>IF(N306="snížená",J306,0)</f>
        <v>0</v>
      </c>
      <c r="BG306" s="144">
        <f>IF(N306="zákl. přenesená",J306,0)</f>
        <v>0</v>
      </c>
      <c r="BH306" s="144">
        <f>IF(N306="sníž. přenesená",J306,0)</f>
        <v>0</v>
      </c>
      <c r="BI306" s="144">
        <f>IF(N306="nulová",J306,0)</f>
        <v>0</v>
      </c>
      <c r="BJ306" s="18" t="s">
        <v>81</v>
      </c>
      <c r="BK306" s="144">
        <f>ROUND(I306*H306,2)</f>
        <v>0</v>
      </c>
      <c r="BL306" s="18" t="s">
        <v>233</v>
      </c>
      <c r="BM306" s="143" t="s">
        <v>3058</v>
      </c>
    </row>
    <row r="307" spans="2:65" s="1" customFormat="1" x14ac:dyDescent="0.2">
      <c r="B307" s="33"/>
      <c r="D307" s="145" t="s">
        <v>235</v>
      </c>
      <c r="F307" s="146" t="s">
        <v>946</v>
      </c>
      <c r="I307" s="147"/>
      <c r="L307" s="33"/>
      <c r="M307" s="148"/>
      <c r="T307" s="54"/>
      <c r="AT307" s="18" t="s">
        <v>235</v>
      </c>
      <c r="AU307" s="18" t="s">
        <v>83</v>
      </c>
    </row>
    <row r="308" spans="2:65" s="12" customFormat="1" x14ac:dyDescent="0.2">
      <c r="B308" s="149"/>
      <c r="D308" s="150" t="s">
        <v>237</v>
      </c>
      <c r="E308" s="151" t="s">
        <v>19</v>
      </c>
      <c r="F308" s="152" t="s">
        <v>2994</v>
      </c>
      <c r="H308" s="153">
        <v>145</v>
      </c>
      <c r="I308" s="154"/>
      <c r="L308" s="149"/>
      <c r="M308" s="155"/>
      <c r="T308" s="156"/>
      <c r="AT308" s="151" t="s">
        <v>237</v>
      </c>
      <c r="AU308" s="151" t="s">
        <v>83</v>
      </c>
      <c r="AV308" s="12" t="s">
        <v>83</v>
      </c>
      <c r="AW308" s="12" t="s">
        <v>33</v>
      </c>
      <c r="AX308" s="12" t="s">
        <v>81</v>
      </c>
      <c r="AY308" s="151" t="s">
        <v>226</v>
      </c>
    </row>
    <row r="309" spans="2:65" s="1" customFormat="1" ht="16.5" customHeight="1" x14ac:dyDescent="0.2">
      <c r="B309" s="33"/>
      <c r="C309" s="132" t="s">
        <v>1778</v>
      </c>
      <c r="D309" s="132" t="s">
        <v>228</v>
      </c>
      <c r="E309" s="133" t="s">
        <v>947</v>
      </c>
      <c r="F309" s="134" t="s">
        <v>948</v>
      </c>
      <c r="G309" s="135" t="s">
        <v>243</v>
      </c>
      <c r="H309" s="136">
        <v>1</v>
      </c>
      <c r="I309" s="137"/>
      <c r="J309" s="138">
        <f>ROUND(I309*H309,2)</f>
        <v>0</v>
      </c>
      <c r="K309" s="134" t="s">
        <v>232</v>
      </c>
      <c r="L309" s="33"/>
      <c r="M309" s="139" t="s">
        <v>19</v>
      </c>
      <c r="N309" s="140" t="s">
        <v>44</v>
      </c>
      <c r="P309" s="141">
        <f>O309*H309</f>
        <v>0</v>
      </c>
      <c r="Q309" s="141">
        <v>0.45937</v>
      </c>
      <c r="R309" s="141">
        <f>Q309*H309</f>
        <v>0.45937</v>
      </c>
      <c r="S309" s="141">
        <v>0</v>
      </c>
      <c r="T309" s="142">
        <f>S309*H309</f>
        <v>0</v>
      </c>
      <c r="AR309" s="143" t="s">
        <v>233</v>
      </c>
      <c r="AT309" s="143" t="s">
        <v>228</v>
      </c>
      <c r="AU309" s="143" t="s">
        <v>83</v>
      </c>
      <c r="AY309" s="18" t="s">
        <v>226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81</v>
      </c>
      <c r="BK309" s="144">
        <f>ROUND(I309*H309,2)</f>
        <v>0</v>
      </c>
      <c r="BL309" s="18" t="s">
        <v>233</v>
      </c>
      <c r="BM309" s="143" t="s">
        <v>2954</v>
      </c>
    </row>
    <row r="310" spans="2:65" s="1" customFormat="1" x14ac:dyDescent="0.2">
      <c r="B310" s="33"/>
      <c r="D310" s="145" t="s">
        <v>235</v>
      </c>
      <c r="F310" s="146" t="s">
        <v>950</v>
      </c>
      <c r="I310" s="147"/>
      <c r="L310" s="33"/>
      <c r="M310" s="148"/>
      <c r="T310" s="54"/>
      <c r="AT310" s="18" t="s">
        <v>235</v>
      </c>
      <c r="AU310" s="18" t="s">
        <v>83</v>
      </c>
    </row>
    <row r="311" spans="2:65" s="11" customFormat="1" ht="22.9" customHeight="1" x14ac:dyDescent="0.2">
      <c r="B311" s="120"/>
      <c r="D311" s="121" t="s">
        <v>72</v>
      </c>
      <c r="E311" s="130" t="s">
        <v>330</v>
      </c>
      <c r="F311" s="130" t="s">
        <v>478</v>
      </c>
      <c r="I311" s="123"/>
      <c r="J311" s="131">
        <f>BK311</f>
        <v>0</v>
      </c>
      <c r="L311" s="120"/>
      <c r="M311" s="125"/>
      <c r="P311" s="126">
        <f>SUM(P312:P344)</f>
        <v>0</v>
      </c>
      <c r="R311" s="126">
        <f>SUM(R312:R344)</f>
        <v>0</v>
      </c>
      <c r="T311" s="127">
        <f>SUM(T312:T344)</f>
        <v>0</v>
      </c>
      <c r="AR311" s="121" t="s">
        <v>81</v>
      </c>
      <c r="AT311" s="128" t="s">
        <v>72</v>
      </c>
      <c r="AU311" s="128" t="s">
        <v>81</v>
      </c>
      <c r="AY311" s="121" t="s">
        <v>226</v>
      </c>
      <c r="BK311" s="129">
        <f>SUM(BK312:BK344)</f>
        <v>0</v>
      </c>
    </row>
    <row r="312" spans="2:65" s="1" customFormat="1" ht="24.2" customHeight="1" x14ac:dyDescent="0.2">
      <c r="B312" s="33"/>
      <c r="C312" s="132" t="s">
        <v>535</v>
      </c>
      <c r="D312" s="132" t="s">
        <v>228</v>
      </c>
      <c r="E312" s="133" t="s">
        <v>2961</v>
      </c>
      <c r="F312" s="134" t="s">
        <v>2962</v>
      </c>
      <c r="G312" s="135" t="s">
        <v>396</v>
      </c>
      <c r="H312" s="136">
        <v>23.4</v>
      </c>
      <c r="I312" s="137"/>
      <c r="J312" s="138">
        <f>ROUND(I312*H312,2)</f>
        <v>0</v>
      </c>
      <c r="K312" s="134" t="s">
        <v>232</v>
      </c>
      <c r="L312" s="33"/>
      <c r="M312" s="139" t="s">
        <v>19</v>
      </c>
      <c r="N312" s="140" t="s">
        <v>44</v>
      </c>
      <c r="P312" s="141">
        <f>O312*H312</f>
        <v>0</v>
      </c>
      <c r="Q312" s="141">
        <v>0</v>
      </c>
      <c r="R312" s="141">
        <f>Q312*H312</f>
        <v>0</v>
      </c>
      <c r="S312" s="141">
        <v>0</v>
      </c>
      <c r="T312" s="142">
        <f>S312*H312</f>
        <v>0</v>
      </c>
      <c r="AR312" s="143" t="s">
        <v>233</v>
      </c>
      <c r="AT312" s="143" t="s">
        <v>228</v>
      </c>
      <c r="AU312" s="143" t="s">
        <v>83</v>
      </c>
      <c r="AY312" s="18" t="s">
        <v>226</v>
      </c>
      <c r="BE312" s="144">
        <f>IF(N312="základní",J312,0)</f>
        <v>0</v>
      </c>
      <c r="BF312" s="144">
        <f>IF(N312="snížená",J312,0)</f>
        <v>0</v>
      </c>
      <c r="BG312" s="144">
        <f>IF(N312="zákl. přenesená",J312,0)</f>
        <v>0</v>
      </c>
      <c r="BH312" s="144">
        <f>IF(N312="sníž. přenesená",J312,0)</f>
        <v>0</v>
      </c>
      <c r="BI312" s="144">
        <f>IF(N312="nulová",J312,0)</f>
        <v>0</v>
      </c>
      <c r="BJ312" s="18" t="s">
        <v>81</v>
      </c>
      <c r="BK312" s="144">
        <f>ROUND(I312*H312,2)</f>
        <v>0</v>
      </c>
      <c r="BL312" s="18" t="s">
        <v>233</v>
      </c>
      <c r="BM312" s="143" t="s">
        <v>2963</v>
      </c>
    </row>
    <row r="313" spans="2:65" s="1" customFormat="1" x14ac:dyDescent="0.2">
      <c r="B313" s="33"/>
      <c r="D313" s="145" t="s">
        <v>235</v>
      </c>
      <c r="F313" s="146" t="s">
        <v>2964</v>
      </c>
      <c r="I313" s="147"/>
      <c r="L313" s="33"/>
      <c r="M313" s="148"/>
      <c r="T313" s="54"/>
      <c r="AT313" s="18" t="s">
        <v>235</v>
      </c>
      <c r="AU313" s="18" t="s">
        <v>83</v>
      </c>
    </row>
    <row r="314" spans="2:65" s="12" customFormat="1" x14ac:dyDescent="0.2">
      <c r="B314" s="149"/>
      <c r="D314" s="150" t="s">
        <v>237</v>
      </c>
      <c r="E314" s="151" t="s">
        <v>19</v>
      </c>
      <c r="F314" s="152" t="s">
        <v>3059</v>
      </c>
      <c r="H314" s="153">
        <v>23.4</v>
      </c>
      <c r="I314" s="154"/>
      <c r="L314" s="149"/>
      <c r="M314" s="155"/>
      <c r="T314" s="156"/>
      <c r="AT314" s="151" t="s">
        <v>237</v>
      </c>
      <c r="AU314" s="151" t="s">
        <v>83</v>
      </c>
      <c r="AV314" s="12" t="s">
        <v>83</v>
      </c>
      <c r="AW314" s="12" t="s">
        <v>33</v>
      </c>
      <c r="AX314" s="12" t="s">
        <v>81</v>
      </c>
      <c r="AY314" s="151" t="s">
        <v>226</v>
      </c>
    </row>
    <row r="315" spans="2:65" s="1" customFormat="1" ht="16.5" customHeight="1" x14ac:dyDescent="0.2">
      <c r="B315" s="33"/>
      <c r="C315" s="132" t="s">
        <v>1787</v>
      </c>
      <c r="D315" s="132" t="s">
        <v>228</v>
      </c>
      <c r="E315" s="133" t="s">
        <v>2966</v>
      </c>
      <c r="F315" s="134" t="s">
        <v>2967</v>
      </c>
      <c r="G315" s="135" t="s">
        <v>396</v>
      </c>
      <c r="H315" s="136">
        <v>23.4</v>
      </c>
      <c r="I315" s="137"/>
      <c r="J315" s="138">
        <f>ROUND(I315*H315,2)</f>
        <v>0</v>
      </c>
      <c r="K315" s="134" t="s">
        <v>232</v>
      </c>
      <c r="L315" s="33"/>
      <c r="M315" s="139" t="s">
        <v>19</v>
      </c>
      <c r="N315" s="140" t="s">
        <v>44</v>
      </c>
      <c r="P315" s="141">
        <f>O315*H315</f>
        <v>0</v>
      </c>
      <c r="Q315" s="141">
        <v>0</v>
      </c>
      <c r="R315" s="141">
        <f>Q315*H315</f>
        <v>0</v>
      </c>
      <c r="S315" s="141">
        <v>0</v>
      </c>
      <c r="T315" s="142">
        <f>S315*H315</f>
        <v>0</v>
      </c>
      <c r="AR315" s="143" t="s">
        <v>233</v>
      </c>
      <c r="AT315" s="143" t="s">
        <v>228</v>
      </c>
      <c r="AU315" s="143" t="s">
        <v>83</v>
      </c>
      <c r="AY315" s="18" t="s">
        <v>226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81</v>
      </c>
      <c r="BK315" s="144">
        <f>ROUND(I315*H315,2)</f>
        <v>0</v>
      </c>
      <c r="BL315" s="18" t="s">
        <v>233</v>
      </c>
      <c r="BM315" s="143" t="s">
        <v>2968</v>
      </c>
    </row>
    <row r="316" spans="2:65" s="1" customFormat="1" x14ac:dyDescent="0.2">
      <c r="B316" s="33"/>
      <c r="D316" s="145" t="s">
        <v>235</v>
      </c>
      <c r="F316" s="146" t="s">
        <v>2969</v>
      </c>
      <c r="I316" s="147"/>
      <c r="L316" s="33"/>
      <c r="M316" s="148"/>
      <c r="T316" s="54"/>
      <c r="AT316" s="18" t="s">
        <v>235</v>
      </c>
      <c r="AU316" s="18" t="s">
        <v>83</v>
      </c>
    </row>
    <row r="317" spans="2:65" s="12" customFormat="1" x14ac:dyDescent="0.2">
      <c r="B317" s="149"/>
      <c r="D317" s="150" t="s">
        <v>237</v>
      </c>
      <c r="E317" s="151" t="s">
        <v>19</v>
      </c>
      <c r="F317" s="152" t="s">
        <v>3059</v>
      </c>
      <c r="H317" s="153">
        <v>23.4</v>
      </c>
      <c r="I317" s="154"/>
      <c r="L317" s="149"/>
      <c r="M317" s="155"/>
      <c r="T317" s="156"/>
      <c r="AT317" s="151" t="s">
        <v>237</v>
      </c>
      <c r="AU317" s="151" t="s">
        <v>83</v>
      </c>
      <c r="AV317" s="12" t="s">
        <v>83</v>
      </c>
      <c r="AW317" s="12" t="s">
        <v>33</v>
      </c>
      <c r="AX317" s="12" t="s">
        <v>81</v>
      </c>
      <c r="AY317" s="151" t="s">
        <v>226</v>
      </c>
    </row>
    <row r="318" spans="2:65" s="1" customFormat="1" ht="24.2" customHeight="1" x14ac:dyDescent="0.2">
      <c r="B318" s="33"/>
      <c r="C318" s="132" t="s">
        <v>1792</v>
      </c>
      <c r="D318" s="132" t="s">
        <v>228</v>
      </c>
      <c r="E318" s="133" t="s">
        <v>490</v>
      </c>
      <c r="F318" s="134" t="s">
        <v>491</v>
      </c>
      <c r="G318" s="135" t="s">
        <v>492</v>
      </c>
      <c r="H318" s="136">
        <v>18.181999999999999</v>
      </c>
      <c r="I318" s="137"/>
      <c r="J318" s="138">
        <f>ROUND(I318*H318,2)</f>
        <v>0</v>
      </c>
      <c r="K318" s="134" t="s">
        <v>232</v>
      </c>
      <c r="L318" s="33"/>
      <c r="M318" s="139" t="s">
        <v>19</v>
      </c>
      <c r="N318" s="140" t="s">
        <v>44</v>
      </c>
      <c r="P318" s="141">
        <f>O318*H318</f>
        <v>0</v>
      </c>
      <c r="Q318" s="141">
        <v>0</v>
      </c>
      <c r="R318" s="141">
        <f>Q318*H318</f>
        <v>0</v>
      </c>
      <c r="S318" s="141">
        <v>0</v>
      </c>
      <c r="T318" s="142">
        <f>S318*H318</f>
        <v>0</v>
      </c>
      <c r="AR318" s="143" t="s">
        <v>233</v>
      </c>
      <c r="AT318" s="143" t="s">
        <v>228</v>
      </c>
      <c r="AU318" s="143" t="s">
        <v>83</v>
      </c>
      <c r="AY318" s="18" t="s">
        <v>226</v>
      </c>
      <c r="BE318" s="144">
        <f>IF(N318="základní",J318,0)</f>
        <v>0</v>
      </c>
      <c r="BF318" s="144">
        <f>IF(N318="snížená",J318,0)</f>
        <v>0</v>
      </c>
      <c r="BG318" s="144">
        <f>IF(N318="zákl. přenesená",J318,0)</f>
        <v>0</v>
      </c>
      <c r="BH318" s="144">
        <f>IF(N318="sníž. přenesená",J318,0)</f>
        <v>0</v>
      </c>
      <c r="BI318" s="144">
        <f>IF(N318="nulová",J318,0)</f>
        <v>0</v>
      </c>
      <c r="BJ318" s="18" t="s">
        <v>81</v>
      </c>
      <c r="BK318" s="144">
        <f>ROUND(I318*H318,2)</f>
        <v>0</v>
      </c>
      <c r="BL318" s="18" t="s">
        <v>233</v>
      </c>
      <c r="BM318" s="143" t="s">
        <v>2970</v>
      </c>
    </row>
    <row r="319" spans="2:65" s="1" customFormat="1" x14ac:dyDescent="0.2">
      <c r="B319" s="33"/>
      <c r="D319" s="145" t="s">
        <v>235</v>
      </c>
      <c r="F319" s="146" t="s">
        <v>494</v>
      </c>
      <c r="I319" s="147"/>
      <c r="L319" s="33"/>
      <c r="M319" s="148"/>
      <c r="T319" s="54"/>
      <c r="AT319" s="18" t="s">
        <v>235</v>
      </c>
      <c r="AU319" s="18" t="s">
        <v>83</v>
      </c>
    </row>
    <row r="320" spans="2:65" s="12" customFormat="1" x14ac:dyDescent="0.2">
      <c r="B320" s="149"/>
      <c r="D320" s="150" t="s">
        <v>237</v>
      </c>
      <c r="E320" s="151" t="s">
        <v>19</v>
      </c>
      <c r="F320" s="152" t="s">
        <v>3060</v>
      </c>
      <c r="H320" s="153">
        <v>8.077</v>
      </c>
      <c r="I320" s="154"/>
      <c r="L320" s="149"/>
      <c r="M320" s="155"/>
      <c r="T320" s="156"/>
      <c r="AT320" s="151" t="s">
        <v>237</v>
      </c>
      <c r="AU320" s="151" t="s">
        <v>83</v>
      </c>
      <c r="AV320" s="12" t="s">
        <v>83</v>
      </c>
      <c r="AW320" s="12" t="s">
        <v>33</v>
      </c>
      <c r="AX320" s="12" t="s">
        <v>73</v>
      </c>
      <c r="AY320" s="151" t="s">
        <v>226</v>
      </c>
    </row>
    <row r="321" spans="2:65" s="12" customFormat="1" x14ac:dyDescent="0.2">
      <c r="B321" s="149"/>
      <c r="D321" s="150" t="s">
        <v>237</v>
      </c>
      <c r="E321" s="151" t="s">
        <v>19</v>
      </c>
      <c r="F321" s="152" t="s">
        <v>3061</v>
      </c>
      <c r="H321" s="153">
        <v>10.105</v>
      </c>
      <c r="I321" s="154"/>
      <c r="L321" s="149"/>
      <c r="M321" s="155"/>
      <c r="T321" s="156"/>
      <c r="AT321" s="151" t="s">
        <v>237</v>
      </c>
      <c r="AU321" s="151" t="s">
        <v>83</v>
      </c>
      <c r="AV321" s="12" t="s">
        <v>83</v>
      </c>
      <c r="AW321" s="12" t="s">
        <v>33</v>
      </c>
      <c r="AX321" s="12" t="s">
        <v>73</v>
      </c>
      <c r="AY321" s="151" t="s">
        <v>226</v>
      </c>
    </row>
    <row r="322" spans="2:65" s="13" customFormat="1" x14ac:dyDescent="0.2">
      <c r="B322" s="157"/>
      <c r="D322" s="150" t="s">
        <v>237</v>
      </c>
      <c r="E322" s="158" t="s">
        <v>19</v>
      </c>
      <c r="F322" s="159" t="s">
        <v>240</v>
      </c>
      <c r="H322" s="160">
        <v>18.181999999999999</v>
      </c>
      <c r="I322" s="161"/>
      <c r="L322" s="157"/>
      <c r="M322" s="162"/>
      <c r="T322" s="163"/>
      <c r="AT322" s="158" t="s">
        <v>237</v>
      </c>
      <c r="AU322" s="158" t="s">
        <v>83</v>
      </c>
      <c r="AV322" s="13" t="s">
        <v>233</v>
      </c>
      <c r="AW322" s="13" t="s">
        <v>33</v>
      </c>
      <c r="AX322" s="13" t="s">
        <v>81</v>
      </c>
      <c r="AY322" s="158" t="s">
        <v>226</v>
      </c>
    </row>
    <row r="323" spans="2:65" s="1" customFormat="1" ht="24.2" customHeight="1" x14ac:dyDescent="0.2">
      <c r="B323" s="33"/>
      <c r="C323" s="132" t="s">
        <v>1795</v>
      </c>
      <c r="D323" s="132" t="s">
        <v>228</v>
      </c>
      <c r="E323" s="133" t="s">
        <v>497</v>
      </c>
      <c r="F323" s="134" t="s">
        <v>498</v>
      </c>
      <c r="G323" s="135" t="s">
        <v>492</v>
      </c>
      <c r="H323" s="136">
        <v>72.727999999999994</v>
      </c>
      <c r="I323" s="137"/>
      <c r="J323" s="138">
        <f>ROUND(I323*H323,2)</f>
        <v>0</v>
      </c>
      <c r="K323" s="134" t="s">
        <v>232</v>
      </c>
      <c r="L323" s="33"/>
      <c r="M323" s="139" t="s">
        <v>19</v>
      </c>
      <c r="N323" s="140" t="s">
        <v>44</v>
      </c>
      <c r="P323" s="141">
        <f>O323*H323</f>
        <v>0</v>
      </c>
      <c r="Q323" s="141">
        <v>0</v>
      </c>
      <c r="R323" s="141">
        <f>Q323*H323</f>
        <v>0</v>
      </c>
      <c r="S323" s="141">
        <v>0</v>
      </c>
      <c r="T323" s="142">
        <f>S323*H323</f>
        <v>0</v>
      </c>
      <c r="AR323" s="143" t="s">
        <v>233</v>
      </c>
      <c r="AT323" s="143" t="s">
        <v>228</v>
      </c>
      <c r="AU323" s="143" t="s">
        <v>83</v>
      </c>
      <c r="AY323" s="18" t="s">
        <v>226</v>
      </c>
      <c r="BE323" s="144">
        <f>IF(N323="základní",J323,0)</f>
        <v>0</v>
      </c>
      <c r="BF323" s="144">
        <f>IF(N323="snížená",J323,0)</f>
        <v>0</v>
      </c>
      <c r="BG323" s="144">
        <f>IF(N323="zákl. přenesená",J323,0)</f>
        <v>0</v>
      </c>
      <c r="BH323" s="144">
        <f>IF(N323="sníž. přenesená",J323,0)</f>
        <v>0</v>
      </c>
      <c r="BI323" s="144">
        <f>IF(N323="nulová",J323,0)</f>
        <v>0</v>
      </c>
      <c r="BJ323" s="18" t="s">
        <v>81</v>
      </c>
      <c r="BK323" s="144">
        <f>ROUND(I323*H323,2)</f>
        <v>0</v>
      </c>
      <c r="BL323" s="18" t="s">
        <v>233</v>
      </c>
      <c r="BM323" s="143" t="s">
        <v>2973</v>
      </c>
    </row>
    <row r="324" spans="2:65" s="1" customFormat="1" x14ac:dyDescent="0.2">
      <c r="B324" s="33"/>
      <c r="D324" s="145" t="s">
        <v>235</v>
      </c>
      <c r="F324" s="146" t="s">
        <v>500</v>
      </c>
      <c r="I324" s="147"/>
      <c r="L324" s="33"/>
      <c r="M324" s="148"/>
      <c r="T324" s="54"/>
      <c r="AT324" s="18" t="s">
        <v>235</v>
      </c>
      <c r="AU324" s="18" t="s">
        <v>83</v>
      </c>
    </row>
    <row r="325" spans="2:65" s="12" customFormat="1" x14ac:dyDescent="0.2">
      <c r="B325" s="149"/>
      <c r="D325" s="150" t="s">
        <v>237</v>
      </c>
      <c r="F325" s="152" t="s">
        <v>3062</v>
      </c>
      <c r="H325" s="153">
        <v>72.727999999999994</v>
      </c>
      <c r="I325" s="154"/>
      <c r="L325" s="149"/>
      <c r="M325" s="155"/>
      <c r="T325" s="156"/>
      <c r="AT325" s="151" t="s">
        <v>237</v>
      </c>
      <c r="AU325" s="151" t="s">
        <v>83</v>
      </c>
      <c r="AV325" s="12" t="s">
        <v>83</v>
      </c>
      <c r="AW325" s="12" t="s">
        <v>4</v>
      </c>
      <c r="AX325" s="12" t="s">
        <v>81</v>
      </c>
      <c r="AY325" s="151" t="s">
        <v>226</v>
      </c>
    </row>
    <row r="326" spans="2:65" s="1" customFormat="1" ht="24.2" customHeight="1" x14ac:dyDescent="0.2">
      <c r="B326" s="33"/>
      <c r="C326" s="132" t="s">
        <v>1797</v>
      </c>
      <c r="D326" s="132" t="s">
        <v>228</v>
      </c>
      <c r="E326" s="133" t="s">
        <v>503</v>
      </c>
      <c r="F326" s="134" t="s">
        <v>504</v>
      </c>
      <c r="G326" s="135" t="s">
        <v>492</v>
      </c>
      <c r="H326" s="136">
        <v>42.350999999999999</v>
      </c>
      <c r="I326" s="137"/>
      <c r="J326" s="138">
        <f>ROUND(I326*H326,2)</f>
        <v>0</v>
      </c>
      <c r="K326" s="134" t="s">
        <v>232</v>
      </c>
      <c r="L326" s="33"/>
      <c r="M326" s="139" t="s">
        <v>19</v>
      </c>
      <c r="N326" s="140" t="s">
        <v>44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233</v>
      </c>
      <c r="AT326" s="143" t="s">
        <v>228</v>
      </c>
      <c r="AU326" s="143" t="s">
        <v>83</v>
      </c>
      <c r="AY326" s="18" t="s">
        <v>226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81</v>
      </c>
      <c r="BK326" s="144">
        <f>ROUND(I326*H326,2)</f>
        <v>0</v>
      </c>
      <c r="BL326" s="18" t="s">
        <v>233</v>
      </c>
      <c r="BM326" s="143" t="s">
        <v>2975</v>
      </c>
    </row>
    <row r="327" spans="2:65" s="1" customFormat="1" x14ac:dyDescent="0.2">
      <c r="B327" s="33"/>
      <c r="D327" s="145" t="s">
        <v>235</v>
      </c>
      <c r="F327" s="146" t="s">
        <v>506</v>
      </c>
      <c r="I327" s="147"/>
      <c r="L327" s="33"/>
      <c r="M327" s="148"/>
      <c r="T327" s="54"/>
      <c r="AT327" s="18" t="s">
        <v>235</v>
      </c>
      <c r="AU327" s="18" t="s">
        <v>83</v>
      </c>
    </row>
    <row r="328" spans="2:65" s="12" customFormat="1" x14ac:dyDescent="0.2">
      <c r="B328" s="149"/>
      <c r="D328" s="150" t="s">
        <v>237</v>
      </c>
      <c r="E328" s="151" t="s">
        <v>19</v>
      </c>
      <c r="F328" s="152" t="s">
        <v>3063</v>
      </c>
      <c r="H328" s="153">
        <v>0.502</v>
      </c>
      <c r="I328" s="154"/>
      <c r="L328" s="149"/>
      <c r="M328" s="155"/>
      <c r="T328" s="156"/>
      <c r="AT328" s="151" t="s">
        <v>237</v>
      </c>
      <c r="AU328" s="151" t="s">
        <v>83</v>
      </c>
      <c r="AV328" s="12" t="s">
        <v>83</v>
      </c>
      <c r="AW328" s="12" t="s">
        <v>33</v>
      </c>
      <c r="AX328" s="12" t="s">
        <v>73</v>
      </c>
      <c r="AY328" s="151" t="s">
        <v>226</v>
      </c>
    </row>
    <row r="329" spans="2:65" s="12" customFormat="1" x14ac:dyDescent="0.2">
      <c r="B329" s="149"/>
      <c r="D329" s="150" t="s">
        <v>237</v>
      </c>
      <c r="E329" s="151" t="s">
        <v>19</v>
      </c>
      <c r="F329" s="152" t="s">
        <v>3064</v>
      </c>
      <c r="H329" s="153">
        <v>41.360999999999997</v>
      </c>
      <c r="I329" s="154"/>
      <c r="L329" s="149"/>
      <c r="M329" s="155"/>
      <c r="T329" s="156"/>
      <c r="AT329" s="151" t="s">
        <v>237</v>
      </c>
      <c r="AU329" s="151" t="s">
        <v>83</v>
      </c>
      <c r="AV329" s="12" t="s">
        <v>83</v>
      </c>
      <c r="AW329" s="12" t="s">
        <v>33</v>
      </c>
      <c r="AX329" s="12" t="s">
        <v>73</v>
      </c>
      <c r="AY329" s="151" t="s">
        <v>226</v>
      </c>
    </row>
    <row r="330" spans="2:65" s="12" customFormat="1" x14ac:dyDescent="0.2">
      <c r="B330" s="149"/>
      <c r="D330" s="150" t="s">
        <v>237</v>
      </c>
      <c r="E330" s="151" t="s">
        <v>19</v>
      </c>
      <c r="F330" s="152" t="s">
        <v>3065</v>
      </c>
      <c r="H330" s="153">
        <v>0.48799999999999999</v>
      </c>
      <c r="I330" s="154"/>
      <c r="L330" s="149"/>
      <c r="M330" s="155"/>
      <c r="T330" s="156"/>
      <c r="AT330" s="151" t="s">
        <v>237</v>
      </c>
      <c r="AU330" s="151" t="s">
        <v>83</v>
      </c>
      <c r="AV330" s="12" t="s">
        <v>83</v>
      </c>
      <c r="AW330" s="12" t="s">
        <v>33</v>
      </c>
      <c r="AX330" s="12" t="s">
        <v>73</v>
      </c>
      <c r="AY330" s="151" t="s">
        <v>226</v>
      </c>
    </row>
    <row r="331" spans="2:65" s="13" customFormat="1" x14ac:dyDescent="0.2">
      <c r="B331" s="157"/>
      <c r="D331" s="150" t="s">
        <v>237</v>
      </c>
      <c r="E331" s="158" t="s">
        <v>19</v>
      </c>
      <c r="F331" s="159" t="s">
        <v>240</v>
      </c>
      <c r="H331" s="160">
        <v>42.350999999999999</v>
      </c>
      <c r="I331" s="161"/>
      <c r="L331" s="157"/>
      <c r="M331" s="162"/>
      <c r="T331" s="163"/>
      <c r="AT331" s="158" t="s">
        <v>237</v>
      </c>
      <c r="AU331" s="158" t="s">
        <v>83</v>
      </c>
      <c r="AV331" s="13" t="s">
        <v>233</v>
      </c>
      <c r="AW331" s="13" t="s">
        <v>33</v>
      </c>
      <c r="AX331" s="13" t="s">
        <v>81</v>
      </c>
      <c r="AY331" s="158" t="s">
        <v>226</v>
      </c>
    </row>
    <row r="332" spans="2:65" s="1" customFormat="1" ht="24.2" customHeight="1" x14ac:dyDescent="0.2">
      <c r="B332" s="33"/>
      <c r="C332" s="132" t="s">
        <v>1801</v>
      </c>
      <c r="D332" s="132" t="s">
        <v>228</v>
      </c>
      <c r="E332" s="133" t="s">
        <v>509</v>
      </c>
      <c r="F332" s="134" t="s">
        <v>498</v>
      </c>
      <c r="G332" s="135" t="s">
        <v>492</v>
      </c>
      <c r="H332" s="136">
        <v>169.404</v>
      </c>
      <c r="I332" s="137"/>
      <c r="J332" s="138">
        <f>ROUND(I332*H332,2)</f>
        <v>0</v>
      </c>
      <c r="K332" s="134" t="s">
        <v>232</v>
      </c>
      <c r="L332" s="33"/>
      <c r="M332" s="139" t="s">
        <v>19</v>
      </c>
      <c r="N332" s="140" t="s">
        <v>44</v>
      </c>
      <c r="P332" s="141">
        <f>O332*H332</f>
        <v>0</v>
      </c>
      <c r="Q332" s="141">
        <v>0</v>
      </c>
      <c r="R332" s="141">
        <f>Q332*H332</f>
        <v>0</v>
      </c>
      <c r="S332" s="141">
        <v>0</v>
      </c>
      <c r="T332" s="142">
        <f>S332*H332</f>
        <v>0</v>
      </c>
      <c r="AR332" s="143" t="s">
        <v>233</v>
      </c>
      <c r="AT332" s="143" t="s">
        <v>228</v>
      </c>
      <c r="AU332" s="143" t="s">
        <v>83</v>
      </c>
      <c r="AY332" s="18" t="s">
        <v>226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81</v>
      </c>
      <c r="BK332" s="144">
        <f>ROUND(I332*H332,2)</f>
        <v>0</v>
      </c>
      <c r="BL332" s="18" t="s">
        <v>233</v>
      </c>
      <c r="BM332" s="143" t="s">
        <v>2978</v>
      </c>
    </row>
    <row r="333" spans="2:65" s="1" customFormat="1" x14ac:dyDescent="0.2">
      <c r="B333" s="33"/>
      <c r="D333" s="145" t="s">
        <v>235</v>
      </c>
      <c r="F333" s="146" t="s">
        <v>511</v>
      </c>
      <c r="I333" s="147"/>
      <c r="L333" s="33"/>
      <c r="M333" s="148"/>
      <c r="T333" s="54"/>
      <c r="AT333" s="18" t="s">
        <v>235</v>
      </c>
      <c r="AU333" s="18" t="s">
        <v>83</v>
      </c>
    </row>
    <row r="334" spans="2:65" s="12" customFormat="1" x14ac:dyDescent="0.2">
      <c r="B334" s="149"/>
      <c r="D334" s="150" t="s">
        <v>237</v>
      </c>
      <c r="F334" s="152" t="s">
        <v>3066</v>
      </c>
      <c r="H334" s="153">
        <v>169.404</v>
      </c>
      <c r="I334" s="154"/>
      <c r="L334" s="149"/>
      <c r="M334" s="155"/>
      <c r="T334" s="156"/>
      <c r="AT334" s="151" t="s">
        <v>237</v>
      </c>
      <c r="AU334" s="151" t="s">
        <v>83</v>
      </c>
      <c r="AV334" s="12" t="s">
        <v>83</v>
      </c>
      <c r="AW334" s="12" t="s">
        <v>4</v>
      </c>
      <c r="AX334" s="12" t="s">
        <v>81</v>
      </c>
      <c r="AY334" s="151" t="s">
        <v>226</v>
      </c>
    </row>
    <row r="335" spans="2:65" s="1" customFormat="1" ht="24.2" customHeight="1" x14ac:dyDescent="0.2">
      <c r="B335" s="33"/>
      <c r="C335" s="132" t="s">
        <v>1804</v>
      </c>
      <c r="D335" s="132" t="s">
        <v>228</v>
      </c>
      <c r="E335" s="133" t="s">
        <v>514</v>
      </c>
      <c r="F335" s="134" t="s">
        <v>515</v>
      </c>
      <c r="G335" s="135" t="s">
        <v>492</v>
      </c>
      <c r="H335" s="136">
        <v>0.99</v>
      </c>
      <c r="I335" s="137"/>
      <c r="J335" s="138">
        <f>ROUND(I335*H335,2)</f>
        <v>0</v>
      </c>
      <c r="K335" s="134" t="s">
        <v>19</v>
      </c>
      <c r="L335" s="33"/>
      <c r="M335" s="139" t="s">
        <v>19</v>
      </c>
      <c r="N335" s="140" t="s">
        <v>44</v>
      </c>
      <c r="P335" s="141">
        <f>O335*H335</f>
        <v>0</v>
      </c>
      <c r="Q335" s="141">
        <v>0</v>
      </c>
      <c r="R335" s="141">
        <f>Q335*H335</f>
        <v>0</v>
      </c>
      <c r="S335" s="141">
        <v>0</v>
      </c>
      <c r="T335" s="142">
        <f>S335*H335</f>
        <v>0</v>
      </c>
      <c r="AR335" s="143" t="s">
        <v>233</v>
      </c>
      <c r="AT335" s="143" t="s">
        <v>228</v>
      </c>
      <c r="AU335" s="143" t="s">
        <v>83</v>
      </c>
      <c r="AY335" s="18" t="s">
        <v>226</v>
      </c>
      <c r="BE335" s="144">
        <f>IF(N335="základní",J335,0)</f>
        <v>0</v>
      </c>
      <c r="BF335" s="144">
        <f>IF(N335="snížená",J335,0)</f>
        <v>0</v>
      </c>
      <c r="BG335" s="144">
        <f>IF(N335="zákl. přenesená",J335,0)</f>
        <v>0</v>
      </c>
      <c r="BH335" s="144">
        <f>IF(N335="sníž. přenesená",J335,0)</f>
        <v>0</v>
      </c>
      <c r="BI335" s="144">
        <f>IF(N335="nulová",J335,0)</f>
        <v>0</v>
      </c>
      <c r="BJ335" s="18" t="s">
        <v>81</v>
      </c>
      <c r="BK335" s="144">
        <f>ROUND(I335*H335,2)</f>
        <v>0</v>
      </c>
      <c r="BL335" s="18" t="s">
        <v>233</v>
      </c>
      <c r="BM335" s="143" t="s">
        <v>2980</v>
      </c>
    </row>
    <row r="336" spans="2:65" s="12" customFormat="1" x14ac:dyDescent="0.2">
      <c r="B336" s="149"/>
      <c r="D336" s="150" t="s">
        <v>237</v>
      </c>
      <c r="E336" s="151" t="s">
        <v>19</v>
      </c>
      <c r="F336" s="152" t="s">
        <v>3063</v>
      </c>
      <c r="H336" s="153">
        <v>0.502</v>
      </c>
      <c r="I336" s="154"/>
      <c r="L336" s="149"/>
      <c r="M336" s="155"/>
      <c r="T336" s="156"/>
      <c r="AT336" s="151" t="s">
        <v>237</v>
      </c>
      <c r="AU336" s="151" t="s">
        <v>83</v>
      </c>
      <c r="AV336" s="12" t="s">
        <v>83</v>
      </c>
      <c r="AW336" s="12" t="s">
        <v>33</v>
      </c>
      <c r="AX336" s="12" t="s">
        <v>73</v>
      </c>
      <c r="AY336" s="151" t="s">
        <v>226</v>
      </c>
    </row>
    <row r="337" spans="2:65" s="12" customFormat="1" x14ac:dyDescent="0.2">
      <c r="B337" s="149"/>
      <c r="D337" s="150" t="s">
        <v>237</v>
      </c>
      <c r="E337" s="151" t="s">
        <v>19</v>
      </c>
      <c r="F337" s="152" t="s">
        <v>3065</v>
      </c>
      <c r="H337" s="153">
        <v>0.48799999999999999</v>
      </c>
      <c r="I337" s="154"/>
      <c r="L337" s="149"/>
      <c r="M337" s="155"/>
      <c r="T337" s="156"/>
      <c r="AT337" s="151" t="s">
        <v>237</v>
      </c>
      <c r="AU337" s="151" t="s">
        <v>83</v>
      </c>
      <c r="AV337" s="12" t="s">
        <v>83</v>
      </c>
      <c r="AW337" s="12" t="s">
        <v>33</v>
      </c>
      <c r="AX337" s="12" t="s">
        <v>73</v>
      </c>
      <c r="AY337" s="151" t="s">
        <v>226</v>
      </c>
    </row>
    <row r="338" spans="2:65" s="13" customFormat="1" x14ac:dyDescent="0.2">
      <c r="B338" s="157"/>
      <c r="D338" s="150" t="s">
        <v>237</v>
      </c>
      <c r="E338" s="158" t="s">
        <v>19</v>
      </c>
      <c r="F338" s="159" t="s">
        <v>240</v>
      </c>
      <c r="H338" s="160">
        <v>0.99</v>
      </c>
      <c r="I338" s="161"/>
      <c r="L338" s="157"/>
      <c r="M338" s="162"/>
      <c r="T338" s="163"/>
      <c r="AT338" s="158" t="s">
        <v>237</v>
      </c>
      <c r="AU338" s="158" t="s">
        <v>83</v>
      </c>
      <c r="AV338" s="13" t="s">
        <v>233</v>
      </c>
      <c r="AW338" s="13" t="s">
        <v>33</v>
      </c>
      <c r="AX338" s="13" t="s">
        <v>81</v>
      </c>
      <c r="AY338" s="158" t="s">
        <v>226</v>
      </c>
    </row>
    <row r="339" spans="2:65" s="1" customFormat="1" ht="24.2" customHeight="1" x14ac:dyDescent="0.2">
      <c r="B339" s="33"/>
      <c r="C339" s="132" t="s">
        <v>1810</v>
      </c>
      <c r="D339" s="132" t="s">
        <v>228</v>
      </c>
      <c r="E339" s="133" t="s">
        <v>519</v>
      </c>
      <c r="F339" s="134" t="s">
        <v>520</v>
      </c>
      <c r="G339" s="135" t="s">
        <v>492</v>
      </c>
      <c r="H339" s="136">
        <v>51.466000000000001</v>
      </c>
      <c r="I339" s="137"/>
      <c r="J339" s="138">
        <f>ROUND(I339*H339,2)</f>
        <v>0</v>
      </c>
      <c r="K339" s="134" t="s">
        <v>19</v>
      </c>
      <c r="L339" s="33"/>
      <c r="M339" s="139" t="s">
        <v>19</v>
      </c>
      <c r="N339" s="140" t="s">
        <v>44</v>
      </c>
      <c r="P339" s="141">
        <f>O339*H339</f>
        <v>0</v>
      </c>
      <c r="Q339" s="141">
        <v>0</v>
      </c>
      <c r="R339" s="141">
        <f>Q339*H339</f>
        <v>0</v>
      </c>
      <c r="S339" s="141">
        <v>0</v>
      </c>
      <c r="T339" s="142">
        <f>S339*H339</f>
        <v>0</v>
      </c>
      <c r="AR339" s="143" t="s">
        <v>233</v>
      </c>
      <c r="AT339" s="143" t="s">
        <v>228</v>
      </c>
      <c r="AU339" s="143" t="s">
        <v>83</v>
      </c>
      <c r="AY339" s="18" t="s">
        <v>226</v>
      </c>
      <c r="BE339" s="144">
        <f>IF(N339="základní",J339,0)</f>
        <v>0</v>
      </c>
      <c r="BF339" s="144">
        <f>IF(N339="snížená",J339,0)</f>
        <v>0</v>
      </c>
      <c r="BG339" s="144">
        <f>IF(N339="zákl. přenesená",J339,0)</f>
        <v>0</v>
      </c>
      <c r="BH339" s="144">
        <f>IF(N339="sníž. přenesená",J339,0)</f>
        <v>0</v>
      </c>
      <c r="BI339" s="144">
        <f>IF(N339="nulová",J339,0)</f>
        <v>0</v>
      </c>
      <c r="BJ339" s="18" t="s">
        <v>81</v>
      </c>
      <c r="BK339" s="144">
        <f>ROUND(I339*H339,2)</f>
        <v>0</v>
      </c>
      <c r="BL339" s="18" t="s">
        <v>233</v>
      </c>
      <c r="BM339" s="143" t="s">
        <v>2981</v>
      </c>
    </row>
    <row r="340" spans="2:65" s="12" customFormat="1" x14ac:dyDescent="0.2">
      <c r="B340" s="149"/>
      <c r="D340" s="150" t="s">
        <v>237</v>
      </c>
      <c r="E340" s="151" t="s">
        <v>19</v>
      </c>
      <c r="F340" s="152" t="s">
        <v>3061</v>
      </c>
      <c r="H340" s="153">
        <v>10.105</v>
      </c>
      <c r="I340" s="154"/>
      <c r="L340" s="149"/>
      <c r="M340" s="155"/>
      <c r="T340" s="156"/>
      <c r="AT340" s="151" t="s">
        <v>237</v>
      </c>
      <c r="AU340" s="151" t="s">
        <v>83</v>
      </c>
      <c r="AV340" s="12" t="s">
        <v>83</v>
      </c>
      <c r="AW340" s="12" t="s">
        <v>33</v>
      </c>
      <c r="AX340" s="12" t="s">
        <v>73</v>
      </c>
      <c r="AY340" s="151" t="s">
        <v>226</v>
      </c>
    </row>
    <row r="341" spans="2:65" s="12" customFormat="1" x14ac:dyDescent="0.2">
      <c r="B341" s="149"/>
      <c r="D341" s="150" t="s">
        <v>237</v>
      </c>
      <c r="E341" s="151" t="s">
        <v>19</v>
      </c>
      <c r="F341" s="152" t="s">
        <v>3064</v>
      </c>
      <c r="H341" s="153">
        <v>41.360999999999997</v>
      </c>
      <c r="I341" s="154"/>
      <c r="L341" s="149"/>
      <c r="M341" s="155"/>
      <c r="T341" s="156"/>
      <c r="AT341" s="151" t="s">
        <v>237</v>
      </c>
      <c r="AU341" s="151" t="s">
        <v>83</v>
      </c>
      <c r="AV341" s="12" t="s">
        <v>83</v>
      </c>
      <c r="AW341" s="12" t="s">
        <v>33</v>
      </c>
      <c r="AX341" s="12" t="s">
        <v>73</v>
      </c>
      <c r="AY341" s="151" t="s">
        <v>226</v>
      </c>
    </row>
    <row r="342" spans="2:65" s="13" customFormat="1" x14ac:dyDescent="0.2">
      <c r="B342" s="157"/>
      <c r="D342" s="150" t="s">
        <v>237</v>
      </c>
      <c r="E342" s="158" t="s">
        <v>19</v>
      </c>
      <c r="F342" s="159" t="s">
        <v>240</v>
      </c>
      <c r="H342" s="160">
        <v>51.466000000000001</v>
      </c>
      <c r="I342" s="161"/>
      <c r="L342" s="157"/>
      <c r="M342" s="162"/>
      <c r="T342" s="163"/>
      <c r="AT342" s="158" t="s">
        <v>237</v>
      </c>
      <c r="AU342" s="158" t="s">
        <v>83</v>
      </c>
      <c r="AV342" s="13" t="s">
        <v>233</v>
      </c>
      <c r="AW342" s="13" t="s">
        <v>33</v>
      </c>
      <c r="AX342" s="13" t="s">
        <v>81</v>
      </c>
      <c r="AY342" s="158" t="s">
        <v>226</v>
      </c>
    </row>
    <row r="343" spans="2:65" s="1" customFormat="1" ht="24.2" customHeight="1" x14ac:dyDescent="0.2">
      <c r="B343" s="33"/>
      <c r="C343" s="132" t="s">
        <v>1813</v>
      </c>
      <c r="D343" s="132" t="s">
        <v>228</v>
      </c>
      <c r="E343" s="133" t="s">
        <v>1333</v>
      </c>
      <c r="F343" s="134" t="s">
        <v>606</v>
      </c>
      <c r="G343" s="135" t="s">
        <v>492</v>
      </c>
      <c r="H343" s="136">
        <v>8.077</v>
      </c>
      <c r="I343" s="137"/>
      <c r="J343" s="138">
        <f>ROUND(I343*H343,2)</f>
        <v>0</v>
      </c>
      <c r="K343" s="134" t="s">
        <v>19</v>
      </c>
      <c r="L343" s="33"/>
      <c r="M343" s="139" t="s">
        <v>19</v>
      </c>
      <c r="N343" s="140" t="s">
        <v>44</v>
      </c>
      <c r="P343" s="141">
        <f>O343*H343</f>
        <v>0</v>
      </c>
      <c r="Q343" s="141">
        <v>0</v>
      </c>
      <c r="R343" s="141">
        <f>Q343*H343</f>
        <v>0</v>
      </c>
      <c r="S343" s="141">
        <v>0</v>
      </c>
      <c r="T343" s="142">
        <f>S343*H343</f>
        <v>0</v>
      </c>
      <c r="AR343" s="143" t="s">
        <v>233</v>
      </c>
      <c r="AT343" s="143" t="s">
        <v>228</v>
      </c>
      <c r="AU343" s="143" t="s">
        <v>83</v>
      </c>
      <c r="AY343" s="18" t="s">
        <v>226</v>
      </c>
      <c r="BE343" s="144">
        <f>IF(N343="základní",J343,0)</f>
        <v>0</v>
      </c>
      <c r="BF343" s="144">
        <f>IF(N343="snížená",J343,0)</f>
        <v>0</v>
      </c>
      <c r="BG343" s="144">
        <f>IF(N343="zákl. přenesená",J343,0)</f>
        <v>0</v>
      </c>
      <c r="BH343" s="144">
        <f>IF(N343="sníž. přenesená",J343,0)</f>
        <v>0</v>
      </c>
      <c r="BI343" s="144">
        <f>IF(N343="nulová",J343,0)</f>
        <v>0</v>
      </c>
      <c r="BJ343" s="18" t="s">
        <v>81</v>
      </c>
      <c r="BK343" s="144">
        <f>ROUND(I343*H343,2)</f>
        <v>0</v>
      </c>
      <c r="BL343" s="18" t="s">
        <v>233</v>
      </c>
      <c r="BM343" s="143" t="s">
        <v>2982</v>
      </c>
    </row>
    <row r="344" spans="2:65" s="12" customFormat="1" x14ac:dyDescent="0.2">
      <c r="B344" s="149"/>
      <c r="D344" s="150" t="s">
        <v>237</v>
      </c>
      <c r="E344" s="151" t="s">
        <v>19</v>
      </c>
      <c r="F344" s="152" t="s">
        <v>3060</v>
      </c>
      <c r="H344" s="153">
        <v>8.077</v>
      </c>
      <c r="I344" s="154"/>
      <c r="L344" s="149"/>
      <c r="M344" s="155"/>
      <c r="T344" s="156"/>
      <c r="AT344" s="151" t="s">
        <v>237</v>
      </c>
      <c r="AU344" s="151" t="s">
        <v>83</v>
      </c>
      <c r="AV344" s="12" t="s">
        <v>83</v>
      </c>
      <c r="AW344" s="12" t="s">
        <v>33</v>
      </c>
      <c r="AX344" s="12" t="s">
        <v>81</v>
      </c>
      <c r="AY344" s="151" t="s">
        <v>226</v>
      </c>
    </row>
    <row r="345" spans="2:65" s="11" customFormat="1" ht="22.9" customHeight="1" x14ac:dyDescent="0.2">
      <c r="B345" s="120"/>
      <c r="D345" s="121" t="s">
        <v>72</v>
      </c>
      <c r="E345" s="130" t="s">
        <v>762</v>
      </c>
      <c r="F345" s="130" t="s">
        <v>763</v>
      </c>
      <c r="I345" s="123"/>
      <c r="J345" s="131">
        <f>BK345</f>
        <v>0</v>
      </c>
      <c r="L345" s="120"/>
      <c r="M345" s="125"/>
      <c r="P345" s="126">
        <f>SUM(P346:P347)</f>
        <v>0</v>
      </c>
      <c r="R345" s="126">
        <f>SUM(R346:R347)</f>
        <v>0</v>
      </c>
      <c r="T345" s="127">
        <f>SUM(T346:T347)</f>
        <v>0</v>
      </c>
      <c r="AR345" s="121" t="s">
        <v>81</v>
      </c>
      <c r="AT345" s="128" t="s">
        <v>72</v>
      </c>
      <c r="AU345" s="128" t="s">
        <v>81</v>
      </c>
      <c r="AY345" s="121" t="s">
        <v>226</v>
      </c>
      <c r="BK345" s="129">
        <f>SUM(BK346:BK347)</f>
        <v>0</v>
      </c>
    </row>
    <row r="346" spans="2:65" s="1" customFormat="1" ht="24.2" customHeight="1" x14ac:dyDescent="0.2">
      <c r="B346" s="33"/>
      <c r="C346" s="132" t="s">
        <v>1818</v>
      </c>
      <c r="D346" s="132" t="s">
        <v>228</v>
      </c>
      <c r="E346" s="133" t="s">
        <v>990</v>
      </c>
      <c r="F346" s="134" t="s">
        <v>991</v>
      </c>
      <c r="G346" s="135" t="s">
        <v>492</v>
      </c>
      <c r="H346" s="136">
        <v>194.53200000000001</v>
      </c>
      <c r="I346" s="137"/>
      <c r="J346" s="138">
        <f>ROUND(I346*H346,2)</f>
        <v>0</v>
      </c>
      <c r="K346" s="134" t="s">
        <v>232</v>
      </c>
      <c r="L346" s="33"/>
      <c r="M346" s="139" t="s">
        <v>19</v>
      </c>
      <c r="N346" s="140" t="s">
        <v>44</v>
      </c>
      <c r="P346" s="141">
        <f>O346*H346</f>
        <v>0</v>
      </c>
      <c r="Q346" s="141">
        <v>0</v>
      </c>
      <c r="R346" s="141">
        <f>Q346*H346</f>
        <v>0</v>
      </c>
      <c r="S346" s="141">
        <v>0</v>
      </c>
      <c r="T346" s="142">
        <f>S346*H346</f>
        <v>0</v>
      </c>
      <c r="AR346" s="143" t="s">
        <v>233</v>
      </c>
      <c r="AT346" s="143" t="s">
        <v>228</v>
      </c>
      <c r="AU346" s="143" t="s">
        <v>83</v>
      </c>
      <c r="AY346" s="18" t="s">
        <v>226</v>
      </c>
      <c r="BE346" s="144">
        <f>IF(N346="základní",J346,0)</f>
        <v>0</v>
      </c>
      <c r="BF346" s="144">
        <f>IF(N346="snížená",J346,0)</f>
        <v>0</v>
      </c>
      <c r="BG346" s="144">
        <f>IF(N346="zákl. přenesená",J346,0)</f>
        <v>0</v>
      </c>
      <c r="BH346" s="144">
        <f>IF(N346="sníž. přenesená",J346,0)</f>
        <v>0</v>
      </c>
      <c r="BI346" s="144">
        <f>IF(N346="nulová",J346,0)</f>
        <v>0</v>
      </c>
      <c r="BJ346" s="18" t="s">
        <v>81</v>
      </c>
      <c r="BK346" s="144">
        <f>ROUND(I346*H346,2)</f>
        <v>0</v>
      </c>
      <c r="BL346" s="18" t="s">
        <v>233</v>
      </c>
      <c r="BM346" s="143" t="s">
        <v>2983</v>
      </c>
    </row>
    <row r="347" spans="2:65" s="1" customFormat="1" x14ac:dyDescent="0.2">
      <c r="B347" s="33"/>
      <c r="D347" s="145" t="s">
        <v>235</v>
      </c>
      <c r="F347" s="146" t="s">
        <v>993</v>
      </c>
      <c r="I347" s="147"/>
      <c r="L347" s="33"/>
      <c r="M347" s="164"/>
      <c r="N347" s="165"/>
      <c r="O347" s="165"/>
      <c r="P347" s="165"/>
      <c r="Q347" s="165"/>
      <c r="R347" s="165"/>
      <c r="S347" s="165"/>
      <c r="T347" s="166"/>
      <c r="AT347" s="18" t="s">
        <v>235</v>
      </c>
      <c r="AU347" s="18" t="s">
        <v>83</v>
      </c>
    </row>
    <row r="348" spans="2:65" s="1" customFormat="1" ht="6.95" customHeight="1" x14ac:dyDescent="0.2">
      <c r="B348" s="42"/>
      <c r="C348" s="43"/>
      <c r="D348" s="43"/>
      <c r="E348" s="43"/>
      <c r="F348" s="43"/>
      <c r="G348" s="43"/>
      <c r="H348" s="43"/>
      <c r="I348" s="43"/>
      <c r="J348" s="43"/>
      <c r="K348" s="43"/>
      <c r="L348" s="33"/>
    </row>
  </sheetData>
  <sheetProtection algorithmName="SHA-512" hashValue="ka/pSJH3S0GnQWYuEr90MEsQt5FqV0Z+ukN9Ndtr3AMVy0cLj2Tprs+koFcLzps8IETNTvil3Xoq8CT+WeQkHw==" saltValue="XAWICES+jv4ER9L1BTEsubhPyYIFuHXwq0YgqAPstOUUB43DxAH5OiK6/m2Ktr2mpWYZubdg3LZKet7ccHsw5w==" spinCount="100000" sheet="1" objects="1" scenarios="1" formatColumns="0" formatRows="0" autoFilter="0"/>
  <autoFilter ref="C86:K347" xr:uid="{00000000-0009-0000-0000-000022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200-000000000000}"/>
    <hyperlink ref="F94" r:id="rId2" xr:uid="{00000000-0004-0000-2200-000001000000}"/>
    <hyperlink ref="F97" r:id="rId3" xr:uid="{00000000-0004-0000-2200-000002000000}"/>
    <hyperlink ref="F102" r:id="rId4" xr:uid="{00000000-0004-0000-2200-000003000000}"/>
    <hyperlink ref="F105" r:id="rId5" xr:uid="{00000000-0004-0000-2200-000004000000}"/>
    <hyperlink ref="F110" r:id="rId6" xr:uid="{00000000-0004-0000-2200-000005000000}"/>
    <hyperlink ref="F114" r:id="rId7" xr:uid="{00000000-0004-0000-2200-000006000000}"/>
    <hyperlink ref="F117" r:id="rId8" xr:uid="{00000000-0004-0000-2200-000007000000}"/>
    <hyperlink ref="F121" r:id="rId9" xr:uid="{00000000-0004-0000-2200-000008000000}"/>
    <hyperlink ref="F124" r:id="rId10" xr:uid="{00000000-0004-0000-2200-000009000000}"/>
    <hyperlink ref="F128" r:id="rId11" xr:uid="{00000000-0004-0000-2200-00000A000000}"/>
    <hyperlink ref="F131" r:id="rId12" xr:uid="{00000000-0004-0000-2200-00000B000000}"/>
    <hyperlink ref="F133" r:id="rId13" xr:uid="{00000000-0004-0000-2200-00000C000000}"/>
    <hyperlink ref="F138" r:id="rId14" xr:uid="{00000000-0004-0000-2200-00000D000000}"/>
    <hyperlink ref="F141" r:id="rId15" xr:uid="{00000000-0004-0000-2200-00000E000000}"/>
    <hyperlink ref="F144" r:id="rId16" xr:uid="{00000000-0004-0000-2200-00000F000000}"/>
    <hyperlink ref="F148" r:id="rId17" xr:uid="{00000000-0004-0000-2200-000010000000}"/>
    <hyperlink ref="F159" r:id="rId18" xr:uid="{00000000-0004-0000-2200-000011000000}"/>
    <hyperlink ref="F162" r:id="rId19" xr:uid="{00000000-0004-0000-2200-000012000000}"/>
    <hyperlink ref="F165" r:id="rId20" xr:uid="{00000000-0004-0000-2200-000013000000}"/>
    <hyperlink ref="F169" r:id="rId21" xr:uid="{00000000-0004-0000-2200-000014000000}"/>
    <hyperlink ref="F171" r:id="rId22" xr:uid="{00000000-0004-0000-2200-000015000000}"/>
    <hyperlink ref="F174" r:id="rId23" xr:uid="{00000000-0004-0000-2200-000016000000}"/>
    <hyperlink ref="F179" r:id="rId24" xr:uid="{00000000-0004-0000-2200-000017000000}"/>
    <hyperlink ref="F182" r:id="rId25" xr:uid="{00000000-0004-0000-2200-000018000000}"/>
    <hyperlink ref="F187" r:id="rId26" xr:uid="{00000000-0004-0000-2200-000019000000}"/>
    <hyperlink ref="F191" r:id="rId27" xr:uid="{00000000-0004-0000-2200-00001A000000}"/>
    <hyperlink ref="F199" r:id="rId28" xr:uid="{00000000-0004-0000-2200-00001B000000}"/>
    <hyperlink ref="F208" r:id="rId29" xr:uid="{00000000-0004-0000-2200-00001C000000}"/>
    <hyperlink ref="F215" r:id="rId30" xr:uid="{00000000-0004-0000-2200-00001D000000}"/>
    <hyperlink ref="F220" r:id="rId31" xr:uid="{00000000-0004-0000-2200-00001E000000}"/>
    <hyperlink ref="F225" r:id="rId32" xr:uid="{00000000-0004-0000-2200-00001F000000}"/>
    <hyperlink ref="F227" r:id="rId33" xr:uid="{00000000-0004-0000-2200-000020000000}"/>
    <hyperlink ref="F229" r:id="rId34" xr:uid="{00000000-0004-0000-2200-000021000000}"/>
    <hyperlink ref="F233" r:id="rId35" xr:uid="{00000000-0004-0000-2200-000022000000}"/>
    <hyperlink ref="F237" r:id="rId36" xr:uid="{00000000-0004-0000-2200-000023000000}"/>
    <hyperlink ref="F242" r:id="rId37" xr:uid="{00000000-0004-0000-2200-000024000000}"/>
    <hyperlink ref="F246" r:id="rId38" xr:uid="{00000000-0004-0000-2200-000025000000}"/>
    <hyperlink ref="F251" r:id="rId39" xr:uid="{00000000-0004-0000-2200-000026000000}"/>
    <hyperlink ref="F254" r:id="rId40" xr:uid="{00000000-0004-0000-2200-000027000000}"/>
    <hyperlink ref="F257" r:id="rId41" xr:uid="{00000000-0004-0000-2200-000028000000}"/>
    <hyperlink ref="F260" r:id="rId42" xr:uid="{00000000-0004-0000-2200-000029000000}"/>
    <hyperlink ref="F264" r:id="rId43" xr:uid="{00000000-0004-0000-2200-00002A000000}"/>
    <hyperlink ref="F267" r:id="rId44" xr:uid="{00000000-0004-0000-2200-00002B000000}"/>
    <hyperlink ref="F271" r:id="rId45" xr:uid="{00000000-0004-0000-2200-00002C000000}"/>
    <hyperlink ref="F273" r:id="rId46" xr:uid="{00000000-0004-0000-2200-00002D000000}"/>
    <hyperlink ref="F278" r:id="rId47" xr:uid="{00000000-0004-0000-2200-00002E000000}"/>
    <hyperlink ref="F283" r:id="rId48" xr:uid="{00000000-0004-0000-2200-00002F000000}"/>
    <hyperlink ref="F286" r:id="rId49" xr:uid="{00000000-0004-0000-2200-000030000000}"/>
    <hyperlink ref="F291" r:id="rId50" xr:uid="{00000000-0004-0000-2200-000031000000}"/>
    <hyperlink ref="F298" r:id="rId51" xr:uid="{00000000-0004-0000-2200-000032000000}"/>
    <hyperlink ref="F301" r:id="rId52" xr:uid="{00000000-0004-0000-2200-000033000000}"/>
    <hyperlink ref="F304" r:id="rId53" xr:uid="{00000000-0004-0000-2200-000034000000}"/>
    <hyperlink ref="F307" r:id="rId54" xr:uid="{00000000-0004-0000-2200-000035000000}"/>
    <hyperlink ref="F310" r:id="rId55" xr:uid="{00000000-0004-0000-2200-000036000000}"/>
    <hyperlink ref="F313" r:id="rId56" xr:uid="{00000000-0004-0000-2200-000037000000}"/>
    <hyperlink ref="F316" r:id="rId57" xr:uid="{00000000-0004-0000-2200-000038000000}"/>
    <hyperlink ref="F319" r:id="rId58" xr:uid="{00000000-0004-0000-2200-000039000000}"/>
    <hyperlink ref="F324" r:id="rId59" xr:uid="{00000000-0004-0000-2200-00003A000000}"/>
    <hyperlink ref="F327" r:id="rId60" xr:uid="{00000000-0004-0000-2200-00003B000000}"/>
    <hyperlink ref="F333" r:id="rId61" xr:uid="{00000000-0004-0000-2200-00003C000000}"/>
    <hyperlink ref="F347" r:id="rId62" xr:uid="{00000000-0004-0000-2200-00003D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8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194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82" t="s">
        <v>3067</v>
      </c>
      <c r="F9" s="609"/>
      <c r="G9" s="609"/>
      <c r="H9" s="609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ROUNDUP(J80,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ROUNDUP((SUM(BE80:BE87)),  2)</f>
        <v>0</v>
      </c>
      <c r="I33" s="94">
        <v>0.21</v>
      </c>
      <c r="J33" s="84">
        <f>ROUNDUP(((SUM(BE80:BE87))*I33),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ROUNDUP((SUM(BF80:BF87)),  2)</f>
        <v>0</v>
      </c>
      <c r="I34" s="94">
        <v>0.15</v>
      </c>
      <c r="J34" s="84">
        <f>ROUNDUP(((SUM(BF80:BF87))*I34),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ROUNDUP((SUM(BG80:BG87)),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ROUNDUP((SUM(BH80:BH87)),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ROUNDUP((SUM(BI80:BI87)),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06 - Přípojka NN pro ČSOV 1 + ovládání a regulace ČSOV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J80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288</v>
      </c>
      <c r="E60" s="106"/>
      <c r="F60" s="106"/>
      <c r="G60" s="106"/>
      <c r="H60" s="106"/>
      <c r="I60" s="106"/>
      <c r="J60" s="107">
        <f>J81</f>
        <v>0</v>
      </c>
      <c r="L60" s="104"/>
    </row>
    <row r="61" spans="2:47" s="1" customFormat="1" ht="21.75" customHeight="1" x14ac:dyDescent="0.2">
      <c r="B61" s="33"/>
      <c r="L61" s="33"/>
    </row>
    <row r="62" spans="2:47" s="1" customFormat="1" ht="6.95" customHeight="1" x14ac:dyDescent="0.2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 x14ac:dyDescent="0.2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 x14ac:dyDescent="0.2">
      <c r="B67" s="33"/>
      <c r="C67" s="22" t="s">
        <v>211</v>
      </c>
      <c r="L67" s="33"/>
    </row>
    <row r="68" spans="2:63" s="1" customFormat="1" ht="6.95" customHeight="1" x14ac:dyDescent="0.2">
      <c r="B68" s="33"/>
      <c r="L68" s="33"/>
    </row>
    <row r="69" spans="2:63" s="1" customFormat="1" ht="12" customHeight="1" x14ac:dyDescent="0.2">
      <c r="B69" s="33"/>
      <c r="C69" s="28" t="s">
        <v>16</v>
      </c>
      <c r="L69" s="33"/>
    </row>
    <row r="70" spans="2:63" s="1" customFormat="1" ht="16.5" customHeight="1" x14ac:dyDescent="0.2">
      <c r="B70" s="33"/>
      <c r="E70" s="610" t="str">
        <f>E7</f>
        <v>Malšovice - Kanalizace a ČOV II.etapa_ČOV 820EO</v>
      </c>
      <c r="F70" s="611"/>
      <c r="G70" s="611"/>
      <c r="H70" s="611"/>
      <c r="L70" s="33"/>
    </row>
    <row r="71" spans="2:63" s="1" customFormat="1" ht="12" customHeight="1" x14ac:dyDescent="0.2">
      <c r="B71" s="33"/>
      <c r="C71" s="28" t="s">
        <v>203</v>
      </c>
      <c r="L71" s="33"/>
    </row>
    <row r="72" spans="2:63" s="1" customFormat="1" ht="16.5" customHeight="1" x14ac:dyDescent="0.2">
      <c r="B72" s="33"/>
      <c r="E72" s="582" t="str">
        <f>E9</f>
        <v>SO 06 - Přípojka NN pro ČSOV 1 + ovládání a regulace ČSOV</v>
      </c>
      <c r="F72" s="609"/>
      <c r="G72" s="609"/>
      <c r="H72" s="609"/>
      <c r="L72" s="33"/>
    </row>
    <row r="73" spans="2:63" s="1" customFormat="1" ht="6.95" customHeight="1" x14ac:dyDescent="0.2">
      <c r="B73" s="33"/>
      <c r="L73" s="33"/>
    </row>
    <row r="74" spans="2:63" s="1" customFormat="1" ht="12" customHeight="1" x14ac:dyDescent="0.2">
      <c r="B74" s="33"/>
      <c r="C74" s="28" t="s">
        <v>21</v>
      </c>
      <c r="F74" s="26" t="str">
        <f>F12</f>
        <v>Malšovice</v>
      </c>
      <c r="I74" s="28" t="s">
        <v>23</v>
      </c>
      <c r="J74" s="50" t="str">
        <f>IF(J12="","",J12)</f>
        <v>21. 12. 2022</v>
      </c>
      <c r="L74" s="33"/>
    </row>
    <row r="75" spans="2:63" s="1" customFormat="1" ht="6.95" customHeight="1" x14ac:dyDescent="0.2">
      <c r="B75" s="33"/>
      <c r="L75" s="33"/>
    </row>
    <row r="76" spans="2:63" s="1" customFormat="1" ht="25.7" customHeight="1" x14ac:dyDescent="0.2">
      <c r="B76" s="33"/>
      <c r="C76" s="28" t="s">
        <v>25</v>
      </c>
      <c r="F76" s="26" t="str">
        <f>E15</f>
        <v>Obec Malšovice</v>
      </c>
      <c r="I76" s="28" t="s">
        <v>31</v>
      </c>
      <c r="J76" s="31" t="str">
        <f>E21</f>
        <v>AZ Consult spol. s r.o.</v>
      </c>
      <c r="L76" s="33"/>
    </row>
    <row r="77" spans="2:63" s="1" customFormat="1" ht="15.2" customHeight="1" x14ac:dyDescent="0.2">
      <c r="B77" s="33"/>
      <c r="C77" s="28" t="s">
        <v>29</v>
      </c>
      <c r="F77" s="26" t="str">
        <f>IF(E18="","",E18)</f>
        <v>Vyplň údaj</v>
      </c>
      <c r="I77" s="28" t="s">
        <v>34</v>
      </c>
      <c r="J77" s="31" t="str">
        <f>E24</f>
        <v>Dagmar Sedláčková</v>
      </c>
      <c r="L77" s="33"/>
    </row>
    <row r="78" spans="2:63" s="1" customFormat="1" ht="10.35" customHeight="1" x14ac:dyDescent="0.2">
      <c r="B78" s="33"/>
      <c r="L78" s="33"/>
    </row>
    <row r="79" spans="2:63" s="10" customFormat="1" ht="29.25" customHeight="1" x14ac:dyDescent="0.2">
      <c r="B79" s="112"/>
      <c r="C79" s="113" t="s">
        <v>212</v>
      </c>
      <c r="D79" s="114" t="s">
        <v>58</v>
      </c>
      <c r="E79" s="114" t="s">
        <v>54</v>
      </c>
      <c r="F79" s="114" t="s">
        <v>55</v>
      </c>
      <c r="G79" s="114" t="s">
        <v>213</v>
      </c>
      <c r="H79" s="114" t="s">
        <v>214</v>
      </c>
      <c r="I79" s="114" t="s">
        <v>215</v>
      </c>
      <c r="J79" s="114" t="s">
        <v>207</v>
      </c>
      <c r="K79" s="115" t="s">
        <v>216</v>
      </c>
      <c r="L79" s="112"/>
      <c r="M79" s="57" t="s">
        <v>19</v>
      </c>
      <c r="N79" s="58" t="s">
        <v>43</v>
      </c>
      <c r="O79" s="58" t="s">
        <v>217</v>
      </c>
      <c r="P79" s="58" t="s">
        <v>218</v>
      </c>
      <c r="Q79" s="58" t="s">
        <v>219</v>
      </c>
      <c r="R79" s="58" t="s">
        <v>220</v>
      </c>
      <c r="S79" s="58" t="s">
        <v>221</v>
      </c>
      <c r="T79" s="59" t="s">
        <v>222</v>
      </c>
    </row>
    <row r="80" spans="2:63" s="1" customFormat="1" ht="22.9" customHeight="1" x14ac:dyDescent="0.25">
      <c r="B80" s="33"/>
      <c r="C80" s="62" t="s">
        <v>223</v>
      </c>
      <c r="J80" s="116">
        <f>BK80</f>
        <v>0</v>
      </c>
      <c r="L80" s="33"/>
      <c r="M80" s="60"/>
      <c r="N80" s="51"/>
      <c r="O80" s="51"/>
      <c r="P80" s="117">
        <f>P81</f>
        <v>0</v>
      </c>
      <c r="Q80" s="51"/>
      <c r="R80" s="117">
        <f>R81</f>
        <v>0</v>
      </c>
      <c r="S80" s="51"/>
      <c r="T80" s="118">
        <f>T81</f>
        <v>0</v>
      </c>
      <c r="AT80" s="18" t="s">
        <v>72</v>
      </c>
      <c r="AU80" s="18" t="s">
        <v>208</v>
      </c>
      <c r="BK80" s="119">
        <f>BK81</f>
        <v>0</v>
      </c>
    </row>
    <row r="81" spans="2:65" s="11" customFormat="1" ht="25.9" customHeight="1" x14ac:dyDescent="0.2">
      <c r="B81" s="120"/>
      <c r="D81" s="121" t="s">
        <v>72</v>
      </c>
      <c r="E81" s="122" t="s">
        <v>331</v>
      </c>
      <c r="F81" s="122" t="s">
        <v>529</v>
      </c>
      <c r="I81" s="123"/>
      <c r="J81" s="124">
        <f>BK81</f>
        <v>0</v>
      </c>
      <c r="L81" s="120"/>
      <c r="M81" s="125"/>
      <c r="P81" s="126">
        <f>SUM(P82:P87)</f>
        <v>0</v>
      </c>
      <c r="R81" s="126">
        <f>SUM(R82:R87)</f>
        <v>0</v>
      </c>
      <c r="T81" s="127">
        <f>SUM(T82:T87)</f>
        <v>0</v>
      </c>
      <c r="AR81" s="121" t="s">
        <v>246</v>
      </c>
      <c r="AT81" s="128" t="s">
        <v>72</v>
      </c>
      <c r="AU81" s="128" t="s">
        <v>73</v>
      </c>
      <c r="AY81" s="121" t="s">
        <v>226</v>
      </c>
      <c r="BK81" s="129">
        <f>SUM(BK82:BK87)</f>
        <v>0</v>
      </c>
    </row>
    <row r="82" spans="2:65" s="1" customFormat="1" ht="16.5" customHeight="1" x14ac:dyDescent="0.2">
      <c r="B82" s="33"/>
      <c r="C82" s="132" t="s">
        <v>81</v>
      </c>
      <c r="D82" s="132" t="s">
        <v>228</v>
      </c>
      <c r="E82" s="133" t="s">
        <v>3068</v>
      </c>
      <c r="F82" s="134" t="s">
        <v>3069</v>
      </c>
      <c r="G82" s="135" t="s">
        <v>793</v>
      </c>
      <c r="H82" s="136">
        <v>1</v>
      </c>
      <c r="I82" s="137"/>
      <c r="J82" s="138">
        <f>ROUND(I82*H82,2)</f>
        <v>0</v>
      </c>
      <c r="K82" s="134" t="s">
        <v>19</v>
      </c>
      <c r="L82" s="33"/>
      <c r="M82" s="139" t="s">
        <v>19</v>
      </c>
      <c r="N82" s="140" t="s">
        <v>44</v>
      </c>
      <c r="P82" s="141">
        <f>O82*H82</f>
        <v>0</v>
      </c>
      <c r="Q82" s="141">
        <v>0</v>
      </c>
      <c r="R82" s="141">
        <f>Q82*H82</f>
        <v>0</v>
      </c>
      <c r="S82" s="141">
        <v>0</v>
      </c>
      <c r="T82" s="142">
        <f>S82*H82</f>
        <v>0</v>
      </c>
      <c r="AR82" s="143" t="s">
        <v>3070</v>
      </c>
      <c r="AT82" s="143" t="s">
        <v>228</v>
      </c>
      <c r="AU82" s="143" t="s">
        <v>81</v>
      </c>
      <c r="AY82" s="18" t="s">
        <v>226</v>
      </c>
      <c r="BE82" s="144">
        <f>IF(N82="základní",J82,0)</f>
        <v>0</v>
      </c>
      <c r="BF82" s="144">
        <f>IF(N82="snížená",J82,0)</f>
        <v>0</v>
      </c>
      <c r="BG82" s="144">
        <f>IF(N82="zákl. přenesená",J82,0)</f>
        <v>0</v>
      </c>
      <c r="BH82" s="144">
        <f>IF(N82="sníž. přenesená",J82,0)</f>
        <v>0</v>
      </c>
      <c r="BI82" s="144">
        <f>IF(N82="nulová",J82,0)</f>
        <v>0</v>
      </c>
      <c r="BJ82" s="18" t="s">
        <v>81</v>
      </c>
      <c r="BK82" s="144">
        <f>ROUND(I82*H82,2)</f>
        <v>0</v>
      </c>
      <c r="BL82" s="18" t="s">
        <v>3070</v>
      </c>
      <c r="BM82" s="143" t="s">
        <v>3071</v>
      </c>
    </row>
    <row r="83" spans="2:65" s="15" customFormat="1" x14ac:dyDescent="0.2">
      <c r="B83" s="185"/>
      <c r="D83" s="150" t="s">
        <v>237</v>
      </c>
      <c r="E83" s="186" t="s">
        <v>19</v>
      </c>
      <c r="F83" s="187" t="s">
        <v>3072</v>
      </c>
      <c r="H83" s="186" t="s">
        <v>19</v>
      </c>
      <c r="I83" s="188"/>
      <c r="L83" s="185"/>
      <c r="M83" s="189"/>
      <c r="T83" s="190"/>
      <c r="AT83" s="186" t="s">
        <v>237</v>
      </c>
      <c r="AU83" s="186" t="s">
        <v>81</v>
      </c>
      <c r="AV83" s="15" t="s">
        <v>81</v>
      </c>
      <c r="AW83" s="15" t="s">
        <v>33</v>
      </c>
      <c r="AX83" s="15" t="s">
        <v>73</v>
      </c>
      <c r="AY83" s="186" t="s">
        <v>226</v>
      </c>
    </row>
    <row r="84" spans="2:65" s="12" customFormat="1" x14ac:dyDescent="0.2">
      <c r="B84" s="149"/>
      <c r="D84" s="150" t="s">
        <v>237</v>
      </c>
      <c r="E84" s="151" t="s">
        <v>19</v>
      </c>
      <c r="F84" s="152" t="s">
        <v>1015</v>
      </c>
      <c r="H84" s="153">
        <v>1</v>
      </c>
      <c r="I84" s="154"/>
      <c r="L84" s="149"/>
      <c r="M84" s="155"/>
      <c r="T84" s="156"/>
      <c r="AT84" s="151" t="s">
        <v>237</v>
      </c>
      <c r="AU84" s="151" t="s">
        <v>81</v>
      </c>
      <c r="AV84" s="12" t="s">
        <v>83</v>
      </c>
      <c r="AW84" s="12" t="s">
        <v>33</v>
      </c>
      <c r="AX84" s="12" t="s">
        <v>81</v>
      </c>
      <c r="AY84" s="151" t="s">
        <v>226</v>
      </c>
    </row>
    <row r="85" spans="2:65" s="1" customFormat="1" ht="16.5" customHeight="1" x14ac:dyDescent="0.2">
      <c r="B85" s="33"/>
      <c r="C85" s="132" t="s">
        <v>83</v>
      </c>
      <c r="D85" s="132" t="s">
        <v>228</v>
      </c>
      <c r="E85" s="133" t="s">
        <v>3073</v>
      </c>
      <c r="F85" s="134" t="s">
        <v>3074</v>
      </c>
      <c r="G85" s="135" t="s">
        <v>793</v>
      </c>
      <c r="H85" s="136">
        <v>1</v>
      </c>
      <c r="I85" s="137"/>
      <c r="J85" s="138">
        <f>ROUND(I85*H85,2)</f>
        <v>0</v>
      </c>
      <c r="K85" s="134" t="s">
        <v>19</v>
      </c>
      <c r="L85" s="33"/>
      <c r="M85" s="139" t="s">
        <v>19</v>
      </c>
      <c r="N85" s="140" t="s">
        <v>44</v>
      </c>
      <c r="P85" s="141">
        <f>O85*H85</f>
        <v>0</v>
      </c>
      <c r="Q85" s="141">
        <v>0</v>
      </c>
      <c r="R85" s="141">
        <f>Q85*H85</f>
        <v>0</v>
      </c>
      <c r="S85" s="141">
        <v>0</v>
      </c>
      <c r="T85" s="142">
        <f>S85*H85</f>
        <v>0</v>
      </c>
      <c r="AR85" s="143" t="s">
        <v>3070</v>
      </c>
      <c r="AT85" s="143" t="s">
        <v>228</v>
      </c>
      <c r="AU85" s="143" t="s">
        <v>81</v>
      </c>
      <c r="AY85" s="18" t="s">
        <v>226</v>
      </c>
      <c r="BE85" s="144">
        <f>IF(N85="základní",J85,0)</f>
        <v>0</v>
      </c>
      <c r="BF85" s="144">
        <f>IF(N85="snížená",J85,0)</f>
        <v>0</v>
      </c>
      <c r="BG85" s="144">
        <f>IF(N85="zákl. přenesená",J85,0)</f>
        <v>0</v>
      </c>
      <c r="BH85" s="144">
        <f>IF(N85="sníž. přenesená",J85,0)</f>
        <v>0</v>
      </c>
      <c r="BI85" s="144">
        <f>IF(N85="nulová",J85,0)</f>
        <v>0</v>
      </c>
      <c r="BJ85" s="18" t="s">
        <v>81</v>
      </c>
      <c r="BK85" s="144">
        <f>ROUND(I85*H85,2)</f>
        <v>0</v>
      </c>
      <c r="BL85" s="18" t="s">
        <v>3070</v>
      </c>
      <c r="BM85" s="143" t="s">
        <v>3075</v>
      </c>
    </row>
    <row r="86" spans="2:65" s="15" customFormat="1" x14ac:dyDescent="0.2">
      <c r="B86" s="185"/>
      <c r="D86" s="150" t="s">
        <v>237</v>
      </c>
      <c r="E86" s="186" t="s">
        <v>19</v>
      </c>
      <c r="F86" s="187" t="s">
        <v>3072</v>
      </c>
      <c r="H86" s="186" t="s">
        <v>19</v>
      </c>
      <c r="I86" s="188"/>
      <c r="L86" s="185"/>
      <c r="M86" s="189"/>
      <c r="T86" s="190"/>
      <c r="AT86" s="186" t="s">
        <v>237</v>
      </c>
      <c r="AU86" s="186" t="s">
        <v>81</v>
      </c>
      <c r="AV86" s="15" t="s">
        <v>81</v>
      </c>
      <c r="AW86" s="15" t="s">
        <v>33</v>
      </c>
      <c r="AX86" s="15" t="s">
        <v>73</v>
      </c>
      <c r="AY86" s="186" t="s">
        <v>226</v>
      </c>
    </row>
    <row r="87" spans="2:65" s="12" customFormat="1" x14ac:dyDescent="0.2">
      <c r="B87" s="149"/>
      <c r="D87" s="150" t="s">
        <v>237</v>
      </c>
      <c r="E87" s="151" t="s">
        <v>19</v>
      </c>
      <c r="F87" s="152" t="s">
        <v>1015</v>
      </c>
      <c r="H87" s="153">
        <v>1</v>
      </c>
      <c r="I87" s="154"/>
      <c r="L87" s="149"/>
      <c r="M87" s="191"/>
      <c r="N87" s="192"/>
      <c r="O87" s="192"/>
      <c r="P87" s="192"/>
      <c r="Q87" s="192"/>
      <c r="R87" s="192"/>
      <c r="S87" s="192"/>
      <c r="T87" s="193"/>
      <c r="AT87" s="151" t="s">
        <v>237</v>
      </c>
      <c r="AU87" s="151" t="s">
        <v>81</v>
      </c>
      <c r="AV87" s="12" t="s">
        <v>83</v>
      </c>
      <c r="AW87" s="12" t="s">
        <v>33</v>
      </c>
      <c r="AX87" s="12" t="s">
        <v>81</v>
      </c>
      <c r="AY87" s="151" t="s">
        <v>226</v>
      </c>
    </row>
    <row r="88" spans="2:65" s="1" customFormat="1" ht="6.95" customHeight="1" x14ac:dyDescent="0.2"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33"/>
    </row>
  </sheetData>
  <sheetProtection algorithmName="SHA-512" hashValue="Xa69NAR97t7DXxNzjHv7sjoxYJjrSKM1gR+FKlsox4YYkDgjlhBDt2y4tvaOJDN+V10QyQ63d2nbV2tmZxAWiA==" saltValue="cYH/pWVN8T5csXx/Fmd470O3ytN+hkHg33m1JfPhUnjEf6eaIM2df9sSXrSM3w2jRQ225/PP12ooEHJqOHUwhg==" spinCount="100000" sheet="1" objects="1" scenarios="1" formatColumns="0" formatRows="0" autoFilter="0"/>
  <autoFilter ref="C79:K87" xr:uid="{00000000-0009-0000-0000-000023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2521-2EC3-4AF2-916F-CD3A5F9C6737}">
  <dimension ref="A1:H980"/>
  <sheetViews>
    <sheetView tabSelected="1" topLeftCell="A99" zoomScaleNormal="100" workbookViewId="0">
      <selection activeCell="G162" sqref="G162"/>
    </sheetView>
  </sheetViews>
  <sheetFormatPr defaultRowHeight="12.75" x14ac:dyDescent="0.2"/>
  <cols>
    <col min="1" max="1" width="9" style="412" customWidth="1"/>
    <col min="2" max="2" width="67.83203125" style="446" bestFit="1" customWidth="1"/>
    <col min="3" max="3" width="8.33203125" style="445" customWidth="1"/>
    <col min="4" max="4" width="8.5" style="444" customWidth="1"/>
    <col min="5" max="5" width="15.1640625" style="412" customWidth="1"/>
    <col min="6" max="6" width="15.33203125" style="412" customWidth="1"/>
    <col min="7" max="7" width="15.5" style="412" customWidth="1"/>
    <col min="8" max="8" width="15" style="412" customWidth="1"/>
    <col min="9" max="256" width="9.33203125" style="412"/>
    <col min="257" max="257" width="9" style="412" customWidth="1"/>
    <col min="258" max="258" width="67.83203125" style="412" bestFit="1" customWidth="1"/>
    <col min="259" max="259" width="8.33203125" style="412" customWidth="1"/>
    <col min="260" max="260" width="8.5" style="412" customWidth="1"/>
    <col min="261" max="261" width="15.1640625" style="412" customWidth="1"/>
    <col min="262" max="262" width="15.33203125" style="412" customWidth="1"/>
    <col min="263" max="263" width="15.5" style="412" customWidth="1"/>
    <col min="264" max="264" width="15" style="412" customWidth="1"/>
    <col min="265" max="512" width="9.33203125" style="412"/>
    <col min="513" max="513" width="9" style="412" customWidth="1"/>
    <col min="514" max="514" width="67.83203125" style="412" bestFit="1" customWidth="1"/>
    <col min="515" max="515" width="8.33203125" style="412" customWidth="1"/>
    <col min="516" max="516" width="8.5" style="412" customWidth="1"/>
    <col min="517" max="517" width="15.1640625" style="412" customWidth="1"/>
    <col min="518" max="518" width="15.33203125" style="412" customWidth="1"/>
    <col min="519" max="519" width="15.5" style="412" customWidth="1"/>
    <col min="520" max="520" width="15" style="412" customWidth="1"/>
    <col min="521" max="768" width="9.33203125" style="412"/>
    <col min="769" max="769" width="9" style="412" customWidth="1"/>
    <col min="770" max="770" width="67.83203125" style="412" bestFit="1" customWidth="1"/>
    <col min="771" max="771" width="8.33203125" style="412" customWidth="1"/>
    <col min="772" max="772" width="8.5" style="412" customWidth="1"/>
    <col min="773" max="773" width="15.1640625" style="412" customWidth="1"/>
    <col min="774" max="774" width="15.33203125" style="412" customWidth="1"/>
    <col min="775" max="775" width="15.5" style="412" customWidth="1"/>
    <col min="776" max="776" width="15" style="412" customWidth="1"/>
    <col min="777" max="1024" width="9.33203125" style="412"/>
    <col min="1025" max="1025" width="9" style="412" customWidth="1"/>
    <col min="1026" max="1026" width="67.83203125" style="412" bestFit="1" customWidth="1"/>
    <col min="1027" max="1027" width="8.33203125" style="412" customWidth="1"/>
    <col min="1028" max="1028" width="8.5" style="412" customWidth="1"/>
    <col min="1029" max="1029" width="15.1640625" style="412" customWidth="1"/>
    <col min="1030" max="1030" width="15.33203125" style="412" customWidth="1"/>
    <col min="1031" max="1031" width="15.5" style="412" customWidth="1"/>
    <col min="1032" max="1032" width="15" style="412" customWidth="1"/>
    <col min="1033" max="1280" width="9.33203125" style="412"/>
    <col min="1281" max="1281" width="9" style="412" customWidth="1"/>
    <col min="1282" max="1282" width="67.83203125" style="412" bestFit="1" customWidth="1"/>
    <col min="1283" max="1283" width="8.33203125" style="412" customWidth="1"/>
    <col min="1284" max="1284" width="8.5" style="412" customWidth="1"/>
    <col min="1285" max="1285" width="15.1640625" style="412" customWidth="1"/>
    <col min="1286" max="1286" width="15.33203125" style="412" customWidth="1"/>
    <col min="1287" max="1287" width="15.5" style="412" customWidth="1"/>
    <col min="1288" max="1288" width="15" style="412" customWidth="1"/>
    <col min="1289" max="1536" width="9.33203125" style="412"/>
    <col min="1537" max="1537" width="9" style="412" customWidth="1"/>
    <col min="1538" max="1538" width="67.83203125" style="412" bestFit="1" customWidth="1"/>
    <col min="1539" max="1539" width="8.33203125" style="412" customWidth="1"/>
    <col min="1540" max="1540" width="8.5" style="412" customWidth="1"/>
    <col min="1541" max="1541" width="15.1640625" style="412" customWidth="1"/>
    <col min="1542" max="1542" width="15.33203125" style="412" customWidth="1"/>
    <col min="1543" max="1543" width="15.5" style="412" customWidth="1"/>
    <col min="1544" max="1544" width="15" style="412" customWidth="1"/>
    <col min="1545" max="1792" width="9.33203125" style="412"/>
    <col min="1793" max="1793" width="9" style="412" customWidth="1"/>
    <col min="1794" max="1794" width="67.83203125" style="412" bestFit="1" customWidth="1"/>
    <col min="1795" max="1795" width="8.33203125" style="412" customWidth="1"/>
    <col min="1796" max="1796" width="8.5" style="412" customWidth="1"/>
    <col min="1797" max="1797" width="15.1640625" style="412" customWidth="1"/>
    <col min="1798" max="1798" width="15.33203125" style="412" customWidth="1"/>
    <col min="1799" max="1799" width="15.5" style="412" customWidth="1"/>
    <col min="1800" max="1800" width="15" style="412" customWidth="1"/>
    <col min="1801" max="2048" width="9.33203125" style="412"/>
    <col min="2049" max="2049" width="9" style="412" customWidth="1"/>
    <col min="2050" max="2050" width="67.83203125" style="412" bestFit="1" customWidth="1"/>
    <col min="2051" max="2051" width="8.33203125" style="412" customWidth="1"/>
    <col min="2052" max="2052" width="8.5" style="412" customWidth="1"/>
    <col min="2053" max="2053" width="15.1640625" style="412" customWidth="1"/>
    <col min="2054" max="2054" width="15.33203125" style="412" customWidth="1"/>
    <col min="2055" max="2055" width="15.5" style="412" customWidth="1"/>
    <col min="2056" max="2056" width="15" style="412" customWidth="1"/>
    <col min="2057" max="2304" width="9.33203125" style="412"/>
    <col min="2305" max="2305" width="9" style="412" customWidth="1"/>
    <col min="2306" max="2306" width="67.83203125" style="412" bestFit="1" customWidth="1"/>
    <col min="2307" max="2307" width="8.33203125" style="412" customWidth="1"/>
    <col min="2308" max="2308" width="8.5" style="412" customWidth="1"/>
    <col min="2309" max="2309" width="15.1640625" style="412" customWidth="1"/>
    <col min="2310" max="2310" width="15.33203125" style="412" customWidth="1"/>
    <col min="2311" max="2311" width="15.5" style="412" customWidth="1"/>
    <col min="2312" max="2312" width="15" style="412" customWidth="1"/>
    <col min="2313" max="2560" width="9.33203125" style="412"/>
    <col min="2561" max="2561" width="9" style="412" customWidth="1"/>
    <col min="2562" max="2562" width="67.83203125" style="412" bestFit="1" customWidth="1"/>
    <col min="2563" max="2563" width="8.33203125" style="412" customWidth="1"/>
    <col min="2564" max="2564" width="8.5" style="412" customWidth="1"/>
    <col min="2565" max="2565" width="15.1640625" style="412" customWidth="1"/>
    <col min="2566" max="2566" width="15.33203125" style="412" customWidth="1"/>
    <col min="2567" max="2567" width="15.5" style="412" customWidth="1"/>
    <col min="2568" max="2568" width="15" style="412" customWidth="1"/>
    <col min="2569" max="2816" width="9.33203125" style="412"/>
    <col min="2817" max="2817" width="9" style="412" customWidth="1"/>
    <col min="2818" max="2818" width="67.83203125" style="412" bestFit="1" customWidth="1"/>
    <col min="2819" max="2819" width="8.33203125" style="412" customWidth="1"/>
    <col min="2820" max="2820" width="8.5" style="412" customWidth="1"/>
    <col min="2821" max="2821" width="15.1640625" style="412" customWidth="1"/>
    <col min="2822" max="2822" width="15.33203125" style="412" customWidth="1"/>
    <col min="2823" max="2823" width="15.5" style="412" customWidth="1"/>
    <col min="2824" max="2824" width="15" style="412" customWidth="1"/>
    <col min="2825" max="3072" width="9.33203125" style="412"/>
    <col min="3073" max="3073" width="9" style="412" customWidth="1"/>
    <col min="3074" max="3074" width="67.83203125" style="412" bestFit="1" customWidth="1"/>
    <col min="3075" max="3075" width="8.33203125" style="412" customWidth="1"/>
    <col min="3076" max="3076" width="8.5" style="412" customWidth="1"/>
    <col min="3077" max="3077" width="15.1640625" style="412" customWidth="1"/>
    <col min="3078" max="3078" width="15.33203125" style="412" customWidth="1"/>
    <col min="3079" max="3079" width="15.5" style="412" customWidth="1"/>
    <col min="3080" max="3080" width="15" style="412" customWidth="1"/>
    <col min="3081" max="3328" width="9.33203125" style="412"/>
    <col min="3329" max="3329" width="9" style="412" customWidth="1"/>
    <col min="3330" max="3330" width="67.83203125" style="412" bestFit="1" customWidth="1"/>
    <col min="3331" max="3331" width="8.33203125" style="412" customWidth="1"/>
    <col min="3332" max="3332" width="8.5" style="412" customWidth="1"/>
    <col min="3333" max="3333" width="15.1640625" style="412" customWidth="1"/>
    <col min="3334" max="3334" width="15.33203125" style="412" customWidth="1"/>
    <col min="3335" max="3335" width="15.5" style="412" customWidth="1"/>
    <col min="3336" max="3336" width="15" style="412" customWidth="1"/>
    <col min="3337" max="3584" width="9.33203125" style="412"/>
    <col min="3585" max="3585" width="9" style="412" customWidth="1"/>
    <col min="3586" max="3586" width="67.83203125" style="412" bestFit="1" customWidth="1"/>
    <col min="3587" max="3587" width="8.33203125" style="412" customWidth="1"/>
    <col min="3588" max="3588" width="8.5" style="412" customWidth="1"/>
    <col min="3589" max="3589" width="15.1640625" style="412" customWidth="1"/>
    <col min="3590" max="3590" width="15.33203125" style="412" customWidth="1"/>
    <col min="3591" max="3591" width="15.5" style="412" customWidth="1"/>
    <col min="3592" max="3592" width="15" style="412" customWidth="1"/>
    <col min="3593" max="3840" width="9.33203125" style="412"/>
    <col min="3841" max="3841" width="9" style="412" customWidth="1"/>
    <col min="3842" max="3842" width="67.83203125" style="412" bestFit="1" customWidth="1"/>
    <col min="3843" max="3843" width="8.33203125" style="412" customWidth="1"/>
    <col min="3844" max="3844" width="8.5" style="412" customWidth="1"/>
    <col min="3845" max="3845" width="15.1640625" style="412" customWidth="1"/>
    <col min="3846" max="3846" width="15.33203125" style="412" customWidth="1"/>
    <col min="3847" max="3847" width="15.5" style="412" customWidth="1"/>
    <col min="3848" max="3848" width="15" style="412" customWidth="1"/>
    <col min="3849" max="4096" width="9.33203125" style="412"/>
    <col min="4097" max="4097" width="9" style="412" customWidth="1"/>
    <col min="4098" max="4098" width="67.83203125" style="412" bestFit="1" customWidth="1"/>
    <col min="4099" max="4099" width="8.33203125" style="412" customWidth="1"/>
    <col min="4100" max="4100" width="8.5" style="412" customWidth="1"/>
    <col min="4101" max="4101" width="15.1640625" style="412" customWidth="1"/>
    <col min="4102" max="4102" width="15.33203125" style="412" customWidth="1"/>
    <col min="4103" max="4103" width="15.5" style="412" customWidth="1"/>
    <col min="4104" max="4104" width="15" style="412" customWidth="1"/>
    <col min="4105" max="4352" width="9.33203125" style="412"/>
    <col min="4353" max="4353" width="9" style="412" customWidth="1"/>
    <col min="4354" max="4354" width="67.83203125" style="412" bestFit="1" customWidth="1"/>
    <col min="4355" max="4355" width="8.33203125" style="412" customWidth="1"/>
    <col min="4356" max="4356" width="8.5" style="412" customWidth="1"/>
    <col min="4357" max="4357" width="15.1640625" style="412" customWidth="1"/>
    <col min="4358" max="4358" width="15.33203125" style="412" customWidth="1"/>
    <col min="4359" max="4359" width="15.5" style="412" customWidth="1"/>
    <col min="4360" max="4360" width="15" style="412" customWidth="1"/>
    <col min="4361" max="4608" width="9.33203125" style="412"/>
    <col min="4609" max="4609" width="9" style="412" customWidth="1"/>
    <col min="4610" max="4610" width="67.83203125" style="412" bestFit="1" customWidth="1"/>
    <col min="4611" max="4611" width="8.33203125" style="412" customWidth="1"/>
    <col min="4612" max="4612" width="8.5" style="412" customWidth="1"/>
    <col min="4613" max="4613" width="15.1640625" style="412" customWidth="1"/>
    <col min="4614" max="4614" width="15.33203125" style="412" customWidth="1"/>
    <col min="4615" max="4615" width="15.5" style="412" customWidth="1"/>
    <col min="4616" max="4616" width="15" style="412" customWidth="1"/>
    <col min="4617" max="4864" width="9.33203125" style="412"/>
    <col min="4865" max="4865" width="9" style="412" customWidth="1"/>
    <col min="4866" max="4866" width="67.83203125" style="412" bestFit="1" customWidth="1"/>
    <col min="4867" max="4867" width="8.33203125" style="412" customWidth="1"/>
    <col min="4868" max="4868" width="8.5" style="412" customWidth="1"/>
    <col min="4869" max="4869" width="15.1640625" style="412" customWidth="1"/>
    <col min="4870" max="4870" width="15.33203125" style="412" customWidth="1"/>
    <col min="4871" max="4871" width="15.5" style="412" customWidth="1"/>
    <col min="4872" max="4872" width="15" style="412" customWidth="1"/>
    <col min="4873" max="5120" width="9.33203125" style="412"/>
    <col min="5121" max="5121" width="9" style="412" customWidth="1"/>
    <col min="5122" max="5122" width="67.83203125" style="412" bestFit="1" customWidth="1"/>
    <col min="5123" max="5123" width="8.33203125" style="412" customWidth="1"/>
    <col min="5124" max="5124" width="8.5" style="412" customWidth="1"/>
    <col min="5125" max="5125" width="15.1640625" style="412" customWidth="1"/>
    <col min="5126" max="5126" width="15.33203125" style="412" customWidth="1"/>
    <col min="5127" max="5127" width="15.5" style="412" customWidth="1"/>
    <col min="5128" max="5128" width="15" style="412" customWidth="1"/>
    <col min="5129" max="5376" width="9.33203125" style="412"/>
    <col min="5377" max="5377" width="9" style="412" customWidth="1"/>
    <col min="5378" max="5378" width="67.83203125" style="412" bestFit="1" customWidth="1"/>
    <col min="5379" max="5379" width="8.33203125" style="412" customWidth="1"/>
    <col min="5380" max="5380" width="8.5" style="412" customWidth="1"/>
    <col min="5381" max="5381" width="15.1640625" style="412" customWidth="1"/>
    <col min="5382" max="5382" width="15.33203125" style="412" customWidth="1"/>
    <col min="5383" max="5383" width="15.5" style="412" customWidth="1"/>
    <col min="5384" max="5384" width="15" style="412" customWidth="1"/>
    <col min="5385" max="5632" width="9.33203125" style="412"/>
    <col min="5633" max="5633" width="9" style="412" customWidth="1"/>
    <col min="5634" max="5634" width="67.83203125" style="412" bestFit="1" customWidth="1"/>
    <col min="5635" max="5635" width="8.33203125" style="412" customWidth="1"/>
    <col min="5636" max="5636" width="8.5" style="412" customWidth="1"/>
    <col min="5637" max="5637" width="15.1640625" style="412" customWidth="1"/>
    <col min="5638" max="5638" width="15.33203125" style="412" customWidth="1"/>
    <col min="5639" max="5639" width="15.5" style="412" customWidth="1"/>
    <col min="5640" max="5640" width="15" style="412" customWidth="1"/>
    <col min="5641" max="5888" width="9.33203125" style="412"/>
    <col min="5889" max="5889" width="9" style="412" customWidth="1"/>
    <col min="5890" max="5890" width="67.83203125" style="412" bestFit="1" customWidth="1"/>
    <col min="5891" max="5891" width="8.33203125" style="412" customWidth="1"/>
    <col min="5892" max="5892" width="8.5" style="412" customWidth="1"/>
    <col min="5893" max="5893" width="15.1640625" style="412" customWidth="1"/>
    <col min="5894" max="5894" width="15.33203125" style="412" customWidth="1"/>
    <col min="5895" max="5895" width="15.5" style="412" customWidth="1"/>
    <col min="5896" max="5896" width="15" style="412" customWidth="1"/>
    <col min="5897" max="6144" width="9.33203125" style="412"/>
    <col min="6145" max="6145" width="9" style="412" customWidth="1"/>
    <col min="6146" max="6146" width="67.83203125" style="412" bestFit="1" customWidth="1"/>
    <col min="6147" max="6147" width="8.33203125" style="412" customWidth="1"/>
    <col min="6148" max="6148" width="8.5" style="412" customWidth="1"/>
    <col min="6149" max="6149" width="15.1640625" style="412" customWidth="1"/>
    <col min="6150" max="6150" width="15.33203125" style="412" customWidth="1"/>
    <col min="6151" max="6151" width="15.5" style="412" customWidth="1"/>
    <col min="6152" max="6152" width="15" style="412" customWidth="1"/>
    <col min="6153" max="6400" width="9.33203125" style="412"/>
    <col min="6401" max="6401" width="9" style="412" customWidth="1"/>
    <col min="6402" max="6402" width="67.83203125" style="412" bestFit="1" customWidth="1"/>
    <col min="6403" max="6403" width="8.33203125" style="412" customWidth="1"/>
    <col min="6404" max="6404" width="8.5" style="412" customWidth="1"/>
    <col min="6405" max="6405" width="15.1640625" style="412" customWidth="1"/>
    <col min="6406" max="6406" width="15.33203125" style="412" customWidth="1"/>
    <col min="6407" max="6407" width="15.5" style="412" customWidth="1"/>
    <col min="6408" max="6408" width="15" style="412" customWidth="1"/>
    <col min="6409" max="6656" width="9.33203125" style="412"/>
    <col min="6657" max="6657" width="9" style="412" customWidth="1"/>
    <col min="6658" max="6658" width="67.83203125" style="412" bestFit="1" customWidth="1"/>
    <col min="6659" max="6659" width="8.33203125" style="412" customWidth="1"/>
    <col min="6660" max="6660" width="8.5" style="412" customWidth="1"/>
    <col min="6661" max="6661" width="15.1640625" style="412" customWidth="1"/>
    <col min="6662" max="6662" width="15.33203125" style="412" customWidth="1"/>
    <col min="6663" max="6663" width="15.5" style="412" customWidth="1"/>
    <col min="6664" max="6664" width="15" style="412" customWidth="1"/>
    <col min="6665" max="6912" width="9.33203125" style="412"/>
    <col min="6913" max="6913" width="9" style="412" customWidth="1"/>
    <col min="6914" max="6914" width="67.83203125" style="412" bestFit="1" customWidth="1"/>
    <col min="6915" max="6915" width="8.33203125" style="412" customWidth="1"/>
    <col min="6916" max="6916" width="8.5" style="412" customWidth="1"/>
    <col min="6917" max="6917" width="15.1640625" style="412" customWidth="1"/>
    <col min="6918" max="6918" width="15.33203125" style="412" customWidth="1"/>
    <col min="6919" max="6919" width="15.5" style="412" customWidth="1"/>
    <col min="6920" max="6920" width="15" style="412" customWidth="1"/>
    <col min="6921" max="7168" width="9.33203125" style="412"/>
    <col min="7169" max="7169" width="9" style="412" customWidth="1"/>
    <col min="7170" max="7170" width="67.83203125" style="412" bestFit="1" customWidth="1"/>
    <col min="7171" max="7171" width="8.33203125" style="412" customWidth="1"/>
    <col min="7172" max="7172" width="8.5" style="412" customWidth="1"/>
    <col min="7173" max="7173" width="15.1640625" style="412" customWidth="1"/>
    <col min="7174" max="7174" width="15.33203125" style="412" customWidth="1"/>
    <col min="7175" max="7175" width="15.5" style="412" customWidth="1"/>
    <col min="7176" max="7176" width="15" style="412" customWidth="1"/>
    <col min="7177" max="7424" width="9.33203125" style="412"/>
    <col min="7425" max="7425" width="9" style="412" customWidth="1"/>
    <col min="7426" max="7426" width="67.83203125" style="412" bestFit="1" customWidth="1"/>
    <col min="7427" max="7427" width="8.33203125" style="412" customWidth="1"/>
    <col min="7428" max="7428" width="8.5" style="412" customWidth="1"/>
    <col min="7429" max="7429" width="15.1640625" style="412" customWidth="1"/>
    <col min="7430" max="7430" width="15.33203125" style="412" customWidth="1"/>
    <col min="7431" max="7431" width="15.5" style="412" customWidth="1"/>
    <col min="7432" max="7432" width="15" style="412" customWidth="1"/>
    <col min="7433" max="7680" width="9.33203125" style="412"/>
    <col min="7681" max="7681" width="9" style="412" customWidth="1"/>
    <col min="7682" max="7682" width="67.83203125" style="412" bestFit="1" customWidth="1"/>
    <col min="7683" max="7683" width="8.33203125" style="412" customWidth="1"/>
    <col min="7684" max="7684" width="8.5" style="412" customWidth="1"/>
    <col min="7685" max="7685" width="15.1640625" style="412" customWidth="1"/>
    <col min="7686" max="7686" width="15.33203125" style="412" customWidth="1"/>
    <col min="7687" max="7687" width="15.5" style="412" customWidth="1"/>
    <col min="7688" max="7688" width="15" style="412" customWidth="1"/>
    <col min="7689" max="7936" width="9.33203125" style="412"/>
    <col min="7937" max="7937" width="9" style="412" customWidth="1"/>
    <col min="7938" max="7938" width="67.83203125" style="412" bestFit="1" customWidth="1"/>
    <col min="7939" max="7939" width="8.33203125" style="412" customWidth="1"/>
    <col min="7940" max="7940" width="8.5" style="412" customWidth="1"/>
    <col min="7941" max="7941" width="15.1640625" style="412" customWidth="1"/>
    <col min="7942" max="7942" width="15.33203125" style="412" customWidth="1"/>
    <col min="7943" max="7943" width="15.5" style="412" customWidth="1"/>
    <col min="7944" max="7944" width="15" style="412" customWidth="1"/>
    <col min="7945" max="8192" width="9.33203125" style="412"/>
    <col min="8193" max="8193" width="9" style="412" customWidth="1"/>
    <col min="8194" max="8194" width="67.83203125" style="412" bestFit="1" customWidth="1"/>
    <col min="8195" max="8195" width="8.33203125" style="412" customWidth="1"/>
    <col min="8196" max="8196" width="8.5" style="412" customWidth="1"/>
    <col min="8197" max="8197" width="15.1640625" style="412" customWidth="1"/>
    <col min="8198" max="8198" width="15.33203125" style="412" customWidth="1"/>
    <col min="8199" max="8199" width="15.5" style="412" customWidth="1"/>
    <col min="8200" max="8200" width="15" style="412" customWidth="1"/>
    <col min="8201" max="8448" width="9.33203125" style="412"/>
    <col min="8449" max="8449" width="9" style="412" customWidth="1"/>
    <col min="8450" max="8450" width="67.83203125" style="412" bestFit="1" customWidth="1"/>
    <col min="8451" max="8451" width="8.33203125" style="412" customWidth="1"/>
    <col min="8452" max="8452" width="8.5" style="412" customWidth="1"/>
    <col min="8453" max="8453" width="15.1640625" style="412" customWidth="1"/>
    <col min="8454" max="8454" width="15.33203125" style="412" customWidth="1"/>
    <col min="8455" max="8455" width="15.5" style="412" customWidth="1"/>
    <col min="8456" max="8456" width="15" style="412" customWidth="1"/>
    <col min="8457" max="8704" width="9.33203125" style="412"/>
    <col min="8705" max="8705" width="9" style="412" customWidth="1"/>
    <col min="8706" max="8706" width="67.83203125" style="412" bestFit="1" customWidth="1"/>
    <col min="8707" max="8707" width="8.33203125" style="412" customWidth="1"/>
    <col min="8708" max="8708" width="8.5" style="412" customWidth="1"/>
    <col min="8709" max="8709" width="15.1640625" style="412" customWidth="1"/>
    <col min="8710" max="8710" width="15.33203125" style="412" customWidth="1"/>
    <col min="8711" max="8711" width="15.5" style="412" customWidth="1"/>
    <col min="8712" max="8712" width="15" style="412" customWidth="1"/>
    <col min="8713" max="8960" width="9.33203125" style="412"/>
    <col min="8961" max="8961" width="9" style="412" customWidth="1"/>
    <col min="8962" max="8962" width="67.83203125" style="412" bestFit="1" customWidth="1"/>
    <col min="8963" max="8963" width="8.33203125" style="412" customWidth="1"/>
    <col min="8964" max="8964" width="8.5" style="412" customWidth="1"/>
    <col min="8965" max="8965" width="15.1640625" style="412" customWidth="1"/>
    <col min="8966" max="8966" width="15.33203125" style="412" customWidth="1"/>
    <col min="8967" max="8967" width="15.5" style="412" customWidth="1"/>
    <col min="8968" max="8968" width="15" style="412" customWidth="1"/>
    <col min="8969" max="9216" width="9.33203125" style="412"/>
    <col min="9217" max="9217" width="9" style="412" customWidth="1"/>
    <col min="9218" max="9218" width="67.83203125" style="412" bestFit="1" customWidth="1"/>
    <col min="9219" max="9219" width="8.33203125" style="412" customWidth="1"/>
    <col min="9220" max="9220" width="8.5" style="412" customWidth="1"/>
    <col min="9221" max="9221" width="15.1640625" style="412" customWidth="1"/>
    <col min="9222" max="9222" width="15.33203125" style="412" customWidth="1"/>
    <col min="9223" max="9223" width="15.5" style="412" customWidth="1"/>
    <col min="9224" max="9224" width="15" style="412" customWidth="1"/>
    <col min="9225" max="9472" width="9.33203125" style="412"/>
    <col min="9473" max="9473" width="9" style="412" customWidth="1"/>
    <col min="9474" max="9474" width="67.83203125" style="412" bestFit="1" customWidth="1"/>
    <col min="9475" max="9475" width="8.33203125" style="412" customWidth="1"/>
    <col min="9476" max="9476" width="8.5" style="412" customWidth="1"/>
    <col min="9477" max="9477" width="15.1640625" style="412" customWidth="1"/>
    <col min="9478" max="9478" width="15.33203125" style="412" customWidth="1"/>
    <col min="9479" max="9479" width="15.5" style="412" customWidth="1"/>
    <col min="9480" max="9480" width="15" style="412" customWidth="1"/>
    <col min="9481" max="9728" width="9.33203125" style="412"/>
    <col min="9729" max="9729" width="9" style="412" customWidth="1"/>
    <col min="9730" max="9730" width="67.83203125" style="412" bestFit="1" customWidth="1"/>
    <col min="9731" max="9731" width="8.33203125" style="412" customWidth="1"/>
    <col min="9732" max="9732" width="8.5" style="412" customWidth="1"/>
    <col min="9733" max="9733" width="15.1640625" style="412" customWidth="1"/>
    <col min="9734" max="9734" width="15.33203125" style="412" customWidth="1"/>
    <col min="9735" max="9735" width="15.5" style="412" customWidth="1"/>
    <col min="9736" max="9736" width="15" style="412" customWidth="1"/>
    <col min="9737" max="9984" width="9.33203125" style="412"/>
    <col min="9985" max="9985" width="9" style="412" customWidth="1"/>
    <col min="9986" max="9986" width="67.83203125" style="412" bestFit="1" customWidth="1"/>
    <col min="9987" max="9987" width="8.33203125" style="412" customWidth="1"/>
    <col min="9988" max="9988" width="8.5" style="412" customWidth="1"/>
    <col min="9989" max="9989" width="15.1640625" style="412" customWidth="1"/>
    <col min="9990" max="9990" width="15.33203125" style="412" customWidth="1"/>
    <col min="9991" max="9991" width="15.5" style="412" customWidth="1"/>
    <col min="9992" max="9992" width="15" style="412" customWidth="1"/>
    <col min="9993" max="10240" width="9.33203125" style="412"/>
    <col min="10241" max="10241" width="9" style="412" customWidth="1"/>
    <col min="10242" max="10242" width="67.83203125" style="412" bestFit="1" customWidth="1"/>
    <col min="10243" max="10243" width="8.33203125" style="412" customWidth="1"/>
    <col min="10244" max="10244" width="8.5" style="412" customWidth="1"/>
    <col min="10245" max="10245" width="15.1640625" style="412" customWidth="1"/>
    <col min="10246" max="10246" width="15.33203125" style="412" customWidth="1"/>
    <col min="10247" max="10247" width="15.5" style="412" customWidth="1"/>
    <col min="10248" max="10248" width="15" style="412" customWidth="1"/>
    <col min="10249" max="10496" width="9.33203125" style="412"/>
    <col min="10497" max="10497" width="9" style="412" customWidth="1"/>
    <col min="10498" max="10498" width="67.83203125" style="412" bestFit="1" customWidth="1"/>
    <col min="10499" max="10499" width="8.33203125" style="412" customWidth="1"/>
    <col min="10500" max="10500" width="8.5" style="412" customWidth="1"/>
    <col min="10501" max="10501" width="15.1640625" style="412" customWidth="1"/>
    <col min="10502" max="10502" width="15.33203125" style="412" customWidth="1"/>
    <col min="10503" max="10503" width="15.5" style="412" customWidth="1"/>
    <col min="10504" max="10504" width="15" style="412" customWidth="1"/>
    <col min="10505" max="10752" width="9.33203125" style="412"/>
    <col min="10753" max="10753" width="9" style="412" customWidth="1"/>
    <col min="10754" max="10754" width="67.83203125" style="412" bestFit="1" customWidth="1"/>
    <col min="10755" max="10755" width="8.33203125" style="412" customWidth="1"/>
    <col min="10756" max="10756" width="8.5" style="412" customWidth="1"/>
    <col min="10757" max="10757" width="15.1640625" style="412" customWidth="1"/>
    <col min="10758" max="10758" width="15.33203125" style="412" customWidth="1"/>
    <col min="10759" max="10759" width="15.5" style="412" customWidth="1"/>
    <col min="10760" max="10760" width="15" style="412" customWidth="1"/>
    <col min="10761" max="11008" width="9.33203125" style="412"/>
    <col min="11009" max="11009" width="9" style="412" customWidth="1"/>
    <col min="11010" max="11010" width="67.83203125" style="412" bestFit="1" customWidth="1"/>
    <col min="11011" max="11011" width="8.33203125" style="412" customWidth="1"/>
    <col min="11012" max="11012" width="8.5" style="412" customWidth="1"/>
    <col min="11013" max="11013" width="15.1640625" style="412" customWidth="1"/>
    <col min="11014" max="11014" width="15.33203125" style="412" customWidth="1"/>
    <col min="11015" max="11015" width="15.5" style="412" customWidth="1"/>
    <col min="11016" max="11016" width="15" style="412" customWidth="1"/>
    <col min="11017" max="11264" width="9.33203125" style="412"/>
    <col min="11265" max="11265" width="9" style="412" customWidth="1"/>
    <col min="11266" max="11266" width="67.83203125" style="412" bestFit="1" customWidth="1"/>
    <col min="11267" max="11267" width="8.33203125" style="412" customWidth="1"/>
    <col min="11268" max="11268" width="8.5" style="412" customWidth="1"/>
    <col min="11269" max="11269" width="15.1640625" style="412" customWidth="1"/>
    <col min="11270" max="11270" width="15.33203125" style="412" customWidth="1"/>
    <col min="11271" max="11271" width="15.5" style="412" customWidth="1"/>
    <col min="11272" max="11272" width="15" style="412" customWidth="1"/>
    <col min="11273" max="11520" width="9.33203125" style="412"/>
    <col min="11521" max="11521" width="9" style="412" customWidth="1"/>
    <col min="11522" max="11522" width="67.83203125" style="412" bestFit="1" customWidth="1"/>
    <col min="11523" max="11523" width="8.33203125" style="412" customWidth="1"/>
    <col min="11524" max="11524" width="8.5" style="412" customWidth="1"/>
    <col min="11525" max="11525" width="15.1640625" style="412" customWidth="1"/>
    <col min="11526" max="11526" width="15.33203125" style="412" customWidth="1"/>
    <col min="11527" max="11527" width="15.5" style="412" customWidth="1"/>
    <col min="11528" max="11528" width="15" style="412" customWidth="1"/>
    <col min="11529" max="11776" width="9.33203125" style="412"/>
    <col min="11777" max="11777" width="9" style="412" customWidth="1"/>
    <col min="11778" max="11778" width="67.83203125" style="412" bestFit="1" customWidth="1"/>
    <col min="11779" max="11779" width="8.33203125" style="412" customWidth="1"/>
    <col min="11780" max="11780" width="8.5" style="412" customWidth="1"/>
    <col min="11781" max="11781" width="15.1640625" style="412" customWidth="1"/>
    <col min="11782" max="11782" width="15.33203125" style="412" customWidth="1"/>
    <col min="11783" max="11783" width="15.5" style="412" customWidth="1"/>
    <col min="11784" max="11784" width="15" style="412" customWidth="1"/>
    <col min="11785" max="12032" width="9.33203125" style="412"/>
    <col min="12033" max="12033" width="9" style="412" customWidth="1"/>
    <col min="12034" max="12034" width="67.83203125" style="412" bestFit="1" customWidth="1"/>
    <col min="12035" max="12035" width="8.33203125" style="412" customWidth="1"/>
    <col min="12036" max="12036" width="8.5" style="412" customWidth="1"/>
    <col min="12037" max="12037" width="15.1640625" style="412" customWidth="1"/>
    <col min="12038" max="12038" width="15.33203125" style="412" customWidth="1"/>
    <col min="12039" max="12039" width="15.5" style="412" customWidth="1"/>
    <col min="12040" max="12040" width="15" style="412" customWidth="1"/>
    <col min="12041" max="12288" width="9.33203125" style="412"/>
    <col min="12289" max="12289" width="9" style="412" customWidth="1"/>
    <col min="12290" max="12290" width="67.83203125" style="412" bestFit="1" customWidth="1"/>
    <col min="12291" max="12291" width="8.33203125" style="412" customWidth="1"/>
    <col min="12292" max="12292" width="8.5" style="412" customWidth="1"/>
    <col min="12293" max="12293" width="15.1640625" style="412" customWidth="1"/>
    <col min="12294" max="12294" width="15.33203125" style="412" customWidth="1"/>
    <col min="12295" max="12295" width="15.5" style="412" customWidth="1"/>
    <col min="12296" max="12296" width="15" style="412" customWidth="1"/>
    <col min="12297" max="12544" width="9.33203125" style="412"/>
    <col min="12545" max="12545" width="9" style="412" customWidth="1"/>
    <col min="12546" max="12546" width="67.83203125" style="412" bestFit="1" customWidth="1"/>
    <col min="12547" max="12547" width="8.33203125" style="412" customWidth="1"/>
    <col min="12548" max="12548" width="8.5" style="412" customWidth="1"/>
    <col min="12549" max="12549" width="15.1640625" style="412" customWidth="1"/>
    <col min="12550" max="12550" width="15.33203125" style="412" customWidth="1"/>
    <col min="12551" max="12551" width="15.5" style="412" customWidth="1"/>
    <col min="12552" max="12552" width="15" style="412" customWidth="1"/>
    <col min="12553" max="12800" width="9.33203125" style="412"/>
    <col min="12801" max="12801" width="9" style="412" customWidth="1"/>
    <col min="12802" max="12802" width="67.83203125" style="412" bestFit="1" customWidth="1"/>
    <col min="12803" max="12803" width="8.33203125" style="412" customWidth="1"/>
    <col min="12804" max="12804" width="8.5" style="412" customWidth="1"/>
    <col min="12805" max="12805" width="15.1640625" style="412" customWidth="1"/>
    <col min="12806" max="12806" width="15.33203125" style="412" customWidth="1"/>
    <col min="12807" max="12807" width="15.5" style="412" customWidth="1"/>
    <col min="12808" max="12808" width="15" style="412" customWidth="1"/>
    <col min="12809" max="13056" width="9.33203125" style="412"/>
    <col min="13057" max="13057" width="9" style="412" customWidth="1"/>
    <col min="13058" max="13058" width="67.83203125" style="412" bestFit="1" customWidth="1"/>
    <col min="13059" max="13059" width="8.33203125" style="412" customWidth="1"/>
    <col min="13060" max="13060" width="8.5" style="412" customWidth="1"/>
    <col min="13061" max="13061" width="15.1640625" style="412" customWidth="1"/>
    <col min="13062" max="13062" width="15.33203125" style="412" customWidth="1"/>
    <col min="13063" max="13063" width="15.5" style="412" customWidth="1"/>
    <col min="13064" max="13064" width="15" style="412" customWidth="1"/>
    <col min="13065" max="13312" width="9.33203125" style="412"/>
    <col min="13313" max="13313" width="9" style="412" customWidth="1"/>
    <col min="13314" max="13314" width="67.83203125" style="412" bestFit="1" customWidth="1"/>
    <col min="13315" max="13315" width="8.33203125" style="412" customWidth="1"/>
    <col min="13316" max="13316" width="8.5" style="412" customWidth="1"/>
    <col min="13317" max="13317" width="15.1640625" style="412" customWidth="1"/>
    <col min="13318" max="13318" width="15.33203125" style="412" customWidth="1"/>
    <col min="13319" max="13319" width="15.5" style="412" customWidth="1"/>
    <col min="13320" max="13320" width="15" style="412" customWidth="1"/>
    <col min="13321" max="13568" width="9.33203125" style="412"/>
    <col min="13569" max="13569" width="9" style="412" customWidth="1"/>
    <col min="13570" max="13570" width="67.83203125" style="412" bestFit="1" customWidth="1"/>
    <col min="13571" max="13571" width="8.33203125" style="412" customWidth="1"/>
    <col min="13572" max="13572" width="8.5" style="412" customWidth="1"/>
    <col min="13573" max="13573" width="15.1640625" style="412" customWidth="1"/>
    <col min="13574" max="13574" width="15.33203125" style="412" customWidth="1"/>
    <col min="13575" max="13575" width="15.5" style="412" customWidth="1"/>
    <col min="13576" max="13576" width="15" style="412" customWidth="1"/>
    <col min="13577" max="13824" width="9.33203125" style="412"/>
    <col min="13825" max="13825" width="9" style="412" customWidth="1"/>
    <col min="13826" max="13826" width="67.83203125" style="412" bestFit="1" customWidth="1"/>
    <col min="13827" max="13827" width="8.33203125" style="412" customWidth="1"/>
    <col min="13828" max="13828" width="8.5" style="412" customWidth="1"/>
    <col min="13829" max="13829" width="15.1640625" style="412" customWidth="1"/>
    <col min="13830" max="13830" width="15.33203125" style="412" customWidth="1"/>
    <col min="13831" max="13831" width="15.5" style="412" customWidth="1"/>
    <col min="13832" max="13832" width="15" style="412" customWidth="1"/>
    <col min="13833" max="14080" width="9.33203125" style="412"/>
    <col min="14081" max="14081" width="9" style="412" customWidth="1"/>
    <col min="14082" max="14082" width="67.83203125" style="412" bestFit="1" customWidth="1"/>
    <col min="14083" max="14083" width="8.33203125" style="412" customWidth="1"/>
    <col min="14084" max="14084" width="8.5" style="412" customWidth="1"/>
    <col min="14085" max="14085" width="15.1640625" style="412" customWidth="1"/>
    <col min="14086" max="14086" width="15.33203125" style="412" customWidth="1"/>
    <col min="14087" max="14087" width="15.5" style="412" customWidth="1"/>
    <col min="14088" max="14088" width="15" style="412" customWidth="1"/>
    <col min="14089" max="14336" width="9.33203125" style="412"/>
    <col min="14337" max="14337" width="9" style="412" customWidth="1"/>
    <col min="14338" max="14338" width="67.83203125" style="412" bestFit="1" customWidth="1"/>
    <col min="14339" max="14339" width="8.33203125" style="412" customWidth="1"/>
    <col min="14340" max="14340" width="8.5" style="412" customWidth="1"/>
    <col min="14341" max="14341" width="15.1640625" style="412" customWidth="1"/>
    <col min="14342" max="14342" width="15.33203125" style="412" customWidth="1"/>
    <col min="14343" max="14343" width="15.5" style="412" customWidth="1"/>
    <col min="14344" max="14344" width="15" style="412" customWidth="1"/>
    <col min="14345" max="14592" width="9.33203125" style="412"/>
    <col min="14593" max="14593" width="9" style="412" customWidth="1"/>
    <col min="14594" max="14594" width="67.83203125" style="412" bestFit="1" customWidth="1"/>
    <col min="14595" max="14595" width="8.33203125" style="412" customWidth="1"/>
    <col min="14596" max="14596" width="8.5" style="412" customWidth="1"/>
    <col min="14597" max="14597" width="15.1640625" style="412" customWidth="1"/>
    <col min="14598" max="14598" width="15.33203125" style="412" customWidth="1"/>
    <col min="14599" max="14599" width="15.5" style="412" customWidth="1"/>
    <col min="14600" max="14600" width="15" style="412" customWidth="1"/>
    <col min="14601" max="14848" width="9.33203125" style="412"/>
    <col min="14849" max="14849" width="9" style="412" customWidth="1"/>
    <col min="14850" max="14850" width="67.83203125" style="412" bestFit="1" customWidth="1"/>
    <col min="14851" max="14851" width="8.33203125" style="412" customWidth="1"/>
    <col min="14852" max="14852" width="8.5" style="412" customWidth="1"/>
    <col min="14853" max="14853" width="15.1640625" style="412" customWidth="1"/>
    <col min="14854" max="14854" width="15.33203125" style="412" customWidth="1"/>
    <col min="14855" max="14855" width="15.5" style="412" customWidth="1"/>
    <col min="14856" max="14856" width="15" style="412" customWidth="1"/>
    <col min="14857" max="15104" width="9.33203125" style="412"/>
    <col min="15105" max="15105" width="9" style="412" customWidth="1"/>
    <col min="15106" max="15106" width="67.83203125" style="412" bestFit="1" customWidth="1"/>
    <col min="15107" max="15107" width="8.33203125" style="412" customWidth="1"/>
    <col min="15108" max="15108" width="8.5" style="412" customWidth="1"/>
    <col min="15109" max="15109" width="15.1640625" style="412" customWidth="1"/>
    <col min="15110" max="15110" width="15.33203125" style="412" customWidth="1"/>
    <col min="15111" max="15111" width="15.5" style="412" customWidth="1"/>
    <col min="15112" max="15112" width="15" style="412" customWidth="1"/>
    <col min="15113" max="15360" width="9.33203125" style="412"/>
    <col min="15361" max="15361" width="9" style="412" customWidth="1"/>
    <col min="15362" max="15362" width="67.83203125" style="412" bestFit="1" customWidth="1"/>
    <col min="15363" max="15363" width="8.33203125" style="412" customWidth="1"/>
    <col min="15364" max="15364" width="8.5" style="412" customWidth="1"/>
    <col min="15365" max="15365" width="15.1640625" style="412" customWidth="1"/>
    <col min="15366" max="15366" width="15.33203125" style="412" customWidth="1"/>
    <col min="15367" max="15367" width="15.5" style="412" customWidth="1"/>
    <col min="15368" max="15368" width="15" style="412" customWidth="1"/>
    <col min="15369" max="15616" width="9.33203125" style="412"/>
    <col min="15617" max="15617" width="9" style="412" customWidth="1"/>
    <col min="15618" max="15618" width="67.83203125" style="412" bestFit="1" customWidth="1"/>
    <col min="15619" max="15619" width="8.33203125" style="412" customWidth="1"/>
    <col min="15620" max="15620" width="8.5" style="412" customWidth="1"/>
    <col min="15621" max="15621" width="15.1640625" style="412" customWidth="1"/>
    <col min="15622" max="15622" width="15.33203125" style="412" customWidth="1"/>
    <col min="15623" max="15623" width="15.5" style="412" customWidth="1"/>
    <col min="15624" max="15624" width="15" style="412" customWidth="1"/>
    <col min="15625" max="15872" width="9.33203125" style="412"/>
    <col min="15873" max="15873" width="9" style="412" customWidth="1"/>
    <col min="15874" max="15874" width="67.83203125" style="412" bestFit="1" customWidth="1"/>
    <col min="15875" max="15875" width="8.33203125" style="412" customWidth="1"/>
    <col min="15876" max="15876" width="8.5" style="412" customWidth="1"/>
    <col min="15877" max="15877" width="15.1640625" style="412" customWidth="1"/>
    <col min="15878" max="15878" width="15.33203125" style="412" customWidth="1"/>
    <col min="15879" max="15879" width="15.5" style="412" customWidth="1"/>
    <col min="15880" max="15880" width="15" style="412" customWidth="1"/>
    <col min="15881" max="16128" width="9.33203125" style="412"/>
    <col min="16129" max="16129" width="9" style="412" customWidth="1"/>
    <col min="16130" max="16130" width="67.83203125" style="412" bestFit="1" customWidth="1"/>
    <col min="16131" max="16131" width="8.33203125" style="412" customWidth="1"/>
    <col min="16132" max="16132" width="8.5" style="412" customWidth="1"/>
    <col min="16133" max="16133" width="15.1640625" style="412" customWidth="1"/>
    <col min="16134" max="16134" width="15.33203125" style="412" customWidth="1"/>
    <col min="16135" max="16135" width="15.5" style="412" customWidth="1"/>
    <col min="16136" max="16136" width="15" style="412" customWidth="1"/>
    <col min="16137" max="16384" width="9.33203125" style="412"/>
  </cols>
  <sheetData>
    <row r="1" spans="1:8" x14ac:dyDescent="0.2">
      <c r="B1" s="412"/>
      <c r="C1" s="412"/>
      <c r="D1" s="412"/>
    </row>
    <row r="2" spans="1:8" ht="20.25" x14ac:dyDescent="0.3">
      <c r="A2" s="413" t="s">
        <v>3703</v>
      </c>
      <c r="B2" s="414"/>
      <c r="C2" s="414"/>
      <c r="D2" s="414"/>
      <c r="E2" s="414"/>
      <c r="F2" s="414"/>
      <c r="G2" s="415"/>
      <c r="H2" s="415"/>
    </row>
    <row r="3" spans="1:8" x14ac:dyDescent="0.2">
      <c r="B3" s="412"/>
      <c r="C3" s="412"/>
      <c r="D3" s="412"/>
    </row>
    <row r="4" spans="1:8" x14ac:dyDescent="0.2">
      <c r="A4" s="416"/>
      <c r="B4" s="417"/>
      <c r="C4" s="418"/>
      <c r="D4" s="419"/>
      <c r="E4" s="416"/>
      <c r="F4" s="416"/>
      <c r="G4" s="416"/>
      <c r="H4" s="416"/>
    </row>
    <row r="5" spans="1:8" x14ac:dyDescent="0.2">
      <c r="A5" s="420"/>
      <c r="B5" s="417"/>
      <c r="C5" s="418"/>
      <c r="D5" s="419" t="s">
        <v>3704</v>
      </c>
      <c r="E5" s="421" t="s">
        <v>3705</v>
      </c>
      <c r="F5" s="422" t="s">
        <v>3706</v>
      </c>
      <c r="G5" s="421" t="s">
        <v>3431</v>
      </c>
      <c r="H5" s="422" t="s">
        <v>3431</v>
      </c>
    </row>
    <row r="6" spans="1:8" x14ac:dyDescent="0.2">
      <c r="A6" s="418"/>
      <c r="B6" s="423"/>
      <c r="C6" s="418" t="s">
        <v>3707</v>
      </c>
      <c r="D6" s="419"/>
      <c r="E6" s="424" t="s">
        <v>3708</v>
      </c>
      <c r="F6" s="425" t="s">
        <v>3430</v>
      </c>
      <c r="G6" s="424" t="s">
        <v>3708</v>
      </c>
      <c r="H6" s="425" t="s">
        <v>3430</v>
      </c>
    </row>
    <row r="7" spans="1:8" x14ac:dyDescent="0.2">
      <c r="A7" s="426" t="s">
        <v>3709</v>
      </c>
      <c r="B7" s="417" t="s">
        <v>3710</v>
      </c>
      <c r="C7" s="418"/>
      <c r="D7" s="419"/>
      <c r="E7" s="447"/>
      <c r="F7" s="448"/>
      <c r="G7" s="447"/>
      <c r="H7" s="448"/>
    </row>
    <row r="8" spans="1:8" x14ac:dyDescent="0.2">
      <c r="A8" s="426"/>
      <c r="B8" s="416" t="s">
        <v>3711</v>
      </c>
      <c r="C8" s="418" t="s">
        <v>562</v>
      </c>
      <c r="D8" s="416">
        <v>1</v>
      </c>
      <c r="E8" s="449"/>
      <c r="F8" s="450"/>
      <c r="G8" s="450">
        <f>E8*D8</f>
        <v>0</v>
      </c>
      <c r="H8" s="451">
        <f t="shared" ref="H8:H19" si="0">F8*D8</f>
        <v>0</v>
      </c>
    </row>
    <row r="9" spans="1:8" x14ac:dyDescent="0.2">
      <c r="A9" s="426"/>
      <c r="B9" s="416" t="s">
        <v>3712</v>
      </c>
      <c r="C9" s="418" t="s">
        <v>277</v>
      </c>
      <c r="D9" s="416">
        <v>2</v>
      </c>
      <c r="E9" s="449"/>
      <c r="F9" s="450"/>
      <c r="G9" s="450">
        <f t="shared" ref="G9:G19" si="1">E9*D9</f>
        <v>0</v>
      </c>
      <c r="H9" s="451">
        <f t="shared" si="0"/>
        <v>0</v>
      </c>
    </row>
    <row r="10" spans="1:8" x14ac:dyDescent="0.2">
      <c r="A10" s="426"/>
      <c r="B10" s="416" t="s">
        <v>3713</v>
      </c>
      <c r="C10" s="418" t="s">
        <v>277</v>
      </c>
      <c r="D10" s="416">
        <v>0.25</v>
      </c>
      <c r="E10" s="449"/>
      <c r="F10" s="450"/>
      <c r="G10" s="450">
        <f t="shared" si="1"/>
        <v>0</v>
      </c>
      <c r="H10" s="451">
        <f t="shared" si="0"/>
        <v>0</v>
      </c>
    </row>
    <row r="11" spans="1:8" x14ac:dyDescent="0.2">
      <c r="A11" s="426"/>
      <c r="B11" s="416" t="s">
        <v>3714</v>
      </c>
      <c r="C11" s="418" t="s">
        <v>277</v>
      </c>
      <c r="D11" s="416">
        <v>0.25</v>
      </c>
      <c r="E11" s="449"/>
      <c r="F11" s="450"/>
      <c r="G11" s="450">
        <f t="shared" si="1"/>
        <v>0</v>
      </c>
      <c r="H11" s="450">
        <f t="shared" si="0"/>
        <v>0</v>
      </c>
    </row>
    <row r="12" spans="1:8" x14ac:dyDescent="0.2">
      <c r="A12" s="418"/>
      <c r="B12" s="416" t="s">
        <v>3715</v>
      </c>
      <c r="C12" s="418" t="s">
        <v>277</v>
      </c>
      <c r="D12" s="416">
        <v>0.25</v>
      </c>
      <c r="E12" s="449"/>
      <c r="F12" s="450"/>
      <c r="G12" s="450">
        <f t="shared" si="1"/>
        <v>0</v>
      </c>
      <c r="H12" s="450">
        <f t="shared" si="0"/>
        <v>0</v>
      </c>
    </row>
    <row r="13" spans="1:8" x14ac:dyDescent="0.2">
      <c r="A13" s="418"/>
      <c r="B13" s="416" t="s">
        <v>3716</v>
      </c>
      <c r="C13" s="418" t="s">
        <v>396</v>
      </c>
      <c r="D13" s="416">
        <v>11</v>
      </c>
      <c r="E13" s="449"/>
      <c r="F13" s="450"/>
      <c r="G13" s="450">
        <f t="shared" si="1"/>
        <v>0</v>
      </c>
      <c r="H13" s="450">
        <f t="shared" si="0"/>
        <v>0</v>
      </c>
    </row>
    <row r="14" spans="1:8" x14ac:dyDescent="0.2">
      <c r="A14" s="418"/>
      <c r="B14" s="416" t="s">
        <v>3717</v>
      </c>
      <c r="C14" s="418" t="s">
        <v>277</v>
      </c>
      <c r="D14" s="416">
        <v>1</v>
      </c>
      <c r="E14" s="449"/>
      <c r="F14" s="450"/>
      <c r="G14" s="450">
        <f t="shared" si="1"/>
        <v>0</v>
      </c>
      <c r="H14" s="450">
        <f t="shared" si="0"/>
        <v>0</v>
      </c>
    </row>
    <row r="15" spans="1:8" x14ac:dyDescent="0.2">
      <c r="A15" s="418"/>
      <c r="B15" s="416" t="s">
        <v>3714</v>
      </c>
      <c r="C15" s="418" t="s">
        <v>277</v>
      </c>
      <c r="D15" s="416">
        <v>1</v>
      </c>
      <c r="E15" s="449"/>
      <c r="F15" s="450"/>
      <c r="G15" s="450">
        <f t="shared" si="1"/>
        <v>0</v>
      </c>
      <c r="H15" s="450">
        <f t="shared" si="0"/>
        <v>0</v>
      </c>
    </row>
    <row r="16" spans="1:8" x14ac:dyDescent="0.2">
      <c r="A16" s="418"/>
      <c r="B16" s="416" t="s">
        <v>3718</v>
      </c>
      <c r="C16" s="418" t="s">
        <v>277</v>
      </c>
      <c r="D16" s="416">
        <v>0.2</v>
      </c>
      <c r="E16" s="449"/>
      <c r="F16" s="450"/>
      <c r="G16" s="450">
        <f t="shared" si="1"/>
        <v>0</v>
      </c>
      <c r="H16" s="450">
        <f t="shared" si="0"/>
        <v>0</v>
      </c>
    </row>
    <row r="17" spans="1:8" x14ac:dyDescent="0.2">
      <c r="A17" s="418"/>
      <c r="B17" s="416" t="s">
        <v>3719</v>
      </c>
      <c r="C17" s="418" t="s">
        <v>277</v>
      </c>
      <c r="D17" s="416">
        <v>1</v>
      </c>
      <c r="E17" s="449"/>
      <c r="F17" s="450"/>
      <c r="G17" s="450">
        <f t="shared" si="1"/>
        <v>0</v>
      </c>
      <c r="H17" s="450">
        <f t="shared" si="0"/>
        <v>0</v>
      </c>
    </row>
    <row r="18" spans="1:8" x14ac:dyDescent="0.2">
      <c r="A18" s="418"/>
      <c r="B18" s="416" t="s">
        <v>3720</v>
      </c>
      <c r="C18" s="418"/>
      <c r="D18" s="416"/>
      <c r="E18" s="449"/>
      <c r="F18" s="450"/>
      <c r="G18" s="450"/>
      <c r="H18" s="450"/>
    </row>
    <row r="19" spans="1:8" x14ac:dyDescent="0.2">
      <c r="A19" s="418"/>
      <c r="B19" s="416" t="s">
        <v>3721</v>
      </c>
      <c r="C19" s="418" t="s">
        <v>3461</v>
      </c>
      <c r="D19" s="416">
        <v>1</v>
      </c>
      <c r="E19" s="449"/>
      <c r="F19" s="450"/>
      <c r="G19" s="450">
        <f t="shared" si="1"/>
        <v>0</v>
      </c>
      <c r="H19" s="450">
        <f t="shared" si="0"/>
        <v>0</v>
      </c>
    </row>
    <row r="20" spans="1:8" x14ac:dyDescent="0.2">
      <c r="A20" s="418"/>
      <c r="B20" s="427" t="s">
        <v>3722</v>
      </c>
      <c r="C20" s="418"/>
      <c r="D20" s="416"/>
      <c r="E20" s="449"/>
      <c r="F20" s="450"/>
      <c r="G20" s="450"/>
      <c r="H20" s="450"/>
    </row>
    <row r="21" spans="1:8" x14ac:dyDescent="0.2">
      <c r="A21" s="418"/>
      <c r="B21" s="416" t="s">
        <v>3723</v>
      </c>
      <c r="C21" s="418"/>
      <c r="D21" s="416"/>
      <c r="E21" s="449"/>
      <c r="F21" s="450"/>
      <c r="G21" s="450"/>
      <c r="H21" s="450"/>
    </row>
    <row r="22" spans="1:8" x14ac:dyDescent="0.2">
      <c r="A22" s="418"/>
      <c r="B22" s="416" t="s">
        <v>3724</v>
      </c>
      <c r="C22" s="418"/>
      <c r="D22" s="416"/>
      <c r="E22" s="449"/>
      <c r="F22" s="450"/>
      <c r="G22" s="450"/>
      <c r="H22" s="450"/>
    </row>
    <row r="23" spans="1:8" x14ac:dyDescent="0.2">
      <c r="A23" s="418"/>
      <c r="B23" s="416" t="s">
        <v>3725</v>
      </c>
      <c r="C23" s="418" t="s">
        <v>3461</v>
      </c>
      <c r="D23" s="416">
        <v>1</v>
      </c>
      <c r="E23" s="449"/>
      <c r="F23" s="450"/>
      <c r="G23" s="450">
        <f t="shared" ref="G23:G28" si="2">E23*D23</f>
        <v>0</v>
      </c>
      <c r="H23" s="450">
        <f t="shared" ref="H23:H28" si="3">F23*D23</f>
        <v>0</v>
      </c>
    </row>
    <row r="24" spans="1:8" x14ac:dyDescent="0.2">
      <c r="A24" s="418"/>
      <c r="B24" s="416" t="s">
        <v>3726</v>
      </c>
      <c r="C24" s="418" t="s">
        <v>3461</v>
      </c>
      <c r="D24" s="416">
        <v>1</v>
      </c>
      <c r="E24" s="449"/>
      <c r="F24" s="450"/>
      <c r="G24" s="450">
        <f t="shared" si="2"/>
        <v>0</v>
      </c>
      <c r="H24" s="450">
        <f t="shared" si="3"/>
        <v>0</v>
      </c>
    </row>
    <row r="25" spans="1:8" x14ac:dyDescent="0.2">
      <c r="A25" s="418"/>
      <c r="B25" s="416" t="s">
        <v>3727</v>
      </c>
      <c r="C25" s="418" t="s">
        <v>396</v>
      </c>
      <c r="D25" s="416">
        <v>11</v>
      </c>
      <c r="E25" s="449"/>
      <c r="F25" s="450"/>
      <c r="G25" s="450">
        <f t="shared" si="2"/>
        <v>0</v>
      </c>
      <c r="H25" s="450">
        <f t="shared" si="3"/>
        <v>0</v>
      </c>
    </row>
    <row r="26" spans="1:8" x14ac:dyDescent="0.2">
      <c r="A26" s="418"/>
      <c r="B26" s="416" t="s">
        <v>3728</v>
      </c>
      <c r="C26" s="418" t="s">
        <v>396</v>
      </c>
      <c r="D26" s="416">
        <v>11</v>
      </c>
      <c r="E26" s="449"/>
      <c r="F26" s="450"/>
      <c r="G26" s="450">
        <f t="shared" si="2"/>
        <v>0</v>
      </c>
      <c r="H26" s="450">
        <f t="shared" si="3"/>
        <v>0</v>
      </c>
    </row>
    <row r="27" spans="1:8" x14ac:dyDescent="0.2">
      <c r="A27" s="418"/>
      <c r="B27" s="416" t="s">
        <v>3729</v>
      </c>
      <c r="C27" s="418" t="s">
        <v>396</v>
      </c>
      <c r="D27" s="416">
        <v>11</v>
      </c>
      <c r="E27" s="449"/>
      <c r="F27" s="450"/>
      <c r="G27" s="450">
        <f t="shared" si="2"/>
        <v>0</v>
      </c>
      <c r="H27" s="450">
        <f t="shared" si="3"/>
        <v>0</v>
      </c>
    </row>
    <row r="28" spans="1:8" x14ac:dyDescent="0.2">
      <c r="A28" s="418"/>
      <c r="B28" s="416" t="s">
        <v>3714</v>
      </c>
      <c r="C28" s="418" t="s">
        <v>277</v>
      </c>
      <c r="D28" s="416">
        <v>2</v>
      </c>
      <c r="E28" s="449"/>
      <c r="F28" s="450"/>
      <c r="G28" s="450">
        <f t="shared" si="2"/>
        <v>0</v>
      </c>
      <c r="H28" s="450">
        <f t="shared" si="3"/>
        <v>0</v>
      </c>
    </row>
    <row r="29" spans="1:8" x14ac:dyDescent="0.2">
      <c r="A29" s="418"/>
      <c r="B29" s="416" t="s">
        <v>3730</v>
      </c>
      <c r="C29" s="418" t="s">
        <v>3461</v>
      </c>
      <c r="D29" s="416">
        <v>1</v>
      </c>
      <c r="E29" s="449"/>
      <c r="F29" s="450"/>
      <c r="G29" s="450">
        <f>E29*D29</f>
        <v>0</v>
      </c>
      <c r="H29" s="450">
        <f>F29*D29</f>
        <v>0</v>
      </c>
    </row>
    <row r="30" spans="1:8" x14ac:dyDescent="0.2">
      <c r="A30" s="428" t="s">
        <v>3709</v>
      </c>
      <c r="B30" s="429" t="s">
        <v>3731</v>
      </c>
      <c r="C30" s="428"/>
      <c r="D30" s="430"/>
      <c r="E30" s="452"/>
      <c r="F30" s="453"/>
      <c r="G30" s="453">
        <f>SUM(G7:G29)</f>
        <v>0</v>
      </c>
      <c r="H30" s="454">
        <f>SUM(H7:H29)</f>
        <v>0</v>
      </c>
    </row>
    <row r="31" spans="1:8" x14ac:dyDescent="0.2">
      <c r="A31" s="418"/>
      <c r="B31" s="423"/>
      <c r="C31" s="418"/>
      <c r="D31" s="419"/>
      <c r="E31" s="447"/>
      <c r="F31" s="448"/>
      <c r="G31" s="447"/>
      <c r="H31" s="455"/>
    </row>
    <row r="32" spans="1:8" x14ac:dyDescent="0.2">
      <c r="A32" s="426" t="s">
        <v>3732</v>
      </c>
      <c r="B32" s="417" t="s">
        <v>3733</v>
      </c>
      <c r="C32" s="418"/>
      <c r="D32" s="419"/>
      <c r="E32" s="447"/>
      <c r="F32" s="448"/>
      <c r="G32" s="447"/>
      <c r="H32" s="455"/>
    </row>
    <row r="33" spans="1:8" x14ac:dyDescent="0.2">
      <c r="A33" s="431"/>
      <c r="B33" s="432" t="s">
        <v>3734</v>
      </c>
      <c r="C33" s="431" t="s">
        <v>396</v>
      </c>
      <c r="D33" s="419">
        <v>10</v>
      </c>
      <c r="E33" s="456"/>
      <c r="F33" s="457"/>
      <c r="G33" s="457">
        <f t="shared" ref="G33:G46" si="4">D33*E33</f>
        <v>0</v>
      </c>
      <c r="H33" s="457">
        <f t="shared" ref="H33:H46" si="5">D33*F33</f>
        <v>0</v>
      </c>
    </row>
    <row r="34" spans="1:8" x14ac:dyDescent="0.2">
      <c r="A34" s="431"/>
      <c r="B34" s="432" t="s">
        <v>3735</v>
      </c>
      <c r="C34" s="431" t="s">
        <v>396</v>
      </c>
      <c r="D34" s="419">
        <v>10</v>
      </c>
      <c r="E34" s="456"/>
      <c r="F34" s="457"/>
      <c r="G34" s="457">
        <f t="shared" si="4"/>
        <v>0</v>
      </c>
      <c r="H34" s="457">
        <f t="shared" si="5"/>
        <v>0</v>
      </c>
    </row>
    <row r="35" spans="1:8" x14ac:dyDescent="0.2">
      <c r="A35" s="431"/>
      <c r="B35" s="432" t="s">
        <v>3736</v>
      </c>
      <c r="C35" s="431" t="s">
        <v>396</v>
      </c>
      <c r="D35" s="419">
        <v>50</v>
      </c>
      <c r="E35" s="456"/>
      <c r="F35" s="457"/>
      <c r="G35" s="457">
        <f>D35*E35</f>
        <v>0</v>
      </c>
      <c r="H35" s="457">
        <f>D35*F35</f>
        <v>0</v>
      </c>
    </row>
    <row r="36" spans="1:8" x14ac:dyDescent="0.2">
      <c r="A36" s="431"/>
      <c r="B36" s="432" t="s">
        <v>3737</v>
      </c>
      <c r="C36" s="431" t="s">
        <v>396</v>
      </c>
      <c r="D36" s="419">
        <v>5</v>
      </c>
      <c r="E36" s="456"/>
      <c r="F36" s="457"/>
      <c r="G36" s="457">
        <f t="shared" si="4"/>
        <v>0</v>
      </c>
      <c r="H36" s="457">
        <f t="shared" si="5"/>
        <v>0</v>
      </c>
    </row>
    <row r="37" spans="1:8" x14ac:dyDescent="0.2">
      <c r="A37" s="431"/>
      <c r="B37" s="432" t="s">
        <v>3738</v>
      </c>
      <c r="C37" s="431" t="s">
        <v>396</v>
      </c>
      <c r="D37" s="419">
        <v>10</v>
      </c>
      <c r="E37" s="456"/>
      <c r="F37" s="457"/>
      <c r="G37" s="457">
        <f t="shared" si="4"/>
        <v>0</v>
      </c>
      <c r="H37" s="457">
        <f t="shared" si="5"/>
        <v>0</v>
      </c>
    </row>
    <row r="38" spans="1:8" x14ac:dyDescent="0.2">
      <c r="A38" s="431"/>
      <c r="B38" s="432" t="s">
        <v>3739</v>
      </c>
      <c r="C38" s="431" t="s">
        <v>396</v>
      </c>
      <c r="D38" s="419">
        <v>10</v>
      </c>
      <c r="E38" s="456"/>
      <c r="F38" s="457"/>
      <c r="G38" s="457">
        <f t="shared" si="4"/>
        <v>0</v>
      </c>
      <c r="H38" s="457">
        <f t="shared" si="5"/>
        <v>0</v>
      </c>
    </row>
    <row r="39" spans="1:8" x14ac:dyDescent="0.2">
      <c r="A39" s="431"/>
      <c r="B39" s="432" t="s">
        <v>3740</v>
      </c>
      <c r="C39" s="431" t="s">
        <v>396</v>
      </c>
      <c r="D39" s="419">
        <v>10</v>
      </c>
      <c r="E39" s="456"/>
      <c r="F39" s="457"/>
      <c r="G39" s="457">
        <f>D39*E39</f>
        <v>0</v>
      </c>
      <c r="H39" s="457">
        <f>D39*F39</f>
        <v>0</v>
      </c>
    </row>
    <row r="40" spans="1:8" x14ac:dyDescent="0.2">
      <c r="A40" s="431"/>
      <c r="B40" s="432" t="s">
        <v>3741</v>
      </c>
      <c r="C40" s="431" t="s">
        <v>3461</v>
      </c>
      <c r="D40" s="419">
        <v>4</v>
      </c>
      <c r="E40" s="456"/>
      <c r="F40" s="457"/>
      <c r="G40" s="457">
        <f t="shared" si="4"/>
        <v>0</v>
      </c>
      <c r="H40" s="457">
        <f t="shared" si="5"/>
        <v>0</v>
      </c>
    </row>
    <row r="41" spans="1:8" x14ac:dyDescent="0.2">
      <c r="A41" s="431"/>
      <c r="B41" s="432" t="s">
        <v>3742</v>
      </c>
      <c r="C41" s="431" t="s">
        <v>3461</v>
      </c>
      <c r="D41" s="419">
        <v>10</v>
      </c>
      <c r="E41" s="456"/>
      <c r="F41" s="457"/>
      <c r="G41" s="457">
        <f t="shared" si="4"/>
        <v>0</v>
      </c>
      <c r="H41" s="457">
        <f t="shared" si="5"/>
        <v>0</v>
      </c>
    </row>
    <row r="42" spans="1:8" x14ac:dyDescent="0.2">
      <c r="A42" s="431"/>
      <c r="B42" s="432" t="s">
        <v>3743</v>
      </c>
      <c r="C42" s="431" t="s">
        <v>3461</v>
      </c>
      <c r="D42" s="419">
        <v>1</v>
      </c>
      <c r="E42" s="456"/>
      <c r="F42" s="457"/>
      <c r="G42" s="457">
        <f t="shared" si="4"/>
        <v>0</v>
      </c>
      <c r="H42" s="457">
        <f t="shared" si="5"/>
        <v>0</v>
      </c>
    </row>
    <row r="43" spans="1:8" x14ac:dyDescent="0.2">
      <c r="A43" s="431"/>
      <c r="B43" s="432" t="s">
        <v>3744</v>
      </c>
      <c r="C43" s="431" t="s">
        <v>3461</v>
      </c>
      <c r="D43" s="419">
        <v>3</v>
      </c>
      <c r="E43" s="456"/>
      <c r="F43" s="457"/>
      <c r="G43" s="457">
        <f t="shared" si="4"/>
        <v>0</v>
      </c>
      <c r="H43" s="457">
        <f t="shared" si="5"/>
        <v>0</v>
      </c>
    </row>
    <row r="44" spans="1:8" x14ac:dyDescent="0.2">
      <c r="A44" s="431"/>
      <c r="B44" s="432" t="s">
        <v>3745</v>
      </c>
      <c r="C44" s="431" t="s">
        <v>3461</v>
      </c>
      <c r="D44" s="419">
        <v>4</v>
      </c>
      <c r="E44" s="456"/>
      <c r="F44" s="457"/>
      <c r="G44" s="457">
        <f t="shared" si="4"/>
        <v>0</v>
      </c>
      <c r="H44" s="457">
        <f t="shared" si="5"/>
        <v>0</v>
      </c>
    </row>
    <row r="45" spans="1:8" x14ac:dyDescent="0.2">
      <c r="A45" s="431"/>
      <c r="B45" s="432" t="s">
        <v>3746</v>
      </c>
      <c r="C45" s="431" t="s">
        <v>3461</v>
      </c>
      <c r="D45" s="419">
        <v>6</v>
      </c>
      <c r="E45" s="456"/>
      <c r="F45" s="457"/>
      <c r="G45" s="457">
        <f t="shared" si="4"/>
        <v>0</v>
      </c>
      <c r="H45" s="457">
        <f t="shared" si="5"/>
        <v>0</v>
      </c>
    </row>
    <row r="46" spans="1:8" x14ac:dyDescent="0.2">
      <c r="A46" s="431"/>
      <c r="B46" s="432" t="s">
        <v>3747</v>
      </c>
      <c r="C46" s="431" t="s">
        <v>3461</v>
      </c>
      <c r="D46" s="419">
        <v>4</v>
      </c>
      <c r="E46" s="456"/>
      <c r="F46" s="457"/>
      <c r="G46" s="457">
        <f t="shared" si="4"/>
        <v>0</v>
      </c>
      <c r="H46" s="457">
        <f t="shared" si="5"/>
        <v>0</v>
      </c>
    </row>
    <row r="47" spans="1:8" x14ac:dyDescent="0.2">
      <c r="A47" s="431"/>
      <c r="B47" s="432" t="s">
        <v>3748</v>
      </c>
      <c r="C47" s="431"/>
      <c r="D47" s="419"/>
      <c r="E47" s="456"/>
      <c r="F47" s="457"/>
      <c r="G47" s="457"/>
      <c r="H47" s="457"/>
    </row>
    <row r="48" spans="1:8" x14ac:dyDescent="0.2">
      <c r="A48" s="431"/>
      <c r="B48" s="432" t="s">
        <v>3749</v>
      </c>
      <c r="C48" s="431" t="s">
        <v>3461</v>
      </c>
      <c r="D48" s="419">
        <v>1</v>
      </c>
      <c r="E48" s="456"/>
      <c r="F48" s="457"/>
      <c r="G48" s="457">
        <f>D48*E48</f>
        <v>0</v>
      </c>
      <c r="H48" s="457">
        <f>D48*F48</f>
        <v>0</v>
      </c>
    </row>
    <row r="49" spans="1:8" x14ac:dyDescent="0.2">
      <c r="A49" s="431"/>
      <c r="B49" s="433" t="s">
        <v>3750</v>
      </c>
      <c r="C49" s="431"/>
      <c r="D49" s="419"/>
      <c r="E49" s="456"/>
      <c r="F49" s="457"/>
      <c r="G49" s="457"/>
      <c r="H49" s="457"/>
    </row>
    <row r="50" spans="1:8" x14ac:dyDescent="0.2">
      <c r="A50" s="431"/>
      <c r="B50" s="432" t="s">
        <v>3751</v>
      </c>
      <c r="C50" s="431" t="s">
        <v>396</v>
      </c>
      <c r="D50" s="419">
        <v>10</v>
      </c>
      <c r="E50" s="456"/>
      <c r="F50" s="457"/>
      <c r="G50" s="457">
        <f>D50*E50</f>
        <v>0</v>
      </c>
      <c r="H50" s="457">
        <f>D50*F50</f>
        <v>0</v>
      </c>
    </row>
    <row r="51" spans="1:8" x14ac:dyDescent="0.2">
      <c r="A51" s="431"/>
      <c r="B51" s="433" t="s">
        <v>3752</v>
      </c>
      <c r="C51" s="431" t="s">
        <v>3461</v>
      </c>
      <c r="D51" s="419">
        <v>1</v>
      </c>
      <c r="E51" s="456"/>
      <c r="F51" s="457"/>
      <c r="G51" s="457">
        <f>D51*E51</f>
        <v>0</v>
      </c>
      <c r="H51" s="457">
        <f>D51*F51</f>
        <v>0</v>
      </c>
    </row>
    <row r="52" spans="1:8" x14ac:dyDescent="0.2">
      <c r="A52" s="431"/>
      <c r="B52" s="433" t="s">
        <v>3753</v>
      </c>
      <c r="C52" s="431" t="s">
        <v>396</v>
      </c>
      <c r="D52" s="419">
        <v>5</v>
      </c>
      <c r="E52" s="456"/>
      <c r="F52" s="457"/>
      <c r="G52" s="457">
        <f>D52*E52</f>
        <v>0</v>
      </c>
      <c r="H52" s="457">
        <f>D52*F52</f>
        <v>0</v>
      </c>
    </row>
    <row r="53" spans="1:8" x14ac:dyDescent="0.2">
      <c r="A53" s="431"/>
      <c r="B53" s="432"/>
      <c r="C53" s="431"/>
      <c r="D53" s="419"/>
      <c r="E53" s="456"/>
      <c r="F53" s="457"/>
      <c r="G53" s="457"/>
      <c r="H53" s="457"/>
    </row>
    <row r="54" spans="1:8" x14ac:dyDescent="0.2">
      <c r="A54" s="431"/>
      <c r="B54" s="432" t="s">
        <v>3754</v>
      </c>
      <c r="C54" s="431" t="s">
        <v>3461</v>
      </c>
      <c r="D54" s="419">
        <v>4</v>
      </c>
      <c r="E54" s="456"/>
      <c r="F54" s="457"/>
      <c r="G54" s="457">
        <f>D54*E54</f>
        <v>0</v>
      </c>
      <c r="H54" s="457">
        <f>D54*F54</f>
        <v>0</v>
      </c>
    </row>
    <row r="55" spans="1:8" s="420" customFormat="1" x14ac:dyDescent="0.2">
      <c r="A55" s="428" t="s">
        <v>3732</v>
      </c>
      <c r="B55" s="429" t="s">
        <v>3731</v>
      </c>
      <c r="C55" s="428"/>
      <c r="D55" s="430"/>
      <c r="E55" s="452"/>
      <c r="F55" s="453"/>
      <c r="G55" s="453">
        <f>SUM(G33:G54)</f>
        <v>0</v>
      </c>
      <c r="H55" s="453">
        <f>SUM(H33:H54)</f>
        <v>0</v>
      </c>
    </row>
    <row r="56" spans="1:8" x14ac:dyDescent="0.2">
      <c r="A56" s="431"/>
      <c r="B56" s="432"/>
      <c r="C56" s="431"/>
      <c r="D56" s="419"/>
      <c r="E56" s="456"/>
      <c r="F56" s="457"/>
      <c r="G56" s="457"/>
      <c r="H56" s="457"/>
    </row>
    <row r="57" spans="1:8" x14ac:dyDescent="0.2">
      <c r="A57" s="428" t="s">
        <v>3755</v>
      </c>
      <c r="B57" s="429" t="s">
        <v>3756</v>
      </c>
      <c r="C57" s="431"/>
      <c r="D57" s="419"/>
      <c r="E57" s="456"/>
      <c r="F57" s="457"/>
      <c r="G57" s="457"/>
      <c r="H57" s="457"/>
    </row>
    <row r="58" spans="1:8" x14ac:dyDescent="0.2">
      <c r="A58" s="431"/>
      <c r="B58" s="432" t="s">
        <v>3757</v>
      </c>
      <c r="C58" s="431" t="s">
        <v>396</v>
      </c>
      <c r="D58" s="419">
        <v>50</v>
      </c>
      <c r="E58" s="456"/>
      <c r="F58" s="457"/>
      <c r="G58" s="457">
        <f t="shared" ref="G58:G63" si="6">D58*E58</f>
        <v>0</v>
      </c>
      <c r="H58" s="457">
        <f t="shared" ref="H58:H63" si="7">D58*F58</f>
        <v>0</v>
      </c>
    </row>
    <row r="59" spans="1:8" x14ac:dyDescent="0.2">
      <c r="A59" s="431"/>
      <c r="B59" s="432" t="s">
        <v>3758</v>
      </c>
      <c r="C59" s="431" t="s">
        <v>396</v>
      </c>
      <c r="D59" s="419">
        <v>50</v>
      </c>
      <c r="E59" s="456"/>
      <c r="F59" s="457"/>
      <c r="G59" s="457">
        <f t="shared" si="6"/>
        <v>0</v>
      </c>
      <c r="H59" s="457">
        <f t="shared" si="7"/>
        <v>0</v>
      </c>
    </row>
    <row r="60" spans="1:8" x14ac:dyDescent="0.2">
      <c r="A60" s="431"/>
      <c r="B60" s="432" t="s">
        <v>3759</v>
      </c>
      <c r="C60" s="431" t="s">
        <v>396</v>
      </c>
      <c r="D60" s="419">
        <v>10</v>
      </c>
      <c r="E60" s="456"/>
      <c r="F60" s="457"/>
      <c r="G60" s="457">
        <f t="shared" si="6"/>
        <v>0</v>
      </c>
      <c r="H60" s="457">
        <f t="shared" si="7"/>
        <v>0</v>
      </c>
    </row>
    <row r="61" spans="1:8" x14ac:dyDescent="0.2">
      <c r="A61" s="431"/>
      <c r="B61" s="432" t="s">
        <v>3760</v>
      </c>
      <c r="C61" s="431" t="s">
        <v>396</v>
      </c>
      <c r="D61" s="419">
        <v>10</v>
      </c>
      <c r="E61" s="456"/>
      <c r="F61" s="457"/>
      <c r="G61" s="457">
        <f t="shared" si="6"/>
        <v>0</v>
      </c>
      <c r="H61" s="457">
        <f t="shared" si="7"/>
        <v>0</v>
      </c>
    </row>
    <row r="62" spans="1:8" x14ac:dyDescent="0.2">
      <c r="A62" s="431"/>
      <c r="B62" s="432" t="s">
        <v>3761</v>
      </c>
      <c r="C62" s="431" t="s">
        <v>396</v>
      </c>
      <c r="D62" s="419">
        <v>15</v>
      </c>
      <c r="E62" s="456"/>
      <c r="F62" s="457"/>
      <c r="G62" s="457">
        <f t="shared" si="6"/>
        <v>0</v>
      </c>
      <c r="H62" s="457">
        <f t="shared" si="7"/>
        <v>0</v>
      </c>
    </row>
    <row r="63" spans="1:8" x14ac:dyDescent="0.2">
      <c r="A63" s="431"/>
      <c r="B63" s="432" t="s">
        <v>3762</v>
      </c>
      <c r="C63" s="431" t="s">
        <v>396</v>
      </c>
      <c r="D63" s="419">
        <v>15</v>
      </c>
      <c r="E63" s="456"/>
      <c r="F63" s="457"/>
      <c r="G63" s="457">
        <f t="shared" si="6"/>
        <v>0</v>
      </c>
      <c r="H63" s="457">
        <f t="shared" si="7"/>
        <v>0</v>
      </c>
    </row>
    <row r="64" spans="1:8" x14ac:dyDescent="0.2">
      <c r="A64" s="431"/>
      <c r="B64" s="416" t="s">
        <v>3763</v>
      </c>
      <c r="C64" s="418" t="s">
        <v>3461</v>
      </c>
      <c r="D64" s="416">
        <v>4</v>
      </c>
      <c r="E64" s="449"/>
      <c r="F64" s="450"/>
      <c r="G64" s="450">
        <f>E64*D64</f>
        <v>0</v>
      </c>
      <c r="H64" s="450">
        <f>F64*D64</f>
        <v>0</v>
      </c>
    </row>
    <row r="65" spans="1:8" x14ac:dyDescent="0.2">
      <c r="A65" s="431"/>
      <c r="B65" s="432" t="s">
        <v>3764</v>
      </c>
      <c r="C65" s="431" t="s">
        <v>3461</v>
      </c>
      <c r="D65" s="419">
        <v>4</v>
      </c>
      <c r="E65" s="456"/>
      <c r="F65" s="457"/>
      <c r="G65" s="457">
        <f>D65*E65</f>
        <v>0</v>
      </c>
      <c r="H65" s="457">
        <f>D65*F65</f>
        <v>0</v>
      </c>
    </row>
    <row r="66" spans="1:8" x14ac:dyDescent="0.2">
      <c r="A66" s="431"/>
      <c r="B66" s="432" t="s">
        <v>3765</v>
      </c>
      <c r="C66" s="431" t="s">
        <v>3461</v>
      </c>
      <c r="D66" s="419">
        <v>8</v>
      </c>
      <c r="E66" s="456"/>
      <c r="F66" s="457"/>
      <c r="G66" s="457">
        <f>D66*E66</f>
        <v>0</v>
      </c>
      <c r="H66" s="457">
        <f>D66*F66</f>
        <v>0</v>
      </c>
    </row>
    <row r="67" spans="1:8" x14ac:dyDescent="0.2">
      <c r="A67" s="431"/>
      <c r="B67" s="432" t="s">
        <v>3766</v>
      </c>
      <c r="C67" s="431" t="s">
        <v>3461</v>
      </c>
      <c r="D67" s="419">
        <v>10</v>
      </c>
      <c r="E67" s="456"/>
      <c r="F67" s="457"/>
      <c r="G67" s="457">
        <f>D67*E67</f>
        <v>0</v>
      </c>
      <c r="H67" s="457">
        <f>D67*F67</f>
        <v>0</v>
      </c>
    </row>
    <row r="68" spans="1:8" x14ac:dyDescent="0.2">
      <c r="A68" s="431"/>
      <c r="B68" s="432" t="s">
        <v>3767</v>
      </c>
      <c r="C68" s="431" t="s">
        <v>3461</v>
      </c>
      <c r="D68" s="419">
        <v>10</v>
      </c>
      <c r="E68" s="456"/>
      <c r="F68" s="457"/>
      <c r="G68" s="457">
        <f>D68*E68</f>
        <v>0</v>
      </c>
      <c r="H68" s="457">
        <f>D68*F68</f>
        <v>0</v>
      </c>
    </row>
    <row r="69" spans="1:8" s="420" customFormat="1" x14ac:dyDescent="0.2">
      <c r="A69" s="428" t="s">
        <v>3755</v>
      </c>
      <c r="B69" s="429" t="s">
        <v>3768</v>
      </c>
      <c r="C69" s="428"/>
      <c r="D69" s="430"/>
      <c r="E69" s="452"/>
      <c r="F69" s="453"/>
      <c r="G69" s="453">
        <f>SUM(G58:G68)</f>
        <v>0</v>
      </c>
      <c r="H69" s="453">
        <f>SUM(H58:H68)</f>
        <v>0</v>
      </c>
    </row>
    <row r="70" spans="1:8" x14ac:dyDescent="0.2">
      <c r="A70" s="431"/>
      <c r="B70" s="432"/>
      <c r="C70" s="431"/>
      <c r="D70" s="419"/>
      <c r="E70" s="456"/>
      <c r="F70" s="457"/>
      <c r="G70" s="457"/>
      <c r="H70" s="457"/>
    </row>
    <row r="71" spans="1:8" x14ac:dyDescent="0.2">
      <c r="A71" s="428" t="s">
        <v>3769</v>
      </c>
      <c r="B71" s="429" t="s">
        <v>3770</v>
      </c>
      <c r="C71" s="431"/>
      <c r="D71" s="419"/>
      <c r="E71" s="456"/>
      <c r="F71" s="457"/>
      <c r="G71" s="457"/>
      <c r="H71" s="457"/>
    </row>
    <row r="72" spans="1:8" x14ac:dyDescent="0.2">
      <c r="A72" s="431"/>
      <c r="B72" s="432" t="s">
        <v>3771</v>
      </c>
      <c r="C72" s="431"/>
      <c r="D72" s="419"/>
      <c r="E72" s="456"/>
      <c r="F72" s="457"/>
      <c r="G72" s="457"/>
      <c r="H72" s="457"/>
    </row>
    <row r="73" spans="1:8" x14ac:dyDescent="0.2">
      <c r="A73" s="431"/>
      <c r="B73" s="432" t="s">
        <v>3772</v>
      </c>
      <c r="C73" s="431"/>
      <c r="D73" s="419"/>
      <c r="E73" s="456"/>
      <c r="F73" s="457"/>
      <c r="G73" s="457"/>
      <c r="H73" s="457"/>
    </row>
    <row r="74" spans="1:8" x14ac:dyDescent="0.2">
      <c r="A74" s="431"/>
      <c r="B74" s="432" t="s">
        <v>3773</v>
      </c>
      <c r="C74" s="431"/>
      <c r="D74" s="419"/>
      <c r="E74" s="456"/>
      <c r="F74" s="457"/>
      <c r="G74" s="457"/>
      <c r="H74" s="457"/>
    </row>
    <row r="75" spans="1:8" x14ac:dyDescent="0.2">
      <c r="A75" s="431"/>
      <c r="B75" s="432" t="s">
        <v>3774</v>
      </c>
      <c r="C75" s="431"/>
      <c r="D75" s="419"/>
      <c r="E75" s="456"/>
      <c r="F75" s="457"/>
      <c r="G75" s="457"/>
      <c r="H75" s="457"/>
    </row>
    <row r="76" spans="1:8" x14ac:dyDescent="0.2">
      <c r="A76" s="431"/>
      <c r="B76" s="432" t="s">
        <v>3775</v>
      </c>
      <c r="C76" s="431"/>
      <c r="D76" s="419"/>
      <c r="E76" s="456"/>
      <c r="F76" s="457"/>
      <c r="G76" s="457"/>
      <c r="H76" s="457"/>
    </row>
    <row r="77" spans="1:8" x14ac:dyDescent="0.2">
      <c r="A77" s="431"/>
      <c r="B77" s="432" t="s">
        <v>3776</v>
      </c>
      <c r="C77" s="431"/>
      <c r="D77" s="419"/>
      <c r="E77" s="456"/>
      <c r="F77" s="457"/>
      <c r="G77" s="457"/>
      <c r="H77" s="457"/>
    </row>
    <row r="78" spans="1:8" x14ac:dyDescent="0.2">
      <c r="A78" s="431"/>
      <c r="B78" s="432" t="s">
        <v>3777</v>
      </c>
      <c r="C78" s="431"/>
      <c r="D78" s="419"/>
      <c r="E78" s="456"/>
      <c r="F78" s="457"/>
      <c r="G78" s="457"/>
      <c r="H78" s="457"/>
    </row>
    <row r="79" spans="1:8" x14ac:dyDescent="0.2">
      <c r="A79" s="431"/>
      <c r="B79" s="432" t="s">
        <v>3778</v>
      </c>
      <c r="C79" s="431" t="s">
        <v>3461</v>
      </c>
      <c r="D79" s="419">
        <v>1</v>
      </c>
      <c r="E79" s="456"/>
      <c r="F79" s="457"/>
      <c r="G79" s="457">
        <f>D79*E79</f>
        <v>0</v>
      </c>
      <c r="H79" s="457">
        <f>D79*F79</f>
        <v>0</v>
      </c>
    </row>
    <row r="80" spans="1:8" x14ac:dyDescent="0.2">
      <c r="A80" s="431"/>
      <c r="B80" s="432" t="s">
        <v>3779</v>
      </c>
      <c r="C80" s="431"/>
      <c r="D80" s="419"/>
      <c r="E80" s="456"/>
      <c r="F80" s="457"/>
      <c r="G80" s="457"/>
      <c r="H80" s="457"/>
    </row>
    <row r="81" spans="1:8" x14ac:dyDescent="0.2">
      <c r="A81" s="431"/>
      <c r="B81" s="432" t="s">
        <v>3780</v>
      </c>
      <c r="C81" s="431" t="s">
        <v>3461</v>
      </c>
      <c r="D81" s="419">
        <v>1</v>
      </c>
      <c r="E81" s="456"/>
      <c r="F81" s="457"/>
      <c r="G81" s="457">
        <f>D81*E81</f>
        <v>0</v>
      </c>
      <c r="H81" s="457">
        <f>D81*F81</f>
        <v>0</v>
      </c>
    </row>
    <row r="82" spans="1:8" x14ac:dyDescent="0.2">
      <c r="A82" s="431"/>
      <c r="B82" s="432" t="s">
        <v>3781</v>
      </c>
      <c r="C82" s="431" t="s">
        <v>3461</v>
      </c>
      <c r="D82" s="419">
        <v>1</v>
      </c>
      <c r="E82" s="456"/>
      <c r="F82" s="457"/>
      <c r="G82" s="457">
        <f>D82*E82</f>
        <v>0</v>
      </c>
      <c r="H82" s="457">
        <f>D82*F82</f>
        <v>0</v>
      </c>
    </row>
    <row r="83" spans="1:8" x14ac:dyDescent="0.2">
      <c r="A83" s="431"/>
      <c r="B83" s="432" t="s">
        <v>3782</v>
      </c>
      <c r="C83" s="431" t="s">
        <v>3783</v>
      </c>
      <c r="D83" s="419">
        <v>1</v>
      </c>
      <c r="E83" s="456"/>
      <c r="F83" s="457"/>
      <c r="G83" s="457">
        <f>D83*E83</f>
        <v>0</v>
      </c>
      <c r="H83" s="457">
        <f>D83*F83</f>
        <v>0</v>
      </c>
    </row>
    <row r="84" spans="1:8" x14ac:dyDescent="0.2">
      <c r="A84" s="431"/>
      <c r="B84" s="432"/>
      <c r="C84" s="431"/>
      <c r="D84" s="419"/>
      <c r="E84" s="456"/>
      <c r="F84" s="457"/>
      <c r="G84" s="457"/>
      <c r="H84" s="457"/>
    </row>
    <row r="85" spans="1:8" x14ac:dyDescent="0.2">
      <c r="A85" s="431"/>
      <c r="B85" s="432" t="s">
        <v>3784</v>
      </c>
      <c r="C85" s="431" t="s">
        <v>3461</v>
      </c>
      <c r="D85" s="419">
        <v>1</v>
      </c>
      <c r="E85" s="456"/>
      <c r="F85" s="457"/>
      <c r="G85" s="457">
        <f>D85*E85</f>
        <v>0</v>
      </c>
      <c r="H85" s="457">
        <f>D85*F85</f>
        <v>0</v>
      </c>
    </row>
    <row r="86" spans="1:8" x14ac:dyDescent="0.2">
      <c r="A86" s="431"/>
      <c r="B86" s="432"/>
      <c r="C86" s="431"/>
      <c r="D86" s="419"/>
      <c r="E86" s="456"/>
      <c r="F86" s="457"/>
      <c r="G86" s="457"/>
      <c r="H86" s="457"/>
    </row>
    <row r="87" spans="1:8" x14ac:dyDescent="0.2">
      <c r="A87" s="431"/>
      <c r="B87" s="432" t="s">
        <v>3785</v>
      </c>
      <c r="C87" s="431" t="s">
        <v>3461</v>
      </c>
      <c r="D87" s="419">
        <v>30</v>
      </c>
      <c r="E87" s="456"/>
      <c r="F87" s="457"/>
      <c r="G87" s="457">
        <f>D87*E87</f>
        <v>0</v>
      </c>
      <c r="H87" s="457">
        <f>D87*F87</f>
        <v>0</v>
      </c>
    </row>
    <row r="88" spans="1:8" x14ac:dyDescent="0.2">
      <c r="A88" s="431"/>
      <c r="B88" s="432" t="s">
        <v>3786</v>
      </c>
      <c r="C88" s="431" t="s">
        <v>3461</v>
      </c>
      <c r="D88" s="419">
        <v>1</v>
      </c>
      <c r="E88" s="456"/>
      <c r="F88" s="457"/>
      <c r="G88" s="457">
        <f>D88*E88</f>
        <v>0</v>
      </c>
      <c r="H88" s="457">
        <f>D88*F88</f>
        <v>0</v>
      </c>
    </row>
    <row r="89" spans="1:8" x14ac:dyDescent="0.2">
      <c r="A89" s="431"/>
      <c r="B89" s="432" t="s">
        <v>3787</v>
      </c>
      <c r="C89" s="431" t="s">
        <v>3461</v>
      </c>
      <c r="D89" s="419">
        <v>2</v>
      </c>
      <c r="E89" s="456"/>
      <c r="F89" s="457"/>
      <c r="G89" s="457">
        <f>D89*E89</f>
        <v>0</v>
      </c>
      <c r="H89" s="457">
        <f>D89*F89</f>
        <v>0</v>
      </c>
    </row>
    <row r="90" spans="1:8" x14ac:dyDescent="0.2">
      <c r="A90" s="431"/>
      <c r="B90" s="432" t="s">
        <v>3788</v>
      </c>
      <c r="C90" s="431" t="s">
        <v>3461</v>
      </c>
      <c r="D90" s="419">
        <v>1</v>
      </c>
      <c r="E90" s="456"/>
      <c r="F90" s="457"/>
      <c r="G90" s="457">
        <f>D90*E90</f>
        <v>0</v>
      </c>
      <c r="H90" s="457">
        <f>D90*F90</f>
        <v>0</v>
      </c>
    </row>
    <row r="91" spans="1:8" s="420" customFormat="1" x14ac:dyDescent="0.2">
      <c r="A91" s="428" t="s">
        <v>3769</v>
      </c>
      <c r="B91" s="429" t="s">
        <v>3768</v>
      </c>
      <c r="C91" s="428"/>
      <c r="D91" s="430"/>
      <c r="E91" s="452"/>
      <c r="F91" s="453"/>
      <c r="G91" s="453">
        <f>SUM(G72:G90)</f>
        <v>0</v>
      </c>
      <c r="H91" s="453">
        <f>SUM(H72:H90)</f>
        <v>0</v>
      </c>
    </row>
    <row r="92" spans="1:8" x14ac:dyDescent="0.2">
      <c r="A92" s="431"/>
      <c r="B92" s="432"/>
      <c r="C92" s="431"/>
      <c r="D92" s="419"/>
      <c r="E92" s="456"/>
      <c r="F92" s="457"/>
      <c r="G92" s="457"/>
      <c r="H92" s="457"/>
    </row>
    <row r="93" spans="1:8" x14ac:dyDescent="0.2">
      <c r="A93" s="428" t="s">
        <v>3789</v>
      </c>
      <c r="B93" s="429" t="s">
        <v>3790</v>
      </c>
      <c r="C93" s="431"/>
      <c r="D93" s="419"/>
      <c r="E93" s="456"/>
      <c r="F93" s="457"/>
      <c r="G93" s="457"/>
      <c r="H93" s="457"/>
    </row>
    <row r="94" spans="1:8" x14ac:dyDescent="0.2">
      <c r="A94" s="431"/>
      <c r="B94" s="416" t="s">
        <v>3791</v>
      </c>
      <c r="C94" s="418" t="s">
        <v>396</v>
      </c>
      <c r="D94" s="416">
        <v>26</v>
      </c>
      <c r="E94" s="449"/>
      <c r="F94" s="450"/>
      <c r="G94" s="450">
        <f>E94*D94</f>
        <v>0</v>
      </c>
      <c r="H94" s="451">
        <f>F94*D94</f>
        <v>0</v>
      </c>
    </row>
    <row r="95" spans="1:8" x14ac:dyDescent="0.2">
      <c r="A95" s="431"/>
      <c r="B95" s="432" t="s">
        <v>3792</v>
      </c>
      <c r="C95" s="431" t="s">
        <v>396</v>
      </c>
      <c r="D95" s="419">
        <v>36</v>
      </c>
      <c r="E95" s="456"/>
      <c r="F95" s="457"/>
      <c r="G95" s="457">
        <f t="shared" ref="G95:G104" si="8">D95*E95</f>
        <v>0</v>
      </c>
      <c r="H95" s="457">
        <f t="shared" ref="H95:H104" si="9">D95*F95</f>
        <v>0</v>
      </c>
    </row>
    <row r="96" spans="1:8" x14ac:dyDescent="0.2">
      <c r="A96" s="431"/>
      <c r="B96" s="432" t="s">
        <v>3793</v>
      </c>
      <c r="C96" s="431" t="s">
        <v>396</v>
      </c>
      <c r="D96" s="419">
        <v>10</v>
      </c>
      <c r="E96" s="456"/>
      <c r="F96" s="457"/>
      <c r="G96" s="457">
        <f t="shared" si="8"/>
        <v>0</v>
      </c>
      <c r="H96" s="457">
        <f t="shared" si="9"/>
        <v>0</v>
      </c>
    </row>
    <row r="97" spans="1:8" x14ac:dyDescent="0.2">
      <c r="A97" s="431"/>
      <c r="B97" s="432" t="s">
        <v>3794</v>
      </c>
      <c r="C97" s="431" t="s">
        <v>3461</v>
      </c>
      <c r="D97" s="419">
        <v>4</v>
      </c>
      <c r="E97" s="456"/>
      <c r="F97" s="457"/>
      <c r="G97" s="457">
        <f t="shared" si="8"/>
        <v>0</v>
      </c>
      <c r="H97" s="457">
        <f t="shared" si="9"/>
        <v>0</v>
      </c>
    </row>
    <row r="98" spans="1:8" x14ac:dyDescent="0.2">
      <c r="A98" s="431"/>
      <c r="B98" s="432" t="s">
        <v>3795</v>
      </c>
      <c r="C98" s="431" t="s">
        <v>3461</v>
      </c>
      <c r="D98" s="419">
        <v>12</v>
      </c>
      <c r="E98" s="456"/>
      <c r="F98" s="457"/>
      <c r="G98" s="457">
        <f t="shared" si="8"/>
        <v>0</v>
      </c>
      <c r="H98" s="457">
        <f t="shared" si="9"/>
        <v>0</v>
      </c>
    </row>
    <row r="99" spans="1:8" x14ac:dyDescent="0.2">
      <c r="A99" s="431"/>
      <c r="B99" s="432" t="s">
        <v>3796</v>
      </c>
      <c r="C99" s="431" t="s">
        <v>3461</v>
      </c>
      <c r="D99" s="419">
        <v>1</v>
      </c>
      <c r="E99" s="456"/>
      <c r="F99" s="457"/>
      <c r="G99" s="457">
        <f t="shared" si="8"/>
        <v>0</v>
      </c>
      <c r="H99" s="457">
        <f t="shared" si="9"/>
        <v>0</v>
      </c>
    </row>
    <row r="100" spans="1:8" x14ac:dyDescent="0.2">
      <c r="A100" s="431"/>
      <c r="B100" s="432" t="s">
        <v>3797</v>
      </c>
      <c r="C100" s="431" t="s">
        <v>3461</v>
      </c>
      <c r="D100" s="419">
        <v>3</v>
      </c>
      <c r="E100" s="456"/>
      <c r="F100" s="457"/>
      <c r="G100" s="457">
        <f t="shared" si="8"/>
        <v>0</v>
      </c>
      <c r="H100" s="457">
        <f t="shared" si="9"/>
        <v>0</v>
      </c>
    </row>
    <row r="101" spans="1:8" x14ac:dyDescent="0.2">
      <c r="A101" s="431"/>
      <c r="B101" s="432" t="s">
        <v>3798</v>
      </c>
      <c r="C101" s="431" t="s">
        <v>3461</v>
      </c>
      <c r="D101" s="419">
        <v>2</v>
      </c>
      <c r="E101" s="456"/>
      <c r="F101" s="457"/>
      <c r="G101" s="457">
        <f t="shared" si="8"/>
        <v>0</v>
      </c>
      <c r="H101" s="457">
        <f t="shared" si="9"/>
        <v>0</v>
      </c>
    </row>
    <row r="102" spans="1:8" x14ac:dyDescent="0.2">
      <c r="A102" s="431"/>
      <c r="B102" s="432" t="s">
        <v>3799</v>
      </c>
      <c r="C102" s="431" t="s">
        <v>3461</v>
      </c>
      <c r="D102" s="419">
        <v>2</v>
      </c>
      <c r="E102" s="456"/>
      <c r="F102" s="457"/>
      <c r="G102" s="457">
        <f t="shared" si="8"/>
        <v>0</v>
      </c>
      <c r="H102" s="457">
        <f t="shared" si="9"/>
        <v>0</v>
      </c>
    </row>
    <row r="103" spans="1:8" x14ac:dyDescent="0.2">
      <c r="A103" s="431"/>
      <c r="B103" s="432" t="s">
        <v>3800</v>
      </c>
      <c r="C103" s="431" t="s">
        <v>3461</v>
      </c>
      <c r="D103" s="419">
        <v>30</v>
      </c>
      <c r="E103" s="456"/>
      <c r="F103" s="457"/>
      <c r="G103" s="457">
        <f t="shared" si="8"/>
        <v>0</v>
      </c>
      <c r="H103" s="457">
        <f t="shared" si="9"/>
        <v>0</v>
      </c>
    </row>
    <row r="104" spans="1:8" x14ac:dyDescent="0.2">
      <c r="A104" s="431"/>
      <c r="B104" s="432" t="s">
        <v>3801</v>
      </c>
      <c r="C104" s="431" t="s">
        <v>3461</v>
      </c>
      <c r="D104" s="419">
        <v>1</v>
      </c>
      <c r="E104" s="456"/>
      <c r="F104" s="457"/>
      <c r="G104" s="457">
        <f t="shared" si="8"/>
        <v>0</v>
      </c>
      <c r="H104" s="457">
        <f t="shared" si="9"/>
        <v>0</v>
      </c>
    </row>
    <row r="105" spans="1:8" s="420" customFormat="1" x14ac:dyDescent="0.2">
      <c r="A105" s="428" t="s">
        <v>3789</v>
      </c>
      <c r="B105" s="429" t="s">
        <v>3768</v>
      </c>
      <c r="C105" s="428"/>
      <c r="D105" s="430"/>
      <c r="E105" s="452"/>
      <c r="F105" s="453"/>
      <c r="G105" s="453">
        <f>SUM(G94:G104)</f>
        <v>0</v>
      </c>
      <c r="H105" s="453">
        <f>SUM(H94:H104)</f>
        <v>0</v>
      </c>
    </row>
    <row r="106" spans="1:8" x14ac:dyDescent="0.2">
      <c r="A106" s="431"/>
      <c r="B106" s="432"/>
      <c r="C106" s="431"/>
      <c r="D106" s="419"/>
      <c r="E106" s="456"/>
      <c r="F106" s="457"/>
      <c r="G106" s="457"/>
      <c r="H106" s="457"/>
    </row>
    <row r="107" spans="1:8" x14ac:dyDescent="0.2">
      <c r="A107" s="428" t="s">
        <v>3802</v>
      </c>
      <c r="B107" s="429" t="s">
        <v>3803</v>
      </c>
      <c r="C107" s="431"/>
      <c r="D107" s="419"/>
      <c r="E107" s="456"/>
      <c r="F107" s="457"/>
      <c r="G107" s="457"/>
      <c r="H107" s="457"/>
    </row>
    <row r="108" spans="1:8" x14ac:dyDescent="0.2">
      <c r="A108" s="428"/>
      <c r="B108" s="432"/>
      <c r="C108" s="431"/>
      <c r="D108" s="419"/>
      <c r="E108" s="456"/>
      <c r="F108" s="457"/>
      <c r="G108" s="457"/>
      <c r="H108" s="457"/>
    </row>
    <row r="109" spans="1:8" x14ac:dyDescent="0.2">
      <c r="A109" s="428" t="s">
        <v>3804</v>
      </c>
      <c r="B109" s="432" t="s">
        <v>3805</v>
      </c>
      <c r="C109" s="431"/>
      <c r="D109" s="419"/>
      <c r="E109" s="456"/>
      <c r="F109" s="457"/>
      <c r="G109" s="457"/>
      <c r="H109" s="457"/>
    </row>
    <row r="110" spans="1:8" x14ac:dyDescent="0.2">
      <c r="A110" s="428"/>
      <c r="B110" s="432" t="s">
        <v>3806</v>
      </c>
      <c r="C110" s="431"/>
      <c r="D110" s="419"/>
      <c r="E110" s="456"/>
      <c r="F110" s="457"/>
      <c r="G110" s="457"/>
      <c r="H110" s="457"/>
    </row>
    <row r="111" spans="1:8" x14ac:dyDescent="0.2">
      <c r="A111" s="428"/>
      <c r="B111" s="432" t="s">
        <v>3807</v>
      </c>
      <c r="C111" s="431" t="s">
        <v>3461</v>
      </c>
      <c r="D111" s="419">
        <v>1</v>
      </c>
      <c r="E111" s="456"/>
      <c r="F111" s="457"/>
      <c r="G111" s="457">
        <f>D111*E111</f>
        <v>0</v>
      </c>
      <c r="H111" s="457">
        <f>D111*F111</f>
        <v>0</v>
      </c>
    </row>
    <row r="112" spans="1:8" x14ac:dyDescent="0.2">
      <c r="A112" s="428" t="s">
        <v>3808</v>
      </c>
      <c r="B112" s="432" t="s">
        <v>3809</v>
      </c>
      <c r="C112" s="431" t="s">
        <v>3461</v>
      </c>
      <c r="D112" s="419">
        <v>1</v>
      </c>
      <c r="E112" s="456"/>
      <c r="F112" s="457"/>
      <c r="G112" s="457">
        <f>D112*E112</f>
        <v>0</v>
      </c>
      <c r="H112" s="457">
        <f>D112*F112</f>
        <v>0</v>
      </c>
    </row>
    <row r="113" spans="1:8" x14ac:dyDescent="0.2">
      <c r="A113" s="428" t="s">
        <v>3810</v>
      </c>
      <c r="B113" s="432" t="s">
        <v>3811</v>
      </c>
      <c r="C113" s="431"/>
      <c r="D113" s="419"/>
      <c r="E113" s="456"/>
      <c r="F113" s="457"/>
      <c r="G113" s="457"/>
      <c r="H113" s="457"/>
    </row>
    <row r="114" spans="1:8" x14ac:dyDescent="0.2">
      <c r="A114" s="428"/>
      <c r="B114" s="432" t="s">
        <v>3812</v>
      </c>
      <c r="C114" s="431"/>
      <c r="D114" s="419"/>
      <c r="E114" s="456"/>
      <c r="F114" s="457"/>
      <c r="G114" s="457"/>
      <c r="H114" s="457"/>
    </row>
    <row r="115" spans="1:8" x14ac:dyDescent="0.2">
      <c r="A115" s="428"/>
      <c r="B115" s="432" t="s">
        <v>3813</v>
      </c>
      <c r="C115" s="431"/>
      <c r="D115" s="419"/>
      <c r="E115" s="456"/>
      <c r="F115" s="457"/>
      <c r="G115" s="457"/>
      <c r="H115" s="457"/>
    </row>
    <row r="116" spans="1:8" x14ac:dyDescent="0.2">
      <c r="A116" s="428"/>
      <c r="B116" s="432" t="s">
        <v>3814</v>
      </c>
      <c r="C116" s="431"/>
      <c r="D116" s="419"/>
      <c r="E116" s="456"/>
      <c r="F116" s="457"/>
      <c r="G116" s="457"/>
      <c r="H116" s="457"/>
    </row>
    <row r="117" spans="1:8" x14ac:dyDescent="0.2">
      <c r="A117" s="428"/>
      <c r="B117" s="432" t="s">
        <v>3815</v>
      </c>
      <c r="C117" s="431" t="s">
        <v>3461</v>
      </c>
      <c r="D117" s="419">
        <v>1</v>
      </c>
      <c r="E117" s="456"/>
      <c r="F117" s="457"/>
      <c r="G117" s="457">
        <f>E117*D117</f>
        <v>0</v>
      </c>
      <c r="H117" s="457">
        <f>F117*D117</f>
        <v>0</v>
      </c>
    </row>
    <row r="118" spans="1:8" x14ac:dyDescent="0.2">
      <c r="A118" s="428"/>
      <c r="B118" s="432" t="s">
        <v>3816</v>
      </c>
      <c r="C118" s="431"/>
      <c r="D118" s="419"/>
      <c r="E118" s="456"/>
      <c r="F118" s="457"/>
      <c r="G118" s="457"/>
      <c r="H118" s="457"/>
    </row>
    <row r="119" spans="1:8" x14ac:dyDescent="0.2">
      <c r="A119" s="428"/>
      <c r="B119" s="432" t="s">
        <v>3817</v>
      </c>
      <c r="C119" s="431" t="s">
        <v>3461</v>
      </c>
      <c r="D119" s="419">
        <v>1</v>
      </c>
      <c r="E119" s="456"/>
      <c r="F119" s="457"/>
      <c r="G119" s="457">
        <f>D119*E119</f>
        <v>0</v>
      </c>
      <c r="H119" s="457">
        <f>D119*F119</f>
        <v>0</v>
      </c>
    </row>
    <row r="120" spans="1:8" x14ac:dyDescent="0.2">
      <c r="A120" s="431"/>
      <c r="B120" s="432" t="s">
        <v>3818</v>
      </c>
      <c r="C120" s="431"/>
      <c r="D120" s="419"/>
      <c r="E120" s="456"/>
      <c r="F120" s="457"/>
      <c r="G120" s="457"/>
      <c r="H120" s="457"/>
    </row>
    <row r="121" spans="1:8" x14ac:dyDescent="0.2">
      <c r="A121" s="431"/>
      <c r="B121" s="432" t="s">
        <v>3819</v>
      </c>
      <c r="C121" s="431" t="s">
        <v>3461</v>
      </c>
      <c r="D121" s="419">
        <v>1</v>
      </c>
      <c r="E121" s="456"/>
      <c r="F121" s="457"/>
      <c r="G121" s="457">
        <f t="shared" ref="G121:G148" si="10">D121*E121</f>
        <v>0</v>
      </c>
      <c r="H121" s="457">
        <f t="shared" ref="H121:H148" si="11">D121*F121</f>
        <v>0</v>
      </c>
    </row>
    <row r="122" spans="1:8" x14ac:dyDescent="0.2">
      <c r="A122" s="431"/>
      <c r="B122" s="432" t="s">
        <v>3820</v>
      </c>
      <c r="C122" s="431" t="s">
        <v>3461</v>
      </c>
      <c r="D122" s="419">
        <v>1</v>
      </c>
      <c r="E122" s="456"/>
      <c r="F122" s="457"/>
      <c r="G122" s="457">
        <f t="shared" si="10"/>
        <v>0</v>
      </c>
      <c r="H122" s="457">
        <f t="shared" si="11"/>
        <v>0</v>
      </c>
    </row>
    <row r="123" spans="1:8" x14ac:dyDescent="0.2">
      <c r="A123" s="431"/>
      <c r="B123" s="432" t="s">
        <v>3821</v>
      </c>
      <c r="C123" s="431" t="s">
        <v>3461</v>
      </c>
      <c r="D123" s="419">
        <v>2</v>
      </c>
      <c r="E123" s="456"/>
      <c r="F123" s="457"/>
      <c r="G123" s="457">
        <f t="shared" si="10"/>
        <v>0</v>
      </c>
      <c r="H123" s="457">
        <f t="shared" si="11"/>
        <v>0</v>
      </c>
    </row>
    <row r="124" spans="1:8" x14ac:dyDescent="0.2">
      <c r="A124" s="431"/>
      <c r="B124" s="432" t="s">
        <v>3822</v>
      </c>
      <c r="C124" s="431" t="s">
        <v>3461</v>
      </c>
      <c r="D124" s="419">
        <v>1</v>
      </c>
      <c r="E124" s="456"/>
      <c r="F124" s="457"/>
      <c r="G124" s="457">
        <f t="shared" si="10"/>
        <v>0</v>
      </c>
      <c r="H124" s="457">
        <f t="shared" si="11"/>
        <v>0</v>
      </c>
    </row>
    <row r="125" spans="1:8" x14ac:dyDescent="0.2">
      <c r="A125" s="431"/>
      <c r="B125" s="432" t="s">
        <v>3823</v>
      </c>
      <c r="C125" s="431" t="s">
        <v>3461</v>
      </c>
      <c r="D125" s="419">
        <v>1</v>
      </c>
      <c r="E125" s="456"/>
      <c r="F125" s="457"/>
      <c r="G125" s="457">
        <f t="shared" si="10"/>
        <v>0</v>
      </c>
      <c r="H125" s="457">
        <f t="shared" si="11"/>
        <v>0</v>
      </c>
    </row>
    <row r="126" spans="1:8" x14ac:dyDescent="0.2">
      <c r="A126" s="431"/>
      <c r="B126" s="432" t="s">
        <v>3824</v>
      </c>
      <c r="C126" s="431" t="s">
        <v>3461</v>
      </c>
      <c r="D126" s="419">
        <v>3</v>
      </c>
      <c r="E126" s="456"/>
      <c r="F126" s="457"/>
      <c r="G126" s="457">
        <f t="shared" si="10"/>
        <v>0</v>
      </c>
      <c r="H126" s="457">
        <f t="shared" si="11"/>
        <v>0</v>
      </c>
    </row>
    <row r="127" spans="1:8" x14ac:dyDescent="0.2">
      <c r="A127" s="431"/>
      <c r="B127" s="432" t="s">
        <v>3825</v>
      </c>
      <c r="C127" s="431" t="s">
        <v>3461</v>
      </c>
      <c r="D127" s="419">
        <v>3</v>
      </c>
      <c r="E127" s="456"/>
      <c r="F127" s="457"/>
      <c r="G127" s="457">
        <f t="shared" si="10"/>
        <v>0</v>
      </c>
      <c r="H127" s="457">
        <f t="shared" si="11"/>
        <v>0</v>
      </c>
    </row>
    <row r="128" spans="1:8" x14ac:dyDescent="0.2">
      <c r="A128" s="431"/>
      <c r="B128" s="432" t="s">
        <v>3826</v>
      </c>
      <c r="C128" s="431" t="s">
        <v>3461</v>
      </c>
      <c r="D128" s="419">
        <v>1</v>
      </c>
      <c r="E128" s="456"/>
      <c r="F128" s="457"/>
      <c r="G128" s="457">
        <f t="shared" si="10"/>
        <v>0</v>
      </c>
      <c r="H128" s="457">
        <f t="shared" si="11"/>
        <v>0</v>
      </c>
    </row>
    <row r="129" spans="1:8" x14ac:dyDescent="0.2">
      <c r="A129" s="431"/>
      <c r="B129" s="432" t="s">
        <v>3827</v>
      </c>
      <c r="C129" s="431" t="s">
        <v>3461</v>
      </c>
      <c r="D129" s="419">
        <v>1</v>
      </c>
      <c r="E129" s="456"/>
      <c r="F129" s="457"/>
      <c r="G129" s="457"/>
      <c r="H129" s="457"/>
    </row>
    <row r="130" spans="1:8" x14ac:dyDescent="0.2">
      <c r="A130" s="431"/>
      <c r="B130" s="432" t="s">
        <v>3828</v>
      </c>
      <c r="C130" s="431" t="s">
        <v>3461</v>
      </c>
      <c r="D130" s="419">
        <v>1</v>
      </c>
      <c r="E130" s="456"/>
      <c r="F130" s="457"/>
      <c r="G130" s="457">
        <f t="shared" si="10"/>
        <v>0</v>
      </c>
      <c r="H130" s="457">
        <f t="shared" si="11"/>
        <v>0</v>
      </c>
    </row>
    <row r="131" spans="1:8" x14ac:dyDescent="0.2">
      <c r="A131" s="431"/>
      <c r="B131" s="432" t="s">
        <v>3829</v>
      </c>
      <c r="C131" s="431" t="s">
        <v>3461</v>
      </c>
      <c r="D131" s="419">
        <v>2</v>
      </c>
      <c r="E131" s="456"/>
      <c r="F131" s="457"/>
      <c r="G131" s="457">
        <f t="shared" si="10"/>
        <v>0</v>
      </c>
      <c r="H131" s="457">
        <f t="shared" si="11"/>
        <v>0</v>
      </c>
    </row>
    <row r="132" spans="1:8" x14ac:dyDescent="0.2">
      <c r="A132" s="431"/>
      <c r="B132" s="432" t="s">
        <v>3830</v>
      </c>
      <c r="C132" s="431" t="s">
        <v>3461</v>
      </c>
      <c r="D132" s="419">
        <v>45</v>
      </c>
      <c r="E132" s="456"/>
      <c r="F132" s="457"/>
      <c r="G132" s="457">
        <f t="shared" si="10"/>
        <v>0</v>
      </c>
      <c r="H132" s="457">
        <f t="shared" si="11"/>
        <v>0</v>
      </c>
    </row>
    <row r="133" spans="1:8" x14ac:dyDescent="0.2">
      <c r="A133" s="416"/>
      <c r="B133" s="432" t="s">
        <v>3831</v>
      </c>
      <c r="C133" s="431" t="s">
        <v>3461</v>
      </c>
      <c r="D133" s="419">
        <v>1</v>
      </c>
      <c r="E133" s="456"/>
      <c r="F133" s="457"/>
      <c r="G133" s="457">
        <f t="shared" si="10"/>
        <v>0</v>
      </c>
      <c r="H133" s="457">
        <f t="shared" si="11"/>
        <v>0</v>
      </c>
    </row>
    <row r="134" spans="1:8" x14ac:dyDescent="0.2">
      <c r="A134" s="416"/>
      <c r="B134" s="432" t="s">
        <v>3832</v>
      </c>
      <c r="C134" s="431" t="s">
        <v>422</v>
      </c>
      <c r="D134" s="419">
        <v>1</v>
      </c>
      <c r="E134" s="456"/>
      <c r="F134" s="457"/>
      <c r="G134" s="457">
        <f t="shared" si="10"/>
        <v>0</v>
      </c>
      <c r="H134" s="457">
        <f t="shared" si="11"/>
        <v>0</v>
      </c>
    </row>
    <row r="135" spans="1:8" x14ac:dyDescent="0.2">
      <c r="A135" s="431"/>
      <c r="B135" s="432" t="s">
        <v>3833</v>
      </c>
      <c r="C135" s="431" t="s">
        <v>3461</v>
      </c>
      <c r="D135" s="419">
        <v>1</v>
      </c>
      <c r="E135" s="456"/>
      <c r="F135" s="457"/>
      <c r="G135" s="457">
        <f t="shared" si="10"/>
        <v>0</v>
      </c>
      <c r="H135" s="457">
        <f t="shared" si="11"/>
        <v>0</v>
      </c>
    </row>
    <row r="136" spans="1:8" x14ac:dyDescent="0.2">
      <c r="A136" s="431"/>
      <c r="B136" s="432" t="s">
        <v>3834</v>
      </c>
      <c r="C136" s="431" t="s">
        <v>3461</v>
      </c>
      <c r="D136" s="419">
        <v>1</v>
      </c>
      <c r="E136" s="456"/>
      <c r="F136" s="457"/>
      <c r="G136" s="457">
        <f t="shared" si="10"/>
        <v>0</v>
      </c>
      <c r="H136" s="457">
        <f t="shared" si="11"/>
        <v>0</v>
      </c>
    </row>
    <row r="137" spans="1:8" x14ac:dyDescent="0.2">
      <c r="A137" s="431"/>
      <c r="B137" s="432" t="s">
        <v>3835</v>
      </c>
      <c r="C137" s="431" t="s">
        <v>3461</v>
      </c>
      <c r="D137" s="419">
        <v>2</v>
      </c>
      <c r="E137" s="456"/>
      <c r="F137" s="457"/>
      <c r="G137" s="457">
        <f t="shared" si="10"/>
        <v>0</v>
      </c>
      <c r="H137" s="457">
        <f t="shared" si="11"/>
        <v>0</v>
      </c>
    </row>
    <row r="138" spans="1:8" x14ac:dyDescent="0.2">
      <c r="A138" s="431"/>
      <c r="B138" s="432" t="s">
        <v>3836</v>
      </c>
      <c r="C138" s="431" t="s">
        <v>3461</v>
      </c>
      <c r="D138" s="419">
        <v>2</v>
      </c>
      <c r="E138" s="456"/>
      <c r="F138" s="457"/>
      <c r="G138" s="457">
        <f t="shared" si="10"/>
        <v>0</v>
      </c>
      <c r="H138" s="457">
        <f t="shared" si="11"/>
        <v>0</v>
      </c>
    </row>
    <row r="139" spans="1:8" x14ac:dyDescent="0.2">
      <c r="A139" s="431"/>
      <c r="B139" s="432" t="s">
        <v>3837</v>
      </c>
      <c r="C139" s="431"/>
      <c r="D139" s="419"/>
      <c r="E139" s="456"/>
      <c r="F139" s="457"/>
      <c r="G139" s="457"/>
      <c r="H139" s="457"/>
    </row>
    <row r="140" spans="1:8" x14ac:dyDescent="0.2">
      <c r="A140" s="431"/>
      <c r="B140" s="432" t="s">
        <v>3838</v>
      </c>
      <c r="C140" s="431" t="s">
        <v>3461</v>
      </c>
      <c r="D140" s="419">
        <v>2</v>
      </c>
      <c r="E140" s="456"/>
      <c r="F140" s="457"/>
      <c r="G140" s="457">
        <f>D140*E140</f>
        <v>0</v>
      </c>
      <c r="H140" s="457">
        <f>D140*F140</f>
        <v>0</v>
      </c>
    </row>
    <row r="141" spans="1:8" x14ac:dyDescent="0.2">
      <c r="A141" s="431"/>
      <c r="B141" s="432" t="s">
        <v>3839</v>
      </c>
      <c r="C141" s="431"/>
      <c r="D141" s="419"/>
      <c r="E141" s="456"/>
      <c r="F141" s="457"/>
      <c r="G141" s="457"/>
      <c r="H141" s="457"/>
    </row>
    <row r="142" spans="1:8" x14ac:dyDescent="0.2">
      <c r="A142" s="431"/>
      <c r="B142" s="432" t="s">
        <v>3840</v>
      </c>
      <c r="C142" s="431" t="s">
        <v>3461</v>
      </c>
      <c r="D142" s="419">
        <v>3</v>
      </c>
      <c r="E142" s="456"/>
      <c r="F142" s="457"/>
      <c r="G142" s="457">
        <f>D142*E142</f>
        <v>0</v>
      </c>
      <c r="H142" s="457">
        <f>D142*F142</f>
        <v>0</v>
      </c>
    </row>
    <row r="143" spans="1:8" x14ac:dyDescent="0.2">
      <c r="A143" s="431"/>
      <c r="B143" s="432" t="s">
        <v>3841</v>
      </c>
      <c r="C143" s="431"/>
      <c r="D143" s="419"/>
      <c r="E143" s="456"/>
      <c r="F143" s="457"/>
      <c r="G143" s="457"/>
      <c r="H143" s="457"/>
    </row>
    <row r="144" spans="1:8" x14ac:dyDescent="0.2">
      <c r="A144" s="431"/>
      <c r="B144" s="432" t="s">
        <v>3840</v>
      </c>
      <c r="C144" s="431" t="s">
        <v>3461</v>
      </c>
      <c r="D144" s="419">
        <v>2</v>
      </c>
      <c r="E144" s="456"/>
      <c r="F144" s="457"/>
      <c r="G144" s="457">
        <f>D144*E144</f>
        <v>0</v>
      </c>
      <c r="H144" s="457">
        <f>D144*F144</f>
        <v>0</v>
      </c>
    </row>
    <row r="145" spans="1:8" x14ac:dyDescent="0.2">
      <c r="A145" s="431"/>
      <c r="B145" s="432" t="s">
        <v>3842</v>
      </c>
      <c r="C145" s="431" t="s">
        <v>3461</v>
      </c>
      <c r="D145" s="419">
        <v>1</v>
      </c>
      <c r="E145" s="456"/>
      <c r="F145" s="457"/>
      <c r="G145" s="457">
        <f t="shared" si="10"/>
        <v>0</v>
      </c>
      <c r="H145" s="457">
        <f t="shared" si="11"/>
        <v>0</v>
      </c>
    </row>
    <row r="146" spans="1:8" x14ac:dyDescent="0.2">
      <c r="A146" s="431"/>
      <c r="B146" s="432" t="s">
        <v>3843</v>
      </c>
      <c r="C146" s="431" t="s">
        <v>3461</v>
      </c>
      <c r="D146" s="419">
        <v>1</v>
      </c>
      <c r="E146" s="456"/>
      <c r="F146" s="457"/>
      <c r="G146" s="457">
        <f t="shared" si="10"/>
        <v>0</v>
      </c>
      <c r="H146" s="457">
        <f t="shared" si="11"/>
        <v>0</v>
      </c>
    </row>
    <row r="147" spans="1:8" x14ac:dyDescent="0.2">
      <c r="A147" s="431"/>
      <c r="B147" s="432" t="s">
        <v>3844</v>
      </c>
      <c r="C147" s="431" t="s">
        <v>3461</v>
      </c>
      <c r="D147" s="419">
        <v>2</v>
      </c>
      <c r="E147" s="456"/>
      <c r="F147" s="457"/>
      <c r="G147" s="457">
        <f t="shared" si="10"/>
        <v>0</v>
      </c>
      <c r="H147" s="457">
        <f t="shared" si="11"/>
        <v>0</v>
      </c>
    </row>
    <row r="148" spans="1:8" x14ac:dyDescent="0.2">
      <c r="A148" s="431"/>
      <c r="B148" s="432" t="s">
        <v>3845</v>
      </c>
      <c r="C148" s="431" t="s">
        <v>3461</v>
      </c>
      <c r="D148" s="419">
        <v>1</v>
      </c>
      <c r="E148" s="456"/>
      <c r="F148" s="457"/>
      <c r="G148" s="457">
        <f t="shared" si="10"/>
        <v>0</v>
      </c>
      <c r="H148" s="457">
        <f t="shared" si="11"/>
        <v>0</v>
      </c>
    </row>
    <row r="149" spans="1:8" x14ac:dyDescent="0.2">
      <c r="A149" s="431"/>
      <c r="B149" s="432" t="s">
        <v>3846</v>
      </c>
      <c r="C149" s="431"/>
      <c r="D149" s="419"/>
      <c r="E149" s="456"/>
      <c r="F149" s="457"/>
      <c r="G149" s="457"/>
      <c r="H149" s="457"/>
    </row>
    <row r="150" spans="1:8" x14ac:dyDescent="0.2">
      <c r="A150" s="431"/>
      <c r="B150" s="432" t="s">
        <v>3847</v>
      </c>
      <c r="C150" s="431" t="s">
        <v>3461</v>
      </c>
      <c r="D150" s="419">
        <v>1</v>
      </c>
      <c r="E150" s="456"/>
      <c r="F150" s="457"/>
      <c r="G150" s="457">
        <f t="shared" ref="G150:G157" si="12">D150*E150</f>
        <v>0</v>
      </c>
      <c r="H150" s="457">
        <f t="shared" ref="H150:H157" si="13">D150*F150</f>
        <v>0</v>
      </c>
    </row>
    <row r="151" spans="1:8" x14ac:dyDescent="0.2">
      <c r="A151" s="431"/>
      <c r="B151" s="432" t="s">
        <v>3848</v>
      </c>
      <c r="C151" s="431" t="s">
        <v>3461</v>
      </c>
      <c r="D151" s="419">
        <v>1</v>
      </c>
      <c r="E151" s="456"/>
      <c r="F151" s="457"/>
      <c r="G151" s="457">
        <f t="shared" si="12"/>
        <v>0</v>
      </c>
      <c r="H151" s="457">
        <f t="shared" si="13"/>
        <v>0</v>
      </c>
    </row>
    <row r="152" spans="1:8" x14ac:dyDescent="0.2">
      <c r="A152" s="431"/>
      <c r="B152" s="432" t="s">
        <v>3849</v>
      </c>
      <c r="C152" s="431" t="s">
        <v>3461</v>
      </c>
      <c r="D152" s="419">
        <v>1</v>
      </c>
      <c r="E152" s="456"/>
      <c r="F152" s="457"/>
      <c r="G152" s="457">
        <f t="shared" si="12"/>
        <v>0</v>
      </c>
      <c r="H152" s="457">
        <f t="shared" si="13"/>
        <v>0</v>
      </c>
    </row>
    <row r="153" spans="1:8" x14ac:dyDescent="0.2">
      <c r="A153" s="431"/>
      <c r="B153" s="432" t="s">
        <v>3850</v>
      </c>
      <c r="C153" s="431" t="s">
        <v>3461</v>
      </c>
      <c r="D153" s="419">
        <v>1</v>
      </c>
      <c r="E153" s="456"/>
      <c r="F153" s="457"/>
      <c r="G153" s="457">
        <f t="shared" si="12"/>
        <v>0</v>
      </c>
      <c r="H153" s="457">
        <f t="shared" si="13"/>
        <v>0</v>
      </c>
    </row>
    <row r="154" spans="1:8" x14ac:dyDescent="0.2">
      <c r="A154" s="431"/>
      <c r="B154" s="432" t="s">
        <v>3851</v>
      </c>
      <c r="C154" s="431" t="s">
        <v>3461</v>
      </c>
      <c r="D154" s="419">
        <v>1</v>
      </c>
      <c r="E154" s="456"/>
      <c r="F154" s="457"/>
      <c r="G154" s="457">
        <f>E154*D154</f>
        <v>0</v>
      </c>
      <c r="H154" s="457">
        <f>F154*D154</f>
        <v>0</v>
      </c>
    </row>
    <row r="155" spans="1:8" x14ac:dyDescent="0.2">
      <c r="A155" s="431"/>
      <c r="B155" s="432" t="s">
        <v>3852</v>
      </c>
      <c r="C155" s="431" t="s">
        <v>3461</v>
      </c>
      <c r="D155" s="419">
        <v>1</v>
      </c>
      <c r="E155" s="456"/>
      <c r="F155" s="457"/>
      <c r="G155" s="457">
        <f t="shared" si="12"/>
        <v>0</v>
      </c>
      <c r="H155" s="457">
        <f t="shared" si="13"/>
        <v>0</v>
      </c>
    </row>
    <row r="156" spans="1:8" x14ac:dyDescent="0.2">
      <c r="A156" s="431"/>
      <c r="B156" s="432" t="s">
        <v>3853</v>
      </c>
      <c r="C156" s="431" t="s">
        <v>3461</v>
      </c>
      <c r="D156" s="419">
        <v>2</v>
      </c>
      <c r="E156" s="456"/>
      <c r="F156" s="457"/>
      <c r="G156" s="457">
        <f t="shared" si="12"/>
        <v>0</v>
      </c>
      <c r="H156" s="457">
        <f t="shared" si="13"/>
        <v>0</v>
      </c>
    </row>
    <row r="157" spans="1:8" x14ac:dyDescent="0.2">
      <c r="A157" s="431"/>
      <c r="B157" s="432" t="s">
        <v>3854</v>
      </c>
      <c r="C157" s="431" t="s">
        <v>3461</v>
      </c>
      <c r="D157" s="419">
        <v>1</v>
      </c>
      <c r="E157" s="456"/>
      <c r="F157" s="457"/>
      <c r="G157" s="457">
        <f t="shared" si="12"/>
        <v>0</v>
      </c>
      <c r="H157" s="457">
        <f t="shared" si="13"/>
        <v>0</v>
      </c>
    </row>
    <row r="158" spans="1:8" x14ac:dyDescent="0.2">
      <c r="A158" s="431"/>
      <c r="B158" s="432" t="s">
        <v>3855</v>
      </c>
      <c r="C158" s="431" t="s">
        <v>3783</v>
      </c>
      <c r="D158" s="419">
        <v>1</v>
      </c>
      <c r="E158" s="456"/>
      <c r="F158" s="457"/>
      <c r="G158" s="457">
        <f>D158*E158</f>
        <v>0</v>
      </c>
      <c r="H158" s="457">
        <f>D158*F158</f>
        <v>0</v>
      </c>
    </row>
    <row r="159" spans="1:8" x14ac:dyDescent="0.2">
      <c r="A159" s="428"/>
      <c r="B159" s="432" t="s">
        <v>3856</v>
      </c>
      <c r="C159" s="431" t="s">
        <v>3783</v>
      </c>
      <c r="D159" s="419">
        <v>1</v>
      </c>
      <c r="E159" s="456"/>
      <c r="F159" s="457"/>
      <c r="G159" s="457">
        <f>D159*E159</f>
        <v>0</v>
      </c>
      <c r="H159" s="457">
        <f>D159*F159</f>
        <v>0</v>
      </c>
    </row>
    <row r="160" spans="1:8" x14ac:dyDescent="0.2">
      <c r="A160" s="428"/>
      <c r="B160" s="432" t="s">
        <v>3857</v>
      </c>
      <c r="C160" s="431" t="s">
        <v>3783</v>
      </c>
      <c r="D160" s="419">
        <v>1</v>
      </c>
      <c r="E160" s="456"/>
      <c r="F160" s="457"/>
      <c r="G160" s="457">
        <f>E160*D160</f>
        <v>0</v>
      </c>
      <c r="H160" s="457">
        <f>F160*D160</f>
        <v>0</v>
      </c>
    </row>
    <row r="161" spans="1:8" x14ac:dyDescent="0.2">
      <c r="A161" s="428"/>
      <c r="B161" s="432"/>
      <c r="C161" s="431"/>
      <c r="D161" s="419"/>
      <c r="E161" s="456"/>
      <c r="F161" s="457"/>
      <c r="G161" s="457"/>
      <c r="H161" s="457"/>
    </row>
    <row r="162" spans="1:8" s="420" customFormat="1" ht="13.5" customHeight="1" x14ac:dyDescent="0.2">
      <c r="A162" s="428" t="s">
        <v>3802</v>
      </c>
      <c r="B162" s="429" t="s">
        <v>3768</v>
      </c>
      <c r="C162" s="428"/>
      <c r="D162" s="430"/>
      <c r="E162" s="452"/>
      <c r="F162" s="453"/>
      <c r="G162" s="453">
        <f>SUM(G108:G160)</f>
        <v>0</v>
      </c>
      <c r="H162" s="453">
        <f>SUM(H108:H160)</f>
        <v>0</v>
      </c>
    </row>
    <row r="163" spans="1:8" x14ac:dyDescent="0.2">
      <c r="A163" s="431"/>
      <c r="B163" s="432"/>
      <c r="C163" s="431"/>
      <c r="D163" s="419"/>
      <c r="E163" s="458"/>
      <c r="F163" s="459"/>
      <c r="G163" s="459"/>
      <c r="H163" s="459"/>
    </row>
    <row r="164" spans="1:8" x14ac:dyDescent="0.2">
      <c r="A164" s="431"/>
      <c r="B164" s="429" t="s">
        <v>3858</v>
      </c>
      <c r="C164" s="431"/>
      <c r="D164" s="419"/>
      <c r="E164" s="456"/>
      <c r="F164" s="457"/>
      <c r="G164" s="453">
        <f>G30+G55+G69+G91+G105+G162</f>
        <v>0</v>
      </c>
      <c r="H164" s="453">
        <f>H30+H55+H69+H91+H105+H162</f>
        <v>0</v>
      </c>
    </row>
    <row r="165" spans="1:8" x14ac:dyDescent="0.2">
      <c r="A165" s="431"/>
      <c r="B165" s="432"/>
      <c r="C165" s="431"/>
      <c r="D165" s="419"/>
      <c r="E165" s="456"/>
      <c r="F165" s="457"/>
      <c r="G165" s="457"/>
      <c r="H165" s="457"/>
    </row>
    <row r="166" spans="1:8" x14ac:dyDescent="0.2">
      <c r="A166" s="431"/>
      <c r="B166" s="432"/>
      <c r="C166" s="431"/>
      <c r="D166" s="419"/>
      <c r="E166" s="456"/>
      <c r="F166" s="457"/>
      <c r="G166" s="457"/>
      <c r="H166" s="457"/>
    </row>
    <row r="167" spans="1:8" x14ac:dyDescent="0.2">
      <c r="A167" s="431"/>
      <c r="B167" s="429" t="s">
        <v>3859</v>
      </c>
      <c r="C167" s="428"/>
      <c r="D167" s="419"/>
      <c r="E167" s="456"/>
      <c r="F167" s="453">
        <f>G164+H164</f>
        <v>0</v>
      </c>
      <c r="G167" s="457"/>
      <c r="H167" s="457"/>
    </row>
    <row r="168" spans="1:8" x14ac:dyDescent="0.2">
      <c r="A168" s="431"/>
      <c r="B168" s="429" t="s">
        <v>3860</v>
      </c>
      <c r="C168" s="431"/>
      <c r="D168" s="419"/>
      <c r="E168" s="456"/>
      <c r="F168" s="457">
        <f>0.21*F167</f>
        <v>0</v>
      </c>
      <c r="G168" s="457"/>
      <c r="H168" s="457"/>
    </row>
    <row r="169" spans="1:8" ht="13.5" thickBot="1" x14ac:dyDescent="0.25">
      <c r="A169" s="431"/>
      <c r="B169" s="432"/>
      <c r="C169" s="431"/>
      <c r="D169" s="419"/>
      <c r="E169" s="460"/>
      <c r="F169" s="461"/>
      <c r="G169" s="457"/>
      <c r="H169" s="457"/>
    </row>
    <row r="170" spans="1:8" x14ac:dyDescent="0.2">
      <c r="A170" s="431"/>
      <c r="B170" s="429" t="s">
        <v>3861</v>
      </c>
      <c r="C170" s="428"/>
      <c r="D170" s="419"/>
      <c r="E170" s="456"/>
      <c r="F170" s="453">
        <f>F167+F168</f>
        <v>0</v>
      </c>
      <c r="G170" s="457"/>
      <c r="H170" s="457"/>
    </row>
    <row r="171" spans="1:8" x14ac:dyDescent="0.2">
      <c r="A171" s="431"/>
      <c r="B171" s="432"/>
      <c r="C171" s="431"/>
      <c r="D171" s="419"/>
      <c r="E171" s="456"/>
      <c r="F171" s="457"/>
      <c r="G171" s="457"/>
      <c r="H171" s="457"/>
    </row>
    <row r="172" spans="1:8" ht="14.25" x14ac:dyDescent="0.2">
      <c r="A172" s="434"/>
      <c r="B172" s="435" t="s">
        <v>3862</v>
      </c>
      <c r="C172" s="434"/>
      <c r="D172" s="436"/>
      <c r="E172" s="462"/>
      <c r="F172" s="463"/>
      <c r="G172" s="463"/>
      <c r="H172" s="463"/>
    </row>
    <row r="173" spans="1:8" ht="14.25" x14ac:dyDescent="0.2">
      <c r="A173" s="434"/>
      <c r="B173" s="435" t="s">
        <v>3863</v>
      </c>
      <c r="C173" s="434"/>
      <c r="D173" s="436"/>
      <c r="E173" s="462"/>
      <c r="F173" s="463"/>
      <c r="G173" s="463"/>
      <c r="H173" s="463"/>
    </row>
    <row r="174" spans="1:8" ht="14.25" x14ac:dyDescent="0.2">
      <c r="A174" s="434"/>
      <c r="B174" s="435" t="s">
        <v>3864</v>
      </c>
      <c r="C174" s="434"/>
      <c r="D174" s="436"/>
      <c r="E174" s="462"/>
      <c r="F174" s="463"/>
      <c r="G174" s="463"/>
      <c r="H174" s="463"/>
    </row>
    <row r="175" spans="1:8" ht="14.25" x14ac:dyDescent="0.2">
      <c r="A175" s="434"/>
      <c r="B175" s="435"/>
      <c r="C175" s="434"/>
      <c r="D175" s="436"/>
      <c r="E175" s="437"/>
      <c r="F175" s="438"/>
      <c r="G175" s="438"/>
      <c r="H175" s="438"/>
    </row>
    <row r="176" spans="1:8" ht="14.25" x14ac:dyDescent="0.2">
      <c r="A176" s="434"/>
      <c r="B176" s="435"/>
      <c r="C176" s="434"/>
      <c r="D176" s="436"/>
      <c r="E176" s="437"/>
      <c r="F176" s="438"/>
      <c r="G176" s="438"/>
      <c r="H176" s="438"/>
    </row>
    <row r="177" spans="1:8" ht="14.25" x14ac:dyDescent="0.2">
      <c r="A177" s="434"/>
      <c r="B177" s="435"/>
      <c r="C177" s="434"/>
      <c r="D177" s="436"/>
      <c r="E177" s="437"/>
      <c r="F177" s="438"/>
      <c r="G177" s="438"/>
      <c r="H177" s="438"/>
    </row>
    <row r="178" spans="1:8" ht="14.25" x14ac:dyDescent="0.2">
      <c r="A178" s="434"/>
      <c r="B178" s="435"/>
      <c r="C178" s="434"/>
      <c r="D178" s="436"/>
      <c r="E178" s="437"/>
      <c r="F178" s="438"/>
      <c r="G178" s="438"/>
      <c r="H178" s="438"/>
    </row>
    <row r="179" spans="1:8" ht="14.25" x14ac:dyDescent="0.2">
      <c r="A179" s="434"/>
      <c r="B179" s="435"/>
      <c r="C179" s="434"/>
      <c r="D179" s="436"/>
      <c r="E179" s="437"/>
      <c r="F179" s="438"/>
      <c r="G179" s="438"/>
      <c r="H179" s="438"/>
    </row>
    <row r="180" spans="1:8" ht="14.25" x14ac:dyDescent="0.2">
      <c r="A180" s="434"/>
      <c r="B180" s="435"/>
      <c r="C180" s="434"/>
      <c r="D180" s="436"/>
      <c r="E180" s="437"/>
      <c r="F180" s="438"/>
      <c r="G180" s="438"/>
      <c r="H180" s="438"/>
    </row>
    <row r="181" spans="1:8" ht="14.25" x14ac:dyDescent="0.2">
      <c r="A181" s="434"/>
      <c r="B181" s="435"/>
      <c r="C181" s="434"/>
      <c r="D181" s="436"/>
      <c r="E181" s="437"/>
      <c r="F181" s="438"/>
      <c r="G181" s="438"/>
      <c r="H181" s="438"/>
    </row>
    <row r="182" spans="1:8" ht="14.25" x14ac:dyDescent="0.2">
      <c r="A182" s="434"/>
      <c r="B182" s="435"/>
      <c r="C182" s="434"/>
      <c r="D182" s="436"/>
      <c r="E182" s="437"/>
      <c r="F182" s="438"/>
      <c r="G182" s="438"/>
      <c r="H182" s="438"/>
    </row>
    <row r="183" spans="1:8" ht="14.25" x14ac:dyDescent="0.2">
      <c r="A183" s="434"/>
      <c r="B183" s="435"/>
      <c r="C183" s="434"/>
      <c r="D183" s="436"/>
      <c r="E183" s="437"/>
      <c r="F183" s="438"/>
      <c r="G183" s="438"/>
      <c r="H183" s="438"/>
    </row>
    <row r="184" spans="1:8" ht="14.25" x14ac:dyDescent="0.2">
      <c r="A184" s="434"/>
      <c r="B184" s="435"/>
      <c r="C184" s="434"/>
      <c r="D184" s="436"/>
      <c r="E184" s="437"/>
      <c r="F184" s="438"/>
      <c r="G184" s="438"/>
      <c r="H184" s="438"/>
    </row>
    <row r="185" spans="1:8" ht="14.25" x14ac:dyDescent="0.2">
      <c r="A185" s="434"/>
      <c r="B185" s="435"/>
      <c r="C185" s="434"/>
      <c r="D185" s="436"/>
      <c r="E185" s="437"/>
      <c r="F185" s="438"/>
      <c r="G185" s="438"/>
      <c r="H185" s="438"/>
    </row>
    <row r="186" spans="1:8" ht="14.25" x14ac:dyDescent="0.2">
      <c r="A186" s="434"/>
      <c r="B186" s="435"/>
      <c r="C186" s="434"/>
      <c r="D186" s="436"/>
      <c r="E186" s="437"/>
      <c r="F186" s="438"/>
      <c r="G186" s="438"/>
      <c r="H186" s="438"/>
    </row>
    <row r="187" spans="1:8" ht="14.25" x14ac:dyDescent="0.2">
      <c r="A187" s="434"/>
      <c r="B187" s="435"/>
      <c r="C187" s="434"/>
      <c r="D187" s="436"/>
      <c r="E187" s="439"/>
      <c r="F187" s="439"/>
      <c r="G187" s="439"/>
      <c r="H187" s="439"/>
    </row>
    <row r="188" spans="1:8" ht="14.25" x14ac:dyDescent="0.2">
      <c r="A188" s="434"/>
      <c r="B188" s="435"/>
      <c r="C188" s="434"/>
      <c r="D188" s="436"/>
      <c r="E188" s="439"/>
      <c r="F188" s="439"/>
      <c r="G188" s="439"/>
      <c r="H188" s="439"/>
    </row>
    <row r="189" spans="1:8" ht="14.25" x14ac:dyDescent="0.2">
      <c r="A189" s="434"/>
      <c r="B189" s="435"/>
      <c r="C189" s="434"/>
      <c r="D189" s="436"/>
      <c r="E189" s="439"/>
      <c r="F189" s="439"/>
      <c r="G189" s="439"/>
      <c r="H189" s="439"/>
    </row>
    <row r="190" spans="1:8" ht="14.25" x14ac:dyDescent="0.2">
      <c r="A190" s="434"/>
      <c r="B190" s="435"/>
      <c r="C190" s="434"/>
      <c r="D190" s="436"/>
      <c r="E190" s="439"/>
      <c r="F190" s="439"/>
      <c r="G190" s="439"/>
      <c r="H190" s="439"/>
    </row>
    <row r="191" spans="1:8" ht="14.25" x14ac:dyDescent="0.2">
      <c r="A191" s="434"/>
      <c r="B191" s="435"/>
      <c r="C191" s="434"/>
      <c r="D191" s="436"/>
      <c r="E191" s="439"/>
      <c r="F191" s="439"/>
      <c r="G191" s="439"/>
      <c r="H191" s="439"/>
    </row>
    <row r="192" spans="1:8" ht="14.25" x14ac:dyDescent="0.2">
      <c r="A192" s="434"/>
      <c r="B192" s="435"/>
      <c r="C192" s="434"/>
      <c r="D192" s="436"/>
      <c r="E192" s="439"/>
      <c r="F192" s="439"/>
      <c r="G192" s="439"/>
      <c r="H192" s="439"/>
    </row>
    <row r="193" spans="1:8" ht="14.25" x14ac:dyDescent="0.2">
      <c r="A193" s="434"/>
      <c r="B193" s="435"/>
      <c r="C193" s="434"/>
      <c r="D193" s="436"/>
      <c r="E193" s="439"/>
      <c r="F193" s="439"/>
      <c r="G193" s="439"/>
      <c r="H193" s="439"/>
    </row>
    <row r="194" spans="1:8" ht="14.25" x14ac:dyDescent="0.2">
      <c r="A194" s="434"/>
      <c r="B194" s="435"/>
      <c r="C194" s="434"/>
      <c r="D194" s="436"/>
      <c r="E194" s="439"/>
      <c r="F194" s="439"/>
      <c r="G194" s="439"/>
      <c r="H194" s="439"/>
    </row>
    <row r="195" spans="1:8" ht="14.25" x14ac:dyDescent="0.2">
      <c r="A195" s="434"/>
      <c r="B195" s="435"/>
      <c r="C195" s="434"/>
      <c r="D195" s="436"/>
      <c r="E195" s="439"/>
      <c r="F195" s="439"/>
      <c r="G195" s="439"/>
      <c r="H195" s="439"/>
    </row>
    <row r="196" spans="1:8" ht="14.25" x14ac:dyDescent="0.2">
      <c r="A196" s="434"/>
      <c r="B196" s="435"/>
      <c r="C196" s="434"/>
      <c r="D196" s="436"/>
      <c r="E196" s="439"/>
      <c r="F196" s="439"/>
      <c r="G196" s="439"/>
      <c r="H196" s="439"/>
    </row>
    <row r="197" spans="1:8" ht="14.25" x14ac:dyDescent="0.2">
      <c r="A197" s="434"/>
      <c r="B197" s="435"/>
      <c r="C197" s="434"/>
      <c r="D197" s="436"/>
      <c r="E197" s="439"/>
      <c r="F197" s="439"/>
      <c r="G197" s="439"/>
      <c r="H197" s="439"/>
    </row>
    <row r="198" spans="1:8" ht="14.25" x14ac:dyDescent="0.2">
      <c r="A198" s="434"/>
      <c r="B198" s="435"/>
      <c r="C198" s="434"/>
      <c r="D198" s="436"/>
      <c r="E198" s="439"/>
      <c r="F198" s="439"/>
      <c r="G198" s="439"/>
      <c r="H198" s="439"/>
    </row>
    <row r="199" spans="1:8" ht="14.25" x14ac:dyDescent="0.2">
      <c r="A199" s="434"/>
      <c r="B199" s="435"/>
      <c r="C199" s="434"/>
      <c r="D199" s="436"/>
      <c r="E199" s="439"/>
      <c r="F199" s="439"/>
      <c r="G199" s="439"/>
      <c r="H199" s="439"/>
    </row>
    <row r="200" spans="1:8" ht="14.25" x14ac:dyDescent="0.2">
      <c r="A200" s="434"/>
      <c r="B200" s="435"/>
      <c r="C200" s="434"/>
      <c r="D200" s="436"/>
      <c r="E200" s="439"/>
      <c r="F200" s="439"/>
      <c r="G200" s="439"/>
      <c r="H200" s="439"/>
    </row>
    <row r="201" spans="1:8" ht="14.25" x14ac:dyDescent="0.2">
      <c r="A201" s="434"/>
      <c r="B201" s="435"/>
      <c r="C201" s="434"/>
      <c r="D201" s="436"/>
      <c r="E201" s="439"/>
      <c r="F201" s="439"/>
      <c r="G201" s="439"/>
      <c r="H201" s="439"/>
    </row>
    <row r="202" spans="1:8" ht="14.25" x14ac:dyDescent="0.2">
      <c r="A202" s="434"/>
      <c r="B202" s="435"/>
      <c r="C202" s="434"/>
      <c r="D202" s="436"/>
      <c r="E202" s="439"/>
      <c r="F202" s="439"/>
      <c r="G202" s="439"/>
      <c r="H202" s="439"/>
    </row>
    <row r="203" spans="1:8" ht="14.25" x14ac:dyDescent="0.2">
      <c r="A203" s="434"/>
      <c r="B203" s="435"/>
      <c r="C203" s="434"/>
      <c r="D203" s="436"/>
      <c r="E203" s="439"/>
      <c r="F203" s="439"/>
      <c r="G203" s="439"/>
      <c r="H203" s="439"/>
    </row>
    <row r="204" spans="1:8" ht="14.25" x14ac:dyDescent="0.2">
      <c r="A204" s="434"/>
      <c r="B204" s="435"/>
      <c r="C204" s="434"/>
      <c r="D204" s="436"/>
      <c r="E204" s="439"/>
      <c r="F204" s="439"/>
      <c r="G204" s="439"/>
      <c r="H204" s="439"/>
    </row>
    <row r="205" spans="1:8" ht="14.25" x14ac:dyDescent="0.2">
      <c r="A205" s="434"/>
      <c r="B205" s="435"/>
      <c r="C205" s="434"/>
      <c r="D205" s="436"/>
      <c r="E205" s="439"/>
      <c r="F205" s="439"/>
      <c r="G205" s="439"/>
      <c r="H205" s="439"/>
    </row>
    <row r="206" spans="1:8" ht="14.25" x14ac:dyDescent="0.2">
      <c r="A206" s="434"/>
      <c r="B206" s="435"/>
      <c r="C206" s="434"/>
      <c r="D206" s="436"/>
      <c r="E206" s="439"/>
      <c r="F206" s="439"/>
      <c r="G206" s="439"/>
      <c r="H206" s="439"/>
    </row>
    <row r="207" spans="1:8" ht="14.25" x14ac:dyDescent="0.2">
      <c r="A207" s="434"/>
      <c r="B207" s="435"/>
      <c r="C207" s="434"/>
      <c r="D207" s="436"/>
      <c r="E207" s="439"/>
      <c r="F207" s="439"/>
      <c r="G207" s="439"/>
      <c r="H207" s="439"/>
    </row>
    <row r="208" spans="1:8" ht="14.25" x14ac:dyDescent="0.2">
      <c r="A208" s="434"/>
      <c r="B208" s="435"/>
      <c r="C208" s="434"/>
      <c r="D208" s="436"/>
      <c r="E208" s="439"/>
      <c r="F208" s="439"/>
      <c r="G208" s="439"/>
      <c r="H208" s="439"/>
    </row>
    <row r="209" spans="1:8" ht="14.25" x14ac:dyDescent="0.2">
      <c r="A209" s="434"/>
      <c r="B209" s="435"/>
      <c r="C209" s="434"/>
      <c r="D209" s="436"/>
      <c r="E209" s="439"/>
      <c r="F209" s="439"/>
      <c r="G209" s="439"/>
      <c r="H209" s="439"/>
    </row>
    <row r="210" spans="1:8" ht="14.25" x14ac:dyDescent="0.2">
      <c r="A210" s="434"/>
      <c r="B210" s="435"/>
      <c r="C210" s="434"/>
      <c r="D210" s="436"/>
      <c r="E210" s="439"/>
      <c r="F210" s="439"/>
      <c r="G210" s="439"/>
      <c r="H210" s="439"/>
    </row>
    <row r="211" spans="1:8" ht="14.25" x14ac:dyDescent="0.2">
      <c r="A211" s="434"/>
      <c r="B211" s="435"/>
      <c r="C211" s="434"/>
      <c r="D211" s="436"/>
      <c r="E211" s="439"/>
      <c r="F211" s="439"/>
      <c r="G211" s="439"/>
      <c r="H211" s="439"/>
    </row>
    <row r="212" spans="1:8" ht="14.25" x14ac:dyDescent="0.2">
      <c r="A212" s="434"/>
      <c r="B212" s="435"/>
      <c r="C212" s="434"/>
      <c r="D212" s="436"/>
      <c r="E212" s="439"/>
      <c r="F212" s="439"/>
      <c r="G212" s="439"/>
      <c r="H212" s="439"/>
    </row>
    <row r="213" spans="1:8" ht="14.25" x14ac:dyDescent="0.2">
      <c r="A213" s="434"/>
      <c r="B213" s="435"/>
      <c r="C213" s="434"/>
      <c r="D213" s="436"/>
      <c r="E213" s="439"/>
      <c r="F213" s="439"/>
      <c r="G213" s="439"/>
      <c r="H213" s="439"/>
    </row>
    <row r="214" spans="1:8" ht="14.25" x14ac:dyDescent="0.2">
      <c r="A214" s="434"/>
      <c r="B214" s="435"/>
      <c r="C214" s="434"/>
      <c r="D214" s="436"/>
      <c r="E214" s="439"/>
      <c r="F214" s="439"/>
      <c r="G214" s="439"/>
      <c r="H214" s="439"/>
    </row>
    <row r="215" spans="1:8" ht="14.25" x14ac:dyDescent="0.2">
      <c r="A215" s="434"/>
      <c r="B215" s="435"/>
      <c r="C215" s="434"/>
      <c r="D215" s="436"/>
      <c r="E215" s="439"/>
      <c r="F215" s="439"/>
      <c r="G215" s="439"/>
      <c r="H215" s="439"/>
    </row>
    <row r="216" spans="1:8" ht="14.25" x14ac:dyDescent="0.2">
      <c r="A216" s="434"/>
      <c r="B216" s="435"/>
      <c r="C216" s="434"/>
      <c r="D216" s="436"/>
      <c r="E216" s="439"/>
      <c r="F216" s="439"/>
      <c r="G216" s="439"/>
      <c r="H216" s="439"/>
    </row>
    <row r="217" spans="1:8" ht="14.25" x14ac:dyDescent="0.2">
      <c r="A217" s="434"/>
      <c r="B217" s="435"/>
      <c r="C217" s="434"/>
      <c r="D217" s="436"/>
      <c r="E217" s="439"/>
      <c r="F217" s="439"/>
      <c r="G217" s="439"/>
      <c r="H217" s="439"/>
    </row>
    <row r="218" spans="1:8" ht="14.25" x14ac:dyDescent="0.2">
      <c r="A218" s="434"/>
      <c r="B218" s="435"/>
      <c r="C218" s="434"/>
      <c r="D218" s="436"/>
      <c r="E218" s="439"/>
      <c r="F218" s="439"/>
      <c r="G218" s="439"/>
      <c r="H218" s="439"/>
    </row>
    <row r="219" spans="1:8" ht="14.25" x14ac:dyDescent="0.2">
      <c r="A219" s="434"/>
      <c r="B219" s="435"/>
      <c r="C219" s="434"/>
      <c r="D219" s="436"/>
      <c r="E219" s="439"/>
      <c r="F219" s="439"/>
      <c r="G219" s="439"/>
      <c r="H219" s="439"/>
    </row>
    <row r="220" spans="1:8" ht="14.25" x14ac:dyDescent="0.2">
      <c r="A220" s="434"/>
      <c r="B220" s="435"/>
      <c r="C220" s="434"/>
      <c r="D220" s="436"/>
      <c r="E220" s="439"/>
      <c r="F220" s="439"/>
      <c r="G220" s="439"/>
      <c r="H220" s="439"/>
    </row>
    <row r="221" spans="1:8" ht="14.25" x14ac:dyDescent="0.2">
      <c r="A221" s="434"/>
      <c r="B221" s="435"/>
      <c r="C221" s="434"/>
      <c r="D221" s="436"/>
      <c r="E221" s="439"/>
      <c r="F221" s="439"/>
      <c r="G221" s="439"/>
      <c r="H221" s="439"/>
    </row>
    <row r="222" spans="1:8" ht="14.25" x14ac:dyDescent="0.2">
      <c r="A222" s="434"/>
      <c r="B222" s="435"/>
      <c r="C222" s="434"/>
      <c r="D222" s="436"/>
      <c r="E222" s="439"/>
      <c r="F222" s="439"/>
      <c r="G222" s="439"/>
      <c r="H222" s="439"/>
    </row>
    <row r="223" spans="1:8" ht="14.25" x14ac:dyDescent="0.2">
      <c r="A223" s="434"/>
      <c r="B223" s="435"/>
      <c r="C223" s="434"/>
      <c r="D223" s="436"/>
      <c r="E223" s="439"/>
      <c r="F223" s="439"/>
      <c r="G223" s="439"/>
      <c r="H223" s="439"/>
    </row>
    <row r="224" spans="1:8" ht="14.25" x14ac:dyDescent="0.2">
      <c r="A224" s="434"/>
      <c r="B224" s="435"/>
      <c r="C224" s="434"/>
      <c r="D224" s="436"/>
      <c r="E224" s="439"/>
      <c r="F224" s="439"/>
      <c r="G224" s="439"/>
      <c r="H224" s="439"/>
    </row>
    <row r="225" spans="1:8" ht="14.25" x14ac:dyDescent="0.2">
      <c r="A225" s="434"/>
      <c r="B225" s="435"/>
      <c r="C225" s="434"/>
      <c r="D225" s="436"/>
      <c r="E225" s="439"/>
      <c r="F225" s="439"/>
      <c r="G225" s="439"/>
      <c r="H225" s="439"/>
    </row>
    <row r="226" spans="1:8" ht="14.25" x14ac:dyDescent="0.2">
      <c r="A226" s="434"/>
      <c r="B226" s="435"/>
      <c r="C226" s="434"/>
      <c r="D226" s="436"/>
      <c r="E226" s="439"/>
      <c r="F226" s="439"/>
      <c r="G226" s="439"/>
      <c r="H226" s="439"/>
    </row>
    <row r="227" spans="1:8" ht="14.25" x14ac:dyDescent="0.2">
      <c r="A227" s="434"/>
      <c r="B227" s="435"/>
      <c r="C227" s="434"/>
      <c r="D227" s="436"/>
      <c r="E227" s="439"/>
      <c r="F227" s="439"/>
      <c r="G227" s="439"/>
      <c r="H227" s="439"/>
    </row>
    <row r="228" spans="1:8" ht="14.25" x14ac:dyDescent="0.2">
      <c r="A228" s="434"/>
      <c r="B228" s="435"/>
      <c r="C228" s="434"/>
      <c r="D228" s="436"/>
      <c r="E228" s="439"/>
      <c r="F228" s="439"/>
      <c r="G228" s="439"/>
      <c r="H228" s="439"/>
    </row>
    <row r="229" spans="1:8" ht="14.25" x14ac:dyDescent="0.2">
      <c r="A229" s="434"/>
      <c r="B229" s="435"/>
      <c r="C229" s="434"/>
      <c r="D229" s="436"/>
      <c r="E229" s="439"/>
      <c r="F229" s="439"/>
      <c r="G229" s="439"/>
      <c r="H229" s="439"/>
    </row>
    <row r="230" spans="1:8" ht="14.25" x14ac:dyDescent="0.2">
      <c r="A230" s="434"/>
      <c r="B230" s="435"/>
      <c r="C230" s="434"/>
      <c r="D230" s="436"/>
      <c r="E230" s="439"/>
      <c r="F230" s="439"/>
      <c r="G230" s="439"/>
      <c r="H230" s="439"/>
    </row>
    <row r="231" spans="1:8" ht="14.25" x14ac:dyDescent="0.2">
      <c r="A231" s="434"/>
      <c r="B231" s="435"/>
      <c r="C231" s="434"/>
      <c r="D231" s="436"/>
      <c r="E231" s="439"/>
      <c r="F231" s="439"/>
      <c r="G231" s="439"/>
      <c r="H231" s="439"/>
    </row>
    <row r="232" spans="1:8" ht="14.25" x14ac:dyDescent="0.2">
      <c r="A232" s="434"/>
      <c r="B232" s="435"/>
      <c r="C232" s="434"/>
      <c r="D232" s="436"/>
      <c r="E232" s="439"/>
      <c r="F232" s="439"/>
      <c r="G232" s="439"/>
      <c r="H232" s="439"/>
    </row>
    <row r="233" spans="1:8" ht="14.25" x14ac:dyDescent="0.2">
      <c r="A233" s="434"/>
      <c r="B233" s="435"/>
      <c r="C233" s="434"/>
      <c r="D233" s="436"/>
      <c r="E233" s="439"/>
      <c r="F233" s="439"/>
      <c r="G233" s="439"/>
      <c r="H233" s="439"/>
    </row>
    <row r="234" spans="1:8" ht="14.25" x14ac:dyDescent="0.2">
      <c r="A234" s="434"/>
      <c r="B234" s="435"/>
      <c r="C234" s="434"/>
      <c r="D234" s="436"/>
      <c r="E234" s="439"/>
      <c r="F234" s="439"/>
      <c r="G234" s="439"/>
      <c r="H234" s="439"/>
    </row>
    <row r="235" spans="1:8" ht="14.25" x14ac:dyDescent="0.2">
      <c r="A235" s="434"/>
      <c r="B235" s="435"/>
      <c r="C235" s="434"/>
      <c r="D235" s="436"/>
      <c r="E235" s="439"/>
      <c r="F235" s="439"/>
      <c r="G235" s="439"/>
      <c r="H235" s="439"/>
    </row>
    <row r="236" spans="1:8" ht="14.25" x14ac:dyDescent="0.2">
      <c r="A236" s="434"/>
      <c r="B236" s="435"/>
      <c r="C236" s="434"/>
      <c r="D236" s="436"/>
      <c r="E236" s="439"/>
      <c r="F236" s="439"/>
      <c r="G236" s="439"/>
      <c r="H236" s="439"/>
    </row>
    <row r="237" spans="1:8" ht="14.25" x14ac:dyDescent="0.2">
      <c r="A237" s="434"/>
      <c r="B237" s="435"/>
      <c r="C237" s="434"/>
      <c r="D237" s="436"/>
      <c r="E237" s="439"/>
      <c r="F237" s="439"/>
      <c r="G237" s="439"/>
      <c r="H237" s="439"/>
    </row>
    <row r="238" spans="1:8" ht="14.25" x14ac:dyDescent="0.2">
      <c r="A238" s="434"/>
      <c r="B238" s="435"/>
      <c r="C238" s="434"/>
      <c r="D238" s="436"/>
      <c r="E238" s="439"/>
      <c r="F238" s="439"/>
      <c r="G238" s="439"/>
      <c r="H238" s="439"/>
    </row>
    <row r="239" spans="1:8" ht="14.25" x14ac:dyDescent="0.2">
      <c r="A239" s="434"/>
      <c r="B239" s="435"/>
      <c r="C239" s="434"/>
      <c r="D239" s="436"/>
      <c r="E239" s="439"/>
      <c r="F239" s="439"/>
      <c r="G239" s="439"/>
      <c r="H239" s="439"/>
    </row>
    <row r="240" spans="1:8" ht="14.25" x14ac:dyDescent="0.2">
      <c r="A240" s="434"/>
      <c r="B240" s="435"/>
      <c r="C240" s="434"/>
      <c r="D240" s="436"/>
      <c r="E240" s="439"/>
      <c r="F240" s="439"/>
      <c r="G240" s="439"/>
      <c r="H240" s="439"/>
    </row>
    <row r="241" spans="1:8" ht="14.25" x14ac:dyDescent="0.2">
      <c r="A241" s="434"/>
      <c r="B241" s="435"/>
      <c r="C241" s="434"/>
      <c r="D241" s="436"/>
      <c r="E241" s="439"/>
      <c r="F241" s="439"/>
      <c r="G241" s="439"/>
      <c r="H241" s="439"/>
    </row>
    <row r="242" spans="1:8" ht="14.25" x14ac:dyDescent="0.2">
      <c r="A242" s="434"/>
      <c r="B242" s="435"/>
      <c r="C242" s="434"/>
      <c r="D242" s="436"/>
      <c r="E242" s="439"/>
      <c r="F242" s="439"/>
      <c r="G242" s="439"/>
      <c r="H242" s="439"/>
    </row>
    <row r="243" spans="1:8" ht="14.25" x14ac:dyDescent="0.2">
      <c r="A243" s="434"/>
      <c r="B243" s="435"/>
      <c r="C243" s="434"/>
      <c r="D243" s="436"/>
      <c r="E243" s="439"/>
      <c r="F243" s="439"/>
      <c r="G243" s="439"/>
      <c r="H243" s="439"/>
    </row>
    <row r="244" spans="1:8" ht="14.25" x14ac:dyDescent="0.2">
      <c r="A244" s="434"/>
      <c r="B244" s="435"/>
      <c r="C244" s="434"/>
      <c r="D244" s="436"/>
      <c r="E244" s="439"/>
      <c r="F244" s="439"/>
      <c r="G244" s="439"/>
      <c r="H244" s="439"/>
    </row>
    <row r="245" spans="1:8" ht="14.25" x14ac:dyDescent="0.2">
      <c r="A245" s="434"/>
      <c r="B245" s="435"/>
      <c r="C245" s="434"/>
      <c r="D245" s="436"/>
      <c r="E245" s="439"/>
      <c r="F245" s="439"/>
      <c r="G245" s="439"/>
      <c r="H245" s="439"/>
    </row>
    <row r="246" spans="1:8" ht="14.25" x14ac:dyDescent="0.2">
      <c r="A246" s="434"/>
      <c r="B246" s="435"/>
      <c r="C246" s="434"/>
      <c r="D246" s="436"/>
      <c r="E246" s="439"/>
      <c r="F246" s="439"/>
      <c r="G246" s="439"/>
      <c r="H246" s="439"/>
    </row>
    <row r="247" spans="1:8" ht="14.25" x14ac:dyDescent="0.2">
      <c r="A247" s="434"/>
      <c r="B247" s="435"/>
      <c r="C247" s="434"/>
      <c r="D247" s="436"/>
      <c r="E247" s="439"/>
      <c r="F247" s="439"/>
      <c r="G247" s="439"/>
      <c r="H247" s="439"/>
    </row>
    <row r="248" spans="1:8" ht="14.25" x14ac:dyDescent="0.2">
      <c r="A248" s="434"/>
      <c r="B248" s="435"/>
      <c r="C248" s="434"/>
      <c r="D248" s="436"/>
      <c r="E248" s="439"/>
      <c r="F248" s="439"/>
      <c r="G248" s="439"/>
      <c r="H248" s="439"/>
    </row>
    <row r="249" spans="1:8" ht="14.25" x14ac:dyDescent="0.2">
      <c r="A249" s="434"/>
      <c r="B249" s="435"/>
      <c r="C249" s="434"/>
      <c r="D249" s="436"/>
      <c r="E249" s="439"/>
      <c r="F249" s="439"/>
      <c r="G249" s="439"/>
      <c r="H249" s="439"/>
    </row>
    <row r="250" spans="1:8" ht="14.25" x14ac:dyDescent="0.2">
      <c r="A250" s="434"/>
      <c r="B250" s="435"/>
      <c r="C250" s="434"/>
      <c r="D250" s="436"/>
      <c r="E250" s="439"/>
      <c r="F250" s="439"/>
      <c r="G250" s="439"/>
      <c r="H250" s="439"/>
    </row>
    <row r="251" spans="1:8" ht="14.25" x14ac:dyDescent="0.2">
      <c r="A251" s="434"/>
      <c r="B251" s="435"/>
      <c r="C251" s="434"/>
      <c r="D251" s="436"/>
      <c r="E251" s="439"/>
      <c r="F251" s="439"/>
      <c r="G251" s="439"/>
      <c r="H251" s="439"/>
    </row>
    <row r="252" spans="1:8" ht="14.25" x14ac:dyDescent="0.2">
      <c r="A252" s="434"/>
      <c r="B252" s="435"/>
      <c r="C252" s="434"/>
      <c r="D252" s="436"/>
      <c r="E252" s="439"/>
      <c r="F252" s="439"/>
      <c r="G252" s="439"/>
      <c r="H252" s="439"/>
    </row>
    <row r="253" spans="1:8" ht="14.25" x14ac:dyDescent="0.2">
      <c r="A253" s="434"/>
      <c r="B253" s="435"/>
      <c r="C253" s="434"/>
      <c r="D253" s="436"/>
      <c r="E253" s="439"/>
      <c r="F253" s="439"/>
      <c r="G253" s="439"/>
      <c r="H253" s="439"/>
    </row>
    <row r="254" spans="1:8" ht="14.25" x14ac:dyDescent="0.2">
      <c r="A254" s="434"/>
      <c r="B254" s="435"/>
      <c r="C254" s="434"/>
      <c r="D254" s="436"/>
      <c r="E254" s="439"/>
      <c r="F254" s="439"/>
      <c r="G254" s="439"/>
      <c r="H254" s="439"/>
    </row>
    <row r="255" spans="1:8" ht="14.25" x14ac:dyDescent="0.2">
      <c r="A255" s="434"/>
      <c r="B255" s="435"/>
      <c r="C255" s="434"/>
      <c r="D255" s="436"/>
      <c r="E255" s="439"/>
      <c r="F255" s="439"/>
      <c r="G255" s="439"/>
      <c r="H255" s="439"/>
    </row>
    <row r="256" spans="1:8" ht="14.25" x14ac:dyDescent="0.2">
      <c r="A256" s="434"/>
      <c r="B256" s="435"/>
      <c r="C256" s="434"/>
      <c r="D256" s="436"/>
      <c r="E256" s="439"/>
      <c r="F256" s="439"/>
      <c r="G256" s="439"/>
      <c r="H256" s="439"/>
    </row>
    <row r="257" spans="1:8" ht="14.25" x14ac:dyDescent="0.2">
      <c r="A257" s="434"/>
      <c r="B257" s="435"/>
      <c r="C257" s="434"/>
      <c r="D257" s="436"/>
      <c r="E257" s="439"/>
      <c r="F257" s="439"/>
      <c r="G257" s="439"/>
      <c r="H257" s="439"/>
    </row>
    <row r="258" spans="1:8" ht="14.25" x14ac:dyDescent="0.2">
      <c r="A258" s="434"/>
      <c r="B258" s="435"/>
      <c r="C258" s="434"/>
      <c r="D258" s="436"/>
      <c r="E258" s="439"/>
      <c r="F258" s="439"/>
      <c r="G258" s="439"/>
      <c r="H258" s="439"/>
    </row>
    <row r="259" spans="1:8" ht="14.25" x14ac:dyDescent="0.2">
      <c r="A259" s="434"/>
      <c r="B259" s="435"/>
      <c r="C259" s="434"/>
      <c r="D259" s="436"/>
      <c r="E259" s="439"/>
      <c r="F259" s="439"/>
      <c r="G259" s="439"/>
      <c r="H259" s="439"/>
    </row>
    <row r="260" spans="1:8" ht="14.25" x14ac:dyDescent="0.2">
      <c r="A260" s="434"/>
      <c r="B260" s="435"/>
      <c r="C260" s="434"/>
      <c r="D260" s="436"/>
      <c r="E260" s="439"/>
      <c r="F260" s="439"/>
      <c r="G260" s="439"/>
      <c r="H260" s="439"/>
    </row>
    <row r="261" spans="1:8" ht="14.25" x14ac:dyDescent="0.2">
      <c r="A261" s="434"/>
      <c r="B261" s="435"/>
      <c r="C261" s="434"/>
      <c r="D261" s="436"/>
      <c r="E261" s="439"/>
      <c r="F261" s="439"/>
      <c r="G261" s="439"/>
      <c r="H261" s="439"/>
    </row>
    <row r="262" spans="1:8" ht="14.25" x14ac:dyDescent="0.2">
      <c r="A262" s="434"/>
      <c r="B262" s="435"/>
      <c r="C262" s="434"/>
      <c r="D262" s="436"/>
      <c r="E262" s="439"/>
      <c r="F262" s="439"/>
      <c r="G262" s="439"/>
      <c r="H262" s="439"/>
    </row>
    <row r="263" spans="1:8" ht="14.25" x14ac:dyDescent="0.2">
      <c r="A263" s="434"/>
      <c r="B263" s="435"/>
      <c r="C263" s="434"/>
      <c r="D263" s="436"/>
      <c r="E263" s="439"/>
      <c r="F263" s="439"/>
      <c r="G263" s="439"/>
      <c r="H263" s="439"/>
    </row>
    <row r="264" spans="1:8" ht="14.25" x14ac:dyDescent="0.2">
      <c r="A264" s="434"/>
      <c r="B264" s="435"/>
      <c r="C264" s="434"/>
      <c r="D264" s="436"/>
      <c r="E264" s="439"/>
      <c r="F264" s="439"/>
      <c r="G264" s="439"/>
      <c r="H264" s="439"/>
    </row>
    <row r="265" spans="1:8" ht="14.25" x14ac:dyDescent="0.2">
      <c r="A265" s="434"/>
      <c r="B265" s="435"/>
      <c r="C265" s="434"/>
      <c r="D265" s="436"/>
      <c r="E265" s="439"/>
      <c r="F265" s="439"/>
      <c r="G265" s="439"/>
      <c r="H265" s="439"/>
    </row>
    <row r="266" spans="1:8" ht="14.25" x14ac:dyDescent="0.2">
      <c r="A266" s="434"/>
      <c r="B266" s="435"/>
      <c r="C266" s="434"/>
      <c r="D266" s="436"/>
      <c r="E266" s="439"/>
      <c r="F266" s="439"/>
      <c r="G266" s="439"/>
      <c r="H266" s="439"/>
    </row>
    <row r="267" spans="1:8" ht="14.25" x14ac:dyDescent="0.2">
      <c r="A267" s="434"/>
      <c r="B267" s="435"/>
      <c r="C267" s="434"/>
      <c r="D267" s="436"/>
      <c r="E267" s="439"/>
      <c r="F267" s="439"/>
      <c r="G267" s="439"/>
      <c r="H267" s="439"/>
    </row>
    <row r="268" spans="1:8" ht="14.25" x14ac:dyDescent="0.2">
      <c r="A268" s="434"/>
      <c r="B268" s="435"/>
      <c r="C268" s="434"/>
      <c r="D268" s="436"/>
      <c r="E268" s="439"/>
      <c r="F268" s="439"/>
      <c r="G268" s="439"/>
      <c r="H268" s="439"/>
    </row>
    <row r="269" spans="1:8" ht="14.25" x14ac:dyDescent="0.2">
      <c r="A269" s="434"/>
      <c r="B269" s="435"/>
      <c r="C269" s="434"/>
      <c r="D269" s="436"/>
      <c r="E269" s="439"/>
      <c r="F269" s="439"/>
      <c r="G269" s="439"/>
      <c r="H269" s="439"/>
    </row>
    <row r="270" spans="1:8" ht="14.25" x14ac:dyDescent="0.2">
      <c r="A270" s="434"/>
      <c r="B270" s="435"/>
      <c r="C270" s="434"/>
      <c r="D270" s="436"/>
      <c r="E270" s="439"/>
      <c r="F270" s="439"/>
      <c r="G270" s="439"/>
      <c r="H270" s="439"/>
    </row>
    <row r="271" spans="1:8" ht="14.25" x14ac:dyDescent="0.2">
      <c r="A271" s="434"/>
      <c r="B271" s="435"/>
      <c r="C271" s="434"/>
      <c r="D271" s="436"/>
      <c r="E271" s="439"/>
      <c r="F271" s="439"/>
      <c r="G271" s="439"/>
      <c r="H271" s="439"/>
    </row>
    <row r="272" spans="1:8" ht="14.25" x14ac:dyDescent="0.2">
      <c r="A272" s="434"/>
      <c r="B272" s="435"/>
      <c r="C272" s="434"/>
      <c r="D272" s="436"/>
      <c r="E272" s="439"/>
      <c r="F272" s="439"/>
      <c r="G272" s="439"/>
      <c r="H272" s="439"/>
    </row>
    <row r="273" spans="1:8" ht="14.25" x14ac:dyDescent="0.2">
      <c r="A273" s="434"/>
      <c r="B273" s="435"/>
      <c r="C273" s="434"/>
      <c r="D273" s="436"/>
      <c r="E273" s="439"/>
      <c r="F273" s="439"/>
      <c r="G273" s="439"/>
      <c r="H273" s="439"/>
    </row>
    <row r="274" spans="1:8" ht="14.25" x14ac:dyDescent="0.2">
      <c r="A274" s="434"/>
      <c r="B274" s="435"/>
      <c r="C274" s="434"/>
      <c r="D274" s="436"/>
      <c r="E274" s="439"/>
      <c r="F274" s="439"/>
      <c r="G274" s="439"/>
      <c r="H274" s="439"/>
    </row>
    <row r="275" spans="1:8" ht="14.25" x14ac:dyDescent="0.2">
      <c r="A275" s="434"/>
      <c r="B275" s="435"/>
      <c r="C275" s="434"/>
      <c r="D275" s="436"/>
      <c r="E275" s="439"/>
      <c r="F275" s="439"/>
      <c r="G275" s="439"/>
      <c r="H275" s="439"/>
    </row>
    <row r="276" spans="1:8" ht="14.25" x14ac:dyDescent="0.2">
      <c r="A276" s="434"/>
      <c r="B276" s="435"/>
      <c r="C276" s="434"/>
      <c r="D276" s="436"/>
      <c r="E276" s="439"/>
      <c r="F276" s="439"/>
      <c r="G276" s="439"/>
      <c r="H276" s="439"/>
    </row>
    <row r="277" spans="1:8" ht="14.25" x14ac:dyDescent="0.2">
      <c r="A277" s="434"/>
      <c r="B277" s="435"/>
      <c r="C277" s="434"/>
      <c r="D277" s="436"/>
      <c r="E277" s="439"/>
      <c r="F277" s="439"/>
      <c r="G277" s="439"/>
      <c r="H277" s="439"/>
    </row>
    <row r="278" spans="1:8" ht="14.25" x14ac:dyDescent="0.2">
      <c r="A278" s="434"/>
      <c r="B278" s="435"/>
      <c r="C278" s="434"/>
      <c r="D278" s="436"/>
      <c r="E278" s="439"/>
      <c r="F278" s="439"/>
      <c r="G278" s="439"/>
      <c r="H278" s="439"/>
    </row>
    <row r="279" spans="1:8" ht="14.25" x14ac:dyDescent="0.2">
      <c r="A279" s="434"/>
      <c r="B279" s="435"/>
      <c r="C279" s="434"/>
      <c r="D279" s="436"/>
      <c r="E279" s="439"/>
      <c r="F279" s="439"/>
      <c r="G279" s="439"/>
      <c r="H279" s="439"/>
    </row>
    <row r="280" spans="1:8" ht="14.25" x14ac:dyDescent="0.2">
      <c r="A280" s="434"/>
      <c r="B280" s="435"/>
      <c r="C280" s="434"/>
      <c r="D280" s="436"/>
      <c r="E280" s="439"/>
      <c r="F280" s="439"/>
      <c r="G280" s="439"/>
      <c r="H280" s="439"/>
    </row>
    <row r="281" spans="1:8" ht="14.25" x14ac:dyDescent="0.2">
      <c r="A281" s="434"/>
      <c r="B281" s="435"/>
      <c r="C281" s="434"/>
      <c r="D281" s="436"/>
      <c r="E281" s="439"/>
      <c r="F281" s="439"/>
      <c r="G281" s="439"/>
      <c r="H281" s="439"/>
    </row>
    <row r="282" spans="1:8" ht="14.25" x14ac:dyDescent="0.2">
      <c r="A282" s="434"/>
      <c r="B282" s="435"/>
      <c r="C282" s="434"/>
      <c r="D282" s="436"/>
      <c r="E282" s="439"/>
      <c r="F282" s="439"/>
      <c r="G282" s="439"/>
      <c r="H282" s="439"/>
    </row>
    <row r="283" spans="1:8" ht="14.25" x14ac:dyDescent="0.2">
      <c r="A283" s="434"/>
      <c r="B283" s="435"/>
      <c r="C283" s="434"/>
      <c r="D283" s="436"/>
      <c r="E283" s="439"/>
      <c r="F283" s="439"/>
      <c r="G283" s="439"/>
      <c r="H283" s="439"/>
    </row>
    <row r="284" spans="1:8" ht="14.25" x14ac:dyDescent="0.2">
      <c r="A284" s="434"/>
      <c r="B284" s="435"/>
      <c r="C284" s="434"/>
      <c r="D284" s="436"/>
      <c r="E284" s="439"/>
      <c r="F284" s="439"/>
      <c r="G284" s="439"/>
      <c r="H284" s="439"/>
    </row>
    <row r="285" spans="1:8" ht="14.25" x14ac:dyDescent="0.2">
      <c r="A285" s="434"/>
      <c r="B285" s="435"/>
      <c r="C285" s="434"/>
      <c r="D285" s="436"/>
      <c r="E285" s="439"/>
      <c r="F285" s="439"/>
      <c r="G285" s="439"/>
      <c r="H285" s="439"/>
    </row>
    <row r="286" spans="1:8" ht="14.25" x14ac:dyDescent="0.2">
      <c r="A286" s="434"/>
      <c r="B286" s="435"/>
      <c r="C286" s="434"/>
      <c r="D286" s="436"/>
      <c r="E286" s="439"/>
      <c r="F286" s="439"/>
      <c r="G286" s="439"/>
      <c r="H286" s="439"/>
    </row>
    <row r="287" spans="1:8" ht="14.25" x14ac:dyDescent="0.2">
      <c r="A287" s="434"/>
      <c r="B287" s="435"/>
      <c r="C287" s="434"/>
      <c r="D287" s="436"/>
      <c r="E287" s="439"/>
      <c r="F287" s="439"/>
      <c r="G287" s="439"/>
      <c r="H287" s="439"/>
    </row>
    <row r="288" spans="1:8" ht="14.25" x14ac:dyDescent="0.2">
      <c r="A288" s="434"/>
      <c r="B288" s="435"/>
      <c r="C288" s="434"/>
      <c r="D288" s="436"/>
      <c r="E288" s="439"/>
      <c r="F288" s="439"/>
      <c r="G288" s="439"/>
      <c r="H288" s="439"/>
    </row>
    <row r="289" spans="1:8" ht="14.25" x14ac:dyDescent="0.2">
      <c r="A289" s="434"/>
      <c r="B289" s="435"/>
      <c r="C289" s="434"/>
      <c r="D289" s="436"/>
      <c r="E289" s="439"/>
      <c r="F289" s="439"/>
      <c r="G289" s="439"/>
      <c r="H289" s="439"/>
    </row>
    <row r="290" spans="1:8" ht="14.25" x14ac:dyDescent="0.2">
      <c r="A290" s="434"/>
      <c r="B290" s="435"/>
      <c r="C290" s="434"/>
      <c r="D290" s="436"/>
      <c r="E290" s="439"/>
      <c r="F290" s="439"/>
      <c r="G290" s="439"/>
      <c r="H290" s="439"/>
    </row>
    <row r="291" spans="1:8" ht="14.25" x14ac:dyDescent="0.2">
      <c r="A291" s="434"/>
      <c r="B291" s="435"/>
      <c r="C291" s="434"/>
      <c r="D291" s="436"/>
      <c r="E291" s="439"/>
      <c r="F291" s="439"/>
      <c r="G291" s="439"/>
      <c r="H291" s="439"/>
    </row>
    <row r="292" spans="1:8" ht="14.25" x14ac:dyDescent="0.2">
      <c r="A292" s="434"/>
      <c r="B292" s="435"/>
      <c r="C292" s="434"/>
      <c r="D292" s="436"/>
      <c r="E292" s="439"/>
      <c r="F292" s="439"/>
      <c r="G292" s="439"/>
      <c r="H292" s="439"/>
    </row>
    <row r="293" spans="1:8" ht="14.25" x14ac:dyDescent="0.2">
      <c r="A293" s="434"/>
      <c r="B293" s="435"/>
      <c r="C293" s="434"/>
      <c r="D293" s="436"/>
      <c r="E293" s="439"/>
      <c r="F293" s="439"/>
      <c r="G293" s="439"/>
      <c r="H293" s="439"/>
    </row>
    <row r="294" spans="1:8" ht="14.25" x14ac:dyDescent="0.2">
      <c r="A294" s="434"/>
      <c r="B294" s="435"/>
      <c r="C294" s="434"/>
      <c r="D294" s="436"/>
      <c r="E294" s="439"/>
      <c r="F294" s="439"/>
      <c r="G294" s="439"/>
      <c r="H294" s="439"/>
    </row>
    <row r="295" spans="1:8" ht="14.25" x14ac:dyDescent="0.2">
      <c r="A295" s="434"/>
      <c r="B295" s="435"/>
      <c r="C295" s="434"/>
      <c r="D295" s="436"/>
      <c r="E295" s="439"/>
      <c r="F295" s="439"/>
      <c r="G295" s="439"/>
      <c r="H295" s="439"/>
    </row>
    <row r="296" spans="1:8" ht="14.25" x14ac:dyDescent="0.2">
      <c r="A296" s="434"/>
      <c r="B296" s="435"/>
      <c r="C296" s="434"/>
      <c r="D296" s="436"/>
      <c r="E296" s="439"/>
      <c r="F296" s="439"/>
      <c r="G296" s="439"/>
      <c r="H296" s="439"/>
    </row>
    <row r="297" spans="1:8" ht="14.25" x14ac:dyDescent="0.2">
      <c r="A297" s="434"/>
      <c r="B297" s="435"/>
      <c r="C297" s="434"/>
      <c r="D297" s="436"/>
      <c r="E297" s="439"/>
      <c r="F297" s="439"/>
      <c r="G297" s="439"/>
      <c r="H297" s="439"/>
    </row>
    <row r="298" spans="1:8" ht="14.25" x14ac:dyDescent="0.2">
      <c r="A298" s="434"/>
      <c r="B298" s="435"/>
      <c r="C298" s="434"/>
      <c r="D298" s="436"/>
      <c r="E298" s="439"/>
      <c r="F298" s="439"/>
      <c r="G298" s="439"/>
      <c r="H298" s="439"/>
    </row>
    <row r="299" spans="1:8" ht="14.25" x14ac:dyDescent="0.2">
      <c r="A299" s="434"/>
      <c r="B299" s="435"/>
      <c r="C299" s="434"/>
      <c r="D299" s="436"/>
      <c r="E299" s="439"/>
      <c r="F299" s="439"/>
      <c r="G299" s="439"/>
      <c r="H299" s="439"/>
    </row>
    <row r="300" spans="1:8" ht="14.25" x14ac:dyDescent="0.2">
      <c r="A300" s="434"/>
      <c r="B300" s="435"/>
      <c r="C300" s="434"/>
      <c r="D300" s="436"/>
      <c r="E300" s="439"/>
      <c r="F300" s="439"/>
      <c r="G300" s="439"/>
      <c r="H300" s="439"/>
    </row>
    <row r="301" spans="1:8" ht="14.25" x14ac:dyDescent="0.2">
      <c r="A301" s="434"/>
      <c r="B301" s="435"/>
      <c r="C301" s="434"/>
      <c r="D301" s="436"/>
      <c r="E301" s="439"/>
      <c r="F301" s="439"/>
      <c r="G301" s="439"/>
      <c r="H301" s="439"/>
    </row>
    <row r="302" spans="1:8" ht="14.25" x14ac:dyDescent="0.2">
      <c r="A302" s="434"/>
      <c r="B302" s="435"/>
      <c r="C302" s="434"/>
      <c r="D302" s="436"/>
      <c r="E302" s="439"/>
      <c r="F302" s="439"/>
      <c r="G302" s="439"/>
      <c r="H302" s="439"/>
    </row>
    <row r="303" spans="1:8" ht="14.25" x14ac:dyDescent="0.2">
      <c r="A303" s="434"/>
      <c r="B303" s="435"/>
      <c r="C303" s="434"/>
      <c r="D303" s="436"/>
      <c r="E303" s="439"/>
      <c r="F303" s="439"/>
      <c r="G303" s="439"/>
      <c r="H303" s="439"/>
    </row>
    <row r="304" spans="1:8" ht="14.25" x14ac:dyDescent="0.2">
      <c r="A304" s="434"/>
      <c r="B304" s="435"/>
      <c r="C304" s="434"/>
      <c r="D304" s="436"/>
      <c r="E304" s="439"/>
      <c r="F304" s="439"/>
      <c r="G304" s="439"/>
      <c r="H304" s="439"/>
    </row>
    <row r="305" spans="1:8" ht="14.25" x14ac:dyDescent="0.2">
      <c r="A305" s="434"/>
      <c r="B305" s="435"/>
      <c r="C305" s="434"/>
      <c r="D305" s="436"/>
      <c r="E305" s="439"/>
      <c r="F305" s="439"/>
      <c r="G305" s="439"/>
      <c r="H305" s="439"/>
    </row>
    <row r="306" spans="1:8" ht="14.25" x14ac:dyDescent="0.2">
      <c r="A306" s="434"/>
      <c r="B306" s="435"/>
      <c r="C306" s="434"/>
      <c r="D306" s="436"/>
      <c r="E306" s="439"/>
      <c r="F306" s="439"/>
      <c r="G306" s="439"/>
      <c r="H306" s="439"/>
    </row>
    <row r="307" spans="1:8" ht="14.25" x14ac:dyDescent="0.2">
      <c r="A307" s="434"/>
      <c r="B307" s="435"/>
      <c r="C307" s="434"/>
      <c r="D307" s="436"/>
      <c r="E307" s="439"/>
      <c r="F307" s="439"/>
      <c r="G307" s="439"/>
      <c r="H307" s="439"/>
    </row>
    <row r="308" spans="1:8" ht="14.25" x14ac:dyDescent="0.2">
      <c r="A308" s="434"/>
      <c r="B308" s="435"/>
      <c r="C308" s="434"/>
      <c r="D308" s="436"/>
      <c r="E308" s="439"/>
      <c r="F308" s="439"/>
      <c r="G308" s="439"/>
      <c r="H308" s="439"/>
    </row>
    <row r="309" spans="1:8" ht="14.25" x14ac:dyDescent="0.2">
      <c r="A309" s="434"/>
      <c r="B309" s="435"/>
      <c r="C309" s="434"/>
      <c r="D309" s="436"/>
      <c r="E309" s="439"/>
      <c r="F309" s="439"/>
      <c r="G309" s="439"/>
      <c r="H309" s="439"/>
    </row>
    <row r="310" spans="1:8" ht="14.25" x14ac:dyDescent="0.2">
      <c r="A310" s="434"/>
      <c r="B310" s="435"/>
      <c r="C310" s="434"/>
      <c r="D310" s="436"/>
      <c r="E310" s="439"/>
      <c r="F310" s="439"/>
      <c r="G310" s="439"/>
      <c r="H310" s="439"/>
    </row>
    <row r="311" spans="1:8" ht="14.25" x14ac:dyDescent="0.2">
      <c r="A311" s="434"/>
      <c r="B311" s="435"/>
      <c r="C311" s="434"/>
      <c r="D311" s="436"/>
      <c r="E311" s="439"/>
      <c r="F311" s="439"/>
      <c r="G311" s="439"/>
      <c r="H311" s="439"/>
    </row>
    <row r="312" spans="1:8" ht="14.25" x14ac:dyDescent="0.2">
      <c r="A312" s="434"/>
      <c r="B312" s="435"/>
      <c r="C312" s="434"/>
      <c r="D312" s="436"/>
      <c r="E312" s="439"/>
      <c r="F312" s="439"/>
      <c r="G312" s="439"/>
      <c r="H312" s="439"/>
    </row>
    <row r="313" spans="1:8" ht="14.25" x14ac:dyDescent="0.2">
      <c r="A313" s="434"/>
      <c r="B313" s="435"/>
      <c r="C313" s="434"/>
      <c r="D313" s="436"/>
      <c r="E313" s="439"/>
      <c r="F313" s="439"/>
      <c r="G313" s="439"/>
      <c r="H313" s="439"/>
    </row>
    <row r="314" spans="1:8" ht="14.25" x14ac:dyDescent="0.2">
      <c r="A314" s="434"/>
      <c r="B314" s="435"/>
      <c r="C314" s="434"/>
      <c r="D314" s="436"/>
      <c r="E314" s="439"/>
      <c r="F314" s="439"/>
      <c r="G314" s="439"/>
      <c r="H314" s="439"/>
    </row>
    <row r="315" spans="1:8" ht="14.25" x14ac:dyDescent="0.2">
      <c r="A315" s="434"/>
      <c r="B315" s="435"/>
      <c r="C315" s="434"/>
      <c r="D315" s="436"/>
      <c r="E315" s="439"/>
      <c r="F315" s="439"/>
      <c r="G315" s="439"/>
      <c r="H315" s="439"/>
    </row>
    <row r="316" spans="1:8" ht="14.25" x14ac:dyDescent="0.2">
      <c r="A316" s="434"/>
      <c r="B316" s="435"/>
      <c r="C316" s="434"/>
      <c r="D316" s="436"/>
      <c r="E316" s="439"/>
      <c r="F316" s="439"/>
      <c r="G316" s="439"/>
      <c r="H316" s="439"/>
    </row>
    <row r="317" spans="1:8" ht="14.25" x14ac:dyDescent="0.2">
      <c r="A317" s="434"/>
      <c r="B317" s="435"/>
      <c r="C317" s="434"/>
      <c r="D317" s="436"/>
      <c r="E317" s="439"/>
      <c r="F317" s="439"/>
      <c r="G317" s="439"/>
      <c r="H317" s="439"/>
    </row>
    <row r="318" spans="1:8" ht="14.25" x14ac:dyDescent="0.2">
      <c r="A318" s="434"/>
      <c r="B318" s="435"/>
      <c r="C318" s="434"/>
      <c r="D318" s="436"/>
      <c r="E318" s="439"/>
      <c r="F318" s="439"/>
      <c r="G318" s="439"/>
      <c r="H318" s="439"/>
    </row>
    <row r="319" spans="1:8" ht="14.25" x14ac:dyDescent="0.2">
      <c r="A319" s="434"/>
      <c r="B319" s="435"/>
      <c r="C319" s="434"/>
      <c r="D319" s="436"/>
      <c r="E319" s="439"/>
      <c r="F319" s="439"/>
      <c r="G319" s="439"/>
      <c r="H319" s="439"/>
    </row>
    <row r="320" spans="1:8" ht="14.25" x14ac:dyDescent="0.2">
      <c r="A320" s="434"/>
      <c r="B320" s="435"/>
      <c r="C320" s="434"/>
      <c r="D320" s="436"/>
      <c r="E320" s="439"/>
      <c r="F320" s="439"/>
      <c r="G320" s="439"/>
      <c r="H320" s="439"/>
    </row>
    <row r="321" spans="1:8" ht="14.25" x14ac:dyDescent="0.2">
      <c r="A321" s="434"/>
      <c r="B321" s="435"/>
      <c r="C321" s="434"/>
      <c r="D321" s="436"/>
      <c r="E321" s="440"/>
      <c r="F321" s="440"/>
      <c r="G321" s="440"/>
      <c r="H321" s="440"/>
    </row>
    <row r="322" spans="1:8" ht="14.25" x14ac:dyDescent="0.2">
      <c r="A322" s="434"/>
      <c r="B322" s="435"/>
      <c r="C322" s="434"/>
      <c r="D322" s="436"/>
      <c r="E322" s="440"/>
      <c r="F322" s="440"/>
      <c r="G322" s="440"/>
      <c r="H322" s="440"/>
    </row>
    <row r="323" spans="1:8" ht="14.25" x14ac:dyDescent="0.2">
      <c r="A323" s="434"/>
      <c r="B323" s="435"/>
      <c r="C323" s="434"/>
      <c r="D323" s="436"/>
      <c r="E323" s="440"/>
      <c r="F323" s="440"/>
      <c r="G323" s="440"/>
      <c r="H323" s="440"/>
    </row>
    <row r="324" spans="1:8" ht="14.25" x14ac:dyDescent="0.2">
      <c r="A324" s="434"/>
      <c r="B324" s="435"/>
      <c r="C324" s="434"/>
      <c r="D324" s="436"/>
      <c r="E324" s="440"/>
      <c r="F324" s="440"/>
      <c r="G324" s="440"/>
      <c r="H324" s="440"/>
    </row>
    <row r="325" spans="1:8" ht="14.25" x14ac:dyDescent="0.2">
      <c r="A325" s="434"/>
      <c r="B325" s="435"/>
      <c r="C325" s="434"/>
      <c r="D325" s="436"/>
      <c r="E325" s="440"/>
      <c r="F325" s="440"/>
      <c r="G325" s="440"/>
      <c r="H325" s="440"/>
    </row>
    <row r="326" spans="1:8" ht="14.25" x14ac:dyDescent="0.2">
      <c r="A326" s="434"/>
      <c r="B326" s="435"/>
      <c r="C326" s="434"/>
      <c r="D326" s="436"/>
      <c r="E326" s="440"/>
      <c r="F326" s="440"/>
      <c r="G326" s="440"/>
      <c r="H326" s="440"/>
    </row>
    <row r="327" spans="1:8" ht="14.25" x14ac:dyDescent="0.2">
      <c r="A327" s="434"/>
      <c r="B327" s="435"/>
      <c r="C327" s="434"/>
      <c r="D327" s="436"/>
      <c r="E327" s="440"/>
      <c r="F327" s="440"/>
      <c r="G327" s="440"/>
      <c r="H327" s="440"/>
    </row>
    <row r="328" spans="1:8" ht="14.25" x14ac:dyDescent="0.2">
      <c r="A328" s="434"/>
      <c r="B328" s="435"/>
      <c r="C328" s="434"/>
      <c r="D328" s="436"/>
      <c r="E328" s="440"/>
      <c r="F328" s="440"/>
      <c r="G328" s="440"/>
      <c r="H328" s="440"/>
    </row>
    <row r="329" spans="1:8" ht="14.25" x14ac:dyDescent="0.2">
      <c r="A329" s="434"/>
      <c r="B329" s="435"/>
      <c r="C329" s="434"/>
      <c r="D329" s="436"/>
      <c r="E329" s="440"/>
      <c r="F329" s="440"/>
      <c r="G329" s="440"/>
      <c r="H329" s="440"/>
    </row>
    <row r="330" spans="1:8" ht="14.25" x14ac:dyDescent="0.2">
      <c r="A330" s="434"/>
      <c r="B330" s="435"/>
      <c r="C330" s="434"/>
      <c r="D330" s="436"/>
      <c r="E330" s="440"/>
      <c r="F330" s="440"/>
      <c r="G330" s="440"/>
      <c r="H330" s="440"/>
    </row>
    <row r="331" spans="1:8" ht="14.25" x14ac:dyDescent="0.2">
      <c r="A331" s="434"/>
      <c r="B331" s="435"/>
      <c r="C331" s="434"/>
      <c r="D331" s="436"/>
      <c r="E331" s="440"/>
      <c r="F331" s="440"/>
      <c r="G331" s="440"/>
      <c r="H331" s="440"/>
    </row>
    <row r="332" spans="1:8" ht="14.25" x14ac:dyDescent="0.2">
      <c r="A332" s="434"/>
      <c r="B332" s="435"/>
      <c r="C332" s="434"/>
      <c r="D332" s="436"/>
      <c r="E332" s="440"/>
      <c r="F332" s="440"/>
      <c r="G332" s="440"/>
      <c r="H332" s="440"/>
    </row>
    <row r="333" spans="1:8" ht="14.25" x14ac:dyDescent="0.2">
      <c r="A333" s="434"/>
      <c r="B333" s="435"/>
      <c r="C333" s="434"/>
      <c r="D333" s="436"/>
      <c r="E333" s="440"/>
      <c r="F333" s="440"/>
      <c r="G333" s="440"/>
      <c r="H333" s="440"/>
    </row>
    <row r="334" spans="1:8" ht="14.25" x14ac:dyDescent="0.2">
      <c r="A334" s="434"/>
      <c r="B334" s="435"/>
      <c r="C334" s="434"/>
      <c r="D334" s="436"/>
      <c r="E334" s="440"/>
      <c r="F334" s="440"/>
      <c r="G334" s="440"/>
      <c r="H334" s="440"/>
    </row>
    <row r="335" spans="1:8" ht="14.25" x14ac:dyDescent="0.2">
      <c r="A335" s="434"/>
      <c r="B335" s="435"/>
      <c r="C335" s="434"/>
      <c r="D335" s="436"/>
      <c r="E335" s="440"/>
      <c r="F335" s="440"/>
      <c r="G335" s="440"/>
      <c r="H335" s="440"/>
    </row>
    <row r="336" spans="1:8" ht="14.25" x14ac:dyDescent="0.2">
      <c r="A336" s="434"/>
      <c r="B336" s="435"/>
      <c r="C336" s="434"/>
      <c r="D336" s="436"/>
      <c r="E336" s="440"/>
      <c r="F336" s="440"/>
      <c r="G336" s="440"/>
      <c r="H336" s="440"/>
    </row>
    <row r="337" spans="1:8" ht="14.25" x14ac:dyDescent="0.2">
      <c r="A337" s="434"/>
      <c r="B337" s="435"/>
      <c r="C337" s="434"/>
      <c r="D337" s="436"/>
      <c r="E337" s="440"/>
      <c r="F337" s="440"/>
      <c r="G337" s="440"/>
      <c r="H337" s="440"/>
    </row>
    <row r="338" spans="1:8" ht="14.25" x14ac:dyDescent="0.2">
      <c r="A338" s="434"/>
      <c r="B338" s="435"/>
      <c r="C338" s="434"/>
      <c r="D338" s="436"/>
      <c r="E338" s="440"/>
      <c r="F338" s="440"/>
      <c r="G338" s="440"/>
      <c r="H338" s="440"/>
    </row>
    <row r="339" spans="1:8" ht="14.25" x14ac:dyDescent="0.2">
      <c r="A339" s="434"/>
      <c r="B339" s="435"/>
      <c r="C339" s="434"/>
      <c r="D339" s="436"/>
      <c r="E339" s="440"/>
      <c r="F339" s="440"/>
      <c r="G339" s="440"/>
      <c r="H339" s="440"/>
    </row>
    <row r="340" spans="1:8" ht="14.25" x14ac:dyDescent="0.2">
      <c r="A340" s="434"/>
      <c r="B340" s="435"/>
      <c r="C340" s="434"/>
      <c r="D340" s="436"/>
      <c r="E340" s="440"/>
      <c r="F340" s="440"/>
      <c r="G340" s="440"/>
      <c r="H340" s="440"/>
    </row>
    <row r="341" spans="1:8" ht="14.25" x14ac:dyDescent="0.2">
      <c r="A341" s="434"/>
      <c r="B341" s="435"/>
      <c r="C341" s="434"/>
      <c r="D341" s="436"/>
      <c r="E341" s="440"/>
      <c r="F341" s="440"/>
      <c r="G341" s="440"/>
      <c r="H341" s="440"/>
    </row>
    <row r="342" spans="1:8" ht="14.25" x14ac:dyDescent="0.2">
      <c r="A342" s="434"/>
      <c r="B342" s="435"/>
      <c r="C342" s="434"/>
      <c r="D342" s="436"/>
      <c r="E342" s="440"/>
      <c r="F342" s="440"/>
      <c r="G342" s="440"/>
      <c r="H342" s="440"/>
    </row>
    <row r="343" spans="1:8" ht="14.25" x14ac:dyDescent="0.2">
      <c r="A343" s="434"/>
      <c r="B343" s="435"/>
      <c r="C343" s="434"/>
      <c r="D343" s="436"/>
      <c r="E343" s="440"/>
      <c r="F343" s="440"/>
      <c r="G343" s="440"/>
      <c r="H343" s="440"/>
    </row>
    <row r="344" spans="1:8" ht="14.25" x14ac:dyDescent="0.2">
      <c r="A344" s="434"/>
      <c r="B344" s="435"/>
      <c r="C344" s="434"/>
      <c r="D344" s="436"/>
      <c r="E344" s="440"/>
      <c r="F344" s="440"/>
      <c r="G344" s="440"/>
      <c r="H344" s="440"/>
    </row>
    <row r="345" spans="1:8" ht="14.25" x14ac:dyDescent="0.2">
      <c r="A345" s="434"/>
      <c r="B345" s="435"/>
      <c r="C345" s="434"/>
      <c r="D345" s="436"/>
      <c r="E345" s="440"/>
      <c r="F345" s="440"/>
      <c r="G345" s="440"/>
      <c r="H345" s="440"/>
    </row>
    <row r="346" spans="1:8" ht="14.25" x14ac:dyDescent="0.2">
      <c r="A346" s="434"/>
      <c r="B346" s="435"/>
      <c r="C346" s="434"/>
      <c r="D346" s="436"/>
      <c r="E346" s="440"/>
      <c r="F346" s="440"/>
      <c r="G346" s="440"/>
      <c r="H346" s="440"/>
    </row>
    <row r="347" spans="1:8" ht="14.25" x14ac:dyDescent="0.2">
      <c r="A347" s="434"/>
      <c r="B347" s="435"/>
      <c r="C347" s="434"/>
      <c r="D347" s="436"/>
      <c r="E347" s="440"/>
      <c r="F347" s="440"/>
      <c r="G347" s="440"/>
      <c r="H347" s="440"/>
    </row>
    <row r="348" spans="1:8" ht="14.25" x14ac:dyDescent="0.2">
      <c r="A348" s="434"/>
      <c r="B348" s="435"/>
      <c r="C348" s="434"/>
      <c r="D348" s="436"/>
      <c r="E348" s="440"/>
      <c r="F348" s="440"/>
      <c r="G348" s="440"/>
      <c r="H348" s="440"/>
    </row>
    <row r="349" spans="1:8" ht="14.25" x14ac:dyDescent="0.2">
      <c r="A349" s="434"/>
      <c r="B349" s="435"/>
      <c r="C349" s="434"/>
      <c r="D349" s="436"/>
      <c r="E349" s="440"/>
      <c r="F349" s="440"/>
      <c r="G349" s="440"/>
      <c r="H349" s="440"/>
    </row>
    <row r="350" spans="1:8" ht="14.25" x14ac:dyDescent="0.2">
      <c r="A350" s="434"/>
      <c r="B350" s="435"/>
      <c r="C350" s="434"/>
      <c r="D350" s="436"/>
      <c r="E350" s="440"/>
      <c r="F350" s="440"/>
      <c r="G350" s="440"/>
      <c r="H350" s="440"/>
    </row>
    <row r="351" spans="1:8" ht="14.25" x14ac:dyDescent="0.2">
      <c r="A351" s="434"/>
      <c r="B351" s="435"/>
      <c r="C351" s="434"/>
      <c r="D351" s="436"/>
      <c r="E351" s="440"/>
      <c r="F351" s="440"/>
      <c r="G351" s="440"/>
      <c r="H351" s="440"/>
    </row>
    <row r="352" spans="1:8" ht="14.25" x14ac:dyDescent="0.2">
      <c r="A352" s="434"/>
      <c r="B352" s="435"/>
      <c r="C352" s="434"/>
      <c r="D352" s="436"/>
      <c r="E352" s="440"/>
      <c r="F352" s="440"/>
      <c r="G352" s="440"/>
      <c r="H352" s="440"/>
    </row>
    <row r="353" spans="1:8" ht="14.25" x14ac:dyDescent="0.2">
      <c r="A353" s="434"/>
      <c r="B353" s="435"/>
      <c r="C353" s="434"/>
      <c r="D353" s="436"/>
      <c r="E353" s="440"/>
      <c r="F353" s="440"/>
      <c r="G353" s="440"/>
      <c r="H353" s="440"/>
    </row>
    <row r="354" spans="1:8" ht="14.25" x14ac:dyDescent="0.2">
      <c r="A354" s="434"/>
      <c r="B354" s="435"/>
      <c r="C354" s="434"/>
      <c r="D354" s="436"/>
      <c r="E354" s="440"/>
      <c r="F354" s="440"/>
      <c r="G354" s="440"/>
      <c r="H354" s="440"/>
    </row>
    <row r="355" spans="1:8" ht="14.25" x14ac:dyDescent="0.2">
      <c r="A355" s="434"/>
      <c r="B355" s="435"/>
      <c r="C355" s="434"/>
      <c r="D355" s="436"/>
      <c r="E355" s="440"/>
      <c r="F355" s="440"/>
      <c r="G355" s="440"/>
      <c r="H355" s="440"/>
    </row>
    <row r="356" spans="1:8" ht="14.25" x14ac:dyDescent="0.2">
      <c r="A356" s="434"/>
      <c r="B356" s="435"/>
      <c r="C356" s="434"/>
      <c r="D356" s="436"/>
      <c r="E356" s="440"/>
      <c r="F356" s="440"/>
      <c r="G356" s="440"/>
      <c r="H356" s="440"/>
    </row>
    <row r="357" spans="1:8" ht="14.25" x14ac:dyDescent="0.2">
      <c r="A357" s="434"/>
      <c r="B357" s="435"/>
      <c r="C357" s="434"/>
      <c r="D357" s="436"/>
      <c r="E357" s="440"/>
      <c r="F357" s="440"/>
      <c r="G357" s="440"/>
      <c r="H357" s="440"/>
    </row>
    <row r="358" spans="1:8" ht="14.25" x14ac:dyDescent="0.2">
      <c r="A358" s="434"/>
      <c r="B358" s="435"/>
      <c r="C358" s="434"/>
      <c r="D358" s="436"/>
      <c r="E358" s="440"/>
      <c r="F358" s="440"/>
      <c r="G358" s="440"/>
      <c r="H358" s="440"/>
    </row>
    <row r="359" spans="1:8" ht="14.25" x14ac:dyDescent="0.2">
      <c r="A359" s="434"/>
      <c r="B359" s="435"/>
      <c r="C359" s="434"/>
      <c r="D359" s="436"/>
      <c r="E359" s="440"/>
      <c r="F359" s="440"/>
      <c r="G359" s="440"/>
      <c r="H359" s="440"/>
    </row>
    <row r="360" spans="1:8" ht="14.25" x14ac:dyDescent="0.2">
      <c r="A360" s="434"/>
      <c r="B360" s="435"/>
      <c r="C360" s="434"/>
      <c r="D360" s="436"/>
      <c r="E360" s="440"/>
      <c r="F360" s="440"/>
      <c r="G360" s="440"/>
      <c r="H360" s="440"/>
    </row>
    <row r="361" spans="1:8" ht="14.25" x14ac:dyDescent="0.2">
      <c r="A361" s="434"/>
      <c r="B361" s="435"/>
      <c r="C361" s="434"/>
      <c r="D361" s="436"/>
      <c r="E361" s="440"/>
      <c r="F361" s="440"/>
      <c r="G361" s="440"/>
      <c r="H361" s="440"/>
    </row>
    <row r="362" spans="1:8" ht="14.25" x14ac:dyDescent="0.2">
      <c r="A362" s="434"/>
      <c r="B362" s="435"/>
      <c r="C362" s="434"/>
      <c r="D362" s="436"/>
      <c r="E362" s="440"/>
      <c r="F362" s="440"/>
      <c r="G362" s="440"/>
      <c r="H362" s="440"/>
    </row>
    <row r="363" spans="1:8" ht="14.25" x14ac:dyDescent="0.2">
      <c r="A363" s="434"/>
      <c r="B363" s="435"/>
      <c r="C363" s="434"/>
      <c r="D363" s="436"/>
      <c r="E363" s="440"/>
      <c r="F363" s="440"/>
      <c r="G363" s="440"/>
      <c r="H363" s="440"/>
    </row>
    <row r="364" spans="1:8" ht="14.25" x14ac:dyDescent="0.2">
      <c r="A364" s="434"/>
      <c r="B364" s="435"/>
      <c r="C364" s="434"/>
      <c r="D364" s="436"/>
      <c r="E364" s="440"/>
      <c r="F364" s="440"/>
      <c r="G364" s="440"/>
      <c r="H364" s="440"/>
    </row>
    <row r="365" spans="1:8" ht="14.25" x14ac:dyDescent="0.2">
      <c r="A365" s="434"/>
      <c r="B365" s="435"/>
      <c r="C365" s="434"/>
      <c r="D365" s="436"/>
      <c r="E365" s="440"/>
      <c r="F365" s="440"/>
      <c r="G365" s="440"/>
      <c r="H365" s="440"/>
    </row>
    <row r="366" spans="1:8" ht="14.25" x14ac:dyDescent="0.2">
      <c r="A366" s="434"/>
      <c r="B366" s="435"/>
      <c r="C366" s="434"/>
      <c r="D366" s="436"/>
      <c r="E366" s="440"/>
      <c r="F366" s="440"/>
      <c r="G366" s="440"/>
      <c r="H366" s="440"/>
    </row>
    <row r="367" spans="1:8" ht="14.25" x14ac:dyDescent="0.2">
      <c r="A367" s="434"/>
      <c r="B367" s="435"/>
      <c r="C367" s="434"/>
      <c r="D367" s="436"/>
      <c r="E367" s="440"/>
      <c r="F367" s="440"/>
      <c r="G367" s="440"/>
      <c r="H367" s="440"/>
    </row>
    <row r="368" spans="1:8" ht="14.25" x14ac:dyDescent="0.2">
      <c r="A368" s="434"/>
      <c r="B368" s="435"/>
      <c r="C368" s="434"/>
      <c r="D368" s="436"/>
      <c r="E368" s="440"/>
      <c r="F368" s="440"/>
      <c r="G368" s="440"/>
      <c r="H368" s="440"/>
    </row>
    <row r="369" spans="1:8" ht="14.25" x14ac:dyDescent="0.2">
      <c r="A369" s="434"/>
      <c r="B369" s="435"/>
      <c r="C369" s="434"/>
      <c r="D369" s="436"/>
      <c r="E369" s="440"/>
      <c r="F369" s="440"/>
      <c r="G369" s="440"/>
      <c r="H369" s="440"/>
    </row>
    <row r="370" spans="1:8" ht="14.25" x14ac:dyDescent="0.2">
      <c r="A370" s="434"/>
      <c r="B370" s="435"/>
      <c r="C370" s="434"/>
      <c r="D370" s="436"/>
      <c r="E370" s="440"/>
      <c r="F370" s="440"/>
      <c r="G370" s="440"/>
      <c r="H370" s="440"/>
    </row>
    <row r="371" spans="1:8" ht="14.25" x14ac:dyDescent="0.2">
      <c r="A371" s="434"/>
      <c r="B371" s="435"/>
      <c r="C371" s="434"/>
      <c r="D371" s="436"/>
      <c r="E371" s="440"/>
      <c r="F371" s="440"/>
      <c r="G371" s="440"/>
      <c r="H371" s="440"/>
    </row>
    <row r="372" spans="1:8" ht="14.25" x14ac:dyDescent="0.2">
      <c r="A372" s="434"/>
      <c r="B372" s="435"/>
      <c r="C372" s="434"/>
      <c r="D372" s="436"/>
      <c r="E372" s="440"/>
      <c r="F372" s="440"/>
      <c r="G372" s="440"/>
      <c r="H372" s="440"/>
    </row>
    <row r="373" spans="1:8" ht="14.25" x14ac:dyDescent="0.2">
      <c r="A373" s="434"/>
      <c r="B373" s="435"/>
      <c r="C373" s="434"/>
      <c r="D373" s="436"/>
      <c r="E373" s="440"/>
      <c r="F373" s="440"/>
      <c r="G373" s="440"/>
      <c r="H373" s="440"/>
    </row>
    <row r="374" spans="1:8" ht="14.25" x14ac:dyDescent="0.2">
      <c r="A374" s="434"/>
      <c r="B374" s="435"/>
      <c r="C374" s="434"/>
      <c r="D374" s="436"/>
      <c r="E374" s="440"/>
      <c r="F374" s="440"/>
      <c r="G374" s="440"/>
      <c r="H374" s="440"/>
    </row>
    <row r="375" spans="1:8" ht="14.25" x14ac:dyDescent="0.2">
      <c r="A375" s="434"/>
      <c r="B375" s="435"/>
      <c r="C375" s="434"/>
      <c r="D375" s="436"/>
      <c r="E375" s="440"/>
      <c r="F375" s="440"/>
      <c r="G375" s="440"/>
      <c r="H375" s="440"/>
    </row>
    <row r="376" spans="1:8" ht="14.25" x14ac:dyDescent="0.2">
      <c r="A376" s="434"/>
      <c r="B376" s="435"/>
      <c r="C376" s="434"/>
      <c r="D376" s="436"/>
      <c r="E376" s="440"/>
      <c r="F376" s="440"/>
      <c r="G376" s="440"/>
      <c r="H376" s="440"/>
    </row>
    <row r="377" spans="1:8" ht="14.25" x14ac:dyDescent="0.2">
      <c r="A377" s="434"/>
      <c r="B377" s="435"/>
      <c r="C377" s="434"/>
      <c r="D377" s="436"/>
      <c r="E377" s="440"/>
      <c r="F377" s="440"/>
      <c r="G377" s="440"/>
      <c r="H377" s="440"/>
    </row>
    <row r="378" spans="1:8" ht="14.25" x14ac:dyDescent="0.2">
      <c r="A378" s="434"/>
      <c r="B378" s="435"/>
      <c r="C378" s="434"/>
      <c r="D378" s="436"/>
      <c r="E378" s="440"/>
      <c r="F378" s="440"/>
      <c r="G378" s="440"/>
      <c r="H378" s="440"/>
    </row>
    <row r="379" spans="1:8" ht="14.25" x14ac:dyDescent="0.2">
      <c r="A379" s="434"/>
      <c r="B379" s="435"/>
      <c r="C379" s="434"/>
      <c r="D379" s="436"/>
      <c r="E379" s="440"/>
      <c r="F379" s="440"/>
      <c r="G379" s="440"/>
      <c r="H379" s="440"/>
    </row>
    <row r="380" spans="1:8" ht="14.25" x14ac:dyDescent="0.2">
      <c r="A380" s="434"/>
      <c r="B380" s="435"/>
      <c r="C380" s="434"/>
      <c r="D380" s="436"/>
      <c r="E380" s="440"/>
      <c r="F380" s="440"/>
      <c r="G380" s="440"/>
      <c r="H380" s="440"/>
    </row>
    <row r="381" spans="1:8" ht="14.25" x14ac:dyDescent="0.2">
      <c r="A381" s="434"/>
      <c r="B381" s="435"/>
      <c r="C381" s="434"/>
      <c r="D381" s="436"/>
      <c r="E381" s="440"/>
      <c r="F381" s="440"/>
      <c r="G381" s="440"/>
      <c r="H381" s="440"/>
    </row>
    <row r="382" spans="1:8" ht="14.25" x14ac:dyDescent="0.2">
      <c r="A382" s="434"/>
      <c r="B382" s="435"/>
      <c r="C382" s="434"/>
      <c r="D382" s="436"/>
      <c r="E382" s="440"/>
      <c r="F382" s="440"/>
      <c r="G382" s="440"/>
      <c r="H382" s="440"/>
    </row>
    <row r="383" spans="1:8" ht="14.25" x14ac:dyDescent="0.2">
      <c r="A383" s="434"/>
      <c r="B383" s="435"/>
      <c r="C383" s="434"/>
      <c r="D383" s="436"/>
      <c r="E383" s="440"/>
      <c r="F383" s="440"/>
      <c r="G383" s="440"/>
      <c r="H383" s="440"/>
    </row>
    <row r="384" spans="1:8" ht="14.25" x14ac:dyDescent="0.2">
      <c r="A384" s="434"/>
      <c r="B384" s="435"/>
      <c r="C384" s="434"/>
      <c r="D384" s="436"/>
      <c r="E384" s="440"/>
      <c r="F384" s="440"/>
      <c r="G384" s="440"/>
      <c r="H384" s="440"/>
    </row>
    <row r="385" spans="1:8" ht="14.25" x14ac:dyDescent="0.2">
      <c r="A385" s="434"/>
      <c r="B385" s="435"/>
      <c r="C385" s="434"/>
      <c r="D385" s="436"/>
      <c r="E385" s="440"/>
      <c r="F385" s="440"/>
      <c r="G385" s="440"/>
      <c r="H385" s="440"/>
    </row>
    <row r="386" spans="1:8" ht="14.25" x14ac:dyDescent="0.2">
      <c r="A386" s="434"/>
      <c r="B386" s="435"/>
      <c r="C386" s="434"/>
      <c r="D386" s="436"/>
      <c r="E386" s="440"/>
      <c r="F386" s="440"/>
      <c r="G386" s="440"/>
      <c r="H386" s="440"/>
    </row>
    <row r="387" spans="1:8" ht="14.25" x14ac:dyDescent="0.2">
      <c r="A387" s="434"/>
      <c r="B387" s="435"/>
      <c r="C387" s="434"/>
      <c r="D387" s="436"/>
      <c r="E387" s="440"/>
      <c r="F387" s="440"/>
      <c r="G387" s="440"/>
      <c r="H387" s="440"/>
    </row>
    <row r="388" spans="1:8" ht="14.25" x14ac:dyDescent="0.2">
      <c r="A388" s="434"/>
      <c r="B388" s="435"/>
      <c r="C388" s="434"/>
      <c r="D388" s="436"/>
      <c r="E388" s="440"/>
      <c r="F388" s="440"/>
      <c r="G388" s="440"/>
      <c r="H388" s="440"/>
    </row>
    <row r="389" spans="1:8" ht="14.25" x14ac:dyDescent="0.2">
      <c r="A389" s="434"/>
      <c r="B389" s="435"/>
      <c r="C389" s="434"/>
      <c r="D389" s="436"/>
      <c r="E389" s="440"/>
      <c r="F389" s="440"/>
      <c r="G389" s="440"/>
      <c r="H389" s="440"/>
    </row>
    <row r="390" spans="1:8" ht="14.25" x14ac:dyDescent="0.2">
      <c r="A390" s="434"/>
      <c r="B390" s="435"/>
      <c r="C390" s="434"/>
      <c r="D390" s="436"/>
      <c r="E390" s="440"/>
      <c r="F390" s="440"/>
      <c r="G390" s="440"/>
      <c r="H390" s="440"/>
    </row>
    <row r="391" spans="1:8" ht="14.25" x14ac:dyDescent="0.2">
      <c r="A391" s="434"/>
      <c r="B391" s="435"/>
      <c r="C391" s="434"/>
      <c r="D391" s="436"/>
      <c r="E391" s="440"/>
      <c r="F391" s="440"/>
      <c r="G391" s="440"/>
      <c r="H391" s="440"/>
    </row>
    <row r="392" spans="1:8" ht="14.25" x14ac:dyDescent="0.2">
      <c r="A392" s="434"/>
      <c r="B392" s="435"/>
      <c r="C392" s="434"/>
      <c r="D392" s="436"/>
      <c r="E392" s="440"/>
      <c r="F392" s="440"/>
      <c r="G392" s="440"/>
      <c r="H392" s="440"/>
    </row>
    <row r="393" spans="1:8" ht="14.25" x14ac:dyDescent="0.2">
      <c r="A393" s="434"/>
      <c r="B393" s="435"/>
      <c r="C393" s="434"/>
      <c r="D393" s="436"/>
      <c r="E393" s="440"/>
      <c r="F393" s="440"/>
      <c r="G393" s="440"/>
      <c r="H393" s="440"/>
    </row>
    <row r="394" spans="1:8" ht="14.25" x14ac:dyDescent="0.2">
      <c r="A394" s="434"/>
      <c r="B394" s="435"/>
      <c r="C394" s="434"/>
      <c r="D394" s="436"/>
      <c r="E394" s="440"/>
      <c r="F394" s="440"/>
      <c r="G394" s="440"/>
      <c r="H394" s="440"/>
    </row>
    <row r="395" spans="1:8" ht="14.25" x14ac:dyDescent="0.2">
      <c r="A395" s="434"/>
      <c r="B395" s="435"/>
      <c r="C395" s="434"/>
      <c r="D395" s="436"/>
      <c r="E395" s="440"/>
      <c r="F395" s="440"/>
      <c r="G395" s="440"/>
      <c r="H395" s="440"/>
    </row>
    <row r="396" spans="1:8" ht="14.25" x14ac:dyDescent="0.2">
      <c r="A396" s="434"/>
      <c r="B396" s="435"/>
      <c r="C396" s="434"/>
      <c r="D396" s="436"/>
      <c r="E396" s="440"/>
      <c r="F396" s="440"/>
      <c r="G396" s="440"/>
      <c r="H396" s="440"/>
    </row>
    <row r="397" spans="1:8" ht="14.25" x14ac:dyDescent="0.2">
      <c r="A397" s="434"/>
      <c r="B397" s="435"/>
      <c r="C397" s="434"/>
      <c r="D397" s="436"/>
      <c r="E397" s="440"/>
      <c r="F397" s="440"/>
      <c r="G397" s="440"/>
      <c r="H397" s="440"/>
    </row>
    <row r="398" spans="1:8" ht="14.25" x14ac:dyDescent="0.2">
      <c r="A398" s="434"/>
      <c r="B398" s="435"/>
      <c r="C398" s="434"/>
      <c r="D398" s="436"/>
      <c r="E398" s="440"/>
      <c r="F398" s="440"/>
      <c r="G398" s="440"/>
      <c r="H398" s="440"/>
    </row>
    <row r="399" spans="1:8" ht="14.25" x14ac:dyDescent="0.2">
      <c r="A399" s="434"/>
      <c r="B399" s="435"/>
      <c r="C399" s="434"/>
      <c r="D399" s="436"/>
      <c r="E399" s="440"/>
      <c r="F399" s="440"/>
      <c r="G399" s="440"/>
      <c r="H399" s="440"/>
    </row>
    <row r="400" spans="1:8" ht="14.25" x14ac:dyDescent="0.2">
      <c r="A400" s="434"/>
      <c r="B400" s="435"/>
      <c r="C400" s="434"/>
      <c r="D400" s="436"/>
      <c r="E400" s="440"/>
      <c r="F400" s="440"/>
      <c r="G400" s="440"/>
      <c r="H400" s="440"/>
    </row>
    <row r="401" spans="1:8" ht="14.25" x14ac:dyDescent="0.2">
      <c r="A401" s="434"/>
      <c r="B401" s="435"/>
      <c r="C401" s="434"/>
      <c r="D401" s="436"/>
      <c r="E401" s="440"/>
      <c r="F401" s="440"/>
      <c r="G401" s="440"/>
      <c r="H401" s="440"/>
    </row>
    <row r="402" spans="1:8" ht="14.25" x14ac:dyDescent="0.2">
      <c r="A402" s="434"/>
      <c r="B402" s="435"/>
      <c r="C402" s="434"/>
      <c r="D402" s="436"/>
      <c r="E402" s="440"/>
      <c r="F402" s="440"/>
      <c r="G402" s="440"/>
      <c r="H402" s="440"/>
    </row>
    <row r="403" spans="1:8" ht="14.25" x14ac:dyDescent="0.2">
      <c r="A403" s="434"/>
      <c r="B403" s="435"/>
      <c r="C403" s="434"/>
      <c r="D403" s="436"/>
      <c r="E403" s="440"/>
      <c r="F403" s="440"/>
      <c r="G403" s="440"/>
      <c r="H403" s="440"/>
    </row>
    <row r="404" spans="1:8" ht="14.25" x14ac:dyDescent="0.2">
      <c r="A404" s="434"/>
      <c r="B404" s="435"/>
      <c r="C404" s="434"/>
      <c r="D404" s="436"/>
      <c r="E404" s="440"/>
      <c r="F404" s="440"/>
      <c r="G404" s="440"/>
      <c r="H404" s="440"/>
    </row>
    <row r="405" spans="1:8" ht="14.25" x14ac:dyDescent="0.2">
      <c r="A405" s="434"/>
      <c r="B405" s="435"/>
      <c r="C405" s="434"/>
      <c r="D405" s="436"/>
      <c r="E405" s="440"/>
      <c r="F405" s="440"/>
      <c r="G405" s="440"/>
      <c r="H405" s="440"/>
    </row>
    <row r="406" spans="1:8" ht="14.25" x14ac:dyDescent="0.2">
      <c r="A406" s="434"/>
      <c r="B406" s="435"/>
      <c r="C406" s="434"/>
      <c r="D406" s="436"/>
      <c r="E406" s="440"/>
      <c r="F406" s="440"/>
      <c r="G406" s="440"/>
      <c r="H406" s="440"/>
    </row>
    <row r="407" spans="1:8" ht="14.25" x14ac:dyDescent="0.2">
      <c r="A407" s="434"/>
      <c r="B407" s="435"/>
      <c r="C407" s="434"/>
      <c r="D407" s="436"/>
      <c r="E407" s="440"/>
      <c r="F407" s="440"/>
      <c r="G407" s="440"/>
      <c r="H407" s="440"/>
    </row>
    <row r="408" spans="1:8" ht="14.25" x14ac:dyDescent="0.2">
      <c r="A408" s="434"/>
      <c r="B408" s="435"/>
      <c r="C408" s="434"/>
      <c r="D408" s="436"/>
      <c r="E408" s="440"/>
      <c r="F408" s="440"/>
      <c r="G408" s="440"/>
      <c r="H408" s="440"/>
    </row>
    <row r="409" spans="1:8" ht="14.25" x14ac:dyDescent="0.2">
      <c r="A409" s="434"/>
      <c r="B409" s="435"/>
      <c r="C409" s="434"/>
      <c r="D409" s="436"/>
      <c r="E409" s="440"/>
      <c r="F409" s="440"/>
      <c r="G409" s="440"/>
      <c r="H409" s="440"/>
    </row>
    <row r="410" spans="1:8" ht="14.25" x14ac:dyDescent="0.2">
      <c r="A410" s="434"/>
      <c r="B410" s="435"/>
      <c r="C410" s="434"/>
      <c r="D410" s="436"/>
      <c r="E410" s="440"/>
      <c r="F410" s="440"/>
      <c r="G410" s="440"/>
      <c r="H410" s="440"/>
    </row>
    <row r="411" spans="1:8" ht="14.25" x14ac:dyDescent="0.2">
      <c r="A411" s="434"/>
      <c r="B411" s="435"/>
      <c r="C411" s="434"/>
      <c r="D411" s="436"/>
      <c r="E411" s="440"/>
      <c r="F411" s="440"/>
      <c r="G411" s="440"/>
      <c r="H411" s="440"/>
    </row>
    <row r="412" spans="1:8" ht="14.25" x14ac:dyDescent="0.2">
      <c r="A412" s="434"/>
      <c r="B412" s="435"/>
      <c r="C412" s="434"/>
      <c r="D412" s="436"/>
      <c r="E412" s="440"/>
      <c r="F412" s="440"/>
      <c r="G412" s="440"/>
      <c r="H412" s="440"/>
    </row>
    <row r="413" spans="1:8" ht="14.25" x14ac:dyDescent="0.2">
      <c r="A413" s="434"/>
      <c r="B413" s="435"/>
      <c r="C413" s="434"/>
      <c r="D413" s="436"/>
      <c r="E413" s="440"/>
      <c r="F413" s="440"/>
      <c r="G413" s="440"/>
      <c r="H413" s="440"/>
    </row>
    <row r="414" spans="1:8" ht="14.25" x14ac:dyDescent="0.2">
      <c r="A414" s="434"/>
      <c r="B414" s="435"/>
      <c r="C414" s="434"/>
      <c r="D414" s="436"/>
      <c r="E414" s="440"/>
      <c r="F414" s="440"/>
      <c r="G414" s="440"/>
      <c r="H414" s="440"/>
    </row>
    <row r="415" spans="1:8" ht="14.25" x14ac:dyDescent="0.2">
      <c r="A415" s="434"/>
      <c r="B415" s="435"/>
      <c r="C415" s="434"/>
      <c r="D415" s="436"/>
      <c r="E415" s="440"/>
      <c r="F415" s="440"/>
      <c r="G415" s="440"/>
      <c r="H415" s="440"/>
    </row>
    <row r="416" spans="1:8" ht="14.25" x14ac:dyDescent="0.2">
      <c r="A416" s="434"/>
      <c r="B416" s="435"/>
      <c r="C416" s="434"/>
      <c r="D416" s="436"/>
      <c r="E416" s="440"/>
      <c r="F416" s="440"/>
      <c r="G416" s="440"/>
      <c r="H416" s="440"/>
    </row>
    <row r="417" spans="1:8" ht="14.25" x14ac:dyDescent="0.2">
      <c r="A417" s="434"/>
      <c r="B417" s="435"/>
      <c r="C417" s="434"/>
      <c r="D417" s="436"/>
      <c r="E417" s="440"/>
      <c r="F417" s="440"/>
      <c r="G417" s="440"/>
      <c r="H417" s="440"/>
    </row>
    <row r="418" spans="1:8" ht="14.25" x14ac:dyDescent="0.2">
      <c r="A418" s="434"/>
      <c r="B418" s="435"/>
      <c r="C418" s="434"/>
      <c r="D418" s="436"/>
      <c r="E418" s="440"/>
      <c r="F418" s="440"/>
      <c r="G418" s="440"/>
      <c r="H418" s="440"/>
    </row>
    <row r="419" spans="1:8" ht="14.25" x14ac:dyDescent="0.2">
      <c r="A419" s="434"/>
      <c r="B419" s="435"/>
      <c r="C419" s="434"/>
      <c r="D419" s="436"/>
      <c r="E419" s="440"/>
      <c r="F419" s="440"/>
      <c r="G419" s="440"/>
      <c r="H419" s="440"/>
    </row>
    <row r="420" spans="1:8" ht="14.25" x14ac:dyDescent="0.2">
      <c r="A420" s="434"/>
      <c r="B420" s="435"/>
      <c r="C420" s="434"/>
      <c r="D420" s="436"/>
      <c r="E420" s="440"/>
      <c r="F420" s="440"/>
      <c r="G420" s="440"/>
      <c r="H420" s="440"/>
    </row>
    <row r="421" spans="1:8" ht="14.25" x14ac:dyDescent="0.2">
      <c r="A421" s="434"/>
      <c r="B421" s="435"/>
      <c r="C421" s="434"/>
      <c r="D421" s="436"/>
      <c r="E421" s="440"/>
      <c r="F421" s="440"/>
      <c r="G421" s="440"/>
      <c r="H421" s="440"/>
    </row>
    <row r="422" spans="1:8" ht="14.25" x14ac:dyDescent="0.2">
      <c r="A422" s="434"/>
      <c r="B422" s="435"/>
      <c r="C422" s="434"/>
      <c r="D422" s="436"/>
      <c r="E422" s="440"/>
      <c r="F422" s="440"/>
      <c r="G422" s="440"/>
      <c r="H422" s="440"/>
    </row>
    <row r="423" spans="1:8" ht="14.25" x14ac:dyDescent="0.2">
      <c r="A423" s="434"/>
      <c r="B423" s="435"/>
      <c r="C423" s="434"/>
      <c r="D423" s="436"/>
      <c r="E423" s="440"/>
      <c r="F423" s="440"/>
      <c r="G423" s="440"/>
      <c r="H423" s="440"/>
    </row>
    <row r="424" spans="1:8" ht="14.25" x14ac:dyDescent="0.2">
      <c r="A424" s="434"/>
      <c r="B424" s="435"/>
      <c r="C424" s="434"/>
      <c r="D424" s="436"/>
      <c r="E424" s="440"/>
      <c r="F424" s="440"/>
      <c r="G424" s="440"/>
      <c r="H424" s="440"/>
    </row>
    <row r="425" spans="1:8" ht="14.25" x14ac:dyDescent="0.2">
      <c r="A425" s="434"/>
      <c r="B425" s="435"/>
      <c r="C425" s="434"/>
      <c r="D425" s="436"/>
      <c r="E425" s="440"/>
      <c r="F425" s="440"/>
      <c r="G425" s="440"/>
      <c r="H425" s="440"/>
    </row>
    <row r="426" spans="1:8" ht="14.25" x14ac:dyDescent="0.2">
      <c r="A426" s="434"/>
      <c r="B426" s="435"/>
      <c r="C426" s="434"/>
      <c r="D426" s="436"/>
      <c r="E426" s="440"/>
      <c r="F426" s="440"/>
      <c r="G426" s="440"/>
      <c r="H426" s="440"/>
    </row>
    <row r="427" spans="1:8" ht="14.25" x14ac:dyDescent="0.2">
      <c r="A427" s="434"/>
      <c r="B427" s="435"/>
      <c r="C427" s="434"/>
      <c r="D427" s="436"/>
      <c r="E427" s="440"/>
      <c r="F427" s="440"/>
      <c r="G427" s="440"/>
      <c r="H427" s="440"/>
    </row>
    <row r="428" spans="1:8" ht="14.25" x14ac:dyDescent="0.2">
      <c r="A428" s="434"/>
      <c r="B428" s="435"/>
      <c r="C428" s="434"/>
      <c r="D428" s="436"/>
      <c r="E428" s="440"/>
      <c r="F428" s="440"/>
      <c r="G428" s="440"/>
      <c r="H428" s="440"/>
    </row>
    <row r="429" spans="1:8" ht="14.25" x14ac:dyDescent="0.2">
      <c r="A429" s="434"/>
      <c r="B429" s="435"/>
      <c r="C429" s="434"/>
      <c r="D429" s="436"/>
      <c r="E429" s="440"/>
      <c r="F429" s="440"/>
      <c r="G429" s="440"/>
      <c r="H429" s="440"/>
    </row>
    <row r="430" spans="1:8" ht="14.25" x14ac:dyDescent="0.2">
      <c r="A430" s="434"/>
      <c r="B430" s="435"/>
      <c r="C430" s="434"/>
      <c r="D430" s="436"/>
      <c r="E430" s="440"/>
      <c r="F430" s="440"/>
      <c r="G430" s="440"/>
      <c r="H430" s="440"/>
    </row>
    <row r="431" spans="1:8" ht="14.25" x14ac:dyDescent="0.2">
      <c r="A431" s="434"/>
      <c r="B431" s="435"/>
      <c r="C431" s="434"/>
      <c r="D431" s="436"/>
      <c r="E431" s="440"/>
      <c r="F431" s="440"/>
      <c r="G431" s="440"/>
      <c r="H431" s="440"/>
    </row>
    <row r="432" spans="1:8" ht="14.25" x14ac:dyDescent="0.2">
      <c r="A432" s="434"/>
      <c r="B432" s="435"/>
      <c r="C432" s="434"/>
      <c r="D432" s="436"/>
      <c r="E432" s="440"/>
      <c r="F432" s="440"/>
      <c r="G432" s="440"/>
      <c r="H432" s="440"/>
    </row>
    <row r="433" spans="1:8" ht="14.25" x14ac:dyDescent="0.2">
      <c r="A433" s="434"/>
      <c r="B433" s="435"/>
      <c r="C433" s="434"/>
      <c r="D433" s="436"/>
      <c r="E433" s="440"/>
      <c r="F433" s="440"/>
      <c r="G433" s="440"/>
      <c r="H433" s="440"/>
    </row>
    <row r="434" spans="1:8" ht="14.25" x14ac:dyDescent="0.2">
      <c r="A434" s="434"/>
      <c r="B434" s="435"/>
      <c r="C434" s="434"/>
      <c r="D434" s="436"/>
      <c r="E434" s="440"/>
      <c r="F434" s="440"/>
      <c r="G434" s="440"/>
      <c r="H434" s="440"/>
    </row>
    <row r="435" spans="1:8" ht="14.25" x14ac:dyDescent="0.2">
      <c r="A435" s="434"/>
      <c r="B435" s="435"/>
      <c r="C435" s="434"/>
      <c r="D435" s="436"/>
      <c r="E435" s="440"/>
      <c r="F435" s="440"/>
      <c r="G435" s="440"/>
      <c r="H435" s="440"/>
    </row>
    <row r="436" spans="1:8" ht="14.25" x14ac:dyDescent="0.2">
      <c r="A436" s="434"/>
      <c r="B436" s="435"/>
      <c r="C436" s="434"/>
      <c r="D436" s="436"/>
      <c r="E436" s="440"/>
      <c r="F436" s="440"/>
      <c r="G436" s="440"/>
      <c r="H436" s="440"/>
    </row>
    <row r="437" spans="1:8" ht="14.25" x14ac:dyDescent="0.2">
      <c r="A437" s="434"/>
      <c r="B437" s="435"/>
      <c r="C437" s="434"/>
      <c r="D437" s="436"/>
      <c r="E437" s="440"/>
      <c r="F437" s="440"/>
      <c r="G437" s="440"/>
      <c r="H437" s="440"/>
    </row>
    <row r="438" spans="1:8" ht="14.25" x14ac:dyDescent="0.2">
      <c r="A438" s="434"/>
      <c r="B438" s="435"/>
      <c r="C438" s="434"/>
      <c r="D438" s="436"/>
      <c r="E438" s="440"/>
      <c r="F438" s="440"/>
      <c r="G438" s="440"/>
      <c r="H438" s="440"/>
    </row>
    <row r="439" spans="1:8" ht="14.25" x14ac:dyDescent="0.2">
      <c r="A439" s="434"/>
      <c r="B439" s="435"/>
      <c r="C439" s="434"/>
      <c r="D439" s="436"/>
      <c r="E439" s="440"/>
      <c r="F439" s="440"/>
      <c r="G439" s="440"/>
      <c r="H439" s="440"/>
    </row>
    <row r="440" spans="1:8" ht="14.25" x14ac:dyDescent="0.2">
      <c r="A440" s="434"/>
      <c r="B440" s="435"/>
      <c r="C440" s="434"/>
      <c r="D440" s="436"/>
      <c r="E440" s="440"/>
      <c r="F440" s="440"/>
      <c r="G440" s="440"/>
      <c r="H440" s="440"/>
    </row>
    <row r="441" spans="1:8" ht="14.25" x14ac:dyDescent="0.2">
      <c r="A441" s="434"/>
      <c r="B441" s="435"/>
      <c r="C441" s="434"/>
      <c r="D441" s="436"/>
      <c r="E441" s="440"/>
      <c r="F441" s="440"/>
      <c r="G441" s="440"/>
      <c r="H441" s="440"/>
    </row>
    <row r="442" spans="1:8" ht="14.25" x14ac:dyDescent="0.2">
      <c r="A442" s="434"/>
      <c r="B442" s="435"/>
      <c r="C442" s="434"/>
      <c r="D442" s="436"/>
      <c r="E442" s="440"/>
      <c r="F442" s="440"/>
      <c r="G442" s="440"/>
      <c r="H442" s="440"/>
    </row>
    <row r="443" spans="1:8" ht="14.25" x14ac:dyDescent="0.2">
      <c r="A443" s="434"/>
      <c r="B443" s="435"/>
      <c r="C443" s="434"/>
      <c r="D443" s="436"/>
      <c r="E443" s="440"/>
      <c r="F443" s="440"/>
      <c r="G443" s="440"/>
      <c r="H443" s="440"/>
    </row>
    <row r="444" spans="1:8" ht="14.25" x14ac:dyDescent="0.2">
      <c r="A444" s="434"/>
      <c r="B444" s="435"/>
      <c r="C444" s="434"/>
      <c r="D444" s="436"/>
      <c r="E444" s="440"/>
      <c r="F444" s="440"/>
      <c r="G444" s="440"/>
      <c r="H444" s="440"/>
    </row>
    <row r="445" spans="1:8" ht="14.25" x14ac:dyDescent="0.2">
      <c r="A445" s="434"/>
      <c r="B445" s="435"/>
      <c r="C445" s="434"/>
      <c r="D445" s="436"/>
      <c r="E445" s="440"/>
      <c r="F445" s="440"/>
      <c r="G445" s="440"/>
      <c r="H445" s="440"/>
    </row>
    <row r="446" spans="1:8" ht="14.25" x14ac:dyDescent="0.2">
      <c r="A446" s="434"/>
      <c r="B446" s="435"/>
      <c r="C446" s="434"/>
      <c r="D446" s="436"/>
      <c r="E446" s="440"/>
      <c r="F446" s="440"/>
      <c r="G446" s="440"/>
      <c r="H446" s="440"/>
    </row>
    <row r="447" spans="1:8" ht="14.25" x14ac:dyDescent="0.2">
      <c r="A447" s="434"/>
      <c r="B447" s="435"/>
      <c r="C447" s="434"/>
      <c r="D447" s="436"/>
      <c r="E447" s="440"/>
      <c r="F447" s="440"/>
      <c r="G447" s="440"/>
      <c r="H447" s="440"/>
    </row>
    <row r="448" spans="1:8" ht="14.25" x14ac:dyDescent="0.2">
      <c r="A448" s="434"/>
      <c r="B448" s="435"/>
      <c r="C448" s="434"/>
      <c r="D448" s="436"/>
      <c r="E448" s="440"/>
      <c r="F448" s="440"/>
      <c r="G448" s="440"/>
      <c r="H448" s="440"/>
    </row>
    <row r="449" spans="1:8" ht="14.25" x14ac:dyDescent="0.2">
      <c r="A449" s="434"/>
      <c r="B449" s="435"/>
      <c r="C449" s="434"/>
      <c r="D449" s="436"/>
      <c r="E449" s="440"/>
      <c r="F449" s="440"/>
      <c r="G449" s="440"/>
      <c r="H449" s="440"/>
    </row>
    <row r="450" spans="1:8" ht="14.25" x14ac:dyDescent="0.2">
      <c r="A450" s="434"/>
      <c r="B450" s="435"/>
      <c r="C450" s="434"/>
      <c r="D450" s="436"/>
      <c r="E450" s="440"/>
      <c r="F450" s="440"/>
      <c r="G450" s="440"/>
      <c r="H450" s="440"/>
    </row>
    <row r="451" spans="1:8" ht="14.25" x14ac:dyDescent="0.2">
      <c r="A451" s="434"/>
      <c r="B451" s="435"/>
      <c r="C451" s="434"/>
      <c r="D451" s="436"/>
      <c r="E451" s="440"/>
      <c r="F451" s="440"/>
      <c r="G451" s="440"/>
      <c r="H451" s="440"/>
    </row>
    <row r="452" spans="1:8" ht="14.25" x14ac:dyDescent="0.2">
      <c r="A452" s="434"/>
      <c r="B452" s="435"/>
      <c r="C452" s="434"/>
      <c r="D452" s="436"/>
      <c r="E452" s="440"/>
      <c r="F452" s="440"/>
      <c r="G452" s="440"/>
      <c r="H452" s="440"/>
    </row>
    <row r="453" spans="1:8" ht="14.25" x14ac:dyDescent="0.2">
      <c r="A453" s="434"/>
      <c r="B453" s="435"/>
      <c r="C453" s="434"/>
      <c r="D453" s="436"/>
      <c r="E453" s="440"/>
      <c r="F453" s="440"/>
      <c r="G453" s="440"/>
      <c r="H453" s="440"/>
    </row>
    <row r="454" spans="1:8" ht="14.25" x14ac:dyDescent="0.2">
      <c r="A454" s="434"/>
      <c r="B454" s="435"/>
      <c r="C454" s="434"/>
      <c r="D454" s="436"/>
      <c r="E454" s="440"/>
      <c r="F454" s="440"/>
      <c r="G454" s="440"/>
      <c r="H454" s="440"/>
    </row>
    <row r="455" spans="1:8" ht="14.25" x14ac:dyDescent="0.2">
      <c r="A455" s="434"/>
      <c r="B455" s="435"/>
      <c r="C455" s="434"/>
      <c r="D455" s="436"/>
      <c r="E455" s="440"/>
      <c r="F455" s="440"/>
      <c r="G455" s="440"/>
      <c r="H455" s="440"/>
    </row>
    <row r="456" spans="1:8" ht="14.25" x14ac:dyDescent="0.2">
      <c r="A456" s="434"/>
      <c r="B456" s="435"/>
      <c r="C456" s="434"/>
      <c r="D456" s="436"/>
      <c r="E456" s="440"/>
      <c r="F456" s="440"/>
      <c r="G456" s="440"/>
      <c r="H456" s="440"/>
    </row>
    <row r="457" spans="1:8" ht="14.25" x14ac:dyDescent="0.2">
      <c r="A457" s="434"/>
      <c r="B457" s="435"/>
      <c r="C457" s="434"/>
      <c r="D457" s="436"/>
      <c r="E457" s="440"/>
      <c r="F457" s="440"/>
      <c r="G457" s="440"/>
      <c r="H457" s="440"/>
    </row>
    <row r="458" spans="1:8" ht="14.25" x14ac:dyDescent="0.2">
      <c r="A458" s="434"/>
      <c r="B458" s="435"/>
      <c r="C458" s="434"/>
      <c r="D458" s="436"/>
      <c r="E458" s="440"/>
      <c r="F458" s="440"/>
      <c r="G458" s="440"/>
      <c r="H458" s="440"/>
    </row>
    <row r="459" spans="1:8" ht="14.25" x14ac:dyDescent="0.2">
      <c r="A459" s="434"/>
      <c r="B459" s="435"/>
      <c r="C459" s="434"/>
      <c r="D459" s="436"/>
      <c r="E459" s="440"/>
      <c r="F459" s="440"/>
      <c r="G459" s="440"/>
      <c r="H459" s="440"/>
    </row>
    <row r="460" spans="1:8" ht="14.25" x14ac:dyDescent="0.2">
      <c r="A460" s="434"/>
      <c r="B460" s="435"/>
      <c r="C460" s="434"/>
      <c r="D460" s="436"/>
      <c r="E460" s="440"/>
      <c r="F460" s="440"/>
      <c r="G460" s="440"/>
      <c r="H460" s="440"/>
    </row>
    <row r="461" spans="1:8" ht="14.25" x14ac:dyDescent="0.2">
      <c r="A461" s="434"/>
      <c r="B461" s="435"/>
      <c r="C461" s="434"/>
      <c r="D461" s="436"/>
      <c r="E461" s="440"/>
      <c r="F461" s="440"/>
      <c r="G461" s="440"/>
      <c r="H461" s="440"/>
    </row>
    <row r="462" spans="1:8" ht="14.25" x14ac:dyDescent="0.2">
      <c r="A462" s="434"/>
      <c r="B462" s="435"/>
      <c r="C462" s="434"/>
      <c r="D462" s="436"/>
      <c r="E462" s="440"/>
      <c r="F462" s="440"/>
      <c r="G462" s="440"/>
      <c r="H462" s="440"/>
    </row>
    <row r="463" spans="1:8" ht="14.25" x14ac:dyDescent="0.2">
      <c r="A463" s="434"/>
      <c r="B463" s="435"/>
      <c r="C463" s="434"/>
      <c r="D463" s="436"/>
      <c r="E463" s="440"/>
      <c r="F463" s="440"/>
      <c r="G463" s="440"/>
      <c r="H463" s="440"/>
    </row>
    <row r="464" spans="1:8" ht="14.25" x14ac:dyDescent="0.2">
      <c r="A464" s="434"/>
      <c r="B464" s="435"/>
      <c r="C464" s="434"/>
      <c r="D464" s="436"/>
      <c r="E464" s="440"/>
      <c r="F464" s="440"/>
      <c r="G464" s="440"/>
      <c r="H464" s="440"/>
    </row>
    <row r="465" spans="1:8" ht="14.25" x14ac:dyDescent="0.2">
      <c r="A465" s="434"/>
      <c r="B465" s="435"/>
      <c r="C465" s="434"/>
      <c r="D465" s="436"/>
      <c r="E465" s="440"/>
      <c r="F465" s="440"/>
      <c r="G465" s="440"/>
      <c r="H465" s="440"/>
    </row>
    <row r="466" spans="1:8" ht="14.25" x14ac:dyDescent="0.2">
      <c r="A466" s="434"/>
      <c r="B466" s="435"/>
      <c r="C466" s="434"/>
      <c r="D466" s="436"/>
      <c r="E466" s="440"/>
      <c r="F466" s="440"/>
      <c r="G466" s="440"/>
      <c r="H466" s="440"/>
    </row>
    <row r="467" spans="1:8" ht="14.25" x14ac:dyDescent="0.2">
      <c r="A467" s="434"/>
      <c r="B467" s="435"/>
      <c r="C467" s="434"/>
      <c r="D467" s="436"/>
      <c r="E467" s="440"/>
      <c r="F467" s="440"/>
      <c r="G467" s="440"/>
      <c r="H467" s="440"/>
    </row>
    <row r="468" spans="1:8" ht="14.25" x14ac:dyDescent="0.2">
      <c r="A468" s="434"/>
      <c r="B468" s="435"/>
      <c r="C468" s="434"/>
      <c r="D468" s="436"/>
      <c r="E468" s="440"/>
      <c r="F468" s="440"/>
      <c r="G468" s="440"/>
      <c r="H468" s="440"/>
    </row>
    <row r="469" spans="1:8" ht="14.25" x14ac:dyDescent="0.2">
      <c r="A469" s="434"/>
      <c r="B469" s="435"/>
      <c r="C469" s="434"/>
      <c r="D469" s="436"/>
      <c r="E469" s="440"/>
      <c r="F469" s="440"/>
      <c r="G469" s="440"/>
      <c r="H469" s="440"/>
    </row>
    <row r="470" spans="1:8" ht="14.25" x14ac:dyDescent="0.2">
      <c r="A470" s="434"/>
      <c r="B470" s="435"/>
      <c r="C470" s="434"/>
      <c r="D470" s="436"/>
      <c r="E470" s="440"/>
      <c r="F470" s="440"/>
      <c r="G470" s="440"/>
      <c r="H470" s="440"/>
    </row>
    <row r="471" spans="1:8" ht="14.25" x14ac:dyDescent="0.2">
      <c r="A471" s="434"/>
      <c r="B471" s="435"/>
      <c r="C471" s="434"/>
      <c r="D471" s="436"/>
      <c r="E471" s="440"/>
      <c r="F471" s="440"/>
      <c r="G471" s="440"/>
      <c r="H471" s="440"/>
    </row>
    <row r="472" spans="1:8" ht="14.25" x14ac:dyDescent="0.2">
      <c r="A472" s="434"/>
      <c r="B472" s="435"/>
      <c r="C472" s="434"/>
      <c r="D472" s="436"/>
      <c r="E472" s="440"/>
      <c r="F472" s="440"/>
      <c r="G472" s="440"/>
      <c r="H472" s="440"/>
    </row>
    <row r="473" spans="1:8" ht="14.25" x14ac:dyDescent="0.2">
      <c r="A473" s="434"/>
      <c r="B473" s="435"/>
      <c r="C473" s="434"/>
      <c r="D473" s="436"/>
      <c r="E473" s="440"/>
      <c r="F473" s="440"/>
      <c r="G473" s="440"/>
      <c r="H473" s="440"/>
    </row>
    <row r="474" spans="1:8" ht="14.25" x14ac:dyDescent="0.2">
      <c r="A474" s="434"/>
      <c r="B474" s="435"/>
      <c r="C474" s="434"/>
      <c r="D474" s="436"/>
      <c r="E474" s="440"/>
      <c r="F474" s="440"/>
      <c r="G474" s="440"/>
      <c r="H474" s="440"/>
    </row>
    <row r="475" spans="1:8" ht="14.25" x14ac:dyDescent="0.2">
      <c r="A475" s="434"/>
      <c r="B475" s="435"/>
      <c r="C475" s="434"/>
      <c r="D475" s="436"/>
      <c r="E475" s="440"/>
      <c r="F475" s="440"/>
      <c r="G475" s="440"/>
      <c r="H475" s="440"/>
    </row>
    <row r="476" spans="1:8" ht="14.25" x14ac:dyDescent="0.2">
      <c r="A476" s="434"/>
      <c r="B476" s="435"/>
      <c r="C476" s="434"/>
      <c r="D476" s="436"/>
      <c r="E476" s="440"/>
      <c r="F476" s="440"/>
      <c r="G476" s="440"/>
      <c r="H476" s="440"/>
    </row>
    <row r="477" spans="1:8" ht="14.25" x14ac:dyDescent="0.2">
      <c r="A477" s="434"/>
      <c r="B477" s="435"/>
      <c r="C477" s="434"/>
      <c r="D477" s="436"/>
      <c r="E477" s="440"/>
      <c r="F477" s="440"/>
      <c r="G477" s="440"/>
      <c r="H477" s="440"/>
    </row>
    <row r="478" spans="1:8" ht="14.25" x14ac:dyDescent="0.2">
      <c r="A478" s="434"/>
      <c r="B478" s="435"/>
      <c r="C478" s="434"/>
      <c r="D478" s="436"/>
      <c r="E478" s="440"/>
      <c r="F478" s="440"/>
      <c r="G478" s="440"/>
      <c r="H478" s="440"/>
    </row>
    <row r="479" spans="1:8" ht="14.25" x14ac:dyDescent="0.2">
      <c r="A479" s="434"/>
      <c r="B479" s="435"/>
      <c r="C479" s="434"/>
      <c r="D479" s="436"/>
      <c r="E479" s="440"/>
      <c r="F479" s="440"/>
      <c r="G479" s="440"/>
      <c r="H479" s="440"/>
    </row>
    <row r="480" spans="1:8" ht="14.25" x14ac:dyDescent="0.2">
      <c r="A480" s="434"/>
      <c r="B480" s="435"/>
      <c r="C480" s="434"/>
      <c r="D480" s="436"/>
      <c r="E480" s="440"/>
      <c r="F480" s="440"/>
      <c r="G480" s="440"/>
      <c r="H480" s="440"/>
    </row>
    <row r="481" spans="1:8" ht="14.25" x14ac:dyDescent="0.2">
      <c r="A481" s="434"/>
      <c r="B481" s="435"/>
      <c r="C481" s="434"/>
      <c r="D481" s="436"/>
      <c r="E481" s="440"/>
      <c r="F481" s="440"/>
      <c r="G481" s="440"/>
      <c r="H481" s="440"/>
    </row>
    <row r="482" spans="1:8" ht="14.25" x14ac:dyDescent="0.2">
      <c r="A482" s="434"/>
      <c r="B482" s="435"/>
      <c r="C482" s="434"/>
      <c r="D482" s="436"/>
      <c r="E482" s="440"/>
      <c r="F482" s="440"/>
      <c r="G482" s="440"/>
      <c r="H482" s="440"/>
    </row>
    <row r="483" spans="1:8" ht="14.25" x14ac:dyDescent="0.2">
      <c r="A483" s="434"/>
      <c r="B483" s="435"/>
      <c r="C483" s="434"/>
      <c r="D483" s="436"/>
      <c r="E483" s="440"/>
      <c r="F483" s="440"/>
      <c r="G483" s="440"/>
      <c r="H483" s="440"/>
    </row>
    <row r="484" spans="1:8" ht="14.25" x14ac:dyDescent="0.2">
      <c r="A484" s="434"/>
      <c r="B484" s="435"/>
      <c r="C484" s="434"/>
      <c r="D484" s="436"/>
      <c r="E484" s="440"/>
      <c r="F484" s="440"/>
      <c r="G484" s="440"/>
      <c r="H484" s="440"/>
    </row>
    <row r="485" spans="1:8" ht="14.25" x14ac:dyDescent="0.2">
      <c r="A485" s="434"/>
      <c r="B485" s="435"/>
      <c r="C485" s="434"/>
      <c r="D485" s="436"/>
      <c r="E485" s="440"/>
      <c r="F485" s="440"/>
      <c r="G485" s="440"/>
      <c r="H485" s="440"/>
    </row>
    <row r="486" spans="1:8" ht="14.25" x14ac:dyDescent="0.2">
      <c r="A486" s="434"/>
      <c r="B486" s="435"/>
      <c r="C486" s="434"/>
      <c r="D486" s="436"/>
      <c r="E486" s="440"/>
      <c r="F486" s="440"/>
      <c r="G486" s="440"/>
      <c r="H486" s="440"/>
    </row>
    <row r="487" spans="1:8" ht="14.25" x14ac:dyDescent="0.2">
      <c r="A487" s="434"/>
      <c r="B487" s="435"/>
      <c r="C487" s="434"/>
      <c r="D487" s="436"/>
      <c r="E487" s="440"/>
      <c r="F487" s="440"/>
      <c r="G487" s="440"/>
      <c r="H487" s="440"/>
    </row>
    <row r="488" spans="1:8" ht="14.25" x14ac:dyDescent="0.2">
      <c r="A488" s="434"/>
      <c r="B488" s="435"/>
      <c r="C488" s="434"/>
      <c r="D488" s="436"/>
      <c r="E488" s="440"/>
      <c r="F488" s="440"/>
      <c r="G488" s="440"/>
      <c r="H488" s="440"/>
    </row>
    <row r="489" spans="1:8" ht="14.25" x14ac:dyDescent="0.2">
      <c r="A489" s="434"/>
      <c r="B489" s="435"/>
      <c r="C489" s="434"/>
      <c r="D489" s="436"/>
      <c r="E489" s="440"/>
      <c r="F489" s="440"/>
      <c r="G489" s="440"/>
      <c r="H489" s="440"/>
    </row>
    <row r="490" spans="1:8" ht="14.25" x14ac:dyDescent="0.2">
      <c r="A490" s="434"/>
      <c r="B490" s="435"/>
      <c r="C490" s="434"/>
      <c r="D490" s="436"/>
      <c r="E490" s="440"/>
      <c r="F490" s="440"/>
      <c r="G490" s="440"/>
      <c r="H490" s="440"/>
    </row>
    <row r="491" spans="1:8" ht="14.25" x14ac:dyDescent="0.2">
      <c r="A491" s="434"/>
      <c r="B491" s="435"/>
      <c r="C491" s="434"/>
      <c r="D491" s="436"/>
      <c r="E491" s="440"/>
      <c r="F491" s="440"/>
      <c r="G491" s="440"/>
      <c r="H491" s="440"/>
    </row>
    <row r="492" spans="1:8" ht="14.25" x14ac:dyDescent="0.2">
      <c r="A492" s="434"/>
      <c r="B492" s="435"/>
      <c r="C492" s="434"/>
      <c r="D492" s="436"/>
      <c r="E492" s="440"/>
      <c r="F492" s="440"/>
      <c r="G492" s="440"/>
      <c r="H492" s="440"/>
    </row>
    <row r="493" spans="1:8" ht="14.25" x14ac:dyDescent="0.2">
      <c r="A493" s="434"/>
      <c r="B493" s="435"/>
      <c r="C493" s="434"/>
      <c r="D493" s="436"/>
      <c r="E493" s="440"/>
      <c r="F493" s="440"/>
      <c r="G493" s="440"/>
      <c r="H493" s="440"/>
    </row>
    <row r="494" spans="1:8" ht="14.25" x14ac:dyDescent="0.2">
      <c r="A494" s="434"/>
      <c r="B494" s="435"/>
      <c r="C494" s="434"/>
      <c r="D494" s="436"/>
      <c r="E494" s="440"/>
      <c r="F494" s="440"/>
      <c r="G494" s="440"/>
      <c r="H494" s="440"/>
    </row>
    <row r="495" spans="1:8" ht="14.25" x14ac:dyDescent="0.2">
      <c r="A495" s="434"/>
      <c r="B495" s="435"/>
      <c r="C495" s="434"/>
      <c r="D495" s="436"/>
      <c r="E495" s="440"/>
      <c r="F495" s="440"/>
      <c r="G495" s="440"/>
      <c r="H495" s="440"/>
    </row>
    <row r="496" spans="1:8" ht="14.25" x14ac:dyDescent="0.2">
      <c r="A496" s="434"/>
      <c r="B496" s="435"/>
      <c r="C496" s="434"/>
      <c r="D496" s="436"/>
      <c r="E496" s="440"/>
      <c r="F496" s="440"/>
      <c r="G496" s="440"/>
      <c r="H496" s="440"/>
    </row>
    <row r="497" spans="1:8" ht="14.25" x14ac:dyDescent="0.2">
      <c r="A497" s="434"/>
      <c r="B497" s="435"/>
      <c r="C497" s="434"/>
      <c r="D497" s="436"/>
      <c r="E497" s="440"/>
      <c r="F497" s="440"/>
      <c r="G497" s="440"/>
      <c r="H497" s="440"/>
    </row>
    <row r="498" spans="1:8" ht="14.25" x14ac:dyDescent="0.2">
      <c r="A498" s="434"/>
      <c r="B498" s="435"/>
      <c r="C498" s="434"/>
      <c r="D498" s="436"/>
      <c r="E498" s="440"/>
      <c r="F498" s="440"/>
      <c r="G498" s="440"/>
      <c r="H498" s="440"/>
    </row>
    <row r="499" spans="1:8" ht="14.25" x14ac:dyDescent="0.2">
      <c r="A499" s="434"/>
      <c r="B499" s="435"/>
      <c r="C499" s="434"/>
      <c r="D499" s="436"/>
      <c r="E499" s="440"/>
      <c r="F499" s="440"/>
      <c r="G499" s="440"/>
      <c r="H499" s="440"/>
    </row>
    <row r="500" spans="1:8" ht="14.25" x14ac:dyDescent="0.2">
      <c r="A500" s="434"/>
      <c r="B500" s="435"/>
      <c r="C500" s="434"/>
      <c r="D500" s="436"/>
      <c r="E500" s="440"/>
      <c r="F500" s="440"/>
      <c r="G500" s="440"/>
      <c r="H500" s="440"/>
    </row>
    <row r="501" spans="1:8" ht="14.25" x14ac:dyDescent="0.2">
      <c r="A501" s="434"/>
      <c r="B501" s="435"/>
      <c r="C501" s="434"/>
      <c r="D501" s="436"/>
      <c r="E501" s="440"/>
      <c r="F501" s="440"/>
      <c r="G501" s="440"/>
      <c r="H501" s="440"/>
    </row>
    <row r="502" spans="1:8" ht="14.25" x14ac:dyDescent="0.2">
      <c r="A502" s="434"/>
      <c r="B502" s="435"/>
      <c r="C502" s="434"/>
      <c r="D502" s="436"/>
      <c r="E502" s="440"/>
      <c r="F502" s="440"/>
      <c r="G502" s="440"/>
      <c r="H502" s="440"/>
    </row>
    <row r="503" spans="1:8" ht="14.25" x14ac:dyDescent="0.2">
      <c r="A503" s="434"/>
      <c r="B503" s="435"/>
      <c r="C503" s="434"/>
      <c r="D503" s="436"/>
      <c r="E503" s="440"/>
      <c r="F503" s="440"/>
      <c r="G503" s="440"/>
      <c r="H503" s="440"/>
    </row>
    <row r="504" spans="1:8" ht="14.25" x14ac:dyDescent="0.2">
      <c r="A504" s="434"/>
      <c r="B504" s="435"/>
      <c r="C504" s="434"/>
      <c r="D504" s="436"/>
      <c r="E504" s="440"/>
      <c r="F504" s="440"/>
      <c r="G504" s="440"/>
      <c r="H504" s="440"/>
    </row>
    <row r="505" spans="1:8" ht="14.25" x14ac:dyDescent="0.2">
      <c r="A505" s="434"/>
      <c r="B505" s="435"/>
      <c r="C505" s="434"/>
      <c r="D505" s="436"/>
      <c r="E505" s="440"/>
      <c r="F505" s="440"/>
      <c r="G505" s="440"/>
      <c r="H505" s="440"/>
    </row>
    <row r="506" spans="1:8" ht="14.25" x14ac:dyDescent="0.2">
      <c r="A506" s="434"/>
      <c r="B506" s="435"/>
      <c r="C506" s="434"/>
      <c r="D506" s="436"/>
      <c r="E506" s="440"/>
      <c r="F506" s="440"/>
      <c r="G506" s="440"/>
      <c r="H506" s="440"/>
    </row>
    <row r="507" spans="1:8" ht="14.25" x14ac:dyDescent="0.2">
      <c r="A507" s="434"/>
      <c r="B507" s="435"/>
      <c r="C507" s="434"/>
      <c r="D507" s="436"/>
      <c r="E507" s="440"/>
      <c r="F507" s="440"/>
      <c r="G507" s="440"/>
      <c r="H507" s="440"/>
    </row>
    <row r="508" spans="1:8" ht="14.25" x14ac:dyDescent="0.2">
      <c r="A508" s="434"/>
      <c r="B508" s="435"/>
      <c r="C508" s="434"/>
      <c r="D508" s="436"/>
      <c r="E508" s="440"/>
      <c r="F508" s="440"/>
      <c r="G508" s="440"/>
      <c r="H508" s="440"/>
    </row>
    <row r="509" spans="1:8" ht="14.25" x14ac:dyDescent="0.2">
      <c r="A509" s="434"/>
      <c r="B509" s="435"/>
      <c r="C509" s="434"/>
      <c r="D509" s="436"/>
      <c r="E509" s="440"/>
      <c r="F509" s="440"/>
      <c r="G509" s="440"/>
      <c r="H509" s="440"/>
    </row>
    <row r="510" spans="1:8" ht="14.25" x14ac:dyDescent="0.2">
      <c r="A510" s="434"/>
      <c r="B510" s="435"/>
      <c r="C510" s="434"/>
      <c r="D510" s="436"/>
      <c r="E510" s="440"/>
      <c r="F510" s="440"/>
      <c r="G510" s="440"/>
      <c r="H510" s="440"/>
    </row>
    <row r="511" spans="1:8" ht="14.25" x14ac:dyDescent="0.2">
      <c r="A511" s="434"/>
      <c r="B511" s="435"/>
      <c r="C511" s="434"/>
      <c r="D511" s="436"/>
      <c r="E511" s="440"/>
      <c r="F511" s="440"/>
      <c r="G511" s="440"/>
      <c r="H511" s="440"/>
    </row>
    <row r="512" spans="1:8" ht="14.25" x14ac:dyDescent="0.2">
      <c r="A512" s="434"/>
      <c r="B512" s="435"/>
      <c r="C512" s="434"/>
      <c r="D512" s="436"/>
      <c r="E512" s="440"/>
      <c r="F512" s="440"/>
      <c r="G512" s="440"/>
      <c r="H512" s="440"/>
    </row>
    <row r="513" spans="1:8" ht="14.25" x14ac:dyDescent="0.2">
      <c r="A513" s="434"/>
      <c r="B513" s="435"/>
      <c r="C513" s="434"/>
      <c r="D513" s="436"/>
      <c r="E513" s="440"/>
      <c r="F513" s="440"/>
      <c r="G513" s="440"/>
      <c r="H513" s="440"/>
    </row>
    <row r="514" spans="1:8" ht="14.25" x14ac:dyDescent="0.2">
      <c r="A514" s="434"/>
      <c r="B514" s="435"/>
      <c r="C514" s="434"/>
      <c r="D514" s="436"/>
      <c r="E514" s="440"/>
      <c r="F514" s="440"/>
      <c r="G514" s="440"/>
      <c r="H514" s="440"/>
    </row>
    <row r="515" spans="1:8" ht="14.25" x14ac:dyDescent="0.2">
      <c r="A515" s="434"/>
      <c r="B515" s="435"/>
      <c r="C515" s="434"/>
      <c r="D515" s="436"/>
      <c r="E515" s="440"/>
      <c r="F515" s="440"/>
      <c r="G515" s="440"/>
      <c r="H515" s="440"/>
    </row>
    <row r="516" spans="1:8" ht="14.25" x14ac:dyDescent="0.2">
      <c r="A516" s="434"/>
      <c r="B516" s="435"/>
      <c r="C516" s="434"/>
      <c r="D516" s="436"/>
      <c r="E516" s="440"/>
      <c r="F516" s="440"/>
      <c r="G516" s="440"/>
      <c r="H516" s="440"/>
    </row>
    <row r="517" spans="1:8" ht="14.25" x14ac:dyDescent="0.2">
      <c r="A517" s="434"/>
      <c r="B517" s="435"/>
      <c r="C517" s="434"/>
      <c r="D517" s="436"/>
      <c r="E517" s="440"/>
      <c r="F517" s="440"/>
      <c r="G517" s="440"/>
      <c r="H517" s="440"/>
    </row>
    <row r="518" spans="1:8" ht="14.25" x14ac:dyDescent="0.2">
      <c r="A518" s="434"/>
      <c r="B518" s="435"/>
      <c r="C518" s="434"/>
      <c r="D518" s="436"/>
      <c r="E518" s="440"/>
      <c r="F518" s="440"/>
      <c r="G518" s="440"/>
      <c r="H518" s="440"/>
    </row>
    <row r="519" spans="1:8" ht="14.25" x14ac:dyDescent="0.2">
      <c r="A519" s="434"/>
      <c r="B519" s="435"/>
      <c r="C519" s="434"/>
      <c r="D519" s="436"/>
      <c r="E519" s="440"/>
      <c r="F519" s="440"/>
      <c r="G519" s="440"/>
      <c r="H519" s="440"/>
    </row>
    <row r="520" spans="1:8" ht="14.25" x14ac:dyDescent="0.2">
      <c r="A520" s="434"/>
      <c r="B520" s="435"/>
      <c r="C520" s="434"/>
      <c r="D520" s="436"/>
      <c r="E520" s="440"/>
      <c r="F520" s="440"/>
      <c r="G520" s="440"/>
      <c r="H520" s="440"/>
    </row>
    <row r="521" spans="1:8" ht="14.25" x14ac:dyDescent="0.2">
      <c r="A521" s="434"/>
      <c r="B521" s="435"/>
      <c r="C521" s="434"/>
      <c r="D521" s="436"/>
      <c r="E521" s="440"/>
      <c r="F521" s="440"/>
      <c r="G521" s="440"/>
      <c r="H521" s="440"/>
    </row>
    <row r="522" spans="1:8" ht="14.25" x14ac:dyDescent="0.2">
      <c r="A522" s="434"/>
      <c r="B522" s="435"/>
      <c r="C522" s="434"/>
      <c r="D522" s="436"/>
      <c r="E522" s="440"/>
      <c r="F522" s="440"/>
      <c r="G522" s="440"/>
      <c r="H522" s="440"/>
    </row>
    <row r="523" spans="1:8" ht="14.25" x14ac:dyDescent="0.2">
      <c r="A523" s="434"/>
      <c r="B523" s="435"/>
      <c r="C523" s="434"/>
      <c r="D523" s="436"/>
      <c r="E523" s="440"/>
      <c r="F523" s="440"/>
      <c r="G523" s="440"/>
      <c r="H523" s="440"/>
    </row>
    <row r="524" spans="1:8" ht="14.25" x14ac:dyDescent="0.2">
      <c r="A524" s="434"/>
      <c r="B524" s="435"/>
      <c r="C524" s="434"/>
      <c r="D524" s="436"/>
      <c r="E524" s="440"/>
      <c r="F524" s="440"/>
      <c r="G524" s="440"/>
      <c r="H524" s="440"/>
    </row>
    <row r="525" spans="1:8" ht="14.25" x14ac:dyDescent="0.2">
      <c r="A525" s="434"/>
      <c r="B525" s="435"/>
      <c r="C525" s="434"/>
      <c r="D525" s="436"/>
      <c r="E525" s="440"/>
      <c r="F525" s="440"/>
      <c r="G525" s="440"/>
      <c r="H525" s="440"/>
    </row>
    <row r="526" spans="1:8" ht="14.25" x14ac:dyDescent="0.2">
      <c r="A526" s="434"/>
      <c r="B526" s="435"/>
      <c r="C526" s="434"/>
      <c r="D526" s="436"/>
      <c r="E526" s="440"/>
      <c r="F526" s="440"/>
      <c r="G526" s="440"/>
      <c r="H526" s="440"/>
    </row>
    <row r="527" spans="1:8" ht="14.25" x14ac:dyDescent="0.2">
      <c r="A527" s="434"/>
      <c r="B527" s="435"/>
      <c r="C527" s="434"/>
      <c r="D527" s="436"/>
      <c r="E527" s="440"/>
      <c r="F527" s="440"/>
      <c r="G527" s="440"/>
      <c r="H527" s="440"/>
    </row>
    <row r="528" spans="1:8" ht="14.25" x14ac:dyDescent="0.2">
      <c r="A528" s="434"/>
      <c r="B528" s="435"/>
      <c r="C528" s="434"/>
      <c r="D528" s="436"/>
      <c r="E528" s="440"/>
      <c r="F528" s="440"/>
      <c r="G528" s="440"/>
      <c r="H528" s="440"/>
    </row>
    <row r="529" spans="1:8" ht="14.25" x14ac:dyDescent="0.2">
      <c r="A529" s="434"/>
      <c r="B529" s="435"/>
      <c r="C529" s="434"/>
      <c r="D529" s="436"/>
      <c r="E529" s="440"/>
      <c r="F529" s="440"/>
      <c r="G529" s="440"/>
      <c r="H529" s="440"/>
    </row>
    <row r="530" spans="1:8" ht="14.25" x14ac:dyDescent="0.2">
      <c r="A530" s="434"/>
      <c r="B530" s="435"/>
      <c r="C530" s="434"/>
      <c r="D530" s="436"/>
      <c r="E530" s="440"/>
      <c r="F530" s="440"/>
      <c r="G530" s="440"/>
      <c r="H530" s="440"/>
    </row>
    <row r="531" spans="1:8" ht="14.25" x14ac:dyDescent="0.2">
      <c r="A531" s="434"/>
      <c r="B531" s="435"/>
      <c r="C531" s="434"/>
      <c r="D531" s="436"/>
      <c r="E531" s="440"/>
      <c r="F531" s="440"/>
      <c r="G531" s="440"/>
      <c r="H531" s="440"/>
    </row>
    <row r="532" spans="1:8" ht="14.25" x14ac:dyDescent="0.2">
      <c r="A532" s="434"/>
      <c r="B532" s="435"/>
      <c r="C532" s="434"/>
      <c r="D532" s="436"/>
      <c r="E532" s="440"/>
      <c r="F532" s="440"/>
      <c r="G532" s="440"/>
      <c r="H532" s="440"/>
    </row>
    <row r="533" spans="1:8" ht="14.25" x14ac:dyDescent="0.2">
      <c r="A533" s="434"/>
      <c r="B533" s="435"/>
      <c r="C533" s="434"/>
      <c r="D533" s="436"/>
      <c r="E533" s="440"/>
      <c r="F533" s="440"/>
      <c r="G533" s="440"/>
      <c r="H533" s="440"/>
    </row>
    <row r="534" spans="1:8" ht="14.25" x14ac:dyDescent="0.2">
      <c r="A534" s="434"/>
      <c r="B534" s="435"/>
      <c r="C534" s="434"/>
      <c r="D534" s="436"/>
      <c r="E534" s="440"/>
      <c r="F534" s="440"/>
      <c r="G534" s="440"/>
      <c r="H534" s="440"/>
    </row>
    <row r="535" spans="1:8" ht="14.25" x14ac:dyDescent="0.2">
      <c r="A535" s="434"/>
      <c r="B535" s="435"/>
      <c r="C535" s="434"/>
      <c r="D535" s="436"/>
      <c r="E535" s="440"/>
      <c r="F535" s="440"/>
      <c r="G535" s="440"/>
      <c r="H535" s="440"/>
    </row>
    <row r="536" spans="1:8" ht="14.25" x14ac:dyDescent="0.2">
      <c r="A536" s="434"/>
      <c r="B536" s="435"/>
      <c r="C536" s="434"/>
      <c r="D536" s="436"/>
      <c r="E536" s="440"/>
      <c r="F536" s="440"/>
      <c r="G536" s="440"/>
      <c r="H536" s="440"/>
    </row>
    <row r="537" spans="1:8" ht="14.25" x14ac:dyDescent="0.2">
      <c r="A537" s="434"/>
      <c r="B537" s="435"/>
      <c r="C537" s="434"/>
      <c r="D537" s="436"/>
      <c r="E537" s="440"/>
      <c r="F537" s="440"/>
      <c r="G537" s="440"/>
      <c r="H537" s="440"/>
    </row>
    <row r="538" spans="1:8" ht="14.25" x14ac:dyDescent="0.2">
      <c r="A538" s="434"/>
      <c r="B538" s="435"/>
      <c r="C538" s="434"/>
      <c r="D538" s="436"/>
      <c r="E538" s="440"/>
      <c r="F538" s="440"/>
      <c r="G538" s="440"/>
      <c r="H538" s="440"/>
    </row>
    <row r="539" spans="1:8" ht="14.25" x14ac:dyDescent="0.2">
      <c r="A539" s="434"/>
      <c r="B539" s="435"/>
      <c r="C539" s="434"/>
      <c r="D539" s="436"/>
      <c r="E539" s="440"/>
      <c r="F539" s="440"/>
      <c r="G539" s="440"/>
      <c r="H539" s="440"/>
    </row>
    <row r="540" spans="1:8" ht="14.25" x14ac:dyDescent="0.2">
      <c r="A540" s="434"/>
      <c r="B540" s="435"/>
      <c r="C540" s="434"/>
      <c r="D540" s="436"/>
      <c r="E540" s="440"/>
      <c r="F540" s="440"/>
      <c r="G540" s="440"/>
      <c r="H540" s="440"/>
    </row>
    <row r="541" spans="1:8" ht="14.25" x14ac:dyDescent="0.2">
      <c r="A541" s="434"/>
      <c r="B541" s="435"/>
      <c r="C541" s="434"/>
      <c r="D541" s="436"/>
      <c r="E541" s="440"/>
      <c r="F541" s="440"/>
      <c r="G541" s="440"/>
      <c r="H541" s="440"/>
    </row>
    <row r="542" spans="1:8" ht="14.25" x14ac:dyDescent="0.2">
      <c r="A542" s="434"/>
      <c r="B542" s="435"/>
      <c r="C542" s="434"/>
      <c r="D542" s="436"/>
      <c r="E542" s="440"/>
      <c r="F542" s="440"/>
      <c r="G542" s="440"/>
      <c r="H542" s="440"/>
    </row>
    <row r="543" spans="1:8" ht="14.25" x14ac:dyDescent="0.2">
      <c r="A543" s="434"/>
      <c r="B543" s="435"/>
      <c r="C543" s="434"/>
      <c r="D543" s="436"/>
      <c r="E543" s="440"/>
      <c r="F543" s="440"/>
      <c r="G543" s="440"/>
      <c r="H543" s="440"/>
    </row>
    <row r="544" spans="1:8" ht="14.25" x14ac:dyDescent="0.2">
      <c r="A544" s="434"/>
      <c r="B544" s="435"/>
      <c r="C544" s="434"/>
      <c r="D544" s="436"/>
      <c r="E544" s="440"/>
      <c r="F544" s="440"/>
      <c r="G544" s="440"/>
      <c r="H544" s="440"/>
    </row>
    <row r="545" spans="1:8" ht="14.25" x14ac:dyDescent="0.2">
      <c r="A545" s="434"/>
      <c r="B545" s="435"/>
      <c r="C545" s="434"/>
      <c r="D545" s="436"/>
      <c r="E545" s="440"/>
      <c r="F545" s="440"/>
      <c r="G545" s="440"/>
      <c r="H545" s="440"/>
    </row>
    <row r="546" spans="1:8" ht="14.25" x14ac:dyDescent="0.2">
      <c r="A546" s="434"/>
      <c r="B546" s="435"/>
      <c r="C546" s="434"/>
      <c r="D546" s="436"/>
      <c r="E546" s="440"/>
      <c r="F546" s="440"/>
      <c r="G546" s="440"/>
      <c r="H546" s="440"/>
    </row>
    <row r="547" spans="1:8" ht="14.25" x14ac:dyDescent="0.2">
      <c r="A547" s="434"/>
      <c r="B547" s="435"/>
      <c r="C547" s="434"/>
      <c r="D547" s="436"/>
      <c r="E547" s="440"/>
      <c r="F547" s="440"/>
      <c r="G547" s="440"/>
      <c r="H547" s="440"/>
    </row>
    <row r="548" spans="1:8" ht="14.25" x14ac:dyDescent="0.2">
      <c r="A548" s="434"/>
      <c r="B548" s="435"/>
      <c r="C548" s="434"/>
      <c r="D548" s="436"/>
      <c r="E548" s="440"/>
      <c r="F548" s="440"/>
      <c r="G548" s="440"/>
      <c r="H548" s="440"/>
    </row>
    <row r="549" spans="1:8" ht="14.25" x14ac:dyDescent="0.2">
      <c r="A549" s="434"/>
      <c r="B549" s="435"/>
      <c r="C549" s="434"/>
      <c r="D549" s="436"/>
      <c r="E549" s="440"/>
      <c r="F549" s="440"/>
      <c r="G549" s="440"/>
      <c r="H549" s="440"/>
    </row>
    <row r="550" spans="1:8" ht="14.25" x14ac:dyDescent="0.2">
      <c r="A550" s="434"/>
      <c r="B550" s="435"/>
      <c r="C550" s="434"/>
      <c r="D550" s="436"/>
      <c r="E550" s="440"/>
      <c r="F550" s="440"/>
      <c r="G550" s="440"/>
      <c r="H550" s="440"/>
    </row>
    <row r="551" spans="1:8" ht="14.25" x14ac:dyDescent="0.2">
      <c r="A551" s="434"/>
      <c r="B551" s="435"/>
      <c r="C551" s="434"/>
      <c r="D551" s="436"/>
      <c r="E551" s="440"/>
      <c r="F551" s="440"/>
      <c r="G551" s="440"/>
      <c r="H551" s="440"/>
    </row>
    <row r="552" spans="1:8" ht="14.25" x14ac:dyDescent="0.2">
      <c r="A552" s="434"/>
      <c r="B552" s="435"/>
      <c r="C552" s="434"/>
      <c r="D552" s="436"/>
      <c r="E552" s="440"/>
      <c r="F552" s="440"/>
      <c r="G552" s="440"/>
      <c r="H552" s="440"/>
    </row>
    <row r="553" spans="1:8" ht="14.25" x14ac:dyDescent="0.2">
      <c r="A553" s="434"/>
      <c r="B553" s="435"/>
      <c r="C553" s="434"/>
      <c r="D553" s="436"/>
      <c r="E553" s="440"/>
      <c r="F553" s="440"/>
      <c r="G553" s="440"/>
      <c r="H553" s="440"/>
    </row>
    <row r="554" spans="1:8" ht="14.25" x14ac:dyDescent="0.2">
      <c r="A554" s="434"/>
      <c r="B554" s="435"/>
      <c r="C554" s="434"/>
      <c r="D554" s="436"/>
      <c r="E554" s="440"/>
      <c r="F554" s="440"/>
      <c r="G554" s="440"/>
      <c r="H554" s="440"/>
    </row>
    <row r="555" spans="1:8" ht="14.25" x14ac:dyDescent="0.2">
      <c r="A555" s="434"/>
      <c r="B555" s="435"/>
      <c r="C555" s="434"/>
      <c r="D555" s="436"/>
      <c r="E555" s="440"/>
      <c r="F555" s="440"/>
      <c r="G555" s="440"/>
      <c r="H555" s="440"/>
    </row>
    <row r="556" spans="1:8" ht="14.25" x14ac:dyDescent="0.2">
      <c r="A556" s="434"/>
      <c r="B556" s="435"/>
      <c r="C556" s="434"/>
      <c r="D556" s="436"/>
      <c r="E556" s="440"/>
      <c r="F556" s="440"/>
      <c r="G556" s="440"/>
      <c r="H556" s="440"/>
    </row>
    <row r="557" spans="1:8" ht="14.25" x14ac:dyDescent="0.2">
      <c r="A557" s="434"/>
      <c r="B557" s="435"/>
      <c r="C557" s="434"/>
      <c r="D557" s="436"/>
      <c r="E557" s="440"/>
      <c r="F557" s="440"/>
      <c r="G557" s="440"/>
      <c r="H557" s="440"/>
    </row>
    <row r="558" spans="1:8" ht="14.25" x14ac:dyDescent="0.2">
      <c r="A558" s="434"/>
      <c r="B558" s="435"/>
      <c r="C558" s="434"/>
      <c r="D558" s="436"/>
      <c r="E558" s="440"/>
      <c r="F558" s="440"/>
      <c r="G558" s="440"/>
      <c r="H558" s="440"/>
    </row>
    <row r="559" spans="1:8" ht="14.25" x14ac:dyDescent="0.2">
      <c r="A559" s="434"/>
      <c r="B559" s="435"/>
      <c r="C559" s="434"/>
      <c r="D559" s="436"/>
      <c r="E559" s="440"/>
      <c r="F559" s="440"/>
      <c r="G559" s="440"/>
      <c r="H559" s="440"/>
    </row>
    <row r="560" spans="1:8" ht="14.25" x14ac:dyDescent="0.2">
      <c r="A560" s="434"/>
      <c r="B560" s="435"/>
      <c r="C560" s="434"/>
      <c r="D560" s="436"/>
      <c r="E560" s="440"/>
      <c r="F560" s="440"/>
      <c r="G560" s="440"/>
      <c r="H560" s="440"/>
    </row>
    <row r="561" spans="1:8" ht="14.25" x14ac:dyDescent="0.2">
      <c r="A561" s="434"/>
      <c r="B561" s="435"/>
      <c r="C561" s="434"/>
      <c r="D561" s="436"/>
      <c r="E561" s="440"/>
      <c r="F561" s="440"/>
      <c r="G561" s="440"/>
      <c r="H561" s="440"/>
    </row>
    <row r="562" spans="1:8" ht="14.25" x14ac:dyDescent="0.2">
      <c r="A562" s="434"/>
      <c r="B562" s="435"/>
      <c r="C562" s="434"/>
      <c r="D562" s="436"/>
      <c r="E562" s="440"/>
      <c r="F562" s="440"/>
      <c r="G562" s="440"/>
      <c r="H562" s="440"/>
    </row>
    <row r="563" spans="1:8" ht="14.25" x14ac:dyDescent="0.2">
      <c r="A563" s="434"/>
      <c r="B563" s="435"/>
      <c r="C563" s="434"/>
      <c r="D563" s="436"/>
      <c r="E563" s="440"/>
      <c r="F563" s="440"/>
      <c r="G563" s="440"/>
      <c r="H563" s="440"/>
    </row>
    <row r="564" spans="1:8" ht="14.25" x14ac:dyDescent="0.2">
      <c r="A564" s="434"/>
      <c r="B564" s="435"/>
      <c r="C564" s="434"/>
      <c r="D564" s="436"/>
      <c r="E564" s="440"/>
      <c r="F564" s="440"/>
      <c r="G564" s="440"/>
      <c r="H564" s="440"/>
    </row>
    <row r="565" spans="1:8" ht="14.25" x14ac:dyDescent="0.2">
      <c r="A565" s="434"/>
      <c r="B565" s="435"/>
      <c r="C565" s="434"/>
      <c r="D565" s="436"/>
      <c r="E565" s="440"/>
      <c r="F565" s="440"/>
      <c r="G565" s="440"/>
      <c r="H565" s="440"/>
    </row>
    <row r="566" spans="1:8" ht="14.25" x14ac:dyDescent="0.2">
      <c r="A566" s="434"/>
      <c r="B566" s="435"/>
      <c r="C566" s="434"/>
      <c r="D566" s="436"/>
      <c r="E566" s="440"/>
      <c r="F566" s="440"/>
      <c r="G566" s="440"/>
      <c r="H566" s="440"/>
    </row>
    <row r="567" spans="1:8" ht="14.25" x14ac:dyDescent="0.2">
      <c r="A567" s="434"/>
      <c r="B567" s="435"/>
      <c r="C567" s="434"/>
      <c r="D567" s="436"/>
      <c r="E567" s="440"/>
      <c r="F567" s="440"/>
      <c r="G567" s="440"/>
      <c r="H567" s="440"/>
    </row>
    <row r="568" spans="1:8" ht="14.25" x14ac:dyDescent="0.2">
      <c r="A568" s="434"/>
      <c r="B568" s="435"/>
      <c r="C568" s="434"/>
      <c r="D568" s="436"/>
      <c r="E568" s="440"/>
      <c r="F568" s="440"/>
      <c r="G568" s="440"/>
      <c r="H568" s="440"/>
    </row>
    <row r="569" spans="1:8" ht="14.25" x14ac:dyDescent="0.2">
      <c r="A569" s="434"/>
      <c r="B569" s="435"/>
      <c r="C569" s="434"/>
      <c r="D569" s="436"/>
      <c r="E569" s="440"/>
      <c r="F569" s="440"/>
      <c r="G569" s="440"/>
      <c r="H569" s="440"/>
    </row>
    <row r="570" spans="1:8" ht="14.25" x14ac:dyDescent="0.2">
      <c r="A570" s="434"/>
      <c r="B570" s="435"/>
      <c r="C570" s="434"/>
      <c r="D570" s="436"/>
      <c r="E570" s="440"/>
      <c r="F570" s="440"/>
      <c r="G570" s="440"/>
      <c r="H570" s="440"/>
    </row>
    <row r="571" spans="1:8" ht="14.25" x14ac:dyDescent="0.2">
      <c r="A571" s="434"/>
      <c r="B571" s="435"/>
      <c r="C571" s="434"/>
      <c r="D571" s="436"/>
      <c r="E571" s="440"/>
      <c r="F571" s="440"/>
      <c r="G571" s="440"/>
      <c r="H571" s="440"/>
    </row>
    <row r="572" spans="1:8" ht="14.25" x14ac:dyDescent="0.2">
      <c r="A572" s="434"/>
      <c r="B572" s="435"/>
      <c r="C572" s="434"/>
      <c r="D572" s="436"/>
      <c r="E572" s="440"/>
      <c r="F572" s="440"/>
      <c r="G572" s="440"/>
      <c r="H572" s="440"/>
    </row>
    <row r="573" spans="1:8" ht="14.25" x14ac:dyDescent="0.2">
      <c r="A573" s="434"/>
      <c r="B573" s="435"/>
      <c r="C573" s="434"/>
      <c r="D573" s="436"/>
      <c r="E573" s="440"/>
      <c r="F573" s="440"/>
      <c r="G573" s="440"/>
      <c r="H573" s="440"/>
    </row>
    <row r="574" spans="1:8" ht="14.25" x14ac:dyDescent="0.2">
      <c r="A574" s="434"/>
      <c r="B574" s="435"/>
      <c r="C574" s="434"/>
      <c r="D574" s="436"/>
      <c r="E574" s="440"/>
      <c r="F574" s="440"/>
      <c r="G574" s="440"/>
      <c r="H574" s="440"/>
    </row>
    <row r="575" spans="1:8" ht="14.25" x14ac:dyDescent="0.2">
      <c r="A575" s="434"/>
      <c r="B575" s="435"/>
      <c r="C575" s="434"/>
      <c r="D575" s="436"/>
      <c r="E575" s="440"/>
      <c r="F575" s="440"/>
      <c r="G575" s="440"/>
      <c r="H575" s="440"/>
    </row>
    <row r="576" spans="1:8" ht="14.25" x14ac:dyDescent="0.2">
      <c r="A576" s="434"/>
      <c r="B576" s="435"/>
      <c r="C576" s="434"/>
      <c r="D576" s="436"/>
      <c r="E576" s="440"/>
      <c r="F576" s="440"/>
      <c r="G576" s="440"/>
      <c r="H576" s="440"/>
    </row>
    <row r="577" spans="1:8" ht="14.25" x14ac:dyDescent="0.2">
      <c r="A577" s="434"/>
      <c r="B577" s="435"/>
      <c r="C577" s="434"/>
      <c r="D577" s="436"/>
      <c r="E577" s="440"/>
      <c r="F577" s="440"/>
      <c r="G577" s="440"/>
      <c r="H577" s="440"/>
    </row>
    <row r="578" spans="1:8" ht="14.25" x14ac:dyDescent="0.2">
      <c r="A578" s="434"/>
      <c r="B578" s="435"/>
      <c r="C578" s="434"/>
      <c r="D578" s="436"/>
      <c r="E578" s="440"/>
      <c r="F578" s="440"/>
      <c r="G578" s="440"/>
      <c r="H578" s="440"/>
    </row>
    <row r="579" spans="1:8" ht="14.25" x14ac:dyDescent="0.2">
      <c r="A579" s="434"/>
      <c r="B579" s="435"/>
      <c r="C579" s="434"/>
      <c r="D579" s="436"/>
      <c r="E579" s="440"/>
      <c r="F579" s="440"/>
      <c r="G579" s="440"/>
      <c r="H579" s="440"/>
    </row>
    <row r="580" spans="1:8" ht="14.25" x14ac:dyDescent="0.2">
      <c r="A580" s="434"/>
      <c r="B580" s="435"/>
      <c r="C580" s="434"/>
      <c r="D580" s="436"/>
      <c r="E580" s="440"/>
      <c r="F580" s="440"/>
      <c r="G580" s="440"/>
      <c r="H580" s="440"/>
    </row>
    <row r="581" spans="1:8" ht="14.25" x14ac:dyDescent="0.2">
      <c r="A581" s="434"/>
      <c r="B581" s="435"/>
      <c r="C581" s="434"/>
      <c r="D581" s="436"/>
      <c r="E581" s="440"/>
      <c r="F581" s="440"/>
      <c r="G581" s="440"/>
      <c r="H581" s="440"/>
    </row>
    <row r="582" spans="1:8" ht="14.25" x14ac:dyDescent="0.2">
      <c r="A582" s="434"/>
      <c r="B582" s="435"/>
      <c r="C582" s="434"/>
      <c r="D582" s="436"/>
      <c r="E582" s="440"/>
      <c r="F582" s="440"/>
      <c r="G582" s="440"/>
      <c r="H582" s="440"/>
    </row>
    <row r="583" spans="1:8" ht="14.25" x14ac:dyDescent="0.2">
      <c r="A583" s="434"/>
      <c r="B583" s="435"/>
      <c r="C583" s="434"/>
      <c r="D583" s="436"/>
      <c r="E583" s="440"/>
      <c r="F583" s="440"/>
      <c r="G583" s="440"/>
      <c r="H583" s="440"/>
    </row>
    <row r="584" spans="1:8" ht="14.25" x14ac:dyDescent="0.2">
      <c r="A584" s="434"/>
      <c r="B584" s="435"/>
      <c r="C584" s="434"/>
      <c r="D584" s="436"/>
      <c r="E584" s="440"/>
      <c r="F584" s="440"/>
      <c r="G584" s="440"/>
      <c r="H584" s="440"/>
    </row>
    <row r="585" spans="1:8" ht="14.25" x14ac:dyDescent="0.2">
      <c r="A585" s="434"/>
      <c r="B585" s="435"/>
      <c r="C585" s="434"/>
      <c r="D585" s="436"/>
      <c r="E585" s="440"/>
      <c r="F585" s="440"/>
      <c r="G585" s="440"/>
      <c r="H585" s="440"/>
    </row>
    <row r="586" spans="1:8" ht="14.25" x14ac:dyDescent="0.2">
      <c r="A586" s="434"/>
      <c r="B586" s="435"/>
      <c r="C586" s="434"/>
      <c r="D586" s="436"/>
      <c r="E586" s="440"/>
      <c r="F586" s="440"/>
      <c r="G586" s="440"/>
      <c r="H586" s="440"/>
    </row>
    <row r="587" spans="1:8" ht="14.25" x14ac:dyDescent="0.2">
      <c r="A587" s="434"/>
      <c r="B587" s="435"/>
      <c r="C587" s="434"/>
      <c r="D587" s="436"/>
      <c r="E587" s="440"/>
      <c r="F587" s="440"/>
      <c r="G587" s="440"/>
      <c r="H587" s="440"/>
    </row>
    <row r="588" spans="1:8" ht="14.25" x14ac:dyDescent="0.2">
      <c r="A588" s="434"/>
      <c r="B588" s="435"/>
      <c r="C588" s="434"/>
      <c r="D588" s="436"/>
      <c r="E588" s="440"/>
      <c r="F588" s="440"/>
      <c r="G588" s="440"/>
      <c r="H588" s="440"/>
    </row>
    <row r="589" spans="1:8" ht="14.25" x14ac:dyDescent="0.2">
      <c r="A589" s="434"/>
      <c r="B589" s="435"/>
      <c r="C589" s="434"/>
      <c r="D589" s="436"/>
      <c r="E589" s="440"/>
      <c r="F589" s="440"/>
      <c r="G589" s="440"/>
      <c r="H589" s="440"/>
    </row>
    <row r="590" spans="1:8" ht="14.25" x14ac:dyDescent="0.2">
      <c r="A590" s="434"/>
      <c r="B590" s="435"/>
      <c r="C590" s="434"/>
      <c r="D590" s="436"/>
      <c r="E590" s="440"/>
      <c r="F590" s="440"/>
      <c r="G590" s="440"/>
      <c r="H590" s="440"/>
    </row>
    <row r="591" spans="1:8" ht="14.25" x14ac:dyDescent="0.2">
      <c r="A591" s="434"/>
      <c r="B591" s="435"/>
      <c r="C591" s="434"/>
      <c r="D591" s="436"/>
      <c r="E591" s="440"/>
      <c r="F591" s="440"/>
      <c r="G591" s="440"/>
      <c r="H591" s="440"/>
    </row>
    <row r="592" spans="1:8" ht="14.25" x14ac:dyDescent="0.2">
      <c r="A592" s="434"/>
      <c r="B592" s="435"/>
      <c r="C592" s="434"/>
      <c r="D592" s="436"/>
      <c r="E592" s="440"/>
      <c r="F592" s="440"/>
      <c r="G592" s="440"/>
      <c r="H592" s="440"/>
    </row>
    <row r="593" spans="1:8" ht="14.25" x14ac:dyDescent="0.2">
      <c r="A593" s="434"/>
      <c r="B593" s="435"/>
      <c r="C593" s="434"/>
      <c r="D593" s="436"/>
      <c r="E593" s="440"/>
      <c r="F593" s="440"/>
      <c r="G593" s="440"/>
      <c r="H593" s="440"/>
    </row>
    <row r="594" spans="1:8" ht="14.25" x14ac:dyDescent="0.2">
      <c r="A594" s="434"/>
      <c r="B594" s="435"/>
      <c r="C594" s="434"/>
      <c r="D594" s="436"/>
      <c r="E594" s="440"/>
      <c r="F594" s="440"/>
      <c r="G594" s="440"/>
      <c r="H594" s="440"/>
    </row>
    <row r="595" spans="1:8" ht="14.25" x14ac:dyDescent="0.2">
      <c r="A595" s="434"/>
      <c r="B595" s="435"/>
      <c r="C595" s="434"/>
      <c r="D595" s="436"/>
      <c r="E595" s="440"/>
      <c r="F595" s="440"/>
      <c r="G595" s="440"/>
      <c r="H595" s="440"/>
    </row>
    <row r="596" spans="1:8" ht="14.25" x14ac:dyDescent="0.2">
      <c r="A596" s="434"/>
      <c r="B596" s="435"/>
      <c r="C596" s="434"/>
      <c r="D596" s="436"/>
      <c r="E596" s="440"/>
      <c r="F596" s="440"/>
      <c r="G596" s="440"/>
      <c r="H596" s="440"/>
    </row>
    <row r="597" spans="1:8" ht="14.25" x14ac:dyDescent="0.2">
      <c r="A597" s="434"/>
      <c r="B597" s="435"/>
      <c r="C597" s="434"/>
      <c r="D597" s="436"/>
      <c r="E597" s="440"/>
      <c r="F597" s="440"/>
      <c r="G597" s="440"/>
      <c r="H597" s="440"/>
    </row>
    <row r="598" spans="1:8" ht="14.25" x14ac:dyDescent="0.2">
      <c r="A598" s="434"/>
      <c r="B598" s="435"/>
      <c r="C598" s="434"/>
      <c r="D598" s="436"/>
      <c r="E598" s="440"/>
      <c r="F598" s="440"/>
      <c r="G598" s="440"/>
      <c r="H598" s="440"/>
    </row>
    <row r="599" spans="1:8" ht="14.25" x14ac:dyDescent="0.2">
      <c r="A599" s="434"/>
      <c r="B599" s="435"/>
      <c r="C599" s="434"/>
      <c r="D599" s="436"/>
      <c r="E599" s="440"/>
      <c r="F599" s="440"/>
      <c r="G599" s="440"/>
      <c r="H599" s="440"/>
    </row>
    <row r="600" spans="1:8" ht="14.25" x14ac:dyDescent="0.2">
      <c r="A600" s="434"/>
      <c r="B600" s="435"/>
      <c r="C600" s="434"/>
      <c r="D600" s="436"/>
      <c r="E600" s="440"/>
      <c r="F600" s="440"/>
      <c r="G600" s="440"/>
      <c r="H600" s="440"/>
    </row>
    <row r="601" spans="1:8" ht="14.25" x14ac:dyDescent="0.2">
      <c r="A601" s="434"/>
      <c r="B601" s="435"/>
      <c r="C601" s="434"/>
      <c r="D601" s="436"/>
      <c r="E601" s="440"/>
      <c r="F601" s="440"/>
      <c r="G601" s="440"/>
      <c r="H601" s="440"/>
    </row>
    <row r="602" spans="1:8" ht="14.25" x14ac:dyDescent="0.2">
      <c r="A602" s="434"/>
      <c r="B602" s="435"/>
      <c r="C602" s="434"/>
      <c r="D602" s="436"/>
      <c r="E602" s="440"/>
      <c r="F602" s="440"/>
      <c r="G602" s="440"/>
      <c r="H602" s="440"/>
    </row>
    <row r="603" spans="1:8" ht="14.25" x14ac:dyDescent="0.2">
      <c r="A603" s="434"/>
      <c r="B603" s="435"/>
      <c r="C603" s="434"/>
      <c r="D603" s="436"/>
      <c r="E603" s="440"/>
      <c r="F603" s="440"/>
      <c r="G603" s="440"/>
      <c r="H603" s="440"/>
    </row>
    <row r="604" spans="1:8" ht="14.25" x14ac:dyDescent="0.2">
      <c r="A604" s="434"/>
      <c r="B604" s="435"/>
      <c r="C604" s="434"/>
      <c r="D604" s="436"/>
      <c r="E604" s="440"/>
      <c r="F604" s="440"/>
      <c r="G604" s="440"/>
      <c r="H604" s="440"/>
    </row>
    <row r="605" spans="1:8" ht="14.25" x14ac:dyDescent="0.2">
      <c r="A605" s="434"/>
      <c r="B605" s="435"/>
      <c r="C605" s="434"/>
      <c r="D605" s="436"/>
      <c r="E605" s="440"/>
      <c r="F605" s="440"/>
      <c r="G605" s="440"/>
      <c r="H605" s="440"/>
    </row>
    <row r="606" spans="1:8" ht="14.25" x14ac:dyDescent="0.2">
      <c r="A606" s="434"/>
      <c r="B606" s="435"/>
      <c r="C606" s="434"/>
      <c r="D606" s="436"/>
      <c r="E606" s="440"/>
      <c r="F606" s="440"/>
      <c r="G606" s="440"/>
      <c r="H606" s="440"/>
    </row>
    <row r="607" spans="1:8" ht="14.25" x14ac:dyDescent="0.2">
      <c r="A607" s="434"/>
      <c r="B607" s="435"/>
      <c r="C607" s="434"/>
      <c r="D607" s="436"/>
      <c r="E607" s="440"/>
      <c r="F607" s="440"/>
      <c r="G607" s="440"/>
      <c r="H607" s="440"/>
    </row>
    <row r="608" spans="1:8" ht="14.25" x14ac:dyDescent="0.2">
      <c r="A608" s="434"/>
      <c r="B608" s="435"/>
      <c r="C608" s="434"/>
      <c r="D608" s="436"/>
      <c r="E608" s="440"/>
      <c r="F608" s="440"/>
      <c r="G608" s="440"/>
      <c r="H608" s="440"/>
    </row>
    <row r="609" spans="1:8" ht="14.25" x14ac:dyDescent="0.2">
      <c r="A609" s="434"/>
      <c r="B609" s="435"/>
      <c r="C609" s="434"/>
      <c r="D609" s="436"/>
      <c r="E609" s="440"/>
      <c r="F609" s="440"/>
      <c r="G609" s="440"/>
      <c r="H609" s="440"/>
    </row>
    <row r="610" spans="1:8" ht="14.25" x14ac:dyDescent="0.2">
      <c r="A610" s="434"/>
      <c r="B610" s="435"/>
      <c r="C610" s="434"/>
      <c r="D610" s="436"/>
      <c r="E610" s="440"/>
      <c r="F610" s="440"/>
      <c r="G610" s="440"/>
      <c r="H610" s="440"/>
    </row>
    <row r="611" spans="1:8" ht="14.25" x14ac:dyDescent="0.2">
      <c r="A611" s="434"/>
      <c r="B611" s="435"/>
      <c r="C611" s="434"/>
      <c r="D611" s="436"/>
      <c r="E611" s="440"/>
      <c r="F611" s="440"/>
      <c r="G611" s="440"/>
      <c r="H611" s="440"/>
    </row>
    <row r="612" spans="1:8" ht="14.25" x14ac:dyDescent="0.2">
      <c r="A612" s="441"/>
      <c r="B612" s="435"/>
      <c r="C612" s="434"/>
      <c r="D612" s="436"/>
      <c r="E612" s="440"/>
      <c r="F612" s="440"/>
      <c r="G612" s="440"/>
      <c r="H612" s="440"/>
    </row>
    <row r="613" spans="1:8" ht="14.25" x14ac:dyDescent="0.2">
      <c r="A613" s="441"/>
      <c r="B613" s="435"/>
      <c r="C613" s="434"/>
      <c r="D613" s="436"/>
      <c r="E613" s="440"/>
      <c r="F613" s="440"/>
      <c r="G613" s="440"/>
      <c r="H613" s="440"/>
    </row>
    <row r="614" spans="1:8" ht="14.25" x14ac:dyDescent="0.2">
      <c r="A614" s="441"/>
      <c r="B614" s="435"/>
      <c r="C614" s="434"/>
      <c r="D614" s="436"/>
      <c r="E614" s="440"/>
      <c r="F614" s="440"/>
      <c r="G614" s="440"/>
      <c r="H614" s="440"/>
    </row>
    <row r="615" spans="1:8" ht="14.25" x14ac:dyDescent="0.2">
      <c r="A615" s="441"/>
      <c r="B615" s="435"/>
      <c r="C615" s="434"/>
      <c r="D615" s="436"/>
      <c r="E615" s="440"/>
      <c r="F615" s="440"/>
      <c r="G615" s="440"/>
      <c r="H615" s="440"/>
    </row>
    <row r="616" spans="1:8" ht="14.25" x14ac:dyDescent="0.2">
      <c r="A616" s="441"/>
      <c r="B616" s="435"/>
      <c r="C616" s="434"/>
      <c r="D616" s="436"/>
      <c r="E616" s="440"/>
      <c r="F616" s="440"/>
      <c r="G616" s="440"/>
      <c r="H616" s="440"/>
    </row>
    <row r="617" spans="1:8" ht="14.25" x14ac:dyDescent="0.2">
      <c r="A617" s="441"/>
      <c r="B617" s="435"/>
      <c r="C617" s="434"/>
      <c r="D617" s="436"/>
      <c r="E617" s="440"/>
      <c r="F617" s="440"/>
      <c r="G617" s="440"/>
      <c r="H617" s="440"/>
    </row>
    <row r="618" spans="1:8" ht="14.25" x14ac:dyDescent="0.2">
      <c r="A618" s="441"/>
      <c r="B618" s="435"/>
      <c r="C618" s="434"/>
      <c r="D618" s="436"/>
      <c r="E618" s="440"/>
      <c r="F618" s="440"/>
      <c r="G618" s="440"/>
      <c r="H618" s="440"/>
    </row>
    <row r="619" spans="1:8" ht="14.25" x14ac:dyDescent="0.2">
      <c r="A619" s="441"/>
      <c r="B619" s="435"/>
      <c r="C619" s="434"/>
      <c r="D619" s="436"/>
      <c r="E619" s="440"/>
      <c r="F619" s="440"/>
      <c r="G619" s="440"/>
      <c r="H619" s="440"/>
    </row>
    <row r="620" spans="1:8" ht="14.25" x14ac:dyDescent="0.2">
      <c r="A620" s="441"/>
      <c r="B620" s="435"/>
      <c r="C620" s="434"/>
      <c r="D620" s="436"/>
      <c r="E620" s="440"/>
      <c r="F620" s="440"/>
      <c r="G620" s="440"/>
      <c r="H620" s="440"/>
    </row>
    <row r="621" spans="1:8" ht="14.25" x14ac:dyDescent="0.2">
      <c r="A621" s="441"/>
      <c r="B621" s="435"/>
      <c r="C621" s="434"/>
      <c r="D621" s="436"/>
      <c r="E621" s="440"/>
      <c r="F621" s="440"/>
      <c r="G621" s="440"/>
      <c r="H621" s="440"/>
    </row>
    <row r="622" spans="1:8" ht="14.25" x14ac:dyDescent="0.2">
      <c r="A622" s="441"/>
      <c r="B622" s="435"/>
      <c r="C622" s="434"/>
      <c r="D622" s="436"/>
      <c r="E622" s="440"/>
      <c r="F622" s="440"/>
      <c r="G622" s="440"/>
      <c r="H622" s="440"/>
    </row>
    <row r="623" spans="1:8" ht="14.25" x14ac:dyDescent="0.2">
      <c r="A623" s="441"/>
      <c r="B623" s="435"/>
      <c r="C623" s="434"/>
      <c r="D623" s="436"/>
      <c r="E623" s="440"/>
      <c r="F623" s="440"/>
      <c r="G623" s="440"/>
      <c r="H623" s="440"/>
    </row>
    <row r="624" spans="1:8" ht="14.25" x14ac:dyDescent="0.2">
      <c r="A624" s="441"/>
      <c r="B624" s="435"/>
      <c r="C624" s="434"/>
      <c r="D624" s="436"/>
      <c r="E624" s="440"/>
      <c r="F624" s="440"/>
      <c r="G624" s="440"/>
      <c r="H624" s="440"/>
    </row>
    <row r="625" spans="1:8" ht="14.25" x14ac:dyDescent="0.2">
      <c r="A625" s="441"/>
      <c r="B625" s="435"/>
      <c r="C625" s="434"/>
      <c r="D625" s="436"/>
      <c r="E625" s="440"/>
      <c r="F625" s="440"/>
      <c r="G625" s="440"/>
      <c r="H625" s="440"/>
    </row>
    <row r="626" spans="1:8" ht="14.25" x14ac:dyDescent="0.2">
      <c r="A626" s="441"/>
      <c r="B626" s="435"/>
      <c r="C626" s="434"/>
      <c r="D626" s="436"/>
      <c r="E626" s="440"/>
      <c r="F626" s="440"/>
      <c r="G626" s="440"/>
      <c r="H626" s="440"/>
    </row>
    <row r="627" spans="1:8" ht="14.25" x14ac:dyDescent="0.2">
      <c r="A627" s="441"/>
      <c r="B627" s="435"/>
      <c r="C627" s="434"/>
      <c r="D627" s="436"/>
      <c r="E627" s="440"/>
      <c r="F627" s="440"/>
      <c r="G627" s="440"/>
      <c r="H627" s="440"/>
    </row>
    <row r="628" spans="1:8" ht="14.25" x14ac:dyDescent="0.2">
      <c r="A628" s="441"/>
      <c r="B628" s="435"/>
      <c r="C628" s="434"/>
      <c r="D628" s="436"/>
      <c r="E628" s="440"/>
      <c r="F628" s="440"/>
      <c r="G628" s="440"/>
      <c r="H628" s="440"/>
    </row>
    <row r="629" spans="1:8" ht="14.25" x14ac:dyDescent="0.2">
      <c r="A629" s="441"/>
      <c r="B629" s="435"/>
      <c r="C629" s="434"/>
      <c r="D629" s="436"/>
      <c r="E629" s="440"/>
      <c r="F629" s="440"/>
      <c r="G629" s="440"/>
      <c r="H629" s="440"/>
    </row>
    <row r="630" spans="1:8" ht="14.25" x14ac:dyDescent="0.2">
      <c r="A630" s="441"/>
      <c r="B630" s="435"/>
      <c r="C630" s="434"/>
      <c r="D630" s="436"/>
      <c r="E630" s="440"/>
      <c r="F630" s="440"/>
      <c r="G630" s="440"/>
      <c r="H630" s="440"/>
    </row>
    <row r="631" spans="1:8" ht="14.25" x14ac:dyDescent="0.2">
      <c r="A631" s="441"/>
      <c r="B631" s="435"/>
      <c r="C631" s="434"/>
      <c r="D631" s="436"/>
      <c r="E631" s="440"/>
      <c r="F631" s="440"/>
      <c r="G631" s="440"/>
      <c r="H631" s="440"/>
    </row>
    <row r="632" spans="1:8" ht="14.25" x14ac:dyDescent="0.2">
      <c r="A632" s="441"/>
      <c r="B632" s="435"/>
      <c r="C632" s="434"/>
      <c r="D632" s="436"/>
      <c r="E632" s="440"/>
      <c r="F632" s="440"/>
      <c r="G632" s="440"/>
      <c r="H632" s="440"/>
    </row>
    <row r="633" spans="1:8" ht="14.25" x14ac:dyDescent="0.2">
      <c r="A633" s="441"/>
      <c r="B633" s="435"/>
      <c r="C633" s="434"/>
      <c r="D633" s="436"/>
      <c r="E633" s="440"/>
      <c r="F633" s="440"/>
      <c r="G633" s="440"/>
      <c r="H633" s="440"/>
    </row>
    <row r="634" spans="1:8" ht="14.25" x14ac:dyDescent="0.2">
      <c r="A634" s="441"/>
      <c r="B634" s="435"/>
      <c r="C634" s="434"/>
      <c r="D634" s="436"/>
      <c r="E634" s="440"/>
      <c r="F634" s="440"/>
      <c r="G634" s="440"/>
      <c r="H634" s="440"/>
    </row>
    <row r="635" spans="1:8" ht="14.25" x14ac:dyDescent="0.2">
      <c r="A635" s="441"/>
      <c r="B635" s="435"/>
      <c r="C635" s="434"/>
      <c r="D635" s="436"/>
      <c r="E635" s="440"/>
      <c r="F635" s="440"/>
      <c r="G635" s="440"/>
      <c r="H635" s="440"/>
    </row>
    <row r="636" spans="1:8" ht="14.25" x14ac:dyDescent="0.2">
      <c r="A636" s="441"/>
      <c r="B636" s="435"/>
      <c r="C636" s="434"/>
      <c r="D636" s="436"/>
      <c r="E636" s="440"/>
      <c r="F636" s="440"/>
      <c r="G636" s="440"/>
      <c r="H636" s="440"/>
    </row>
    <row r="637" spans="1:8" ht="14.25" x14ac:dyDescent="0.2">
      <c r="A637" s="441"/>
      <c r="B637" s="435"/>
      <c r="C637" s="434"/>
      <c r="D637" s="436"/>
      <c r="E637" s="440"/>
      <c r="F637" s="440"/>
      <c r="G637" s="440"/>
      <c r="H637" s="440"/>
    </row>
    <row r="638" spans="1:8" ht="14.25" x14ac:dyDescent="0.2">
      <c r="A638" s="441"/>
      <c r="B638" s="435"/>
      <c r="C638" s="434"/>
      <c r="D638" s="436"/>
      <c r="E638" s="440"/>
      <c r="F638" s="440"/>
      <c r="G638" s="440"/>
      <c r="H638" s="440"/>
    </row>
    <row r="639" spans="1:8" ht="14.25" x14ac:dyDescent="0.2">
      <c r="A639" s="441"/>
      <c r="B639" s="435"/>
      <c r="C639" s="434"/>
      <c r="D639" s="436"/>
      <c r="E639" s="440"/>
      <c r="F639" s="440"/>
      <c r="G639" s="440"/>
      <c r="H639" s="440"/>
    </row>
    <row r="640" spans="1:8" ht="14.25" x14ac:dyDescent="0.2">
      <c r="A640" s="441"/>
      <c r="B640" s="435"/>
      <c r="C640" s="434"/>
      <c r="D640" s="436"/>
      <c r="E640" s="440"/>
      <c r="F640" s="440"/>
      <c r="G640" s="440"/>
      <c r="H640" s="440"/>
    </row>
    <row r="641" spans="1:8" ht="14.25" x14ac:dyDescent="0.2">
      <c r="A641" s="441"/>
      <c r="B641" s="435"/>
      <c r="C641" s="434"/>
      <c r="D641" s="436"/>
      <c r="E641" s="440"/>
      <c r="F641" s="440"/>
      <c r="G641" s="440"/>
      <c r="H641" s="440"/>
    </row>
    <row r="642" spans="1:8" ht="14.25" x14ac:dyDescent="0.2">
      <c r="A642" s="441"/>
      <c r="B642" s="435"/>
      <c r="C642" s="434"/>
      <c r="D642" s="436"/>
      <c r="E642" s="440"/>
      <c r="F642" s="440"/>
      <c r="G642" s="440"/>
      <c r="H642" s="440"/>
    </row>
    <row r="643" spans="1:8" ht="14.25" x14ac:dyDescent="0.2">
      <c r="A643" s="441"/>
      <c r="B643" s="435"/>
      <c r="C643" s="434"/>
      <c r="D643" s="436"/>
      <c r="E643" s="440"/>
      <c r="F643" s="440"/>
      <c r="G643" s="440"/>
      <c r="H643" s="440"/>
    </row>
    <row r="644" spans="1:8" ht="14.25" x14ac:dyDescent="0.2">
      <c r="A644" s="441"/>
      <c r="B644" s="435"/>
      <c r="C644" s="434"/>
      <c r="D644" s="436"/>
      <c r="E644" s="440"/>
      <c r="F644" s="440"/>
      <c r="G644" s="440"/>
      <c r="H644" s="440"/>
    </row>
    <row r="645" spans="1:8" ht="14.25" x14ac:dyDescent="0.2">
      <c r="A645" s="441"/>
      <c r="B645" s="435"/>
      <c r="C645" s="434"/>
      <c r="D645" s="436"/>
      <c r="E645" s="440"/>
      <c r="F645" s="440"/>
      <c r="G645" s="440"/>
      <c r="H645" s="440"/>
    </row>
    <row r="646" spans="1:8" ht="14.25" x14ac:dyDescent="0.2">
      <c r="A646" s="441"/>
      <c r="B646" s="435"/>
      <c r="C646" s="434"/>
      <c r="D646" s="436"/>
      <c r="E646" s="440"/>
      <c r="F646" s="440"/>
      <c r="G646" s="440"/>
      <c r="H646" s="440"/>
    </row>
    <row r="647" spans="1:8" ht="14.25" x14ac:dyDescent="0.2">
      <c r="A647" s="441"/>
      <c r="B647" s="435"/>
      <c r="C647" s="434"/>
      <c r="D647" s="436"/>
      <c r="E647" s="440"/>
      <c r="F647" s="440"/>
      <c r="G647" s="440"/>
      <c r="H647" s="440"/>
    </row>
    <row r="648" spans="1:8" ht="14.25" x14ac:dyDescent="0.2">
      <c r="A648" s="441"/>
      <c r="B648" s="435"/>
      <c r="C648" s="434"/>
      <c r="D648" s="436"/>
      <c r="E648" s="440"/>
      <c r="F648" s="440"/>
      <c r="G648" s="440"/>
      <c r="H648" s="440"/>
    </row>
    <row r="649" spans="1:8" ht="14.25" x14ac:dyDescent="0.2">
      <c r="A649" s="441"/>
      <c r="B649" s="435"/>
      <c r="C649" s="434"/>
      <c r="D649" s="436"/>
      <c r="E649" s="440"/>
      <c r="F649" s="440"/>
      <c r="G649" s="440"/>
      <c r="H649" s="440"/>
    </row>
    <row r="650" spans="1:8" ht="14.25" x14ac:dyDescent="0.2">
      <c r="A650" s="441"/>
      <c r="B650" s="435"/>
      <c r="C650" s="434"/>
      <c r="D650" s="436"/>
      <c r="E650" s="440"/>
      <c r="F650" s="440"/>
      <c r="G650" s="440"/>
      <c r="H650" s="440"/>
    </row>
    <row r="651" spans="1:8" ht="14.25" x14ac:dyDescent="0.2">
      <c r="A651" s="441"/>
      <c r="B651" s="435"/>
      <c r="C651" s="434"/>
      <c r="D651" s="436"/>
      <c r="E651" s="440"/>
      <c r="F651" s="440"/>
      <c r="G651" s="440"/>
      <c r="H651" s="440"/>
    </row>
    <row r="652" spans="1:8" ht="14.25" x14ac:dyDescent="0.2">
      <c r="A652" s="441"/>
      <c r="B652" s="435"/>
      <c r="C652" s="434"/>
      <c r="D652" s="436"/>
      <c r="E652" s="440"/>
      <c r="F652" s="440"/>
      <c r="G652" s="440"/>
      <c r="H652" s="440"/>
    </row>
    <row r="653" spans="1:8" ht="14.25" x14ac:dyDescent="0.2">
      <c r="A653" s="441"/>
      <c r="B653" s="435"/>
      <c r="C653" s="434"/>
      <c r="D653" s="436"/>
      <c r="E653" s="440"/>
      <c r="F653" s="440"/>
      <c r="G653" s="440"/>
      <c r="H653" s="440"/>
    </row>
    <row r="654" spans="1:8" ht="14.25" x14ac:dyDescent="0.2">
      <c r="A654" s="441"/>
      <c r="B654" s="435"/>
      <c r="C654" s="434"/>
      <c r="D654" s="436"/>
      <c r="E654" s="440"/>
      <c r="F654" s="440"/>
      <c r="G654" s="440"/>
      <c r="H654" s="440"/>
    </row>
    <row r="655" spans="1:8" ht="14.25" x14ac:dyDescent="0.2">
      <c r="A655" s="441"/>
      <c r="B655" s="435"/>
      <c r="C655" s="434"/>
      <c r="D655" s="436"/>
      <c r="E655" s="440"/>
      <c r="F655" s="440"/>
      <c r="G655" s="440"/>
      <c r="H655" s="440"/>
    </row>
    <row r="656" spans="1:8" ht="14.25" x14ac:dyDescent="0.2">
      <c r="A656" s="441"/>
      <c r="B656" s="435"/>
      <c r="C656" s="434"/>
      <c r="D656" s="436"/>
      <c r="E656" s="440"/>
      <c r="F656" s="440"/>
      <c r="G656" s="440"/>
      <c r="H656" s="440"/>
    </row>
    <row r="657" spans="1:8" ht="14.25" x14ac:dyDescent="0.2">
      <c r="A657" s="441"/>
      <c r="B657" s="435"/>
      <c r="C657" s="434"/>
      <c r="D657" s="436"/>
      <c r="E657" s="440"/>
      <c r="F657" s="440"/>
      <c r="G657" s="440"/>
      <c r="H657" s="440"/>
    </row>
    <row r="658" spans="1:8" ht="14.25" x14ac:dyDescent="0.2">
      <c r="A658" s="441"/>
      <c r="B658" s="435"/>
      <c r="C658" s="434"/>
      <c r="D658" s="436"/>
      <c r="E658" s="440"/>
      <c r="F658" s="440"/>
      <c r="G658" s="440"/>
      <c r="H658" s="440"/>
    </row>
    <row r="659" spans="1:8" ht="14.25" x14ac:dyDescent="0.2">
      <c r="A659" s="441"/>
      <c r="B659" s="435"/>
      <c r="C659" s="434"/>
      <c r="D659" s="436"/>
      <c r="E659" s="440"/>
      <c r="F659" s="440"/>
      <c r="G659" s="440"/>
      <c r="H659" s="440"/>
    </row>
    <row r="660" spans="1:8" ht="14.25" x14ac:dyDescent="0.2">
      <c r="A660" s="441"/>
      <c r="B660" s="435"/>
      <c r="C660" s="434"/>
      <c r="D660" s="436"/>
      <c r="E660" s="440"/>
      <c r="F660" s="440"/>
      <c r="G660" s="440"/>
      <c r="H660" s="440"/>
    </row>
    <row r="661" spans="1:8" ht="14.25" x14ac:dyDescent="0.2">
      <c r="A661" s="441"/>
      <c r="B661" s="435"/>
      <c r="C661" s="434"/>
      <c r="D661" s="436"/>
      <c r="E661" s="440"/>
      <c r="F661" s="440"/>
      <c r="G661" s="440"/>
      <c r="H661" s="440"/>
    </row>
    <row r="662" spans="1:8" ht="14.25" x14ac:dyDescent="0.2">
      <c r="A662" s="441"/>
      <c r="B662" s="435"/>
      <c r="C662" s="434"/>
      <c r="D662" s="436"/>
      <c r="E662" s="440"/>
      <c r="F662" s="440"/>
      <c r="G662" s="440"/>
      <c r="H662" s="440"/>
    </row>
    <row r="663" spans="1:8" ht="14.25" x14ac:dyDescent="0.2">
      <c r="A663" s="441"/>
      <c r="B663" s="435"/>
      <c r="C663" s="434"/>
      <c r="D663" s="436"/>
      <c r="E663" s="440"/>
      <c r="F663" s="440"/>
      <c r="G663" s="440"/>
      <c r="H663" s="440"/>
    </row>
    <row r="664" spans="1:8" ht="14.25" x14ac:dyDescent="0.2">
      <c r="A664" s="441"/>
      <c r="B664" s="435"/>
      <c r="C664" s="434"/>
      <c r="D664" s="436"/>
      <c r="E664" s="440"/>
      <c r="F664" s="440"/>
      <c r="G664" s="440"/>
      <c r="H664" s="440"/>
    </row>
    <row r="665" spans="1:8" ht="14.25" x14ac:dyDescent="0.2">
      <c r="A665" s="441"/>
      <c r="B665" s="435"/>
      <c r="C665" s="434"/>
      <c r="D665" s="436"/>
      <c r="E665" s="440"/>
      <c r="F665" s="440"/>
      <c r="G665" s="440"/>
      <c r="H665" s="440"/>
    </row>
    <row r="666" spans="1:8" ht="14.25" x14ac:dyDescent="0.2">
      <c r="A666" s="441"/>
      <c r="B666" s="435"/>
      <c r="C666" s="434"/>
      <c r="D666" s="436"/>
      <c r="E666" s="440"/>
      <c r="F666" s="440"/>
      <c r="G666" s="440"/>
      <c r="H666" s="440"/>
    </row>
    <row r="667" spans="1:8" ht="14.25" x14ac:dyDescent="0.2">
      <c r="A667" s="441"/>
      <c r="B667" s="435"/>
      <c r="C667" s="434"/>
      <c r="D667" s="436"/>
      <c r="E667" s="440"/>
      <c r="F667" s="440"/>
      <c r="G667" s="440"/>
      <c r="H667" s="440"/>
    </row>
    <row r="668" spans="1:8" ht="14.25" x14ac:dyDescent="0.2">
      <c r="A668" s="441"/>
      <c r="B668" s="435"/>
      <c r="C668" s="434"/>
      <c r="D668" s="436"/>
      <c r="E668" s="440"/>
      <c r="F668" s="440"/>
      <c r="G668" s="440"/>
      <c r="H668" s="440"/>
    </row>
    <row r="669" spans="1:8" ht="14.25" x14ac:dyDescent="0.2">
      <c r="A669" s="441"/>
      <c r="B669" s="435"/>
      <c r="C669" s="434"/>
      <c r="D669" s="436"/>
      <c r="E669" s="440"/>
      <c r="F669" s="440"/>
      <c r="G669" s="440"/>
      <c r="H669" s="440"/>
    </row>
    <row r="670" spans="1:8" ht="14.25" x14ac:dyDescent="0.2">
      <c r="A670" s="441"/>
      <c r="B670" s="435"/>
      <c r="C670" s="434"/>
      <c r="D670" s="436"/>
      <c r="E670" s="440"/>
      <c r="F670" s="440"/>
      <c r="G670" s="440"/>
      <c r="H670" s="440"/>
    </row>
    <row r="671" spans="1:8" ht="14.25" x14ac:dyDescent="0.2">
      <c r="A671" s="441"/>
      <c r="B671" s="435"/>
      <c r="C671" s="434"/>
      <c r="D671" s="436"/>
      <c r="E671" s="440"/>
      <c r="F671" s="440"/>
      <c r="G671" s="440"/>
      <c r="H671" s="440"/>
    </row>
    <row r="672" spans="1:8" ht="14.25" x14ac:dyDescent="0.2">
      <c r="A672" s="441"/>
      <c r="B672" s="435"/>
      <c r="C672" s="434"/>
      <c r="D672" s="436"/>
      <c r="E672" s="440"/>
      <c r="F672" s="440"/>
      <c r="G672" s="440"/>
      <c r="H672" s="440"/>
    </row>
    <row r="673" spans="1:8" ht="14.25" x14ac:dyDescent="0.2">
      <c r="A673" s="441"/>
      <c r="B673" s="435"/>
      <c r="C673" s="434"/>
      <c r="D673" s="436"/>
      <c r="E673" s="440"/>
      <c r="F673" s="440"/>
      <c r="G673" s="440"/>
      <c r="H673" s="440"/>
    </row>
    <row r="674" spans="1:8" ht="14.25" x14ac:dyDescent="0.2">
      <c r="A674" s="441"/>
      <c r="B674" s="435"/>
      <c r="C674" s="434"/>
      <c r="D674" s="436"/>
      <c r="E674" s="440"/>
      <c r="F674" s="440"/>
      <c r="G674" s="440"/>
      <c r="H674" s="440"/>
    </row>
    <row r="675" spans="1:8" ht="14.25" x14ac:dyDescent="0.2">
      <c r="A675" s="441"/>
      <c r="B675" s="435"/>
      <c r="C675" s="434"/>
      <c r="D675" s="436"/>
      <c r="E675" s="440"/>
      <c r="F675" s="440"/>
      <c r="G675" s="440"/>
      <c r="H675" s="440"/>
    </row>
    <row r="676" spans="1:8" ht="14.25" x14ac:dyDescent="0.2">
      <c r="A676" s="441"/>
      <c r="B676" s="435"/>
      <c r="C676" s="434"/>
      <c r="D676" s="436"/>
      <c r="E676" s="440"/>
      <c r="F676" s="440"/>
      <c r="G676" s="440"/>
      <c r="H676" s="440"/>
    </row>
    <row r="677" spans="1:8" ht="14.25" x14ac:dyDescent="0.2">
      <c r="A677" s="441"/>
      <c r="B677" s="435"/>
      <c r="C677" s="434"/>
      <c r="D677" s="436"/>
      <c r="E677" s="440"/>
      <c r="F677" s="440"/>
      <c r="G677" s="440"/>
      <c r="H677" s="440"/>
    </row>
    <row r="678" spans="1:8" ht="14.25" x14ac:dyDescent="0.2">
      <c r="A678" s="441"/>
      <c r="B678" s="435"/>
      <c r="C678" s="434"/>
      <c r="D678" s="436"/>
      <c r="E678" s="440"/>
      <c r="F678" s="440"/>
      <c r="G678" s="440"/>
      <c r="H678" s="440"/>
    </row>
    <row r="679" spans="1:8" ht="14.25" x14ac:dyDescent="0.2">
      <c r="A679" s="441"/>
      <c r="B679" s="435"/>
      <c r="C679" s="434"/>
      <c r="D679" s="436"/>
      <c r="E679" s="440"/>
      <c r="F679" s="440"/>
      <c r="G679" s="440"/>
      <c r="H679" s="440"/>
    </row>
    <row r="680" spans="1:8" ht="14.25" x14ac:dyDescent="0.2">
      <c r="A680" s="441"/>
      <c r="B680" s="435"/>
      <c r="C680" s="434"/>
      <c r="D680" s="436"/>
      <c r="E680" s="440"/>
      <c r="F680" s="440"/>
      <c r="G680" s="440"/>
      <c r="H680" s="440"/>
    </row>
    <row r="681" spans="1:8" ht="14.25" x14ac:dyDescent="0.2">
      <c r="A681" s="441"/>
      <c r="B681" s="435"/>
      <c r="C681" s="434"/>
      <c r="D681" s="436"/>
      <c r="E681" s="440"/>
      <c r="F681" s="440"/>
      <c r="G681" s="440"/>
      <c r="H681" s="440"/>
    </row>
    <row r="682" spans="1:8" ht="14.25" x14ac:dyDescent="0.2">
      <c r="A682" s="441"/>
      <c r="B682" s="435"/>
      <c r="C682" s="434"/>
      <c r="D682" s="436"/>
      <c r="E682" s="440"/>
      <c r="F682" s="440"/>
      <c r="G682" s="440"/>
      <c r="H682" s="440"/>
    </row>
    <row r="683" spans="1:8" ht="14.25" x14ac:dyDescent="0.2">
      <c r="A683" s="441"/>
      <c r="B683" s="435"/>
      <c r="C683" s="434"/>
      <c r="D683" s="436"/>
      <c r="E683" s="440"/>
      <c r="F683" s="440"/>
      <c r="G683" s="440"/>
      <c r="H683" s="440"/>
    </row>
    <row r="684" spans="1:8" ht="14.25" x14ac:dyDescent="0.2">
      <c r="A684" s="441"/>
      <c r="B684" s="435"/>
      <c r="C684" s="434"/>
      <c r="D684" s="436"/>
      <c r="E684" s="440"/>
      <c r="F684" s="440"/>
      <c r="G684" s="440"/>
      <c r="H684" s="440"/>
    </row>
    <row r="685" spans="1:8" ht="14.25" x14ac:dyDescent="0.2">
      <c r="A685" s="441"/>
      <c r="B685" s="435"/>
      <c r="C685" s="434"/>
      <c r="D685" s="436"/>
      <c r="E685" s="440"/>
      <c r="F685" s="440"/>
      <c r="G685" s="440"/>
      <c r="H685" s="440"/>
    </row>
    <row r="686" spans="1:8" ht="14.25" x14ac:dyDescent="0.2">
      <c r="A686" s="441"/>
      <c r="B686" s="435"/>
      <c r="C686" s="434"/>
      <c r="D686" s="436"/>
      <c r="E686" s="440"/>
      <c r="F686" s="440"/>
      <c r="G686" s="440"/>
      <c r="H686" s="440"/>
    </row>
    <row r="687" spans="1:8" ht="14.25" x14ac:dyDescent="0.2">
      <c r="A687" s="441"/>
      <c r="B687" s="435"/>
      <c r="C687" s="434"/>
      <c r="D687" s="436"/>
      <c r="E687" s="440"/>
      <c r="F687" s="440"/>
      <c r="G687" s="440"/>
      <c r="H687" s="440"/>
    </row>
    <row r="688" spans="1:8" ht="14.25" x14ac:dyDescent="0.2">
      <c r="A688" s="441"/>
      <c r="B688" s="435"/>
      <c r="C688" s="434"/>
      <c r="D688" s="436"/>
      <c r="E688" s="440"/>
      <c r="F688" s="440"/>
      <c r="G688" s="440"/>
      <c r="H688" s="440"/>
    </row>
    <row r="689" spans="1:8" ht="14.25" x14ac:dyDescent="0.2">
      <c r="A689" s="441"/>
      <c r="B689" s="435"/>
      <c r="C689" s="434"/>
      <c r="D689" s="436"/>
      <c r="E689" s="440"/>
      <c r="F689" s="440"/>
      <c r="G689" s="440"/>
      <c r="H689" s="440"/>
    </row>
    <row r="690" spans="1:8" ht="14.25" x14ac:dyDescent="0.2">
      <c r="A690" s="441"/>
      <c r="B690" s="435"/>
      <c r="C690" s="434"/>
      <c r="D690" s="436"/>
      <c r="E690" s="440"/>
      <c r="F690" s="440"/>
      <c r="G690" s="440"/>
      <c r="H690" s="440"/>
    </row>
    <row r="691" spans="1:8" ht="14.25" x14ac:dyDescent="0.2">
      <c r="A691" s="441"/>
      <c r="B691" s="435"/>
      <c r="C691" s="434"/>
      <c r="D691" s="436"/>
      <c r="E691" s="440"/>
      <c r="F691" s="440"/>
      <c r="G691" s="440"/>
      <c r="H691" s="440"/>
    </row>
    <row r="692" spans="1:8" ht="14.25" x14ac:dyDescent="0.2">
      <c r="A692" s="441"/>
      <c r="B692" s="435"/>
      <c r="C692" s="434"/>
      <c r="D692" s="436"/>
      <c r="E692" s="440"/>
      <c r="F692" s="440"/>
      <c r="G692" s="440"/>
      <c r="H692" s="440"/>
    </row>
    <row r="693" spans="1:8" ht="14.25" x14ac:dyDescent="0.2">
      <c r="A693" s="441"/>
      <c r="B693" s="435"/>
      <c r="C693" s="434"/>
      <c r="D693" s="436"/>
      <c r="E693" s="440"/>
      <c r="F693" s="440"/>
      <c r="G693" s="440"/>
      <c r="H693" s="440"/>
    </row>
    <row r="694" spans="1:8" ht="14.25" x14ac:dyDescent="0.2">
      <c r="A694" s="441"/>
      <c r="B694" s="435"/>
      <c r="C694" s="434"/>
      <c r="D694" s="436"/>
      <c r="E694" s="440"/>
      <c r="F694" s="440"/>
      <c r="G694" s="440"/>
      <c r="H694" s="440"/>
    </row>
    <row r="695" spans="1:8" ht="14.25" x14ac:dyDescent="0.2">
      <c r="A695" s="441"/>
      <c r="B695" s="435"/>
      <c r="C695" s="434"/>
      <c r="D695" s="436"/>
      <c r="E695" s="440"/>
      <c r="F695" s="440"/>
      <c r="G695" s="440"/>
      <c r="H695" s="440"/>
    </row>
    <row r="696" spans="1:8" ht="14.25" x14ac:dyDescent="0.2">
      <c r="A696" s="441"/>
      <c r="B696" s="435"/>
      <c r="C696" s="434"/>
      <c r="D696" s="436"/>
      <c r="E696" s="440"/>
      <c r="F696" s="440"/>
      <c r="G696" s="440"/>
      <c r="H696" s="440"/>
    </row>
    <row r="697" spans="1:8" ht="14.25" x14ac:dyDescent="0.2">
      <c r="A697" s="441"/>
      <c r="B697" s="435"/>
      <c r="C697" s="434"/>
      <c r="D697" s="436"/>
      <c r="E697" s="440"/>
      <c r="F697" s="440"/>
      <c r="G697" s="440"/>
      <c r="H697" s="440"/>
    </row>
    <row r="698" spans="1:8" ht="14.25" x14ac:dyDescent="0.2">
      <c r="A698" s="441"/>
      <c r="B698" s="435"/>
      <c r="C698" s="434"/>
      <c r="D698" s="436"/>
      <c r="E698" s="440"/>
      <c r="F698" s="440"/>
      <c r="G698" s="440"/>
      <c r="H698" s="440"/>
    </row>
    <row r="699" spans="1:8" ht="14.25" x14ac:dyDescent="0.2">
      <c r="A699" s="441"/>
      <c r="B699" s="435"/>
      <c r="C699" s="434"/>
      <c r="D699" s="436"/>
      <c r="E699" s="440"/>
      <c r="F699" s="440"/>
      <c r="G699" s="440"/>
      <c r="H699" s="440"/>
    </row>
    <row r="700" spans="1:8" ht="14.25" x14ac:dyDescent="0.2">
      <c r="A700" s="441"/>
      <c r="B700" s="435"/>
      <c r="C700" s="434"/>
      <c r="D700" s="436"/>
      <c r="E700" s="440"/>
      <c r="F700" s="440"/>
      <c r="G700" s="440"/>
      <c r="H700" s="440"/>
    </row>
    <row r="701" spans="1:8" ht="14.25" x14ac:dyDescent="0.2">
      <c r="A701" s="441"/>
      <c r="B701" s="435"/>
      <c r="C701" s="434"/>
      <c r="D701" s="436"/>
      <c r="E701" s="440"/>
      <c r="F701" s="440"/>
      <c r="G701" s="440"/>
      <c r="H701" s="440"/>
    </row>
    <row r="702" spans="1:8" ht="14.25" x14ac:dyDescent="0.2">
      <c r="A702" s="441"/>
      <c r="B702" s="435"/>
      <c r="C702" s="434"/>
      <c r="D702" s="436"/>
      <c r="E702" s="440"/>
      <c r="F702" s="440"/>
      <c r="G702" s="440"/>
      <c r="H702" s="440"/>
    </row>
    <row r="703" spans="1:8" ht="14.25" x14ac:dyDescent="0.2">
      <c r="A703" s="441"/>
      <c r="B703" s="435"/>
      <c r="C703" s="434"/>
      <c r="D703" s="436"/>
      <c r="E703" s="440"/>
      <c r="F703" s="440"/>
      <c r="G703" s="440"/>
      <c r="H703" s="440"/>
    </row>
    <row r="704" spans="1:8" ht="14.25" x14ac:dyDescent="0.2">
      <c r="A704" s="441"/>
      <c r="B704" s="435"/>
      <c r="C704" s="434"/>
      <c r="D704" s="436"/>
      <c r="E704" s="440"/>
      <c r="F704" s="440"/>
      <c r="G704" s="440"/>
      <c r="H704" s="440"/>
    </row>
    <row r="705" spans="1:8" ht="14.25" x14ac:dyDescent="0.2">
      <c r="A705" s="441"/>
      <c r="B705" s="435"/>
      <c r="C705" s="434"/>
      <c r="D705" s="436"/>
      <c r="E705" s="440"/>
      <c r="F705" s="440"/>
      <c r="G705" s="440"/>
      <c r="H705" s="440"/>
    </row>
    <row r="706" spans="1:8" ht="14.25" x14ac:dyDescent="0.2">
      <c r="A706" s="441"/>
      <c r="B706" s="435"/>
      <c r="C706" s="434"/>
      <c r="D706" s="436"/>
      <c r="E706" s="440"/>
      <c r="F706" s="440"/>
      <c r="G706" s="440"/>
      <c r="H706" s="440"/>
    </row>
    <row r="707" spans="1:8" ht="14.25" x14ac:dyDescent="0.2">
      <c r="A707" s="441"/>
      <c r="B707" s="435"/>
      <c r="C707" s="434"/>
      <c r="D707" s="436"/>
      <c r="E707" s="440"/>
      <c r="F707" s="440"/>
      <c r="G707" s="440"/>
      <c r="H707" s="440"/>
    </row>
    <row r="708" spans="1:8" ht="14.25" x14ac:dyDescent="0.2">
      <c r="A708" s="441"/>
      <c r="B708" s="435"/>
      <c r="C708" s="434"/>
      <c r="D708" s="436"/>
      <c r="E708" s="440"/>
      <c r="F708" s="440"/>
      <c r="G708" s="440"/>
      <c r="H708" s="440"/>
    </row>
    <row r="709" spans="1:8" ht="14.25" x14ac:dyDescent="0.2">
      <c r="A709" s="441"/>
      <c r="B709" s="435"/>
      <c r="C709" s="434"/>
      <c r="D709" s="436"/>
      <c r="E709" s="440"/>
      <c r="F709" s="440"/>
      <c r="G709" s="440"/>
      <c r="H709" s="440"/>
    </row>
    <row r="710" spans="1:8" ht="14.25" x14ac:dyDescent="0.2">
      <c r="A710" s="441"/>
      <c r="B710" s="435"/>
      <c r="C710" s="434"/>
      <c r="D710" s="436"/>
      <c r="E710" s="440"/>
      <c r="F710" s="440"/>
      <c r="G710" s="440"/>
      <c r="H710" s="440"/>
    </row>
    <row r="711" spans="1:8" ht="14.25" x14ac:dyDescent="0.2">
      <c r="A711" s="441"/>
      <c r="B711" s="435"/>
      <c r="C711" s="434"/>
      <c r="D711" s="436"/>
      <c r="E711" s="440"/>
      <c r="F711" s="440"/>
      <c r="G711" s="440"/>
      <c r="H711" s="440"/>
    </row>
    <row r="712" spans="1:8" ht="14.25" x14ac:dyDescent="0.2">
      <c r="A712" s="441"/>
      <c r="B712" s="435"/>
      <c r="C712" s="434"/>
      <c r="D712" s="436"/>
      <c r="E712" s="440"/>
      <c r="F712" s="440"/>
      <c r="G712" s="440"/>
      <c r="H712" s="440"/>
    </row>
    <row r="713" spans="1:8" ht="14.25" x14ac:dyDescent="0.2">
      <c r="A713" s="441"/>
      <c r="B713" s="435"/>
      <c r="C713" s="434"/>
      <c r="D713" s="436"/>
      <c r="E713" s="440"/>
      <c r="F713" s="440"/>
      <c r="G713" s="440"/>
      <c r="H713" s="440"/>
    </row>
    <row r="714" spans="1:8" ht="14.25" x14ac:dyDescent="0.2">
      <c r="A714" s="441"/>
      <c r="B714" s="435"/>
      <c r="C714" s="434"/>
      <c r="D714" s="436"/>
      <c r="E714" s="440"/>
      <c r="F714" s="440"/>
      <c r="G714" s="440"/>
      <c r="H714" s="440"/>
    </row>
    <row r="715" spans="1:8" ht="14.25" x14ac:dyDescent="0.2">
      <c r="A715" s="441"/>
      <c r="B715" s="435"/>
      <c r="C715" s="434"/>
      <c r="D715" s="436"/>
      <c r="E715" s="440"/>
      <c r="F715" s="440"/>
      <c r="G715" s="440"/>
      <c r="H715" s="440"/>
    </row>
    <row r="716" spans="1:8" ht="14.25" x14ac:dyDescent="0.2">
      <c r="A716" s="441"/>
      <c r="B716" s="435"/>
      <c r="C716" s="434"/>
      <c r="D716" s="436"/>
      <c r="E716" s="440"/>
      <c r="F716" s="440"/>
      <c r="G716" s="440"/>
      <c r="H716" s="440"/>
    </row>
    <row r="717" spans="1:8" ht="14.25" x14ac:dyDescent="0.2">
      <c r="A717" s="441"/>
      <c r="B717" s="435"/>
      <c r="C717" s="434"/>
      <c r="D717" s="436"/>
      <c r="E717" s="440"/>
      <c r="F717" s="440"/>
      <c r="G717" s="440"/>
      <c r="H717" s="440"/>
    </row>
    <row r="718" spans="1:8" ht="14.25" x14ac:dyDescent="0.2">
      <c r="A718" s="441"/>
      <c r="B718" s="435"/>
      <c r="C718" s="434"/>
      <c r="D718" s="436"/>
      <c r="E718" s="440"/>
      <c r="F718" s="440"/>
      <c r="G718" s="440"/>
      <c r="H718" s="440"/>
    </row>
    <row r="719" spans="1:8" ht="14.25" x14ac:dyDescent="0.2">
      <c r="A719" s="441"/>
      <c r="B719" s="435"/>
      <c r="C719" s="434"/>
      <c r="D719" s="436"/>
      <c r="E719" s="440"/>
      <c r="F719" s="440"/>
      <c r="G719" s="440"/>
      <c r="H719" s="440"/>
    </row>
    <row r="720" spans="1:8" ht="14.25" x14ac:dyDescent="0.2">
      <c r="A720" s="441"/>
      <c r="B720" s="435"/>
      <c r="C720" s="434"/>
      <c r="D720" s="436"/>
      <c r="E720" s="440"/>
      <c r="F720" s="440"/>
      <c r="G720" s="440"/>
      <c r="H720" s="440"/>
    </row>
    <row r="721" spans="1:8" ht="14.25" x14ac:dyDescent="0.2">
      <c r="A721" s="441"/>
      <c r="B721" s="435"/>
      <c r="C721" s="434"/>
      <c r="D721" s="436"/>
      <c r="E721" s="440"/>
      <c r="F721" s="440"/>
      <c r="G721" s="440"/>
      <c r="H721" s="440"/>
    </row>
    <row r="722" spans="1:8" ht="14.25" x14ac:dyDescent="0.2">
      <c r="A722" s="441"/>
      <c r="B722" s="435"/>
      <c r="C722" s="434"/>
      <c r="D722" s="436"/>
      <c r="E722" s="440"/>
      <c r="F722" s="440"/>
      <c r="G722" s="440"/>
      <c r="H722" s="440"/>
    </row>
    <row r="723" spans="1:8" ht="14.25" x14ac:dyDescent="0.2">
      <c r="A723" s="441"/>
      <c r="B723" s="435"/>
      <c r="C723" s="434"/>
      <c r="D723" s="436"/>
      <c r="E723" s="440"/>
      <c r="F723" s="440"/>
      <c r="G723" s="440"/>
      <c r="H723" s="440"/>
    </row>
    <row r="724" spans="1:8" ht="14.25" x14ac:dyDescent="0.2">
      <c r="A724" s="441"/>
      <c r="B724" s="435"/>
      <c r="C724" s="434"/>
      <c r="D724" s="436"/>
      <c r="E724" s="440"/>
      <c r="F724" s="440"/>
      <c r="G724" s="440"/>
      <c r="H724" s="440"/>
    </row>
    <row r="725" spans="1:8" ht="14.25" x14ac:dyDescent="0.2">
      <c r="A725" s="441"/>
      <c r="B725" s="435"/>
      <c r="C725" s="434"/>
      <c r="D725" s="436"/>
      <c r="E725" s="440"/>
      <c r="F725" s="440"/>
      <c r="G725" s="440"/>
      <c r="H725" s="440"/>
    </row>
    <row r="726" spans="1:8" ht="14.25" x14ac:dyDescent="0.2">
      <c r="A726" s="441"/>
      <c r="B726" s="435"/>
      <c r="C726" s="434"/>
      <c r="D726" s="436"/>
      <c r="E726" s="440"/>
      <c r="F726" s="440"/>
      <c r="G726" s="440"/>
      <c r="H726" s="440"/>
    </row>
    <row r="727" spans="1:8" ht="14.25" x14ac:dyDescent="0.2">
      <c r="A727" s="441"/>
      <c r="B727" s="435"/>
      <c r="C727" s="434"/>
      <c r="D727" s="436"/>
      <c r="E727" s="440"/>
      <c r="F727" s="440"/>
      <c r="G727" s="440"/>
      <c r="H727" s="440"/>
    </row>
    <row r="728" spans="1:8" ht="14.25" x14ac:dyDescent="0.2">
      <c r="A728" s="441"/>
      <c r="B728" s="435"/>
      <c r="C728" s="434"/>
      <c r="D728" s="436"/>
      <c r="E728" s="440"/>
      <c r="F728" s="440"/>
      <c r="G728" s="440"/>
      <c r="H728" s="440"/>
    </row>
    <row r="729" spans="1:8" ht="14.25" x14ac:dyDescent="0.2">
      <c r="A729" s="441"/>
      <c r="B729" s="435"/>
      <c r="C729" s="434"/>
      <c r="D729" s="436"/>
      <c r="E729" s="440"/>
      <c r="F729" s="440"/>
      <c r="G729" s="440"/>
      <c r="H729" s="440"/>
    </row>
    <row r="730" spans="1:8" ht="14.25" x14ac:dyDescent="0.2">
      <c r="A730" s="441"/>
      <c r="B730" s="435"/>
      <c r="C730" s="434"/>
      <c r="D730" s="436"/>
      <c r="E730" s="440"/>
      <c r="F730" s="440"/>
      <c r="G730" s="440"/>
      <c r="H730" s="440"/>
    </row>
    <row r="731" spans="1:8" ht="14.25" x14ac:dyDescent="0.2">
      <c r="A731" s="441"/>
      <c r="B731" s="435"/>
      <c r="C731" s="434"/>
      <c r="D731" s="436"/>
      <c r="E731" s="440"/>
      <c r="F731" s="440"/>
      <c r="G731" s="440"/>
      <c r="H731" s="440"/>
    </row>
    <row r="732" spans="1:8" ht="14.25" x14ac:dyDescent="0.2">
      <c r="A732" s="441"/>
      <c r="B732" s="435"/>
      <c r="C732" s="434"/>
      <c r="D732" s="436"/>
      <c r="E732" s="440"/>
      <c r="F732" s="440"/>
      <c r="G732" s="440"/>
      <c r="H732" s="440"/>
    </row>
    <row r="733" spans="1:8" ht="14.25" x14ac:dyDescent="0.2">
      <c r="A733" s="441"/>
      <c r="B733" s="435"/>
      <c r="C733" s="434"/>
      <c r="D733" s="436"/>
      <c r="E733" s="440"/>
      <c r="F733" s="440"/>
      <c r="G733" s="440"/>
      <c r="H733" s="440"/>
    </row>
    <row r="734" spans="1:8" ht="14.25" x14ac:dyDescent="0.2">
      <c r="A734" s="441"/>
      <c r="B734" s="435"/>
      <c r="C734" s="434"/>
      <c r="D734" s="436"/>
      <c r="E734" s="440"/>
      <c r="F734" s="440"/>
      <c r="G734" s="440"/>
      <c r="H734" s="440"/>
    </row>
    <row r="735" spans="1:8" ht="14.25" x14ac:dyDescent="0.2">
      <c r="A735" s="441"/>
      <c r="B735" s="435"/>
      <c r="C735" s="434"/>
      <c r="D735" s="436"/>
      <c r="E735" s="440"/>
      <c r="F735" s="440"/>
      <c r="G735" s="440"/>
      <c r="H735" s="440"/>
    </row>
    <row r="736" spans="1:8" ht="14.25" x14ac:dyDescent="0.2">
      <c r="A736" s="441"/>
      <c r="B736" s="435"/>
      <c r="C736" s="434"/>
      <c r="D736" s="436"/>
      <c r="E736" s="440"/>
      <c r="F736" s="440"/>
      <c r="G736" s="440"/>
      <c r="H736" s="440"/>
    </row>
    <row r="737" spans="1:8" ht="14.25" x14ac:dyDescent="0.2">
      <c r="A737" s="441"/>
      <c r="B737" s="435"/>
      <c r="C737" s="434"/>
      <c r="D737" s="436"/>
      <c r="E737" s="440"/>
      <c r="F737" s="440"/>
      <c r="G737" s="440"/>
      <c r="H737" s="440"/>
    </row>
    <row r="738" spans="1:8" ht="14.25" x14ac:dyDescent="0.2">
      <c r="A738" s="441"/>
      <c r="B738" s="435"/>
      <c r="C738" s="434"/>
      <c r="D738" s="436"/>
      <c r="E738" s="440"/>
      <c r="F738" s="440"/>
      <c r="G738" s="440"/>
      <c r="H738" s="440"/>
    </row>
    <row r="739" spans="1:8" ht="14.25" x14ac:dyDescent="0.2">
      <c r="A739" s="441"/>
      <c r="B739" s="435"/>
      <c r="C739" s="434"/>
      <c r="D739" s="436"/>
      <c r="E739" s="440"/>
      <c r="F739" s="440"/>
      <c r="G739" s="440"/>
      <c r="H739" s="440"/>
    </row>
    <row r="740" spans="1:8" ht="14.25" x14ac:dyDescent="0.2">
      <c r="A740" s="441"/>
      <c r="B740" s="435"/>
      <c r="C740" s="434"/>
      <c r="D740" s="436"/>
      <c r="E740" s="440"/>
      <c r="F740" s="440"/>
      <c r="G740" s="440"/>
      <c r="H740" s="440"/>
    </row>
    <row r="741" spans="1:8" ht="14.25" x14ac:dyDescent="0.2">
      <c r="A741" s="441"/>
      <c r="B741" s="435"/>
      <c r="C741" s="434"/>
      <c r="D741" s="436"/>
      <c r="E741" s="440"/>
      <c r="F741" s="440"/>
      <c r="G741" s="440"/>
      <c r="H741" s="440"/>
    </row>
    <row r="742" spans="1:8" ht="14.25" x14ac:dyDescent="0.2">
      <c r="A742" s="441"/>
      <c r="B742" s="435"/>
      <c r="C742" s="434"/>
      <c r="D742" s="436"/>
      <c r="E742" s="440"/>
      <c r="F742" s="440"/>
      <c r="G742" s="440"/>
      <c r="H742" s="440"/>
    </row>
    <row r="743" spans="1:8" ht="14.25" x14ac:dyDescent="0.2">
      <c r="A743" s="441"/>
      <c r="B743" s="435"/>
      <c r="C743" s="434"/>
      <c r="D743" s="436"/>
      <c r="E743" s="440"/>
      <c r="F743" s="440"/>
      <c r="G743" s="440"/>
      <c r="H743" s="440"/>
    </row>
    <row r="744" spans="1:8" ht="14.25" x14ac:dyDescent="0.2">
      <c r="A744" s="441"/>
      <c r="B744" s="435"/>
      <c r="C744" s="434"/>
      <c r="D744" s="436"/>
      <c r="E744" s="440"/>
      <c r="F744" s="440"/>
      <c r="G744" s="440"/>
      <c r="H744" s="440"/>
    </row>
    <row r="745" spans="1:8" ht="14.25" x14ac:dyDescent="0.2">
      <c r="A745" s="441"/>
      <c r="B745" s="435"/>
      <c r="C745" s="434"/>
      <c r="D745" s="436"/>
      <c r="E745" s="440"/>
      <c r="F745" s="440"/>
      <c r="G745" s="440"/>
      <c r="H745" s="440"/>
    </row>
    <row r="746" spans="1:8" ht="14.25" x14ac:dyDescent="0.2">
      <c r="A746" s="441"/>
      <c r="B746" s="435"/>
      <c r="C746" s="434"/>
      <c r="D746" s="436"/>
      <c r="E746" s="440"/>
      <c r="F746" s="440"/>
      <c r="G746" s="440"/>
      <c r="H746" s="440"/>
    </row>
    <row r="747" spans="1:8" ht="14.25" x14ac:dyDescent="0.2">
      <c r="A747" s="441"/>
      <c r="B747" s="435"/>
      <c r="C747" s="434"/>
      <c r="D747" s="436"/>
      <c r="E747" s="440"/>
      <c r="F747" s="440"/>
      <c r="G747" s="440"/>
      <c r="H747" s="440"/>
    </row>
    <row r="748" spans="1:8" ht="14.25" x14ac:dyDescent="0.2">
      <c r="A748" s="441"/>
      <c r="B748" s="435"/>
      <c r="C748" s="434"/>
      <c r="D748" s="436"/>
      <c r="E748" s="440"/>
      <c r="F748" s="440"/>
      <c r="G748" s="440"/>
      <c r="H748" s="440"/>
    </row>
    <row r="749" spans="1:8" ht="14.25" x14ac:dyDescent="0.2">
      <c r="A749" s="441"/>
      <c r="B749" s="435"/>
      <c r="C749" s="434"/>
      <c r="D749" s="436"/>
      <c r="E749" s="440"/>
      <c r="F749" s="440"/>
      <c r="G749" s="440"/>
      <c r="H749" s="440"/>
    </row>
    <row r="750" spans="1:8" ht="14.25" x14ac:dyDescent="0.2">
      <c r="A750" s="441"/>
      <c r="B750" s="435"/>
      <c r="C750" s="434"/>
      <c r="D750" s="436"/>
      <c r="E750" s="440"/>
      <c r="F750" s="440"/>
      <c r="G750" s="440"/>
      <c r="H750" s="440"/>
    </row>
    <row r="751" spans="1:8" ht="14.25" x14ac:dyDescent="0.2">
      <c r="A751" s="441"/>
      <c r="B751" s="435"/>
      <c r="C751" s="434"/>
      <c r="D751" s="436"/>
      <c r="E751" s="440"/>
      <c r="F751" s="440"/>
      <c r="G751" s="440"/>
      <c r="H751" s="440"/>
    </row>
    <row r="752" spans="1:8" ht="14.25" x14ac:dyDescent="0.2">
      <c r="A752" s="441"/>
      <c r="B752" s="435"/>
      <c r="C752" s="434"/>
      <c r="D752" s="436"/>
      <c r="E752" s="440"/>
      <c r="F752" s="440"/>
      <c r="G752" s="440"/>
      <c r="H752" s="440"/>
    </row>
    <row r="753" spans="1:8" ht="14.25" x14ac:dyDescent="0.2">
      <c r="A753" s="441"/>
      <c r="B753" s="435"/>
      <c r="C753" s="434"/>
      <c r="D753" s="436"/>
      <c r="E753" s="440"/>
      <c r="F753" s="440"/>
      <c r="G753" s="440"/>
      <c r="H753" s="440"/>
    </row>
    <row r="754" spans="1:8" ht="14.25" x14ac:dyDescent="0.2">
      <c r="A754" s="441"/>
      <c r="B754" s="435"/>
      <c r="C754" s="434"/>
      <c r="D754" s="436"/>
      <c r="E754" s="440"/>
      <c r="F754" s="440"/>
      <c r="G754" s="440"/>
      <c r="H754" s="440"/>
    </row>
    <row r="755" spans="1:8" ht="14.25" x14ac:dyDescent="0.2">
      <c r="A755" s="441"/>
      <c r="B755" s="435"/>
      <c r="C755" s="434"/>
      <c r="D755" s="436"/>
      <c r="E755" s="440"/>
      <c r="F755" s="440"/>
      <c r="G755" s="440"/>
      <c r="H755" s="440"/>
    </row>
    <row r="756" spans="1:8" ht="14.25" x14ac:dyDescent="0.2">
      <c r="A756" s="441"/>
      <c r="B756" s="435"/>
      <c r="C756" s="434"/>
      <c r="D756" s="436"/>
      <c r="E756" s="440"/>
      <c r="F756" s="440"/>
      <c r="G756" s="440"/>
      <c r="H756" s="440"/>
    </row>
    <row r="757" spans="1:8" ht="14.25" x14ac:dyDescent="0.2">
      <c r="A757" s="441"/>
      <c r="B757" s="435"/>
      <c r="C757" s="434"/>
      <c r="D757" s="436"/>
      <c r="E757" s="440"/>
      <c r="F757" s="440"/>
      <c r="G757" s="440"/>
      <c r="H757" s="440"/>
    </row>
    <row r="758" spans="1:8" ht="14.25" x14ac:dyDescent="0.2">
      <c r="A758" s="441"/>
      <c r="B758" s="435"/>
      <c r="C758" s="434"/>
      <c r="D758" s="436"/>
      <c r="E758" s="440"/>
      <c r="F758" s="440"/>
      <c r="G758" s="440"/>
      <c r="H758" s="440"/>
    </row>
    <row r="759" spans="1:8" ht="14.25" x14ac:dyDescent="0.2">
      <c r="A759" s="441"/>
      <c r="B759" s="435"/>
      <c r="C759" s="434"/>
      <c r="D759" s="436"/>
      <c r="E759" s="440"/>
      <c r="F759" s="440"/>
      <c r="G759" s="440"/>
      <c r="H759" s="440"/>
    </row>
    <row r="760" spans="1:8" ht="14.25" x14ac:dyDescent="0.2">
      <c r="A760" s="441"/>
      <c r="B760" s="435"/>
      <c r="C760" s="434"/>
      <c r="D760" s="436"/>
      <c r="E760" s="440"/>
      <c r="F760" s="440"/>
      <c r="G760" s="440"/>
      <c r="H760" s="440"/>
    </row>
    <row r="761" spans="1:8" ht="14.25" x14ac:dyDescent="0.2">
      <c r="A761" s="441"/>
      <c r="B761" s="435"/>
      <c r="C761" s="434"/>
      <c r="D761" s="436"/>
      <c r="E761" s="440"/>
      <c r="F761" s="440"/>
      <c r="G761" s="440"/>
      <c r="H761" s="440"/>
    </row>
    <row r="762" spans="1:8" ht="14.25" x14ac:dyDescent="0.2">
      <c r="A762" s="441"/>
      <c r="B762" s="435"/>
      <c r="C762" s="434"/>
      <c r="D762" s="436"/>
      <c r="E762" s="440"/>
      <c r="F762" s="440"/>
      <c r="G762" s="440"/>
      <c r="H762" s="440"/>
    </row>
    <row r="763" spans="1:8" ht="14.25" x14ac:dyDescent="0.2">
      <c r="A763" s="441"/>
      <c r="B763" s="435"/>
      <c r="C763" s="434"/>
      <c r="D763" s="436"/>
      <c r="E763" s="440"/>
      <c r="F763" s="440"/>
      <c r="G763" s="440"/>
      <c r="H763" s="440"/>
    </row>
    <row r="764" spans="1:8" ht="14.25" x14ac:dyDescent="0.2">
      <c r="A764" s="441"/>
      <c r="B764" s="435"/>
      <c r="C764" s="434"/>
      <c r="D764" s="436"/>
      <c r="E764" s="440"/>
      <c r="F764" s="440"/>
      <c r="G764" s="440"/>
      <c r="H764" s="440"/>
    </row>
    <row r="765" spans="1:8" ht="14.25" x14ac:dyDescent="0.2">
      <c r="A765" s="441"/>
      <c r="B765" s="435"/>
      <c r="C765" s="434"/>
      <c r="D765" s="436"/>
      <c r="E765" s="440"/>
      <c r="F765" s="440"/>
      <c r="G765" s="440"/>
      <c r="H765" s="440"/>
    </row>
    <row r="766" spans="1:8" ht="14.25" x14ac:dyDescent="0.2">
      <c r="A766" s="441"/>
      <c r="B766" s="435"/>
      <c r="C766" s="434"/>
      <c r="D766" s="436"/>
      <c r="E766" s="440"/>
      <c r="F766" s="440"/>
      <c r="G766" s="440"/>
      <c r="H766" s="440"/>
    </row>
    <row r="767" spans="1:8" ht="14.25" x14ac:dyDescent="0.2">
      <c r="A767" s="441"/>
      <c r="B767" s="435"/>
      <c r="C767" s="434"/>
      <c r="D767" s="436"/>
      <c r="E767" s="440"/>
      <c r="F767" s="440"/>
      <c r="G767" s="440"/>
      <c r="H767" s="440"/>
    </row>
    <row r="768" spans="1:8" ht="14.25" x14ac:dyDescent="0.2">
      <c r="A768" s="441"/>
      <c r="B768" s="435"/>
      <c r="C768" s="434"/>
      <c r="D768" s="436"/>
      <c r="E768" s="440"/>
      <c r="F768" s="440"/>
      <c r="G768" s="440"/>
      <c r="H768" s="440"/>
    </row>
    <row r="769" spans="1:8" ht="14.25" x14ac:dyDescent="0.2">
      <c r="A769" s="441"/>
      <c r="B769" s="435"/>
      <c r="C769" s="434"/>
      <c r="D769" s="436"/>
      <c r="E769" s="440"/>
      <c r="F769" s="440"/>
      <c r="G769" s="440"/>
      <c r="H769" s="440"/>
    </row>
    <row r="770" spans="1:8" ht="14.25" x14ac:dyDescent="0.2">
      <c r="A770" s="441"/>
      <c r="B770" s="435"/>
      <c r="C770" s="434"/>
      <c r="D770" s="436"/>
      <c r="E770" s="440"/>
      <c r="F770" s="440"/>
      <c r="G770" s="440"/>
      <c r="H770" s="440"/>
    </row>
    <row r="771" spans="1:8" ht="14.25" x14ac:dyDescent="0.2">
      <c r="A771" s="441"/>
      <c r="B771" s="435"/>
      <c r="C771" s="434"/>
      <c r="D771" s="436"/>
      <c r="E771" s="440"/>
      <c r="F771" s="440"/>
      <c r="G771" s="440"/>
      <c r="H771" s="440"/>
    </row>
    <row r="772" spans="1:8" ht="14.25" x14ac:dyDescent="0.2">
      <c r="A772" s="441"/>
      <c r="B772" s="435"/>
      <c r="C772" s="434"/>
      <c r="D772" s="436"/>
      <c r="E772" s="440"/>
      <c r="F772" s="440"/>
      <c r="G772" s="440"/>
      <c r="H772" s="440"/>
    </row>
    <row r="773" spans="1:8" ht="14.25" x14ac:dyDescent="0.2">
      <c r="A773" s="441"/>
      <c r="B773" s="435"/>
      <c r="C773" s="434"/>
      <c r="D773" s="436"/>
      <c r="E773" s="440"/>
      <c r="F773" s="440"/>
      <c r="G773" s="440"/>
      <c r="H773" s="440"/>
    </row>
    <row r="774" spans="1:8" ht="14.25" x14ac:dyDescent="0.2">
      <c r="A774" s="441"/>
      <c r="B774" s="435"/>
      <c r="C774" s="434"/>
      <c r="D774" s="436"/>
      <c r="E774" s="440"/>
      <c r="F774" s="440"/>
      <c r="G774" s="440"/>
      <c r="H774" s="440"/>
    </row>
    <row r="775" spans="1:8" ht="14.25" x14ac:dyDescent="0.2">
      <c r="A775" s="441"/>
      <c r="B775" s="435"/>
      <c r="C775" s="434"/>
      <c r="D775" s="436"/>
      <c r="E775" s="440"/>
      <c r="F775" s="440"/>
      <c r="G775" s="440"/>
      <c r="H775" s="440"/>
    </row>
    <row r="776" spans="1:8" ht="14.25" x14ac:dyDescent="0.2">
      <c r="A776" s="441"/>
      <c r="B776" s="435"/>
      <c r="C776" s="434"/>
      <c r="D776" s="436"/>
      <c r="E776" s="440"/>
      <c r="F776" s="440"/>
      <c r="G776" s="440"/>
      <c r="H776" s="440"/>
    </row>
    <row r="777" spans="1:8" ht="14.25" x14ac:dyDescent="0.2">
      <c r="A777" s="441"/>
      <c r="B777" s="435"/>
      <c r="C777" s="434"/>
      <c r="D777" s="436"/>
      <c r="E777" s="440"/>
      <c r="F777" s="440"/>
      <c r="G777" s="440"/>
      <c r="H777" s="440"/>
    </row>
    <row r="778" spans="1:8" ht="14.25" x14ac:dyDescent="0.2">
      <c r="A778" s="441"/>
      <c r="B778" s="435"/>
      <c r="C778" s="434"/>
      <c r="D778" s="436"/>
      <c r="E778" s="440"/>
      <c r="F778" s="440"/>
      <c r="G778" s="440"/>
      <c r="H778" s="440"/>
    </row>
    <row r="779" spans="1:8" ht="14.25" x14ac:dyDescent="0.2">
      <c r="A779" s="441"/>
      <c r="B779" s="435"/>
      <c r="C779" s="434"/>
      <c r="D779" s="436"/>
      <c r="E779" s="440"/>
      <c r="F779" s="440"/>
      <c r="G779" s="440"/>
      <c r="H779" s="440"/>
    </row>
    <row r="780" spans="1:8" ht="14.25" x14ac:dyDescent="0.2">
      <c r="A780" s="441"/>
      <c r="B780" s="435"/>
      <c r="C780" s="434"/>
      <c r="D780" s="436"/>
      <c r="E780" s="440"/>
      <c r="F780" s="440"/>
      <c r="G780" s="440"/>
      <c r="H780" s="440"/>
    </row>
    <row r="781" spans="1:8" ht="14.25" x14ac:dyDescent="0.2">
      <c r="A781" s="441"/>
      <c r="B781" s="435"/>
      <c r="C781" s="434"/>
      <c r="D781" s="436"/>
      <c r="E781" s="440"/>
      <c r="F781" s="440"/>
      <c r="G781" s="440"/>
      <c r="H781" s="440"/>
    </row>
    <row r="782" spans="1:8" ht="14.25" x14ac:dyDescent="0.2">
      <c r="A782" s="441"/>
      <c r="B782" s="435"/>
      <c r="C782" s="434"/>
      <c r="D782" s="436"/>
      <c r="E782" s="440"/>
      <c r="F782" s="440"/>
      <c r="G782" s="440"/>
      <c r="H782" s="440"/>
    </row>
    <row r="783" spans="1:8" ht="14.25" x14ac:dyDescent="0.2">
      <c r="A783" s="441"/>
      <c r="B783" s="435"/>
      <c r="C783" s="434"/>
      <c r="D783" s="436"/>
      <c r="E783" s="440"/>
      <c r="F783" s="440"/>
      <c r="G783" s="440"/>
      <c r="H783" s="440"/>
    </row>
    <row r="784" spans="1:8" ht="14.25" x14ac:dyDescent="0.2">
      <c r="A784" s="441"/>
      <c r="B784" s="435"/>
      <c r="C784" s="434"/>
      <c r="D784" s="436"/>
      <c r="E784" s="440"/>
      <c r="F784" s="440"/>
      <c r="G784" s="440"/>
      <c r="H784" s="440"/>
    </row>
    <row r="785" spans="1:8" ht="14.25" x14ac:dyDescent="0.2">
      <c r="A785" s="441"/>
      <c r="B785" s="435"/>
      <c r="C785" s="434"/>
      <c r="D785" s="436"/>
      <c r="E785" s="440"/>
      <c r="F785" s="440"/>
      <c r="G785" s="440"/>
      <c r="H785" s="440"/>
    </row>
    <row r="786" spans="1:8" ht="14.25" x14ac:dyDescent="0.2">
      <c r="A786" s="441"/>
      <c r="B786" s="435"/>
      <c r="C786" s="434"/>
      <c r="D786" s="436"/>
      <c r="E786" s="440"/>
      <c r="F786" s="440"/>
      <c r="G786" s="440"/>
      <c r="H786" s="440"/>
    </row>
    <row r="787" spans="1:8" ht="14.25" x14ac:dyDescent="0.2">
      <c r="A787" s="441"/>
      <c r="B787" s="435"/>
      <c r="C787" s="434"/>
      <c r="D787" s="436"/>
      <c r="E787" s="440"/>
      <c r="F787" s="440"/>
      <c r="G787" s="440"/>
      <c r="H787" s="440"/>
    </row>
    <row r="788" spans="1:8" ht="14.25" x14ac:dyDescent="0.2">
      <c r="A788" s="441"/>
      <c r="B788" s="435"/>
      <c r="C788" s="434"/>
      <c r="D788" s="436"/>
      <c r="E788" s="440"/>
      <c r="F788" s="440"/>
      <c r="G788" s="440"/>
      <c r="H788" s="440"/>
    </row>
    <row r="789" spans="1:8" ht="14.25" x14ac:dyDescent="0.2">
      <c r="A789" s="441"/>
      <c r="B789" s="435"/>
      <c r="C789" s="434"/>
      <c r="D789" s="436"/>
      <c r="E789" s="440"/>
      <c r="F789" s="440"/>
      <c r="G789" s="440"/>
      <c r="H789" s="440"/>
    </row>
    <row r="790" spans="1:8" ht="14.25" x14ac:dyDescent="0.2">
      <c r="A790" s="441"/>
      <c r="B790" s="435"/>
      <c r="C790" s="434"/>
      <c r="D790" s="436"/>
      <c r="E790" s="440"/>
      <c r="F790" s="440"/>
      <c r="G790" s="440"/>
      <c r="H790" s="440"/>
    </row>
    <row r="791" spans="1:8" ht="14.25" x14ac:dyDescent="0.2">
      <c r="A791" s="441"/>
      <c r="B791" s="435"/>
      <c r="C791" s="434"/>
      <c r="D791" s="436"/>
      <c r="E791" s="440"/>
      <c r="F791" s="440"/>
      <c r="G791" s="440"/>
      <c r="H791" s="440"/>
    </row>
    <row r="792" spans="1:8" ht="14.25" x14ac:dyDescent="0.2">
      <c r="A792" s="441"/>
      <c r="B792" s="435"/>
      <c r="C792" s="434"/>
      <c r="D792" s="436"/>
      <c r="E792" s="440"/>
      <c r="F792" s="440"/>
      <c r="G792" s="440"/>
      <c r="H792" s="440"/>
    </row>
    <row r="793" spans="1:8" ht="14.25" x14ac:dyDescent="0.2">
      <c r="A793" s="441"/>
      <c r="B793" s="435"/>
      <c r="C793" s="434"/>
      <c r="D793" s="436"/>
      <c r="E793" s="440"/>
      <c r="F793" s="440"/>
      <c r="G793" s="440"/>
      <c r="H793" s="440"/>
    </row>
    <row r="794" spans="1:8" ht="14.25" x14ac:dyDescent="0.2">
      <c r="A794" s="441"/>
      <c r="B794" s="435"/>
      <c r="C794" s="434"/>
      <c r="D794" s="436"/>
      <c r="E794" s="440"/>
      <c r="F794" s="440"/>
      <c r="G794" s="440"/>
      <c r="H794" s="440"/>
    </row>
    <row r="795" spans="1:8" ht="14.25" x14ac:dyDescent="0.2">
      <c r="A795" s="441"/>
      <c r="B795" s="435"/>
      <c r="C795" s="434"/>
      <c r="D795" s="436"/>
      <c r="E795" s="440"/>
      <c r="F795" s="440"/>
      <c r="G795" s="440"/>
      <c r="H795" s="440"/>
    </row>
    <row r="796" spans="1:8" ht="14.25" x14ac:dyDescent="0.2">
      <c r="A796" s="441"/>
      <c r="B796" s="435"/>
      <c r="C796" s="434"/>
      <c r="D796" s="436"/>
      <c r="E796" s="440"/>
      <c r="F796" s="440"/>
      <c r="G796" s="440"/>
      <c r="H796" s="440"/>
    </row>
    <row r="797" spans="1:8" ht="14.25" x14ac:dyDescent="0.2">
      <c r="A797" s="441"/>
      <c r="B797" s="435"/>
      <c r="C797" s="434"/>
      <c r="D797" s="436"/>
      <c r="E797" s="440"/>
      <c r="F797" s="440"/>
      <c r="G797" s="440"/>
      <c r="H797" s="440"/>
    </row>
    <row r="798" spans="1:8" ht="14.25" x14ac:dyDescent="0.2">
      <c r="A798" s="441"/>
      <c r="B798" s="435"/>
      <c r="C798" s="434"/>
      <c r="D798" s="436"/>
      <c r="E798" s="440"/>
      <c r="F798" s="440"/>
      <c r="G798" s="440"/>
      <c r="H798" s="440"/>
    </row>
    <row r="799" spans="1:8" ht="14.25" x14ac:dyDescent="0.2">
      <c r="A799" s="441"/>
      <c r="B799" s="435"/>
      <c r="C799" s="434"/>
      <c r="D799" s="436"/>
      <c r="E799" s="440"/>
      <c r="F799" s="440"/>
      <c r="G799" s="440"/>
      <c r="H799" s="440"/>
    </row>
    <row r="800" spans="1:8" ht="14.25" x14ac:dyDescent="0.2">
      <c r="A800" s="441"/>
      <c r="B800" s="435"/>
      <c r="C800" s="434"/>
      <c r="D800" s="436"/>
      <c r="E800" s="440"/>
      <c r="F800" s="440"/>
      <c r="G800" s="440"/>
      <c r="H800" s="440"/>
    </row>
    <row r="801" spans="1:8" ht="14.25" x14ac:dyDescent="0.2">
      <c r="A801" s="441"/>
      <c r="B801" s="435"/>
      <c r="C801" s="434"/>
      <c r="D801" s="436"/>
      <c r="E801" s="440"/>
      <c r="F801" s="440"/>
      <c r="G801" s="440"/>
      <c r="H801" s="440"/>
    </row>
    <row r="802" spans="1:8" ht="14.25" x14ac:dyDescent="0.2">
      <c r="A802" s="441"/>
      <c r="B802" s="435"/>
      <c r="C802" s="434"/>
      <c r="D802" s="436"/>
      <c r="E802" s="440"/>
      <c r="F802" s="440"/>
      <c r="G802" s="440"/>
      <c r="H802" s="440"/>
    </row>
    <row r="803" spans="1:8" ht="14.25" x14ac:dyDescent="0.2">
      <c r="A803" s="441"/>
      <c r="B803" s="435"/>
      <c r="C803" s="434"/>
      <c r="D803" s="436"/>
      <c r="E803" s="440"/>
      <c r="F803" s="440"/>
      <c r="G803" s="440"/>
      <c r="H803" s="440"/>
    </row>
    <row r="804" spans="1:8" ht="14.25" x14ac:dyDescent="0.2">
      <c r="A804" s="441"/>
      <c r="B804" s="435"/>
      <c r="C804" s="434"/>
      <c r="D804" s="436"/>
      <c r="E804" s="440"/>
      <c r="F804" s="440"/>
      <c r="G804" s="440"/>
      <c r="H804" s="440"/>
    </row>
    <row r="805" spans="1:8" ht="14.25" x14ac:dyDescent="0.2">
      <c r="A805" s="441"/>
      <c r="B805" s="435"/>
      <c r="C805" s="434"/>
      <c r="D805" s="436"/>
      <c r="E805" s="440"/>
      <c r="F805" s="440"/>
      <c r="G805" s="440"/>
      <c r="H805" s="440"/>
    </row>
    <row r="806" spans="1:8" ht="14.25" x14ac:dyDescent="0.2">
      <c r="A806" s="441"/>
      <c r="B806" s="435"/>
      <c r="C806" s="434"/>
      <c r="D806" s="436"/>
      <c r="E806" s="440"/>
      <c r="F806" s="440"/>
      <c r="G806" s="440"/>
      <c r="H806" s="440"/>
    </row>
    <row r="807" spans="1:8" ht="14.25" x14ac:dyDescent="0.2">
      <c r="A807" s="441"/>
      <c r="B807" s="435"/>
      <c r="C807" s="434"/>
      <c r="D807" s="436"/>
      <c r="E807" s="440"/>
      <c r="F807" s="440"/>
      <c r="G807" s="440"/>
      <c r="H807" s="440"/>
    </row>
    <row r="808" spans="1:8" ht="14.25" x14ac:dyDescent="0.2">
      <c r="A808" s="441"/>
      <c r="B808" s="435"/>
      <c r="C808" s="434"/>
      <c r="D808" s="436"/>
      <c r="E808" s="440"/>
      <c r="F808" s="440"/>
      <c r="G808" s="440"/>
      <c r="H808" s="440"/>
    </row>
    <row r="809" spans="1:8" ht="14.25" x14ac:dyDescent="0.2">
      <c r="A809" s="441"/>
      <c r="B809" s="435"/>
      <c r="C809" s="434"/>
      <c r="D809" s="436"/>
      <c r="E809" s="440"/>
      <c r="F809" s="440"/>
      <c r="G809" s="440"/>
      <c r="H809" s="440"/>
    </row>
    <row r="810" spans="1:8" ht="14.25" x14ac:dyDescent="0.2">
      <c r="A810" s="441"/>
      <c r="B810" s="435"/>
      <c r="C810" s="434"/>
      <c r="D810" s="436"/>
      <c r="E810" s="440"/>
      <c r="F810" s="440"/>
      <c r="G810" s="440"/>
      <c r="H810" s="440"/>
    </row>
    <row r="811" spans="1:8" ht="14.25" x14ac:dyDescent="0.2">
      <c r="A811" s="441"/>
      <c r="B811" s="435"/>
      <c r="C811" s="434"/>
      <c r="D811" s="436"/>
      <c r="E811" s="440"/>
      <c r="F811" s="440"/>
      <c r="G811" s="440"/>
      <c r="H811" s="440"/>
    </row>
    <row r="812" spans="1:8" ht="14.25" x14ac:dyDescent="0.2">
      <c r="A812" s="441"/>
      <c r="B812" s="435"/>
      <c r="C812" s="434"/>
      <c r="D812" s="436"/>
      <c r="E812" s="440"/>
      <c r="F812" s="440"/>
      <c r="G812" s="440"/>
      <c r="H812" s="440"/>
    </row>
    <row r="813" spans="1:8" ht="14.25" x14ac:dyDescent="0.2">
      <c r="A813" s="441"/>
      <c r="B813" s="435"/>
      <c r="C813" s="434"/>
      <c r="D813" s="436"/>
      <c r="E813" s="440"/>
      <c r="F813" s="440"/>
      <c r="G813" s="440"/>
      <c r="H813" s="440"/>
    </row>
    <row r="814" spans="1:8" ht="14.25" x14ac:dyDescent="0.2">
      <c r="A814" s="441"/>
      <c r="B814" s="435"/>
      <c r="C814" s="434"/>
      <c r="D814" s="436"/>
      <c r="E814" s="440"/>
      <c r="F814" s="440"/>
      <c r="G814" s="440"/>
      <c r="H814" s="440"/>
    </row>
    <row r="815" spans="1:8" ht="14.25" x14ac:dyDescent="0.2">
      <c r="A815" s="441"/>
      <c r="B815" s="435"/>
      <c r="C815" s="434"/>
      <c r="D815" s="436"/>
      <c r="E815" s="440"/>
      <c r="F815" s="440"/>
      <c r="G815" s="440"/>
      <c r="H815" s="440"/>
    </row>
    <row r="816" spans="1:8" ht="14.25" x14ac:dyDescent="0.2">
      <c r="A816" s="441"/>
      <c r="B816" s="435"/>
      <c r="C816" s="434"/>
      <c r="D816" s="436"/>
      <c r="E816" s="440"/>
      <c r="F816" s="440"/>
      <c r="G816" s="440"/>
      <c r="H816" s="440"/>
    </row>
    <row r="817" spans="1:8" ht="14.25" x14ac:dyDescent="0.2">
      <c r="A817" s="441"/>
      <c r="B817" s="435"/>
      <c r="C817" s="434"/>
      <c r="D817" s="436"/>
      <c r="E817" s="440"/>
      <c r="F817" s="440"/>
      <c r="G817" s="440"/>
      <c r="H817" s="440"/>
    </row>
    <row r="818" spans="1:8" ht="14.25" x14ac:dyDescent="0.2">
      <c r="A818" s="441"/>
      <c r="B818" s="435"/>
      <c r="C818" s="434"/>
      <c r="D818" s="436"/>
      <c r="E818" s="440"/>
      <c r="F818" s="440"/>
      <c r="G818" s="440"/>
      <c r="H818" s="440"/>
    </row>
    <row r="819" spans="1:8" ht="14.25" x14ac:dyDescent="0.2">
      <c r="A819" s="441"/>
      <c r="B819" s="435"/>
      <c r="C819" s="434"/>
      <c r="D819" s="436"/>
      <c r="E819" s="440"/>
      <c r="F819" s="440"/>
      <c r="G819" s="440"/>
      <c r="H819" s="440"/>
    </row>
    <row r="820" spans="1:8" ht="14.25" x14ac:dyDescent="0.2">
      <c r="A820" s="441"/>
      <c r="B820" s="435"/>
      <c r="C820" s="434"/>
      <c r="D820" s="436"/>
      <c r="E820" s="440"/>
      <c r="F820" s="440"/>
      <c r="G820" s="440"/>
      <c r="H820" s="440"/>
    </row>
    <row r="821" spans="1:8" ht="14.25" x14ac:dyDescent="0.2">
      <c r="A821" s="441"/>
      <c r="B821" s="435"/>
      <c r="C821" s="434"/>
      <c r="D821" s="436"/>
      <c r="E821" s="440"/>
      <c r="F821" s="440"/>
      <c r="G821" s="440"/>
      <c r="H821" s="440"/>
    </row>
    <row r="822" spans="1:8" ht="14.25" x14ac:dyDescent="0.2">
      <c r="A822" s="441"/>
      <c r="B822" s="435"/>
      <c r="C822" s="434"/>
      <c r="D822" s="436"/>
      <c r="E822" s="440"/>
      <c r="F822" s="440"/>
      <c r="G822" s="440"/>
      <c r="H822" s="440"/>
    </row>
    <row r="823" spans="1:8" ht="14.25" x14ac:dyDescent="0.2">
      <c r="A823" s="441"/>
      <c r="B823" s="435"/>
      <c r="C823" s="434"/>
      <c r="D823" s="436"/>
      <c r="E823" s="440"/>
      <c r="F823" s="440"/>
      <c r="G823" s="440"/>
      <c r="H823" s="440"/>
    </row>
    <row r="824" spans="1:8" ht="14.25" x14ac:dyDescent="0.2">
      <c r="A824" s="441"/>
      <c r="B824" s="435"/>
      <c r="C824" s="434"/>
      <c r="D824" s="436"/>
      <c r="E824" s="440"/>
      <c r="F824" s="440"/>
      <c r="G824" s="440"/>
      <c r="H824" s="440"/>
    </row>
    <row r="825" spans="1:8" ht="14.25" x14ac:dyDescent="0.2">
      <c r="A825" s="441"/>
      <c r="B825" s="435"/>
      <c r="C825" s="434"/>
      <c r="D825" s="436"/>
      <c r="E825" s="440"/>
      <c r="F825" s="440"/>
      <c r="G825" s="440"/>
      <c r="H825" s="440"/>
    </row>
    <row r="826" spans="1:8" ht="14.25" x14ac:dyDescent="0.2">
      <c r="A826" s="441"/>
      <c r="B826" s="435"/>
      <c r="C826" s="434"/>
      <c r="D826" s="436"/>
      <c r="E826" s="440"/>
      <c r="F826" s="440"/>
      <c r="G826" s="440"/>
      <c r="H826" s="440"/>
    </row>
    <row r="827" spans="1:8" ht="14.25" x14ac:dyDescent="0.2">
      <c r="A827" s="441"/>
      <c r="B827" s="435"/>
      <c r="C827" s="434"/>
      <c r="D827" s="436"/>
      <c r="E827" s="440"/>
      <c r="F827" s="440"/>
      <c r="G827" s="440"/>
      <c r="H827" s="440"/>
    </row>
    <row r="828" spans="1:8" ht="14.25" x14ac:dyDescent="0.2">
      <c r="A828" s="441"/>
      <c r="B828" s="435"/>
      <c r="C828" s="434"/>
      <c r="D828" s="436"/>
      <c r="E828" s="440"/>
      <c r="F828" s="440"/>
      <c r="G828" s="440"/>
      <c r="H828" s="440"/>
    </row>
    <row r="829" spans="1:8" ht="14.25" x14ac:dyDescent="0.2">
      <c r="A829" s="441"/>
      <c r="B829" s="435"/>
      <c r="C829" s="434"/>
      <c r="D829" s="436"/>
      <c r="E829" s="440"/>
      <c r="F829" s="440"/>
      <c r="G829" s="440"/>
      <c r="H829" s="440"/>
    </row>
    <row r="830" spans="1:8" ht="14.25" x14ac:dyDescent="0.2">
      <c r="A830" s="441"/>
      <c r="B830" s="435"/>
      <c r="C830" s="434"/>
      <c r="D830" s="436"/>
      <c r="E830" s="440"/>
      <c r="F830" s="440"/>
      <c r="G830" s="440"/>
      <c r="H830" s="440"/>
    </row>
    <row r="831" spans="1:8" ht="14.25" x14ac:dyDescent="0.2">
      <c r="A831" s="441"/>
      <c r="B831" s="435"/>
      <c r="C831" s="434"/>
      <c r="D831" s="436"/>
      <c r="E831" s="440"/>
      <c r="F831" s="440"/>
      <c r="G831" s="440"/>
      <c r="H831" s="440"/>
    </row>
    <row r="832" spans="1:8" ht="14.25" x14ac:dyDescent="0.2">
      <c r="A832" s="441"/>
      <c r="B832" s="435"/>
      <c r="C832" s="434"/>
      <c r="D832" s="436"/>
      <c r="E832" s="440"/>
      <c r="F832" s="440"/>
      <c r="G832" s="440"/>
      <c r="H832" s="440"/>
    </row>
    <row r="833" spans="1:8" ht="14.25" x14ac:dyDescent="0.2">
      <c r="A833" s="441"/>
      <c r="B833" s="435"/>
      <c r="C833" s="434"/>
      <c r="D833" s="436"/>
      <c r="E833" s="440"/>
      <c r="F833" s="440"/>
      <c r="G833" s="440"/>
      <c r="H833" s="440"/>
    </row>
    <row r="834" spans="1:8" ht="14.25" x14ac:dyDescent="0.2">
      <c r="A834" s="441"/>
      <c r="B834" s="435"/>
      <c r="C834" s="434"/>
      <c r="D834" s="436"/>
      <c r="E834" s="440"/>
      <c r="F834" s="440"/>
      <c r="G834" s="440"/>
      <c r="H834" s="440"/>
    </row>
    <row r="835" spans="1:8" ht="14.25" x14ac:dyDescent="0.2">
      <c r="A835" s="441"/>
      <c r="B835" s="435"/>
      <c r="C835" s="434"/>
      <c r="D835" s="436"/>
      <c r="E835" s="440"/>
      <c r="F835" s="440"/>
      <c r="G835" s="440"/>
      <c r="H835" s="440"/>
    </row>
    <row r="836" spans="1:8" ht="14.25" x14ac:dyDescent="0.2">
      <c r="A836" s="441"/>
      <c r="B836" s="435"/>
      <c r="C836" s="434"/>
      <c r="D836" s="436"/>
      <c r="E836" s="440"/>
      <c r="F836" s="440"/>
      <c r="G836" s="440"/>
      <c r="H836" s="440"/>
    </row>
    <row r="837" spans="1:8" ht="14.25" x14ac:dyDescent="0.2">
      <c r="A837" s="441"/>
      <c r="B837" s="435"/>
      <c r="C837" s="434"/>
      <c r="D837" s="436"/>
      <c r="E837" s="440"/>
      <c r="F837" s="440"/>
      <c r="G837" s="440"/>
      <c r="H837" s="440"/>
    </row>
    <row r="838" spans="1:8" ht="14.25" x14ac:dyDescent="0.2">
      <c r="A838" s="441"/>
      <c r="B838" s="435"/>
      <c r="C838" s="434"/>
      <c r="D838" s="436"/>
      <c r="E838" s="440"/>
      <c r="F838" s="440"/>
      <c r="G838" s="440"/>
      <c r="H838" s="440"/>
    </row>
    <row r="839" spans="1:8" ht="14.25" x14ac:dyDescent="0.2">
      <c r="A839" s="441"/>
      <c r="B839" s="435"/>
      <c r="C839" s="434"/>
      <c r="D839" s="436"/>
      <c r="E839" s="440"/>
      <c r="F839" s="440"/>
      <c r="G839" s="440"/>
      <c r="H839" s="440"/>
    </row>
    <row r="840" spans="1:8" ht="14.25" x14ac:dyDescent="0.2">
      <c r="A840" s="441"/>
      <c r="B840" s="435"/>
      <c r="C840" s="434"/>
      <c r="D840" s="436"/>
      <c r="E840" s="440"/>
      <c r="F840" s="440"/>
      <c r="G840" s="440"/>
      <c r="H840" s="440"/>
    </row>
    <row r="841" spans="1:8" ht="14.25" x14ac:dyDescent="0.2">
      <c r="A841" s="441"/>
      <c r="B841" s="435"/>
      <c r="C841" s="434"/>
      <c r="D841" s="436"/>
      <c r="E841" s="440"/>
      <c r="F841" s="440"/>
      <c r="G841" s="440"/>
      <c r="H841" s="440"/>
    </row>
    <row r="842" spans="1:8" ht="14.25" x14ac:dyDescent="0.2">
      <c r="A842" s="441"/>
      <c r="B842" s="435"/>
      <c r="C842" s="434"/>
      <c r="D842" s="436"/>
      <c r="E842" s="440"/>
      <c r="F842" s="440"/>
      <c r="G842" s="440"/>
      <c r="H842" s="440"/>
    </row>
    <row r="843" spans="1:8" ht="14.25" x14ac:dyDescent="0.2">
      <c r="A843" s="441"/>
      <c r="B843" s="435"/>
      <c r="C843" s="434"/>
      <c r="D843" s="436"/>
      <c r="E843" s="440"/>
      <c r="F843" s="440"/>
      <c r="G843" s="440"/>
      <c r="H843" s="440"/>
    </row>
    <row r="844" spans="1:8" ht="14.25" x14ac:dyDescent="0.2">
      <c r="A844" s="441"/>
      <c r="B844" s="435"/>
      <c r="C844" s="434"/>
      <c r="D844" s="436"/>
      <c r="E844" s="440"/>
      <c r="F844" s="440"/>
      <c r="G844" s="440"/>
      <c r="H844" s="440"/>
    </row>
    <row r="845" spans="1:8" ht="14.25" x14ac:dyDescent="0.2">
      <c r="A845" s="441"/>
      <c r="B845" s="435"/>
      <c r="C845" s="434"/>
      <c r="D845" s="436"/>
      <c r="E845" s="440"/>
      <c r="F845" s="440"/>
      <c r="G845" s="440"/>
      <c r="H845" s="440"/>
    </row>
    <row r="846" spans="1:8" ht="14.25" x14ac:dyDescent="0.2">
      <c r="A846" s="441"/>
      <c r="B846" s="435"/>
      <c r="C846" s="434"/>
      <c r="D846" s="436"/>
      <c r="E846" s="440"/>
      <c r="F846" s="440"/>
      <c r="G846" s="440"/>
      <c r="H846" s="440"/>
    </row>
    <row r="847" spans="1:8" ht="14.25" x14ac:dyDescent="0.2">
      <c r="A847" s="441"/>
      <c r="B847" s="435"/>
      <c r="C847" s="434"/>
      <c r="D847" s="436"/>
      <c r="E847" s="440"/>
      <c r="F847" s="440"/>
      <c r="G847" s="440"/>
      <c r="H847" s="440"/>
    </row>
    <row r="848" spans="1:8" ht="14.25" x14ac:dyDescent="0.2">
      <c r="A848" s="441"/>
      <c r="B848" s="435"/>
      <c r="C848" s="434"/>
      <c r="D848" s="436"/>
      <c r="E848" s="440"/>
      <c r="F848" s="440"/>
      <c r="G848" s="440"/>
      <c r="H848" s="440"/>
    </row>
    <row r="849" spans="1:8" ht="14.25" x14ac:dyDescent="0.2">
      <c r="A849" s="441"/>
      <c r="B849" s="435"/>
      <c r="C849" s="434"/>
      <c r="D849" s="436"/>
      <c r="E849" s="440"/>
      <c r="F849" s="440"/>
      <c r="G849" s="440"/>
      <c r="H849" s="440"/>
    </row>
    <row r="850" spans="1:8" ht="14.25" x14ac:dyDescent="0.2">
      <c r="A850" s="441"/>
      <c r="B850" s="435"/>
      <c r="C850" s="434"/>
      <c r="D850" s="436"/>
      <c r="E850" s="440"/>
      <c r="F850" s="440"/>
      <c r="G850" s="440"/>
      <c r="H850" s="440"/>
    </row>
    <row r="851" spans="1:8" ht="14.25" x14ac:dyDescent="0.2">
      <c r="A851" s="441"/>
      <c r="B851" s="435"/>
      <c r="C851" s="434"/>
      <c r="D851" s="436"/>
      <c r="E851" s="440"/>
      <c r="F851" s="440"/>
      <c r="G851" s="440"/>
      <c r="H851" s="440"/>
    </row>
    <row r="852" spans="1:8" ht="14.25" x14ac:dyDescent="0.2">
      <c r="A852" s="441"/>
      <c r="B852" s="435"/>
      <c r="C852" s="434"/>
      <c r="D852" s="436"/>
      <c r="E852" s="440"/>
      <c r="F852" s="440"/>
      <c r="G852" s="440"/>
      <c r="H852" s="440"/>
    </row>
    <row r="853" spans="1:8" ht="14.25" x14ac:dyDescent="0.2">
      <c r="A853" s="441"/>
      <c r="B853" s="435"/>
      <c r="C853" s="434"/>
      <c r="D853" s="436"/>
      <c r="E853" s="440"/>
      <c r="F853" s="440"/>
      <c r="G853" s="440"/>
      <c r="H853" s="440"/>
    </row>
    <row r="854" spans="1:8" ht="14.25" x14ac:dyDescent="0.2">
      <c r="A854" s="441"/>
      <c r="B854" s="435"/>
      <c r="C854" s="434"/>
      <c r="D854" s="436"/>
      <c r="E854" s="440"/>
      <c r="F854" s="440"/>
      <c r="G854" s="440"/>
      <c r="H854" s="440"/>
    </row>
    <row r="855" spans="1:8" ht="14.25" x14ac:dyDescent="0.2">
      <c r="A855" s="441"/>
      <c r="B855" s="435"/>
      <c r="C855" s="434"/>
      <c r="D855" s="436"/>
      <c r="E855" s="440"/>
      <c r="F855" s="440"/>
      <c r="G855" s="440"/>
      <c r="H855" s="440"/>
    </row>
    <row r="856" spans="1:8" ht="14.25" x14ac:dyDescent="0.2">
      <c r="A856" s="441"/>
      <c r="B856" s="435"/>
      <c r="C856" s="434"/>
      <c r="D856" s="436"/>
      <c r="E856" s="440"/>
      <c r="F856" s="440"/>
      <c r="G856" s="440"/>
      <c r="H856" s="440"/>
    </row>
    <row r="857" spans="1:8" ht="14.25" x14ac:dyDescent="0.2">
      <c r="A857" s="441"/>
      <c r="B857" s="435"/>
      <c r="C857" s="434"/>
      <c r="D857" s="436"/>
      <c r="E857" s="440"/>
      <c r="F857" s="440"/>
      <c r="G857" s="440"/>
      <c r="H857" s="440"/>
    </row>
    <row r="858" spans="1:8" ht="14.25" x14ac:dyDescent="0.2">
      <c r="A858" s="441"/>
      <c r="B858" s="435"/>
      <c r="C858" s="434"/>
      <c r="D858" s="436"/>
      <c r="E858" s="440"/>
      <c r="F858" s="440"/>
      <c r="G858" s="440"/>
      <c r="H858" s="440"/>
    </row>
    <row r="859" spans="1:8" ht="14.25" x14ac:dyDescent="0.2">
      <c r="A859" s="441"/>
      <c r="B859" s="435"/>
      <c r="C859" s="434"/>
      <c r="D859" s="436"/>
      <c r="E859" s="440"/>
      <c r="F859" s="440"/>
      <c r="G859" s="440"/>
      <c r="H859" s="440"/>
    </row>
    <row r="860" spans="1:8" ht="14.25" x14ac:dyDescent="0.2">
      <c r="A860" s="441"/>
      <c r="B860" s="435"/>
      <c r="C860" s="434"/>
      <c r="D860" s="436"/>
      <c r="E860" s="440"/>
      <c r="F860" s="440"/>
      <c r="G860" s="440"/>
      <c r="H860" s="440"/>
    </row>
    <row r="861" spans="1:8" ht="14.25" x14ac:dyDescent="0.2">
      <c r="A861" s="441"/>
      <c r="B861" s="435"/>
      <c r="C861" s="434"/>
      <c r="D861" s="436"/>
      <c r="E861" s="440"/>
      <c r="F861" s="440"/>
      <c r="G861" s="440"/>
      <c r="H861" s="440"/>
    </row>
    <row r="862" spans="1:8" ht="14.25" x14ac:dyDescent="0.2">
      <c r="A862" s="441"/>
      <c r="B862" s="435"/>
      <c r="C862" s="434"/>
      <c r="D862" s="436"/>
      <c r="E862" s="440"/>
      <c r="F862" s="440"/>
      <c r="G862" s="440"/>
      <c r="H862" s="440"/>
    </row>
    <row r="863" spans="1:8" ht="14.25" x14ac:dyDescent="0.2">
      <c r="A863" s="441"/>
      <c r="B863" s="435"/>
      <c r="C863" s="434"/>
      <c r="D863" s="436"/>
      <c r="E863" s="440"/>
      <c r="F863" s="440"/>
      <c r="G863" s="440"/>
      <c r="H863" s="440"/>
    </row>
    <row r="864" spans="1:8" ht="14.25" x14ac:dyDescent="0.2">
      <c r="A864" s="441"/>
      <c r="B864" s="435"/>
      <c r="C864" s="434"/>
      <c r="D864" s="436"/>
      <c r="E864" s="440"/>
      <c r="F864" s="440"/>
      <c r="G864" s="440"/>
      <c r="H864" s="440"/>
    </row>
    <row r="865" spans="1:8" ht="14.25" x14ac:dyDescent="0.2">
      <c r="A865" s="441"/>
      <c r="B865" s="435"/>
      <c r="C865" s="434"/>
      <c r="D865" s="436"/>
      <c r="E865" s="440"/>
      <c r="F865" s="440"/>
      <c r="G865" s="440"/>
      <c r="H865" s="440"/>
    </row>
    <row r="866" spans="1:8" ht="14.25" x14ac:dyDescent="0.2">
      <c r="A866" s="441"/>
      <c r="B866" s="435"/>
      <c r="C866" s="434"/>
      <c r="D866" s="436"/>
      <c r="E866" s="440"/>
      <c r="F866" s="440"/>
      <c r="G866" s="440"/>
      <c r="H866" s="440"/>
    </row>
    <row r="867" spans="1:8" ht="14.25" x14ac:dyDescent="0.2">
      <c r="A867" s="441"/>
      <c r="B867" s="435"/>
      <c r="C867" s="434"/>
      <c r="D867" s="436"/>
      <c r="E867" s="440"/>
      <c r="F867" s="440"/>
      <c r="G867" s="440"/>
      <c r="H867" s="440"/>
    </row>
    <row r="868" spans="1:8" ht="14.25" x14ac:dyDescent="0.2">
      <c r="A868" s="441"/>
      <c r="B868" s="435"/>
      <c r="C868" s="434"/>
      <c r="D868" s="436"/>
      <c r="E868" s="440"/>
      <c r="F868" s="440"/>
      <c r="G868" s="440"/>
      <c r="H868" s="440"/>
    </row>
    <row r="869" spans="1:8" ht="14.25" x14ac:dyDescent="0.2">
      <c r="A869" s="441"/>
      <c r="B869" s="435"/>
      <c r="C869" s="434"/>
      <c r="D869" s="436"/>
      <c r="E869" s="440"/>
      <c r="F869" s="440"/>
      <c r="G869" s="440"/>
      <c r="H869" s="440"/>
    </row>
    <row r="870" spans="1:8" ht="14.25" x14ac:dyDescent="0.2">
      <c r="A870" s="441"/>
      <c r="B870" s="435"/>
      <c r="C870" s="434"/>
      <c r="D870" s="436"/>
      <c r="E870" s="440"/>
      <c r="F870" s="440"/>
      <c r="G870" s="440"/>
      <c r="H870" s="440"/>
    </row>
    <row r="871" spans="1:8" ht="14.25" x14ac:dyDescent="0.2">
      <c r="A871" s="441"/>
      <c r="B871" s="435"/>
      <c r="C871" s="434"/>
      <c r="D871" s="436"/>
      <c r="E871" s="440"/>
      <c r="F871" s="440"/>
      <c r="G871" s="440"/>
      <c r="H871" s="440"/>
    </row>
    <row r="872" spans="1:8" ht="14.25" x14ac:dyDescent="0.2">
      <c r="A872" s="441"/>
      <c r="B872" s="435"/>
      <c r="C872" s="434"/>
      <c r="D872" s="436"/>
      <c r="E872" s="440"/>
      <c r="F872" s="440"/>
      <c r="G872" s="440"/>
      <c r="H872" s="440"/>
    </row>
    <row r="873" spans="1:8" ht="14.25" x14ac:dyDescent="0.2">
      <c r="A873" s="441"/>
      <c r="B873" s="435"/>
      <c r="C873" s="434"/>
      <c r="D873" s="436"/>
      <c r="E873" s="440"/>
      <c r="F873" s="440"/>
      <c r="G873" s="440"/>
      <c r="H873" s="440"/>
    </row>
    <row r="874" spans="1:8" ht="14.25" x14ac:dyDescent="0.2">
      <c r="A874" s="441"/>
      <c r="B874" s="435"/>
      <c r="C874" s="434"/>
      <c r="D874" s="436"/>
      <c r="E874" s="440"/>
      <c r="F874" s="440"/>
      <c r="G874" s="440"/>
      <c r="H874" s="440"/>
    </row>
    <row r="875" spans="1:8" ht="14.25" x14ac:dyDescent="0.2">
      <c r="A875" s="441"/>
      <c r="B875" s="435"/>
      <c r="C875" s="434"/>
      <c r="D875" s="436"/>
      <c r="E875" s="440"/>
      <c r="F875" s="440"/>
      <c r="G875" s="440"/>
      <c r="H875" s="440"/>
    </row>
    <row r="876" spans="1:8" ht="14.25" x14ac:dyDescent="0.2">
      <c r="A876" s="441"/>
      <c r="B876" s="435"/>
      <c r="C876" s="434"/>
      <c r="D876" s="436"/>
      <c r="E876" s="440"/>
      <c r="F876" s="440"/>
      <c r="G876" s="440"/>
      <c r="H876" s="440"/>
    </row>
    <row r="877" spans="1:8" ht="14.25" x14ac:dyDescent="0.2">
      <c r="A877" s="441"/>
      <c r="B877" s="435"/>
      <c r="C877" s="434"/>
      <c r="D877" s="436"/>
      <c r="E877" s="440"/>
      <c r="F877" s="440"/>
      <c r="G877" s="440"/>
      <c r="H877" s="440"/>
    </row>
    <row r="878" spans="1:8" ht="14.25" x14ac:dyDescent="0.2">
      <c r="A878" s="441"/>
      <c r="B878" s="435"/>
      <c r="C878" s="434"/>
      <c r="D878" s="436"/>
      <c r="E878" s="440"/>
      <c r="F878" s="440"/>
      <c r="G878" s="440"/>
      <c r="H878" s="440"/>
    </row>
    <row r="879" spans="1:8" ht="14.25" x14ac:dyDescent="0.2">
      <c r="A879" s="441"/>
      <c r="B879" s="435"/>
      <c r="C879" s="434"/>
      <c r="D879" s="436"/>
      <c r="E879" s="440"/>
      <c r="F879" s="440"/>
      <c r="G879" s="440"/>
      <c r="H879" s="440"/>
    </row>
    <row r="880" spans="1:8" ht="14.25" x14ac:dyDescent="0.2">
      <c r="A880" s="441"/>
      <c r="B880" s="435"/>
      <c r="C880" s="434"/>
      <c r="D880" s="436"/>
      <c r="E880" s="440"/>
      <c r="F880" s="440"/>
      <c r="G880" s="440"/>
      <c r="H880" s="440"/>
    </row>
    <row r="881" spans="1:8" ht="14.25" x14ac:dyDescent="0.2">
      <c r="A881" s="441"/>
      <c r="B881" s="435"/>
      <c r="C881" s="434"/>
      <c r="D881" s="436"/>
      <c r="E881" s="440"/>
      <c r="F881" s="440"/>
      <c r="G881" s="440"/>
      <c r="H881" s="440"/>
    </row>
    <row r="882" spans="1:8" ht="14.25" x14ac:dyDescent="0.2">
      <c r="A882" s="441"/>
      <c r="B882" s="435"/>
      <c r="C882" s="434"/>
      <c r="D882" s="436"/>
      <c r="E882" s="440"/>
      <c r="F882" s="440"/>
      <c r="G882" s="440"/>
      <c r="H882" s="440"/>
    </row>
    <row r="883" spans="1:8" ht="14.25" x14ac:dyDescent="0.2">
      <c r="A883" s="441"/>
      <c r="B883" s="435"/>
      <c r="C883" s="434"/>
      <c r="D883" s="436"/>
      <c r="E883" s="440"/>
      <c r="F883" s="440"/>
      <c r="G883" s="440"/>
      <c r="H883" s="440"/>
    </row>
    <row r="884" spans="1:8" ht="14.25" x14ac:dyDescent="0.2">
      <c r="A884" s="441"/>
      <c r="B884" s="435"/>
      <c r="C884" s="434"/>
      <c r="D884" s="436"/>
      <c r="E884" s="440"/>
      <c r="F884" s="440"/>
      <c r="G884" s="440"/>
      <c r="H884" s="440"/>
    </row>
    <row r="885" spans="1:8" ht="14.25" x14ac:dyDescent="0.2">
      <c r="A885" s="441"/>
      <c r="B885" s="435"/>
      <c r="C885" s="434"/>
      <c r="D885" s="436"/>
      <c r="E885" s="440"/>
      <c r="F885" s="440"/>
      <c r="G885" s="440"/>
      <c r="H885" s="440"/>
    </row>
    <row r="886" spans="1:8" ht="14.25" x14ac:dyDescent="0.2">
      <c r="A886" s="441"/>
      <c r="B886" s="435"/>
      <c r="C886" s="434"/>
      <c r="D886" s="436"/>
      <c r="E886" s="440"/>
      <c r="F886" s="440"/>
      <c r="G886" s="440"/>
      <c r="H886" s="440"/>
    </row>
    <row r="887" spans="1:8" ht="14.25" x14ac:dyDescent="0.2">
      <c r="A887" s="441"/>
      <c r="B887" s="435"/>
      <c r="C887" s="434"/>
      <c r="D887" s="436"/>
      <c r="E887" s="440"/>
      <c r="F887" s="440"/>
      <c r="G887" s="440"/>
      <c r="H887" s="440"/>
    </row>
    <row r="888" spans="1:8" ht="14.25" x14ac:dyDescent="0.2">
      <c r="A888" s="441"/>
      <c r="B888" s="435"/>
      <c r="C888" s="434"/>
      <c r="D888" s="436"/>
      <c r="E888" s="440"/>
      <c r="F888" s="440"/>
      <c r="G888" s="440"/>
      <c r="H888" s="440"/>
    </row>
    <row r="889" spans="1:8" ht="14.25" x14ac:dyDescent="0.2">
      <c r="A889" s="441"/>
      <c r="B889" s="435"/>
      <c r="C889" s="434"/>
      <c r="D889" s="436"/>
      <c r="E889" s="440"/>
      <c r="F889" s="440"/>
      <c r="G889" s="440"/>
      <c r="H889" s="440"/>
    </row>
    <row r="890" spans="1:8" ht="14.25" x14ac:dyDescent="0.2">
      <c r="A890" s="441"/>
      <c r="B890" s="435"/>
      <c r="C890" s="434"/>
      <c r="D890" s="436"/>
      <c r="E890" s="440"/>
      <c r="F890" s="440"/>
      <c r="G890" s="440"/>
      <c r="H890" s="440"/>
    </row>
    <row r="891" spans="1:8" ht="14.25" x14ac:dyDescent="0.2">
      <c r="A891" s="441"/>
      <c r="B891" s="435"/>
      <c r="C891" s="434"/>
      <c r="D891" s="436"/>
      <c r="E891" s="440"/>
      <c r="F891" s="440"/>
      <c r="G891" s="440"/>
      <c r="H891" s="440"/>
    </row>
    <row r="892" spans="1:8" ht="14.25" x14ac:dyDescent="0.2">
      <c r="A892" s="441"/>
      <c r="B892" s="435"/>
      <c r="C892" s="434"/>
      <c r="D892" s="436"/>
      <c r="E892" s="440"/>
      <c r="F892" s="440"/>
      <c r="G892" s="440"/>
      <c r="H892" s="440"/>
    </row>
    <row r="893" spans="1:8" ht="14.25" x14ac:dyDescent="0.2">
      <c r="A893" s="441"/>
      <c r="B893" s="435"/>
      <c r="C893" s="434"/>
      <c r="D893" s="436"/>
      <c r="E893" s="440"/>
      <c r="F893" s="440"/>
      <c r="G893" s="440"/>
      <c r="H893" s="440"/>
    </row>
    <row r="894" spans="1:8" ht="14.25" x14ac:dyDescent="0.2">
      <c r="A894" s="441"/>
      <c r="B894" s="435"/>
      <c r="C894" s="434"/>
      <c r="D894" s="436"/>
      <c r="E894" s="440"/>
      <c r="F894" s="440"/>
      <c r="G894" s="440"/>
      <c r="H894" s="440"/>
    </row>
    <row r="895" spans="1:8" ht="14.25" x14ac:dyDescent="0.2">
      <c r="A895" s="441"/>
      <c r="B895" s="435"/>
      <c r="C895" s="434"/>
      <c r="D895" s="436"/>
      <c r="E895" s="440"/>
      <c r="F895" s="440"/>
      <c r="G895" s="440"/>
      <c r="H895" s="440"/>
    </row>
    <row r="896" spans="1:8" ht="14.25" x14ac:dyDescent="0.2">
      <c r="A896" s="441"/>
      <c r="B896" s="435"/>
      <c r="C896" s="434"/>
      <c r="D896" s="436"/>
      <c r="E896" s="440"/>
      <c r="F896" s="440"/>
      <c r="G896" s="440"/>
      <c r="H896" s="440"/>
    </row>
    <row r="897" spans="1:8" ht="14.25" x14ac:dyDescent="0.2">
      <c r="A897" s="440"/>
      <c r="B897" s="442"/>
      <c r="C897" s="434"/>
      <c r="D897" s="436"/>
      <c r="E897" s="440"/>
      <c r="F897" s="440"/>
      <c r="G897" s="440"/>
      <c r="H897" s="440"/>
    </row>
    <row r="898" spans="1:8" ht="14.25" x14ac:dyDescent="0.2">
      <c r="A898" s="440"/>
      <c r="B898" s="442"/>
      <c r="C898" s="434"/>
      <c r="D898" s="436"/>
      <c r="E898" s="440"/>
      <c r="F898" s="440"/>
      <c r="G898" s="440"/>
      <c r="H898" s="440"/>
    </row>
    <row r="899" spans="1:8" ht="14.25" x14ac:dyDescent="0.2">
      <c r="A899" s="440"/>
      <c r="B899" s="442"/>
      <c r="C899" s="434"/>
      <c r="D899" s="436"/>
      <c r="E899" s="440"/>
      <c r="F899" s="440"/>
      <c r="G899" s="440"/>
      <c r="H899" s="440"/>
    </row>
    <row r="900" spans="1:8" ht="14.25" x14ac:dyDescent="0.2">
      <c r="A900" s="440"/>
      <c r="B900" s="442"/>
      <c r="C900" s="443"/>
      <c r="D900" s="436"/>
      <c r="E900" s="440"/>
      <c r="F900" s="440"/>
      <c r="G900" s="440"/>
      <c r="H900" s="440"/>
    </row>
    <row r="901" spans="1:8" ht="14.25" x14ac:dyDescent="0.2">
      <c r="A901" s="440"/>
      <c r="B901" s="442"/>
      <c r="C901" s="443"/>
      <c r="D901" s="436"/>
      <c r="E901" s="440"/>
      <c r="F901" s="440"/>
      <c r="G901" s="440"/>
      <c r="H901" s="440"/>
    </row>
    <row r="902" spans="1:8" ht="14.25" x14ac:dyDescent="0.2">
      <c r="A902" s="440"/>
      <c r="B902" s="442"/>
      <c r="C902" s="443"/>
      <c r="D902" s="436"/>
      <c r="E902" s="440"/>
      <c r="F902" s="440"/>
      <c r="G902" s="440"/>
      <c r="H902" s="440"/>
    </row>
    <row r="903" spans="1:8" ht="14.25" x14ac:dyDescent="0.2">
      <c r="A903" s="440"/>
      <c r="B903" s="442"/>
      <c r="C903" s="443"/>
      <c r="D903" s="436"/>
      <c r="E903" s="440"/>
      <c r="F903" s="440"/>
      <c r="G903" s="440"/>
      <c r="H903" s="440"/>
    </row>
    <row r="904" spans="1:8" ht="14.25" x14ac:dyDescent="0.2">
      <c r="A904" s="440"/>
      <c r="B904" s="442"/>
      <c r="C904" s="443"/>
      <c r="D904" s="436"/>
      <c r="E904" s="440"/>
      <c r="F904" s="440"/>
      <c r="G904" s="440"/>
      <c r="H904" s="440"/>
    </row>
    <row r="905" spans="1:8" ht="14.25" x14ac:dyDescent="0.2">
      <c r="A905" s="440"/>
      <c r="B905" s="442"/>
      <c r="C905" s="443"/>
      <c r="D905" s="436"/>
      <c r="E905" s="440"/>
      <c r="F905" s="440"/>
      <c r="G905" s="440"/>
      <c r="H905" s="440"/>
    </row>
    <row r="906" spans="1:8" ht="14.25" x14ac:dyDescent="0.2">
      <c r="A906" s="440"/>
      <c r="B906" s="442"/>
      <c r="C906" s="443"/>
      <c r="D906" s="436"/>
      <c r="E906" s="440"/>
      <c r="F906" s="440"/>
      <c r="G906" s="440"/>
      <c r="H906" s="440"/>
    </row>
    <row r="907" spans="1:8" ht="14.25" x14ac:dyDescent="0.2">
      <c r="A907" s="440"/>
      <c r="B907" s="442"/>
      <c r="C907" s="443"/>
      <c r="D907" s="436"/>
      <c r="E907" s="440"/>
      <c r="F907" s="440"/>
      <c r="G907" s="440"/>
      <c r="H907" s="440"/>
    </row>
    <row r="908" spans="1:8" ht="14.25" x14ac:dyDescent="0.2">
      <c r="A908" s="440"/>
      <c r="B908" s="442"/>
      <c r="C908" s="443"/>
      <c r="D908" s="436"/>
      <c r="E908" s="440"/>
      <c r="F908" s="440"/>
      <c r="G908" s="440"/>
      <c r="H908" s="440"/>
    </row>
    <row r="909" spans="1:8" ht="14.25" x14ac:dyDescent="0.2">
      <c r="A909" s="440"/>
      <c r="B909" s="442"/>
      <c r="C909" s="443"/>
      <c r="D909" s="436"/>
      <c r="E909" s="440"/>
      <c r="F909" s="440"/>
      <c r="G909" s="440"/>
      <c r="H909" s="440"/>
    </row>
    <row r="910" spans="1:8" ht="14.25" x14ac:dyDescent="0.2">
      <c r="A910" s="440"/>
      <c r="B910" s="442"/>
      <c r="C910" s="443"/>
      <c r="D910" s="436"/>
      <c r="E910" s="440"/>
      <c r="F910" s="440"/>
      <c r="G910" s="440"/>
      <c r="H910" s="440"/>
    </row>
    <row r="911" spans="1:8" ht="14.25" x14ac:dyDescent="0.2">
      <c r="A911" s="440"/>
      <c r="B911" s="442"/>
      <c r="C911" s="443"/>
      <c r="D911" s="436"/>
      <c r="E911" s="440"/>
      <c r="F911" s="440"/>
      <c r="G911" s="440"/>
      <c r="H911" s="440"/>
    </row>
    <row r="912" spans="1:8" ht="14.25" x14ac:dyDescent="0.2">
      <c r="A912" s="440"/>
      <c r="B912" s="442"/>
      <c r="C912" s="443"/>
      <c r="D912" s="436"/>
      <c r="E912" s="440"/>
      <c r="F912" s="440"/>
      <c r="G912" s="440"/>
      <c r="H912" s="440"/>
    </row>
    <row r="913" spans="1:8" ht="14.25" x14ac:dyDescent="0.2">
      <c r="A913" s="440"/>
      <c r="B913" s="442"/>
      <c r="C913" s="443"/>
      <c r="D913" s="436"/>
      <c r="E913" s="440"/>
      <c r="F913" s="440"/>
      <c r="G913" s="440"/>
      <c r="H913" s="440"/>
    </row>
    <row r="914" spans="1:8" ht="14.25" x14ac:dyDescent="0.2">
      <c r="A914" s="440"/>
      <c r="B914" s="442"/>
      <c r="C914" s="443"/>
      <c r="D914" s="436"/>
      <c r="E914" s="440"/>
      <c r="F914" s="440"/>
      <c r="G914" s="440"/>
      <c r="H914" s="440"/>
    </row>
    <row r="915" spans="1:8" ht="14.25" x14ac:dyDescent="0.2">
      <c r="A915" s="440"/>
      <c r="B915" s="442"/>
      <c r="C915" s="443"/>
      <c r="D915" s="436"/>
      <c r="E915" s="440"/>
      <c r="F915" s="440"/>
      <c r="G915" s="440"/>
      <c r="H915" s="440"/>
    </row>
    <row r="916" spans="1:8" ht="14.25" x14ac:dyDescent="0.2">
      <c r="A916" s="440"/>
      <c r="B916" s="442"/>
      <c r="C916" s="443"/>
      <c r="D916" s="436"/>
      <c r="E916" s="440"/>
      <c r="F916" s="440"/>
      <c r="G916" s="440"/>
      <c r="H916" s="440"/>
    </row>
    <row r="917" spans="1:8" ht="14.25" x14ac:dyDescent="0.2">
      <c r="A917" s="440"/>
      <c r="B917" s="442"/>
      <c r="C917" s="443"/>
      <c r="D917" s="436"/>
      <c r="E917" s="440"/>
      <c r="F917" s="440"/>
      <c r="G917" s="440"/>
      <c r="H917" s="440"/>
    </row>
    <row r="918" spans="1:8" ht="14.25" x14ac:dyDescent="0.2">
      <c r="A918" s="440"/>
      <c r="B918" s="442"/>
      <c r="C918" s="443"/>
      <c r="D918" s="436"/>
      <c r="E918" s="440"/>
      <c r="F918" s="440"/>
      <c r="G918" s="440"/>
      <c r="H918" s="440"/>
    </row>
    <row r="919" spans="1:8" ht="14.25" x14ac:dyDescent="0.2">
      <c r="A919" s="440"/>
      <c r="B919" s="442"/>
      <c r="C919" s="443"/>
      <c r="D919" s="436"/>
      <c r="E919" s="440"/>
      <c r="F919" s="440"/>
      <c r="G919" s="440"/>
      <c r="H919" s="440"/>
    </row>
    <row r="920" spans="1:8" ht="14.25" x14ac:dyDescent="0.2">
      <c r="A920" s="440"/>
      <c r="B920" s="442"/>
      <c r="C920" s="443"/>
      <c r="D920" s="436"/>
      <c r="E920" s="440"/>
      <c r="F920" s="440"/>
      <c r="G920" s="440"/>
      <c r="H920" s="440"/>
    </row>
    <row r="921" spans="1:8" ht="14.25" x14ac:dyDescent="0.2">
      <c r="A921" s="440"/>
      <c r="B921" s="442"/>
      <c r="C921" s="443"/>
      <c r="D921" s="436"/>
      <c r="E921" s="440"/>
      <c r="F921" s="440"/>
      <c r="G921" s="440"/>
      <c r="H921" s="440"/>
    </row>
    <row r="922" spans="1:8" ht="14.25" x14ac:dyDescent="0.2">
      <c r="A922" s="440"/>
      <c r="B922" s="442"/>
      <c r="C922" s="443"/>
      <c r="D922" s="436"/>
      <c r="E922" s="440"/>
      <c r="F922" s="440"/>
      <c r="G922" s="440"/>
      <c r="H922" s="440"/>
    </row>
    <row r="923" spans="1:8" ht="14.25" x14ac:dyDescent="0.2">
      <c r="A923" s="440"/>
      <c r="B923" s="442"/>
      <c r="C923" s="443"/>
      <c r="D923" s="436"/>
      <c r="E923" s="440"/>
      <c r="F923" s="440"/>
      <c r="G923" s="440"/>
      <c r="H923" s="440"/>
    </row>
    <row r="924" spans="1:8" ht="14.25" x14ac:dyDescent="0.2">
      <c r="A924" s="440"/>
      <c r="B924" s="442"/>
      <c r="C924" s="443"/>
      <c r="D924" s="436"/>
      <c r="E924" s="440"/>
      <c r="F924" s="440"/>
      <c r="G924" s="440"/>
      <c r="H924" s="440"/>
    </row>
    <row r="925" spans="1:8" ht="14.25" x14ac:dyDescent="0.2">
      <c r="A925" s="440"/>
      <c r="B925" s="442"/>
      <c r="C925" s="443"/>
      <c r="D925" s="436"/>
      <c r="E925" s="440"/>
      <c r="F925" s="440"/>
      <c r="G925" s="440"/>
      <c r="H925" s="440"/>
    </row>
    <row r="926" spans="1:8" ht="14.25" x14ac:dyDescent="0.2">
      <c r="A926" s="440"/>
      <c r="B926" s="442"/>
      <c r="C926" s="443"/>
      <c r="D926" s="436"/>
      <c r="E926" s="440"/>
      <c r="F926" s="440"/>
      <c r="G926" s="440"/>
      <c r="H926" s="440"/>
    </row>
    <row r="927" spans="1:8" ht="14.25" x14ac:dyDescent="0.2">
      <c r="A927" s="440"/>
      <c r="B927" s="442"/>
      <c r="C927" s="443"/>
      <c r="D927" s="436"/>
      <c r="E927" s="440"/>
      <c r="F927" s="440"/>
      <c r="G927" s="440"/>
      <c r="H927" s="440"/>
    </row>
    <row r="928" spans="1:8" ht="14.25" x14ac:dyDescent="0.2">
      <c r="A928" s="440"/>
      <c r="B928" s="442"/>
      <c r="C928" s="443"/>
      <c r="D928" s="436"/>
      <c r="E928" s="440"/>
      <c r="F928" s="440"/>
      <c r="G928" s="440"/>
      <c r="H928" s="440"/>
    </row>
    <row r="929" spans="1:8" ht="14.25" x14ac:dyDescent="0.2">
      <c r="A929" s="440"/>
      <c r="B929" s="442"/>
      <c r="C929" s="443"/>
      <c r="D929" s="436"/>
      <c r="E929" s="440"/>
      <c r="F929" s="440"/>
      <c r="G929" s="440"/>
      <c r="H929" s="440"/>
    </row>
    <row r="930" spans="1:8" ht="14.25" x14ac:dyDescent="0.2">
      <c r="A930" s="440"/>
      <c r="B930" s="442"/>
      <c r="C930" s="443"/>
      <c r="D930" s="436"/>
      <c r="E930" s="440"/>
      <c r="F930" s="440"/>
      <c r="G930" s="440"/>
      <c r="H930" s="440"/>
    </row>
    <row r="931" spans="1:8" ht="14.25" x14ac:dyDescent="0.2">
      <c r="A931" s="440"/>
      <c r="B931" s="442"/>
      <c r="C931" s="443"/>
      <c r="D931" s="436"/>
      <c r="E931" s="440"/>
      <c r="F931" s="440"/>
      <c r="G931" s="440"/>
      <c r="H931" s="440"/>
    </row>
    <row r="932" spans="1:8" ht="14.25" x14ac:dyDescent="0.2">
      <c r="A932" s="440"/>
      <c r="B932" s="442"/>
      <c r="C932" s="443"/>
      <c r="D932" s="436"/>
      <c r="E932" s="440"/>
      <c r="F932" s="440"/>
      <c r="G932" s="440"/>
      <c r="H932" s="440"/>
    </row>
    <row r="933" spans="1:8" ht="14.25" x14ac:dyDescent="0.2">
      <c r="A933" s="440"/>
      <c r="B933" s="442"/>
      <c r="C933" s="443"/>
      <c r="D933" s="436"/>
      <c r="E933" s="440"/>
      <c r="F933" s="440"/>
      <c r="G933" s="440"/>
      <c r="H933" s="440"/>
    </row>
    <row r="934" spans="1:8" ht="14.25" x14ac:dyDescent="0.2">
      <c r="A934" s="440"/>
      <c r="B934" s="442"/>
      <c r="C934" s="443"/>
      <c r="D934" s="436"/>
      <c r="E934" s="440"/>
      <c r="F934" s="440"/>
      <c r="G934" s="440"/>
      <c r="H934" s="440"/>
    </row>
    <row r="935" spans="1:8" ht="14.25" x14ac:dyDescent="0.2">
      <c r="A935" s="440"/>
      <c r="B935" s="442"/>
      <c r="C935" s="443"/>
      <c r="D935" s="436"/>
      <c r="E935" s="440"/>
      <c r="F935" s="440"/>
      <c r="G935" s="440"/>
      <c r="H935" s="440"/>
    </row>
    <row r="936" spans="1:8" ht="14.25" x14ac:dyDescent="0.2">
      <c r="A936" s="440"/>
      <c r="B936" s="442"/>
      <c r="C936" s="443"/>
      <c r="D936" s="436"/>
      <c r="E936" s="440"/>
      <c r="F936" s="440"/>
      <c r="G936" s="440"/>
      <c r="H936" s="440"/>
    </row>
    <row r="937" spans="1:8" ht="14.25" x14ac:dyDescent="0.2">
      <c r="A937" s="440"/>
      <c r="B937" s="442"/>
      <c r="C937" s="443"/>
      <c r="D937" s="436"/>
      <c r="E937" s="440"/>
      <c r="F937" s="440"/>
      <c r="G937" s="440"/>
      <c r="H937" s="440"/>
    </row>
    <row r="938" spans="1:8" ht="14.25" x14ac:dyDescent="0.2">
      <c r="A938" s="440"/>
      <c r="B938" s="442"/>
      <c r="C938" s="443"/>
      <c r="D938" s="436"/>
      <c r="E938" s="440"/>
      <c r="F938" s="440"/>
      <c r="G938" s="440"/>
      <c r="H938" s="440"/>
    </row>
    <row r="939" spans="1:8" ht="14.25" x14ac:dyDescent="0.2">
      <c r="A939" s="440"/>
      <c r="B939" s="442"/>
      <c r="C939" s="443"/>
      <c r="D939" s="436"/>
      <c r="E939" s="440"/>
      <c r="F939" s="440"/>
      <c r="G939" s="440"/>
      <c r="H939" s="440"/>
    </row>
    <row r="940" spans="1:8" ht="14.25" x14ac:dyDescent="0.2">
      <c r="A940" s="440"/>
      <c r="B940" s="442"/>
      <c r="C940" s="443"/>
      <c r="D940" s="436"/>
      <c r="E940" s="440"/>
      <c r="F940" s="440"/>
      <c r="G940" s="440"/>
      <c r="H940" s="440"/>
    </row>
    <row r="941" spans="1:8" ht="14.25" x14ac:dyDescent="0.2">
      <c r="A941" s="440"/>
      <c r="B941" s="442"/>
      <c r="C941" s="443"/>
      <c r="D941" s="436"/>
      <c r="E941" s="440"/>
      <c r="F941" s="440"/>
      <c r="G941" s="440"/>
      <c r="H941" s="440"/>
    </row>
    <row r="942" spans="1:8" ht="14.25" x14ac:dyDescent="0.2">
      <c r="A942" s="440"/>
      <c r="B942" s="442"/>
      <c r="C942" s="443"/>
      <c r="D942" s="436"/>
      <c r="E942" s="440"/>
      <c r="F942" s="440"/>
      <c r="G942" s="440"/>
      <c r="H942" s="440"/>
    </row>
    <row r="943" spans="1:8" ht="14.25" x14ac:dyDescent="0.2">
      <c r="A943" s="440"/>
      <c r="B943" s="442"/>
      <c r="C943" s="443"/>
      <c r="D943" s="436"/>
      <c r="E943" s="440"/>
      <c r="F943" s="440"/>
      <c r="G943" s="440"/>
      <c r="H943" s="440"/>
    </row>
    <row r="944" spans="1:8" ht="14.25" x14ac:dyDescent="0.2">
      <c r="A944" s="440"/>
      <c r="B944" s="442"/>
      <c r="C944" s="443"/>
      <c r="D944" s="436"/>
      <c r="E944" s="440"/>
      <c r="F944" s="440"/>
      <c r="G944" s="440"/>
      <c r="H944" s="440"/>
    </row>
    <row r="945" spans="1:8" ht="14.25" x14ac:dyDescent="0.2">
      <c r="A945" s="440"/>
      <c r="B945" s="442"/>
      <c r="C945" s="443"/>
      <c r="D945" s="436"/>
      <c r="E945" s="440"/>
      <c r="F945" s="440"/>
      <c r="G945" s="440"/>
      <c r="H945" s="440"/>
    </row>
    <row r="946" spans="1:8" ht="14.25" x14ac:dyDescent="0.2">
      <c r="A946" s="440"/>
      <c r="B946" s="442"/>
      <c r="C946" s="443"/>
      <c r="D946" s="436"/>
      <c r="E946" s="440"/>
      <c r="F946" s="440"/>
      <c r="G946" s="440"/>
      <c r="H946" s="440"/>
    </row>
    <row r="947" spans="1:8" ht="14.25" x14ac:dyDescent="0.2">
      <c r="A947" s="440"/>
      <c r="B947" s="442"/>
      <c r="C947" s="443"/>
      <c r="D947" s="436"/>
      <c r="E947" s="440"/>
      <c r="F947" s="440"/>
      <c r="G947" s="440"/>
      <c r="H947" s="440"/>
    </row>
    <row r="948" spans="1:8" ht="14.25" x14ac:dyDescent="0.2">
      <c r="A948" s="440"/>
      <c r="B948" s="442"/>
      <c r="C948" s="443"/>
      <c r="D948" s="436"/>
      <c r="E948" s="440"/>
      <c r="F948" s="440"/>
      <c r="G948" s="440"/>
      <c r="H948" s="440"/>
    </row>
    <row r="949" spans="1:8" ht="14.25" x14ac:dyDescent="0.2">
      <c r="A949" s="440"/>
      <c r="B949" s="442"/>
      <c r="C949" s="443"/>
      <c r="D949" s="436"/>
      <c r="E949" s="440"/>
      <c r="F949" s="440"/>
      <c r="G949" s="440"/>
      <c r="H949" s="440"/>
    </row>
    <row r="950" spans="1:8" ht="14.25" x14ac:dyDescent="0.2">
      <c r="A950" s="440"/>
      <c r="B950" s="442"/>
      <c r="C950" s="443"/>
      <c r="D950" s="436"/>
      <c r="E950" s="440"/>
      <c r="F950" s="440"/>
      <c r="G950" s="440"/>
      <c r="H950" s="440"/>
    </row>
    <row r="951" spans="1:8" ht="14.25" x14ac:dyDescent="0.2">
      <c r="A951" s="440"/>
      <c r="B951" s="442"/>
      <c r="C951" s="443"/>
      <c r="D951" s="436"/>
      <c r="E951" s="440"/>
      <c r="F951" s="440"/>
      <c r="G951" s="440"/>
      <c r="H951" s="440"/>
    </row>
    <row r="952" spans="1:8" ht="14.25" x14ac:dyDescent="0.2">
      <c r="A952" s="440"/>
      <c r="B952" s="442"/>
      <c r="C952" s="443"/>
      <c r="D952" s="436"/>
      <c r="E952" s="440"/>
      <c r="F952" s="440"/>
      <c r="G952" s="440"/>
      <c r="H952" s="440"/>
    </row>
    <row r="953" spans="1:8" ht="14.25" x14ac:dyDescent="0.2">
      <c r="A953" s="440"/>
      <c r="B953" s="442"/>
      <c r="C953" s="443"/>
      <c r="D953" s="436"/>
      <c r="E953" s="440"/>
      <c r="F953" s="440"/>
      <c r="G953" s="440"/>
      <c r="H953" s="440"/>
    </row>
    <row r="954" spans="1:8" ht="14.25" x14ac:dyDescent="0.2">
      <c r="A954" s="440"/>
      <c r="B954" s="442"/>
      <c r="C954" s="443"/>
      <c r="D954" s="436"/>
      <c r="E954" s="440"/>
      <c r="F954" s="440"/>
      <c r="G954" s="440"/>
      <c r="H954" s="440"/>
    </row>
    <row r="955" spans="1:8" ht="14.25" x14ac:dyDescent="0.2">
      <c r="A955" s="440"/>
      <c r="B955" s="442"/>
      <c r="C955" s="443"/>
      <c r="D955" s="436"/>
      <c r="E955" s="440"/>
      <c r="F955" s="440"/>
      <c r="G955" s="440"/>
      <c r="H955" s="440"/>
    </row>
    <row r="956" spans="1:8" ht="14.25" x14ac:dyDescent="0.2">
      <c r="A956" s="440"/>
      <c r="B956" s="442"/>
      <c r="C956" s="443"/>
      <c r="D956" s="436"/>
      <c r="E956" s="440"/>
      <c r="F956" s="440"/>
      <c r="G956" s="440"/>
      <c r="H956" s="440"/>
    </row>
    <row r="957" spans="1:8" ht="14.25" x14ac:dyDescent="0.2">
      <c r="A957" s="440"/>
      <c r="B957" s="442"/>
      <c r="C957" s="443"/>
      <c r="D957" s="436"/>
      <c r="E957" s="440"/>
      <c r="F957" s="440"/>
      <c r="G957" s="440"/>
      <c r="H957" s="440"/>
    </row>
    <row r="958" spans="1:8" ht="14.25" x14ac:dyDescent="0.2">
      <c r="A958" s="440"/>
      <c r="B958" s="442"/>
      <c r="C958" s="443"/>
      <c r="D958" s="436"/>
      <c r="E958" s="440"/>
      <c r="F958" s="440"/>
      <c r="G958" s="440"/>
      <c r="H958" s="440"/>
    </row>
    <row r="959" spans="1:8" ht="14.25" x14ac:dyDescent="0.2">
      <c r="A959" s="440"/>
      <c r="B959" s="442"/>
      <c r="C959" s="443"/>
      <c r="D959" s="436"/>
      <c r="E959" s="440"/>
      <c r="F959" s="440"/>
      <c r="G959" s="440"/>
      <c r="H959" s="440"/>
    </row>
    <row r="960" spans="1:8" ht="14.25" x14ac:dyDescent="0.2">
      <c r="A960" s="440"/>
      <c r="B960" s="442"/>
      <c r="C960" s="443"/>
      <c r="D960" s="436"/>
      <c r="E960" s="440"/>
      <c r="F960" s="440"/>
      <c r="G960" s="440"/>
      <c r="H960" s="440"/>
    </row>
    <row r="961" spans="1:8" ht="14.25" x14ac:dyDescent="0.2">
      <c r="A961" s="440"/>
      <c r="B961" s="442"/>
      <c r="C961" s="443"/>
      <c r="D961" s="436"/>
      <c r="E961" s="440"/>
      <c r="F961" s="440"/>
      <c r="G961" s="440"/>
      <c r="H961" s="440"/>
    </row>
    <row r="962" spans="1:8" ht="14.25" x14ac:dyDescent="0.2">
      <c r="A962" s="440"/>
      <c r="B962" s="442"/>
      <c r="C962" s="443"/>
      <c r="D962" s="436"/>
      <c r="E962" s="440"/>
      <c r="F962" s="440"/>
      <c r="G962" s="440"/>
      <c r="H962" s="440"/>
    </row>
    <row r="963" spans="1:8" ht="14.25" x14ac:dyDescent="0.2">
      <c r="A963" s="440"/>
      <c r="B963" s="442"/>
      <c r="C963" s="443"/>
      <c r="D963" s="436"/>
      <c r="E963" s="440"/>
      <c r="F963" s="440"/>
      <c r="G963" s="440"/>
      <c r="H963" s="440"/>
    </row>
    <row r="964" spans="1:8" ht="14.25" x14ac:dyDescent="0.2">
      <c r="A964" s="440"/>
      <c r="B964" s="442"/>
      <c r="C964" s="443"/>
      <c r="D964" s="436"/>
      <c r="E964" s="440"/>
      <c r="F964" s="440"/>
      <c r="G964" s="440"/>
      <c r="H964" s="440"/>
    </row>
    <row r="965" spans="1:8" ht="14.25" x14ac:dyDescent="0.2">
      <c r="A965" s="440"/>
      <c r="B965" s="442"/>
      <c r="C965" s="443"/>
      <c r="D965" s="436"/>
      <c r="E965" s="440"/>
      <c r="F965" s="440"/>
      <c r="G965" s="440"/>
      <c r="H965" s="440"/>
    </row>
    <row r="966" spans="1:8" ht="14.25" x14ac:dyDescent="0.2">
      <c r="A966" s="440"/>
      <c r="B966" s="442"/>
      <c r="C966" s="443"/>
      <c r="D966" s="436"/>
      <c r="E966" s="440"/>
      <c r="F966" s="440"/>
      <c r="G966" s="440"/>
      <c r="H966" s="440"/>
    </row>
    <row r="967" spans="1:8" ht="14.25" x14ac:dyDescent="0.2">
      <c r="A967" s="440"/>
      <c r="B967" s="442"/>
      <c r="C967" s="443"/>
      <c r="D967" s="436"/>
      <c r="E967" s="440"/>
      <c r="F967" s="440"/>
      <c r="G967" s="440"/>
      <c r="H967" s="440"/>
    </row>
    <row r="968" spans="1:8" ht="14.25" x14ac:dyDescent="0.2">
      <c r="A968" s="440"/>
      <c r="B968" s="442"/>
      <c r="C968" s="443"/>
      <c r="D968" s="436"/>
      <c r="E968" s="440"/>
      <c r="F968" s="440"/>
      <c r="G968" s="440"/>
      <c r="H968" s="440"/>
    </row>
    <row r="969" spans="1:8" ht="14.25" x14ac:dyDescent="0.2">
      <c r="A969" s="440"/>
      <c r="B969" s="442"/>
      <c r="C969" s="443"/>
      <c r="D969" s="436"/>
      <c r="E969" s="440"/>
      <c r="F969" s="440"/>
      <c r="G969" s="440"/>
      <c r="H969" s="440"/>
    </row>
    <row r="970" spans="1:8" ht="14.25" x14ac:dyDescent="0.2">
      <c r="A970" s="440"/>
      <c r="B970" s="442"/>
      <c r="C970" s="443"/>
      <c r="D970" s="436"/>
      <c r="E970" s="440"/>
      <c r="F970" s="440"/>
      <c r="G970" s="440"/>
      <c r="H970" s="440"/>
    </row>
    <row r="971" spans="1:8" ht="14.25" x14ac:dyDescent="0.2">
      <c r="A971" s="440"/>
      <c r="B971" s="442"/>
      <c r="C971" s="443"/>
      <c r="D971" s="436"/>
      <c r="E971" s="440"/>
      <c r="F971" s="440"/>
      <c r="G971" s="440"/>
      <c r="H971" s="440"/>
    </row>
    <row r="972" spans="1:8" ht="14.25" x14ac:dyDescent="0.2">
      <c r="A972" s="440"/>
      <c r="B972" s="442"/>
      <c r="C972" s="443"/>
      <c r="D972" s="436"/>
      <c r="E972" s="440"/>
      <c r="F972" s="440"/>
      <c r="G972" s="440"/>
      <c r="H972" s="440"/>
    </row>
    <row r="973" spans="1:8" ht="14.25" x14ac:dyDescent="0.2">
      <c r="A973" s="440"/>
      <c r="B973" s="442"/>
      <c r="C973" s="443"/>
      <c r="D973" s="436"/>
      <c r="E973" s="440"/>
      <c r="F973" s="440"/>
      <c r="G973" s="440"/>
      <c r="H973" s="440"/>
    </row>
    <row r="974" spans="1:8" ht="14.25" x14ac:dyDescent="0.2">
      <c r="A974" s="440"/>
      <c r="B974" s="442"/>
      <c r="C974" s="443"/>
      <c r="D974" s="436"/>
      <c r="E974" s="440"/>
      <c r="F974" s="440"/>
      <c r="G974" s="440"/>
      <c r="H974" s="440"/>
    </row>
    <row r="975" spans="1:8" ht="14.25" x14ac:dyDescent="0.2">
      <c r="A975" s="440"/>
      <c r="B975" s="442"/>
      <c r="C975" s="443"/>
      <c r="D975" s="436"/>
      <c r="E975" s="440"/>
      <c r="F975" s="440"/>
      <c r="G975" s="440"/>
      <c r="H975" s="440"/>
    </row>
    <row r="976" spans="1:8" ht="14.25" x14ac:dyDescent="0.2">
      <c r="A976" s="440"/>
      <c r="B976" s="442"/>
      <c r="C976" s="443"/>
      <c r="D976" s="436"/>
      <c r="E976" s="440"/>
      <c r="F976" s="440"/>
      <c r="G976" s="440"/>
      <c r="H976" s="440"/>
    </row>
    <row r="977" spans="3:8" ht="14.25" x14ac:dyDescent="0.2">
      <c r="C977" s="443"/>
      <c r="F977" s="440"/>
      <c r="G977" s="440"/>
      <c r="H977" s="440"/>
    </row>
    <row r="978" spans="3:8" ht="14.25" x14ac:dyDescent="0.2">
      <c r="C978" s="443"/>
      <c r="F978" s="440"/>
      <c r="G978" s="440"/>
      <c r="H978" s="440"/>
    </row>
    <row r="979" spans="3:8" ht="14.25" x14ac:dyDescent="0.2">
      <c r="C979" s="443"/>
      <c r="F979" s="440"/>
      <c r="G979" s="440"/>
      <c r="H979" s="440"/>
    </row>
    <row r="980" spans="3:8" ht="14.25" x14ac:dyDescent="0.2">
      <c r="F980" s="440"/>
      <c r="G980" s="440"/>
      <c r="H980" s="440"/>
    </row>
  </sheetData>
  <sheetProtection algorithmName="SHA-512" hashValue="/mpJLUe3cPY703d2cve075VmxGv5u25Fm70g0SoAz6vnTmpdJb2VArSrEzv2HAa7KEg/2N6MPVVse8J7Pi9iTA==" saltValue="5DQndIzp/6gBdvpB0bOhzQ==" spinCount="100000" sheet="1" objects="1" scenarios="1"/>
  <pageMargins left="0.78740157480314965" right="0.78740157480314965" top="0.98425196850393704" bottom="0.98425196850393704" header="0.51181102362204722" footer="0.51181102362204722"/>
  <pageSetup paperSize="9" scale="90" orientation="landscape" horizontalDpi="4294967293" verticalDpi="300" r:id="rId1"/>
  <headerFooter alignWithMargins="0"/>
  <rowBreaks count="5" manualBreakCount="5">
    <brk id="37" max="16383" man="1"/>
    <brk id="77" max="16383" man="1"/>
    <brk id="112" max="16383" man="1"/>
    <brk id="147" max="16383" man="1"/>
    <brk id="185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88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197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82" t="s">
        <v>3076</v>
      </c>
      <c r="F9" s="609"/>
      <c r="G9" s="609"/>
      <c r="H9" s="609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ROUNDUP(J80,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ROUNDUP((SUM(BE80:BE87)),  2)</f>
        <v>0</v>
      </c>
      <c r="I33" s="94">
        <v>0.21</v>
      </c>
      <c r="J33" s="84">
        <f>ROUNDUP(((SUM(BE80:BE87))*I33),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ROUNDUP((SUM(BF80:BF87)),  2)</f>
        <v>0</v>
      </c>
      <c r="I34" s="94">
        <v>0.15</v>
      </c>
      <c r="J34" s="84">
        <f>ROUNDUP(((SUM(BF80:BF87))*I34),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ROUNDUP((SUM(BG80:BG87)),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ROUNDUP((SUM(BH80:BH87)),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ROUNDUP((SUM(BI80:BI87)),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SO 07 - Přípojka NN pro ČSOV 2 + ovládání a regulace ČSOV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J80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288</v>
      </c>
      <c r="E60" s="106"/>
      <c r="F60" s="106"/>
      <c r="G60" s="106"/>
      <c r="H60" s="106"/>
      <c r="I60" s="106"/>
      <c r="J60" s="107">
        <f>J81</f>
        <v>0</v>
      </c>
      <c r="L60" s="104"/>
    </row>
    <row r="61" spans="2:47" s="1" customFormat="1" ht="21.75" customHeight="1" x14ac:dyDescent="0.2">
      <c r="B61" s="33"/>
      <c r="L61" s="33"/>
    </row>
    <row r="62" spans="2:47" s="1" customFormat="1" ht="6.95" customHeight="1" x14ac:dyDescent="0.2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 x14ac:dyDescent="0.2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 x14ac:dyDescent="0.2">
      <c r="B67" s="33"/>
      <c r="C67" s="22" t="s">
        <v>211</v>
      </c>
      <c r="L67" s="33"/>
    </row>
    <row r="68" spans="2:63" s="1" customFormat="1" ht="6.95" customHeight="1" x14ac:dyDescent="0.2">
      <c r="B68" s="33"/>
      <c r="L68" s="33"/>
    </row>
    <row r="69" spans="2:63" s="1" customFormat="1" ht="12" customHeight="1" x14ac:dyDescent="0.2">
      <c r="B69" s="33"/>
      <c r="C69" s="28" t="s">
        <v>16</v>
      </c>
      <c r="L69" s="33"/>
    </row>
    <row r="70" spans="2:63" s="1" customFormat="1" ht="16.5" customHeight="1" x14ac:dyDescent="0.2">
      <c r="B70" s="33"/>
      <c r="E70" s="610" t="str">
        <f>E7</f>
        <v>Malšovice - Kanalizace a ČOV II.etapa_ČOV 820EO</v>
      </c>
      <c r="F70" s="611"/>
      <c r="G70" s="611"/>
      <c r="H70" s="611"/>
      <c r="L70" s="33"/>
    </row>
    <row r="71" spans="2:63" s="1" customFormat="1" ht="12" customHeight="1" x14ac:dyDescent="0.2">
      <c r="B71" s="33"/>
      <c r="C71" s="28" t="s">
        <v>203</v>
      </c>
      <c r="L71" s="33"/>
    </row>
    <row r="72" spans="2:63" s="1" customFormat="1" ht="16.5" customHeight="1" x14ac:dyDescent="0.2">
      <c r="B72" s="33"/>
      <c r="E72" s="582" t="str">
        <f>E9</f>
        <v>SO 07 - Přípojka NN pro ČSOV 2 + ovládání a regulace ČSOV</v>
      </c>
      <c r="F72" s="609"/>
      <c r="G72" s="609"/>
      <c r="H72" s="609"/>
      <c r="L72" s="33"/>
    </row>
    <row r="73" spans="2:63" s="1" customFormat="1" ht="6.95" customHeight="1" x14ac:dyDescent="0.2">
      <c r="B73" s="33"/>
      <c r="L73" s="33"/>
    </row>
    <row r="74" spans="2:63" s="1" customFormat="1" ht="12" customHeight="1" x14ac:dyDescent="0.2">
      <c r="B74" s="33"/>
      <c r="C74" s="28" t="s">
        <v>21</v>
      </c>
      <c r="F74" s="26" t="str">
        <f>F12</f>
        <v>Malšovice</v>
      </c>
      <c r="I74" s="28" t="s">
        <v>23</v>
      </c>
      <c r="J74" s="50" t="str">
        <f>IF(J12="","",J12)</f>
        <v>21. 12. 2022</v>
      </c>
      <c r="L74" s="33"/>
    </row>
    <row r="75" spans="2:63" s="1" customFormat="1" ht="6.95" customHeight="1" x14ac:dyDescent="0.2">
      <c r="B75" s="33"/>
      <c r="L75" s="33"/>
    </row>
    <row r="76" spans="2:63" s="1" customFormat="1" ht="25.7" customHeight="1" x14ac:dyDescent="0.2">
      <c r="B76" s="33"/>
      <c r="C76" s="28" t="s">
        <v>25</v>
      </c>
      <c r="F76" s="26" t="str">
        <f>E15</f>
        <v>Obec Malšovice</v>
      </c>
      <c r="I76" s="28" t="s">
        <v>31</v>
      </c>
      <c r="J76" s="31" t="str">
        <f>E21</f>
        <v>AZ Consult spol. s r.o.</v>
      </c>
      <c r="L76" s="33"/>
    </row>
    <row r="77" spans="2:63" s="1" customFormat="1" ht="15.2" customHeight="1" x14ac:dyDescent="0.2">
      <c r="B77" s="33"/>
      <c r="C77" s="28" t="s">
        <v>29</v>
      </c>
      <c r="F77" s="26" t="str">
        <f>IF(E18="","",E18)</f>
        <v>Vyplň údaj</v>
      </c>
      <c r="I77" s="28" t="s">
        <v>34</v>
      </c>
      <c r="J77" s="31" t="str">
        <f>E24</f>
        <v>Dagmar Sedláčková</v>
      </c>
      <c r="L77" s="33"/>
    </row>
    <row r="78" spans="2:63" s="1" customFormat="1" ht="10.35" customHeight="1" x14ac:dyDescent="0.2">
      <c r="B78" s="33"/>
      <c r="L78" s="33"/>
    </row>
    <row r="79" spans="2:63" s="10" customFormat="1" ht="29.25" customHeight="1" x14ac:dyDescent="0.2">
      <c r="B79" s="112"/>
      <c r="C79" s="113" t="s">
        <v>212</v>
      </c>
      <c r="D79" s="114" t="s">
        <v>58</v>
      </c>
      <c r="E79" s="114" t="s">
        <v>54</v>
      </c>
      <c r="F79" s="114" t="s">
        <v>55</v>
      </c>
      <c r="G79" s="114" t="s">
        <v>213</v>
      </c>
      <c r="H79" s="114" t="s">
        <v>214</v>
      </c>
      <c r="I79" s="114" t="s">
        <v>215</v>
      </c>
      <c r="J79" s="114" t="s">
        <v>207</v>
      </c>
      <c r="K79" s="115" t="s">
        <v>216</v>
      </c>
      <c r="L79" s="112"/>
      <c r="M79" s="57" t="s">
        <v>19</v>
      </c>
      <c r="N79" s="58" t="s">
        <v>43</v>
      </c>
      <c r="O79" s="58" t="s">
        <v>217</v>
      </c>
      <c r="P79" s="58" t="s">
        <v>218</v>
      </c>
      <c r="Q79" s="58" t="s">
        <v>219</v>
      </c>
      <c r="R79" s="58" t="s">
        <v>220</v>
      </c>
      <c r="S79" s="58" t="s">
        <v>221</v>
      </c>
      <c r="T79" s="59" t="s">
        <v>222</v>
      </c>
    </row>
    <row r="80" spans="2:63" s="1" customFormat="1" ht="22.9" customHeight="1" x14ac:dyDescent="0.25">
      <c r="B80" s="33"/>
      <c r="C80" s="62" t="s">
        <v>223</v>
      </c>
      <c r="J80" s="116">
        <f>BK80</f>
        <v>0</v>
      </c>
      <c r="L80" s="33"/>
      <c r="M80" s="60"/>
      <c r="N80" s="51"/>
      <c r="O80" s="51"/>
      <c r="P80" s="117">
        <f>P81</f>
        <v>0</v>
      </c>
      <c r="Q80" s="51"/>
      <c r="R80" s="117">
        <f>R81</f>
        <v>0</v>
      </c>
      <c r="S80" s="51"/>
      <c r="T80" s="118">
        <f>T81</f>
        <v>0</v>
      </c>
      <c r="AT80" s="18" t="s">
        <v>72</v>
      </c>
      <c r="AU80" s="18" t="s">
        <v>208</v>
      </c>
      <c r="BK80" s="119">
        <f>BK81</f>
        <v>0</v>
      </c>
    </row>
    <row r="81" spans="2:65" s="11" customFormat="1" ht="25.9" customHeight="1" x14ac:dyDescent="0.2">
      <c r="B81" s="120"/>
      <c r="D81" s="121" t="s">
        <v>72</v>
      </c>
      <c r="E81" s="122" t="s">
        <v>331</v>
      </c>
      <c r="F81" s="122" t="s">
        <v>529</v>
      </c>
      <c r="I81" s="123"/>
      <c r="J81" s="124">
        <f>BK81</f>
        <v>0</v>
      </c>
      <c r="L81" s="120"/>
      <c r="M81" s="125"/>
      <c r="P81" s="126">
        <f>SUM(P82:P87)</f>
        <v>0</v>
      </c>
      <c r="R81" s="126">
        <f>SUM(R82:R87)</f>
        <v>0</v>
      </c>
      <c r="T81" s="127">
        <f>SUM(T82:T87)</f>
        <v>0</v>
      </c>
      <c r="AR81" s="121" t="s">
        <v>246</v>
      </c>
      <c r="AT81" s="128" t="s">
        <v>72</v>
      </c>
      <c r="AU81" s="128" t="s">
        <v>73</v>
      </c>
      <c r="AY81" s="121" t="s">
        <v>226</v>
      </c>
      <c r="BK81" s="129">
        <f>SUM(BK82:BK87)</f>
        <v>0</v>
      </c>
    </row>
    <row r="82" spans="2:65" s="1" customFormat="1" ht="16.5" customHeight="1" x14ac:dyDescent="0.2">
      <c r="B82" s="33"/>
      <c r="C82" s="132" t="s">
        <v>81</v>
      </c>
      <c r="D82" s="132" t="s">
        <v>228</v>
      </c>
      <c r="E82" s="133" t="s">
        <v>3068</v>
      </c>
      <c r="F82" s="134" t="s">
        <v>3077</v>
      </c>
      <c r="G82" s="135" t="s">
        <v>793</v>
      </c>
      <c r="H82" s="136">
        <v>1</v>
      </c>
      <c r="I82" s="137"/>
      <c r="J82" s="138">
        <f>ROUND(I82*H82,2)</f>
        <v>0</v>
      </c>
      <c r="K82" s="134" t="s">
        <v>19</v>
      </c>
      <c r="L82" s="33"/>
      <c r="M82" s="139" t="s">
        <v>19</v>
      </c>
      <c r="N82" s="140" t="s">
        <v>44</v>
      </c>
      <c r="P82" s="141">
        <f>O82*H82</f>
        <v>0</v>
      </c>
      <c r="Q82" s="141">
        <v>0</v>
      </c>
      <c r="R82" s="141">
        <f>Q82*H82</f>
        <v>0</v>
      </c>
      <c r="S82" s="141">
        <v>0</v>
      </c>
      <c r="T82" s="142">
        <f>S82*H82</f>
        <v>0</v>
      </c>
      <c r="AR82" s="143" t="s">
        <v>3070</v>
      </c>
      <c r="AT82" s="143" t="s">
        <v>228</v>
      </c>
      <c r="AU82" s="143" t="s">
        <v>81</v>
      </c>
      <c r="AY82" s="18" t="s">
        <v>226</v>
      </c>
      <c r="BE82" s="144">
        <f>IF(N82="základní",J82,0)</f>
        <v>0</v>
      </c>
      <c r="BF82" s="144">
        <f>IF(N82="snížená",J82,0)</f>
        <v>0</v>
      </c>
      <c r="BG82" s="144">
        <f>IF(N82="zákl. přenesená",J82,0)</f>
        <v>0</v>
      </c>
      <c r="BH82" s="144">
        <f>IF(N82="sníž. přenesená",J82,0)</f>
        <v>0</v>
      </c>
      <c r="BI82" s="144">
        <f>IF(N82="nulová",J82,0)</f>
        <v>0</v>
      </c>
      <c r="BJ82" s="18" t="s">
        <v>81</v>
      </c>
      <c r="BK82" s="144">
        <f>ROUND(I82*H82,2)</f>
        <v>0</v>
      </c>
      <c r="BL82" s="18" t="s">
        <v>3070</v>
      </c>
      <c r="BM82" s="143" t="s">
        <v>3078</v>
      </c>
    </row>
    <row r="83" spans="2:65" s="15" customFormat="1" x14ac:dyDescent="0.2">
      <c r="B83" s="185"/>
      <c r="D83" s="150" t="s">
        <v>237</v>
      </c>
      <c r="E83" s="186" t="s">
        <v>19</v>
      </c>
      <c r="F83" s="187" t="s">
        <v>3079</v>
      </c>
      <c r="H83" s="186" t="s">
        <v>19</v>
      </c>
      <c r="I83" s="188"/>
      <c r="L83" s="185"/>
      <c r="M83" s="189"/>
      <c r="T83" s="190"/>
      <c r="AT83" s="186" t="s">
        <v>237</v>
      </c>
      <c r="AU83" s="186" t="s">
        <v>81</v>
      </c>
      <c r="AV83" s="15" t="s">
        <v>81</v>
      </c>
      <c r="AW83" s="15" t="s">
        <v>33</v>
      </c>
      <c r="AX83" s="15" t="s">
        <v>73</v>
      </c>
      <c r="AY83" s="186" t="s">
        <v>226</v>
      </c>
    </row>
    <row r="84" spans="2:65" s="12" customFormat="1" x14ac:dyDescent="0.2">
      <c r="B84" s="149"/>
      <c r="D84" s="150" t="s">
        <v>237</v>
      </c>
      <c r="E84" s="151" t="s">
        <v>19</v>
      </c>
      <c r="F84" s="152" t="s">
        <v>1015</v>
      </c>
      <c r="H84" s="153">
        <v>1</v>
      </c>
      <c r="I84" s="154"/>
      <c r="L84" s="149"/>
      <c r="M84" s="155"/>
      <c r="T84" s="156"/>
      <c r="AT84" s="151" t="s">
        <v>237</v>
      </c>
      <c r="AU84" s="151" t="s">
        <v>81</v>
      </c>
      <c r="AV84" s="12" t="s">
        <v>83</v>
      </c>
      <c r="AW84" s="12" t="s">
        <v>33</v>
      </c>
      <c r="AX84" s="12" t="s">
        <v>81</v>
      </c>
      <c r="AY84" s="151" t="s">
        <v>226</v>
      </c>
    </row>
    <row r="85" spans="2:65" s="1" customFormat="1" ht="16.5" customHeight="1" x14ac:dyDescent="0.2">
      <c r="B85" s="33"/>
      <c r="C85" s="132" t="s">
        <v>83</v>
      </c>
      <c r="D85" s="132" t="s">
        <v>228</v>
      </c>
      <c r="E85" s="133" t="s">
        <v>3073</v>
      </c>
      <c r="F85" s="134" t="s">
        <v>3074</v>
      </c>
      <c r="G85" s="135" t="s">
        <v>793</v>
      </c>
      <c r="H85" s="136">
        <v>1</v>
      </c>
      <c r="I85" s="137"/>
      <c r="J85" s="138">
        <f>ROUND(I85*H85,2)</f>
        <v>0</v>
      </c>
      <c r="K85" s="134" t="s">
        <v>19</v>
      </c>
      <c r="L85" s="33"/>
      <c r="M85" s="139" t="s">
        <v>19</v>
      </c>
      <c r="N85" s="140" t="s">
        <v>44</v>
      </c>
      <c r="P85" s="141">
        <f>O85*H85</f>
        <v>0</v>
      </c>
      <c r="Q85" s="141">
        <v>0</v>
      </c>
      <c r="R85" s="141">
        <f>Q85*H85</f>
        <v>0</v>
      </c>
      <c r="S85" s="141">
        <v>0</v>
      </c>
      <c r="T85" s="142">
        <f>S85*H85</f>
        <v>0</v>
      </c>
      <c r="AR85" s="143" t="s">
        <v>3070</v>
      </c>
      <c r="AT85" s="143" t="s">
        <v>228</v>
      </c>
      <c r="AU85" s="143" t="s">
        <v>81</v>
      </c>
      <c r="AY85" s="18" t="s">
        <v>226</v>
      </c>
      <c r="BE85" s="144">
        <f>IF(N85="základní",J85,0)</f>
        <v>0</v>
      </c>
      <c r="BF85" s="144">
        <f>IF(N85="snížená",J85,0)</f>
        <v>0</v>
      </c>
      <c r="BG85" s="144">
        <f>IF(N85="zákl. přenesená",J85,0)</f>
        <v>0</v>
      </c>
      <c r="BH85" s="144">
        <f>IF(N85="sníž. přenesená",J85,0)</f>
        <v>0</v>
      </c>
      <c r="BI85" s="144">
        <f>IF(N85="nulová",J85,0)</f>
        <v>0</v>
      </c>
      <c r="BJ85" s="18" t="s">
        <v>81</v>
      </c>
      <c r="BK85" s="144">
        <f>ROUND(I85*H85,2)</f>
        <v>0</v>
      </c>
      <c r="BL85" s="18" t="s">
        <v>3070</v>
      </c>
      <c r="BM85" s="143" t="s">
        <v>3080</v>
      </c>
    </row>
    <row r="86" spans="2:65" s="15" customFormat="1" x14ac:dyDescent="0.2">
      <c r="B86" s="185"/>
      <c r="D86" s="150" t="s">
        <v>237</v>
      </c>
      <c r="E86" s="186" t="s">
        <v>19</v>
      </c>
      <c r="F86" s="187" t="s">
        <v>3079</v>
      </c>
      <c r="H86" s="186" t="s">
        <v>19</v>
      </c>
      <c r="I86" s="188"/>
      <c r="L86" s="185"/>
      <c r="M86" s="189"/>
      <c r="T86" s="190"/>
      <c r="AT86" s="186" t="s">
        <v>237</v>
      </c>
      <c r="AU86" s="186" t="s">
        <v>81</v>
      </c>
      <c r="AV86" s="15" t="s">
        <v>81</v>
      </c>
      <c r="AW86" s="15" t="s">
        <v>33</v>
      </c>
      <c r="AX86" s="15" t="s">
        <v>73</v>
      </c>
      <c r="AY86" s="186" t="s">
        <v>226</v>
      </c>
    </row>
    <row r="87" spans="2:65" s="12" customFormat="1" x14ac:dyDescent="0.2">
      <c r="B87" s="149"/>
      <c r="D87" s="150" t="s">
        <v>237</v>
      </c>
      <c r="E87" s="151" t="s">
        <v>19</v>
      </c>
      <c r="F87" s="152" t="s">
        <v>1015</v>
      </c>
      <c r="H87" s="153">
        <v>1</v>
      </c>
      <c r="I87" s="154"/>
      <c r="L87" s="149"/>
      <c r="M87" s="191"/>
      <c r="N87" s="192"/>
      <c r="O87" s="192"/>
      <c r="P87" s="192"/>
      <c r="Q87" s="192"/>
      <c r="R87" s="192"/>
      <c r="S87" s="192"/>
      <c r="T87" s="193"/>
      <c r="AT87" s="151" t="s">
        <v>237</v>
      </c>
      <c r="AU87" s="151" t="s">
        <v>81</v>
      </c>
      <c r="AV87" s="12" t="s">
        <v>83</v>
      </c>
      <c r="AW87" s="12" t="s">
        <v>33</v>
      </c>
      <c r="AX87" s="12" t="s">
        <v>81</v>
      </c>
      <c r="AY87" s="151" t="s">
        <v>226</v>
      </c>
    </row>
    <row r="88" spans="2:65" s="1" customFormat="1" ht="6.95" customHeight="1" x14ac:dyDescent="0.2"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33"/>
    </row>
  </sheetData>
  <sheetProtection algorithmName="SHA-512" hashValue="mXvJzhrhB9Sd15CZPCiAzWyZCF+UfSkiZi9qI9nv62Wt7dnbtJmdsPFbWYVpB05Js7lcQoYBn7ckuPv3UBpQww==" saltValue="Zhu+sSINBaSsDvI59bIwP+75rug9ThYgy2DYIC4ORr340SDh31gTU8CN+3GEuDciuXVqqLXuw9DAFsp++PaeQA==" spinCount="100000" sheet="1" objects="1" scenarios="1" formatColumns="0" formatRows="0" autoFilter="0"/>
  <autoFilter ref="C79:K87" xr:uid="{00000000-0009-0000-0000-000024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6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93</v>
      </c>
      <c r="AZ2" s="167" t="s">
        <v>545</v>
      </c>
      <c r="BA2" s="167" t="s">
        <v>546</v>
      </c>
      <c r="BB2" s="167" t="s">
        <v>277</v>
      </c>
      <c r="BC2" s="167" t="s">
        <v>547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548</v>
      </c>
      <c r="BA3" s="167" t="s">
        <v>549</v>
      </c>
      <c r="BB3" s="167" t="s">
        <v>277</v>
      </c>
      <c r="BC3" s="167" t="s">
        <v>550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56" ht="6.95" customHeight="1" x14ac:dyDescent="0.2">
      <c r="B5" s="21"/>
      <c r="L5" s="21"/>
    </row>
    <row r="6" spans="2:56" ht="12" customHeight="1" x14ac:dyDescent="0.2">
      <c r="B6" s="21"/>
      <c r="D6" s="28" t="s">
        <v>16</v>
      </c>
      <c r="L6" s="21"/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56" ht="12" customHeight="1" x14ac:dyDescent="0.2">
      <c r="B8" s="21"/>
      <c r="D8" s="28" t="s">
        <v>203</v>
      </c>
      <c r="L8" s="21"/>
    </row>
    <row r="9" spans="2:56" s="1" customFormat="1" ht="16.5" customHeight="1" x14ac:dyDescent="0.2">
      <c r="B9" s="33"/>
      <c r="E9" s="610" t="s">
        <v>279</v>
      </c>
      <c r="F9" s="609"/>
      <c r="G9" s="609"/>
      <c r="H9" s="609"/>
      <c r="L9" s="33"/>
    </row>
    <row r="10" spans="2:56" s="1" customFormat="1" ht="12" customHeight="1" x14ac:dyDescent="0.2">
      <c r="B10" s="33"/>
      <c r="D10" s="28" t="s">
        <v>280</v>
      </c>
      <c r="L10" s="33"/>
    </row>
    <row r="11" spans="2:56" s="1" customFormat="1" ht="16.5" customHeight="1" x14ac:dyDescent="0.2">
      <c r="B11" s="33"/>
      <c r="E11" s="582" t="s">
        <v>551</v>
      </c>
      <c r="F11" s="609"/>
      <c r="G11" s="609"/>
      <c r="H11" s="609"/>
      <c r="L11" s="33"/>
    </row>
    <row r="12" spans="2:56" s="1" customFormat="1" x14ac:dyDescent="0.2">
      <c r="B12" s="33"/>
      <c r="L12" s="33"/>
    </row>
    <row r="13" spans="2:5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5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56" s="1" customFormat="1" ht="10.9" customHeight="1" x14ac:dyDescent="0.2">
      <c r="B15" s="33"/>
      <c r="L15" s="33"/>
    </row>
    <row r="16" spans="2:5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ROUNDUP(J97,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ROUNDUP((SUM(BE97:BE264)),  2)</f>
        <v>0</v>
      </c>
      <c r="I35" s="94">
        <v>0.21</v>
      </c>
      <c r="J35" s="84">
        <f>ROUNDUP(((SUM(BE97:BE264))*I35),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ROUNDUP((SUM(BF97:BF264)),  2)</f>
        <v>0</v>
      </c>
      <c r="I36" s="94">
        <v>0.15</v>
      </c>
      <c r="J36" s="84">
        <f>ROUNDUP(((SUM(BF97:BF264))*I36),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ROUNDUP((SUM(BG97:BG264)),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ROUNDUP((SUM(BH97:BH264)),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ROUNDUP((SUM(BI97:BI264)),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279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SO 01.2 - ČOV - Stavební a konstrukční část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J97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209</v>
      </c>
      <c r="E64" s="106"/>
      <c r="F64" s="106"/>
      <c r="G64" s="106"/>
      <c r="H64" s="106"/>
      <c r="I64" s="106"/>
      <c r="J64" s="107">
        <f>J98</f>
        <v>0</v>
      </c>
      <c r="L64" s="104"/>
    </row>
    <row r="65" spans="2:12" s="9" customFormat="1" ht="19.899999999999999" customHeight="1" x14ac:dyDescent="0.2">
      <c r="B65" s="108"/>
      <c r="D65" s="109" t="s">
        <v>210</v>
      </c>
      <c r="E65" s="110"/>
      <c r="F65" s="110"/>
      <c r="G65" s="110"/>
      <c r="H65" s="110"/>
      <c r="I65" s="110"/>
      <c r="J65" s="111">
        <f>J99</f>
        <v>0</v>
      </c>
      <c r="L65" s="108"/>
    </row>
    <row r="66" spans="2:12" s="9" customFormat="1" ht="19.899999999999999" customHeight="1" x14ac:dyDescent="0.2">
      <c r="B66" s="108"/>
      <c r="D66" s="109" t="s">
        <v>552</v>
      </c>
      <c r="E66" s="110"/>
      <c r="F66" s="110"/>
      <c r="G66" s="110"/>
      <c r="H66" s="110"/>
      <c r="I66" s="110"/>
      <c r="J66" s="111">
        <f>J138</f>
        <v>0</v>
      </c>
      <c r="L66" s="108"/>
    </row>
    <row r="67" spans="2:12" s="9" customFormat="1" ht="19.899999999999999" customHeight="1" x14ac:dyDescent="0.2">
      <c r="B67" s="108"/>
      <c r="D67" s="109" t="s">
        <v>282</v>
      </c>
      <c r="E67" s="110"/>
      <c r="F67" s="110"/>
      <c r="G67" s="110"/>
      <c r="H67" s="110"/>
      <c r="I67" s="110"/>
      <c r="J67" s="111">
        <f>J164</f>
        <v>0</v>
      </c>
      <c r="L67" s="108"/>
    </row>
    <row r="68" spans="2:12" s="9" customFormat="1" ht="19.899999999999999" customHeight="1" x14ac:dyDescent="0.2">
      <c r="B68" s="108"/>
      <c r="D68" s="109" t="s">
        <v>553</v>
      </c>
      <c r="E68" s="110"/>
      <c r="F68" s="110"/>
      <c r="G68" s="110"/>
      <c r="H68" s="110"/>
      <c r="I68" s="110"/>
      <c r="J68" s="111">
        <f>J201</f>
        <v>0</v>
      </c>
      <c r="L68" s="108"/>
    </row>
    <row r="69" spans="2:12" s="9" customFormat="1" ht="19.899999999999999" customHeight="1" x14ac:dyDescent="0.2">
      <c r="B69" s="108"/>
      <c r="D69" s="109" t="s">
        <v>286</v>
      </c>
      <c r="E69" s="110"/>
      <c r="F69" s="110"/>
      <c r="G69" s="110"/>
      <c r="H69" s="110"/>
      <c r="I69" s="110"/>
      <c r="J69" s="111">
        <f>J208</f>
        <v>0</v>
      </c>
      <c r="L69" s="108"/>
    </row>
    <row r="70" spans="2:12" s="9" customFormat="1" ht="19.899999999999999" customHeight="1" x14ac:dyDescent="0.2">
      <c r="B70" s="108"/>
      <c r="D70" s="109" t="s">
        <v>554</v>
      </c>
      <c r="E70" s="110"/>
      <c r="F70" s="110"/>
      <c r="G70" s="110"/>
      <c r="H70" s="110"/>
      <c r="I70" s="110"/>
      <c r="J70" s="111">
        <f>J241</f>
        <v>0</v>
      </c>
      <c r="L70" s="108"/>
    </row>
    <row r="71" spans="2:12" s="8" customFormat="1" ht="24.95" customHeight="1" x14ac:dyDescent="0.2">
      <c r="B71" s="104"/>
      <c r="D71" s="105" t="s">
        <v>555</v>
      </c>
      <c r="E71" s="106"/>
      <c r="F71" s="106"/>
      <c r="G71" s="106"/>
      <c r="H71" s="106"/>
      <c r="I71" s="106"/>
      <c r="J71" s="107">
        <f>J244</f>
        <v>0</v>
      </c>
      <c r="L71" s="104"/>
    </row>
    <row r="72" spans="2:12" s="9" customFormat="1" ht="19.899999999999999" customHeight="1" x14ac:dyDescent="0.2">
      <c r="B72" s="108"/>
      <c r="D72" s="109" t="s">
        <v>556</v>
      </c>
      <c r="E72" s="110"/>
      <c r="F72" s="110"/>
      <c r="G72" s="110"/>
      <c r="H72" s="110"/>
      <c r="I72" s="110"/>
      <c r="J72" s="111">
        <f>J245</f>
        <v>0</v>
      </c>
      <c r="L72" s="108"/>
    </row>
    <row r="73" spans="2:12" s="9" customFormat="1" ht="19.899999999999999" customHeight="1" x14ac:dyDescent="0.2">
      <c r="B73" s="108"/>
      <c r="D73" s="109" t="s">
        <v>557</v>
      </c>
      <c r="E73" s="110"/>
      <c r="F73" s="110"/>
      <c r="G73" s="110"/>
      <c r="H73" s="110"/>
      <c r="I73" s="110"/>
      <c r="J73" s="111">
        <f>J250</f>
        <v>0</v>
      </c>
      <c r="L73" s="108"/>
    </row>
    <row r="74" spans="2:12" s="9" customFormat="1" ht="19.899999999999999" customHeight="1" x14ac:dyDescent="0.2">
      <c r="B74" s="108"/>
      <c r="D74" s="109" t="s">
        <v>558</v>
      </c>
      <c r="E74" s="110"/>
      <c r="F74" s="110"/>
      <c r="G74" s="110"/>
      <c r="H74" s="110"/>
      <c r="I74" s="110"/>
      <c r="J74" s="111">
        <f>J254</f>
        <v>0</v>
      </c>
      <c r="L74" s="108"/>
    </row>
    <row r="75" spans="2:12" s="9" customFormat="1" ht="19.899999999999999" customHeight="1" x14ac:dyDescent="0.2">
      <c r="B75" s="108"/>
      <c r="D75" s="109" t="s">
        <v>559</v>
      </c>
      <c r="E75" s="110"/>
      <c r="F75" s="110"/>
      <c r="G75" s="110"/>
      <c r="H75" s="110"/>
      <c r="I75" s="110"/>
      <c r="J75" s="111">
        <f>J262</f>
        <v>0</v>
      </c>
      <c r="L75" s="108"/>
    </row>
    <row r="76" spans="2:12" s="1" customFormat="1" ht="21.75" customHeight="1" x14ac:dyDescent="0.2">
      <c r="B76" s="33"/>
      <c r="L76" s="33"/>
    </row>
    <row r="77" spans="2:12" s="1" customFormat="1" ht="6.95" customHeight="1" x14ac:dyDescent="0.2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20" s="1" customFormat="1" ht="6.95" customHeight="1" x14ac:dyDescent="0.2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20" s="1" customFormat="1" ht="24.95" customHeight="1" x14ac:dyDescent="0.2">
      <c r="B82" s="33"/>
      <c r="C82" s="22" t="s">
        <v>211</v>
      </c>
      <c r="L82" s="33"/>
    </row>
    <row r="83" spans="2:20" s="1" customFormat="1" ht="6.95" customHeight="1" x14ac:dyDescent="0.2">
      <c r="B83" s="33"/>
      <c r="L83" s="33"/>
    </row>
    <row r="84" spans="2:20" s="1" customFormat="1" ht="12" customHeight="1" x14ac:dyDescent="0.2">
      <c r="B84" s="33"/>
      <c r="C84" s="28" t="s">
        <v>16</v>
      </c>
      <c r="L84" s="33"/>
    </row>
    <row r="85" spans="2:20" s="1" customFormat="1" ht="16.5" customHeight="1" x14ac:dyDescent="0.2">
      <c r="B85" s="33"/>
      <c r="E85" s="610" t="str">
        <f>E7</f>
        <v>Malšovice - Kanalizace a ČOV II.etapa_ČOV 820EO</v>
      </c>
      <c r="F85" s="611"/>
      <c r="G85" s="611"/>
      <c r="H85" s="611"/>
      <c r="L85" s="33"/>
    </row>
    <row r="86" spans="2:20" ht="12" customHeight="1" x14ac:dyDescent="0.2">
      <c r="B86" s="21"/>
      <c r="C86" s="28" t="s">
        <v>203</v>
      </c>
      <c r="L86" s="21"/>
    </row>
    <row r="87" spans="2:20" s="1" customFormat="1" ht="16.5" customHeight="1" x14ac:dyDescent="0.2">
      <c r="B87" s="33"/>
      <c r="E87" s="610" t="s">
        <v>279</v>
      </c>
      <c r="F87" s="609"/>
      <c r="G87" s="609"/>
      <c r="H87" s="609"/>
      <c r="L87" s="33"/>
    </row>
    <row r="88" spans="2:20" s="1" customFormat="1" ht="12" customHeight="1" x14ac:dyDescent="0.2">
      <c r="B88" s="33"/>
      <c r="C88" s="28" t="s">
        <v>280</v>
      </c>
      <c r="L88" s="33"/>
    </row>
    <row r="89" spans="2:20" s="1" customFormat="1" ht="16.5" customHeight="1" x14ac:dyDescent="0.2">
      <c r="B89" s="33"/>
      <c r="E89" s="582" t="str">
        <f>E11</f>
        <v>SO 01.2 - ČOV - Stavební a konstrukční část</v>
      </c>
      <c r="F89" s="609"/>
      <c r="G89" s="609"/>
      <c r="H89" s="609"/>
      <c r="L89" s="33"/>
    </row>
    <row r="90" spans="2:20" s="1" customFormat="1" ht="6.95" customHeight="1" x14ac:dyDescent="0.2">
      <c r="B90" s="33"/>
      <c r="L90" s="33"/>
    </row>
    <row r="91" spans="2:20" s="1" customFormat="1" ht="12" customHeight="1" x14ac:dyDescent="0.2">
      <c r="B91" s="33"/>
      <c r="C91" s="28" t="s">
        <v>21</v>
      </c>
      <c r="F91" s="26" t="str">
        <f>F14</f>
        <v>Malšovice</v>
      </c>
      <c r="I91" s="28" t="s">
        <v>23</v>
      </c>
      <c r="J91" s="50" t="str">
        <f>IF(J14="","",J14)</f>
        <v>21. 12. 2022</v>
      </c>
      <c r="L91" s="33"/>
    </row>
    <row r="92" spans="2:20" s="1" customFormat="1" ht="6.95" customHeight="1" x14ac:dyDescent="0.2">
      <c r="B92" s="33"/>
      <c r="L92" s="33"/>
    </row>
    <row r="93" spans="2:20" s="1" customFormat="1" ht="25.7" customHeight="1" x14ac:dyDescent="0.2">
      <c r="B93" s="33"/>
      <c r="C93" s="28" t="s">
        <v>25</v>
      </c>
      <c r="F93" s="26" t="str">
        <f>E17</f>
        <v>Obec Malšovice</v>
      </c>
      <c r="I93" s="28" t="s">
        <v>31</v>
      </c>
      <c r="J93" s="31" t="str">
        <f>E23</f>
        <v>AZ Consult spol. s r.o.</v>
      </c>
      <c r="L93" s="33"/>
    </row>
    <row r="94" spans="2:20" s="1" customFormat="1" ht="15.2" customHeight="1" x14ac:dyDescent="0.2">
      <c r="B94" s="33"/>
      <c r="C94" s="28" t="s">
        <v>29</v>
      </c>
      <c r="F94" s="26" t="str">
        <f>IF(E20="","",E20)</f>
        <v>Vyplň údaj</v>
      </c>
      <c r="I94" s="28" t="s">
        <v>34</v>
      </c>
      <c r="J94" s="31" t="str">
        <f>E26</f>
        <v>Dagmar Sedláčková</v>
      </c>
      <c r="L94" s="33"/>
    </row>
    <row r="95" spans="2:20" s="1" customFormat="1" ht="10.35" customHeight="1" x14ac:dyDescent="0.2">
      <c r="B95" s="33"/>
      <c r="L95" s="33"/>
    </row>
    <row r="96" spans="2:20" s="10" customFormat="1" ht="29.25" customHeight="1" x14ac:dyDescent="0.2">
      <c r="B96" s="112"/>
      <c r="C96" s="113" t="s">
        <v>212</v>
      </c>
      <c r="D96" s="114" t="s">
        <v>58</v>
      </c>
      <c r="E96" s="114" t="s">
        <v>54</v>
      </c>
      <c r="F96" s="114" t="s">
        <v>55</v>
      </c>
      <c r="G96" s="114" t="s">
        <v>213</v>
      </c>
      <c r="H96" s="114" t="s">
        <v>214</v>
      </c>
      <c r="I96" s="114" t="s">
        <v>215</v>
      </c>
      <c r="J96" s="114" t="s">
        <v>207</v>
      </c>
      <c r="K96" s="115" t="s">
        <v>216</v>
      </c>
      <c r="L96" s="112"/>
      <c r="M96" s="57" t="s">
        <v>19</v>
      </c>
      <c r="N96" s="58" t="s">
        <v>43</v>
      </c>
      <c r="O96" s="58" t="s">
        <v>217</v>
      </c>
      <c r="P96" s="58" t="s">
        <v>218</v>
      </c>
      <c r="Q96" s="58" t="s">
        <v>219</v>
      </c>
      <c r="R96" s="58" t="s">
        <v>220</v>
      </c>
      <c r="S96" s="58" t="s">
        <v>221</v>
      </c>
      <c r="T96" s="59" t="s">
        <v>222</v>
      </c>
    </row>
    <row r="97" spans="2:65" s="1" customFormat="1" ht="22.9" customHeight="1" x14ac:dyDescent="0.25">
      <c r="B97" s="33"/>
      <c r="C97" s="62" t="s">
        <v>223</v>
      </c>
      <c r="J97" s="116">
        <f>BK97</f>
        <v>0</v>
      </c>
      <c r="L97" s="33"/>
      <c r="M97" s="60"/>
      <c r="N97" s="51"/>
      <c r="O97" s="51"/>
      <c r="P97" s="117">
        <f>P98+P244</f>
        <v>0</v>
      </c>
      <c r="Q97" s="51"/>
      <c r="R97" s="117">
        <f>R98+R244</f>
        <v>1940.7901556843997</v>
      </c>
      <c r="S97" s="51"/>
      <c r="T97" s="118">
        <f>T98+T244</f>
        <v>0</v>
      </c>
      <c r="AT97" s="18" t="s">
        <v>72</v>
      </c>
      <c r="AU97" s="18" t="s">
        <v>208</v>
      </c>
      <c r="BK97" s="119">
        <f>BK98+BK244</f>
        <v>0</v>
      </c>
    </row>
    <row r="98" spans="2:65" s="11" customFormat="1" ht="25.9" customHeight="1" x14ac:dyDescent="0.2">
      <c r="B98" s="120"/>
      <c r="D98" s="121" t="s">
        <v>72</v>
      </c>
      <c r="E98" s="122" t="s">
        <v>224</v>
      </c>
      <c r="F98" s="122" t="s">
        <v>225</v>
      </c>
      <c r="I98" s="123"/>
      <c r="J98" s="124">
        <f>BK98</f>
        <v>0</v>
      </c>
      <c r="L98" s="120"/>
      <c r="M98" s="125"/>
      <c r="P98" s="126">
        <f>P99+P138+P164+P201+P208+P241</f>
        <v>0</v>
      </c>
      <c r="R98" s="126">
        <f>R99+R138+R164+R201+R208+R241</f>
        <v>1940.7306029399997</v>
      </c>
      <c r="T98" s="127">
        <f>T99+T138+T164+T201+T208+T241</f>
        <v>0</v>
      </c>
      <c r="AR98" s="121" t="s">
        <v>81</v>
      </c>
      <c r="AT98" s="128" t="s">
        <v>72</v>
      </c>
      <c r="AU98" s="128" t="s">
        <v>73</v>
      </c>
      <c r="AY98" s="121" t="s">
        <v>226</v>
      </c>
      <c r="BK98" s="129">
        <f>BK99+BK138+BK164+BK201+BK208+BK241</f>
        <v>0</v>
      </c>
    </row>
    <row r="99" spans="2:65" s="11" customFormat="1" ht="22.9" customHeight="1" x14ac:dyDescent="0.2">
      <c r="B99" s="120"/>
      <c r="D99" s="121" t="s">
        <v>72</v>
      </c>
      <c r="E99" s="130" t="s">
        <v>81</v>
      </c>
      <c r="F99" s="130" t="s">
        <v>227</v>
      </c>
      <c r="I99" s="123"/>
      <c r="J99" s="131">
        <f>BK99</f>
        <v>0</v>
      </c>
      <c r="L99" s="120"/>
      <c r="M99" s="125"/>
      <c r="P99" s="126">
        <f>SUM(P100:P137)</f>
        <v>0</v>
      </c>
      <c r="R99" s="126">
        <f>SUM(R100:R137)</f>
        <v>831.3732</v>
      </c>
      <c r="T99" s="127">
        <f>SUM(T100:T137)</f>
        <v>0</v>
      </c>
      <c r="AR99" s="121" t="s">
        <v>81</v>
      </c>
      <c r="AT99" s="128" t="s">
        <v>72</v>
      </c>
      <c r="AU99" s="128" t="s">
        <v>81</v>
      </c>
      <c r="AY99" s="121" t="s">
        <v>226</v>
      </c>
      <c r="BK99" s="129">
        <f>SUM(BK100:BK137)</f>
        <v>0</v>
      </c>
    </row>
    <row r="100" spans="2:65" s="1" customFormat="1" ht="16.5" customHeight="1" x14ac:dyDescent="0.2">
      <c r="B100" s="33"/>
      <c r="C100" s="132" t="s">
        <v>81</v>
      </c>
      <c r="D100" s="132" t="s">
        <v>228</v>
      </c>
      <c r="E100" s="133" t="s">
        <v>560</v>
      </c>
      <c r="F100" s="134" t="s">
        <v>561</v>
      </c>
      <c r="G100" s="135" t="s">
        <v>562</v>
      </c>
      <c r="H100" s="136">
        <v>1440</v>
      </c>
      <c r="I100" s="137"/>
      <c r="J100" s="138">
        <f>ROUND(I100*H100,2)</f>
        <v>0</v>
      </c>
      <c r="K100" s="134" t="s">
        <v>232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3.0000000000000001E-5</v>
      </c>
      <c r="R100" s="141">
        <f>Q100*H100</f>
        <v>4.3200000000000002E-2</v>
      </c>
      <c r="S100" s="141">
        <v>0</v>
      </c>
      <c r="T100" s="142">
        <f>S100*H100</f>
        <v>0</v>
      </c>
      <c r="AR100" s="143" t="s">
        <v>233</v>
      </c>
      <c r="AT100" s="143" t="s">
        <v>228</v>
      </c>
      <c r="AU100" s="143" t="s">
        <v>83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233</v>
      </c>
      <c r="BM100" s="143" t="s">
        <v>563</v>
      </c>
    </row>
    <row r="101" spans="2:65" s="1" customFormat="1" x14ac:dyDescent="0.2">
      <c r="B101" s="33"/>
      <c r="D101" s="145" t="s">
        <v>235</v>
      </c>
      <c r="F101" s="146" t="s">
        <v>564</v>
      </c>
      <c r="I101" s="147"/>
      <c r="L101" s="33"/>
      <c r="M101" s="148"/>
      <c r="T101" s="54"/>
      <c r="AT101" s="18" t="s">
        <v>235</v>
      </c>
      <c r="AU101" s="18" t="s">
        <v>83</v>
      </c>
    </row>
    <row r="102" spans="2:65" s="12" customFormat="1" x14ac:dyDescent="0.2">
      <c r="B102" s="149"/>
      <c r="D102" s="150" t="s">
        <v>237</v>
      </c>
      <c r="F102" s="152" t="s">
        <v>565</v>
      </c>
      <c r="H102" s="153">
        <v>1440</v>
      </c>
      <c r="I102" s="154"/>
      <c r="L102" s="149"/>
      <c r="M102" s="155"/>
      <c r="T102" s="156"/>
      <c r="AT102" s="151" t="s">
        <v>237</v>
      </c>
      <c r="AU102" s="151" t="s">
        <v>83</v>
      </c>
      <c r="AV102" s="12" t="s">
        <v>83</v>
      </c>
      <c r="AW102" s="12" t="s">
        <v>4</v>
      </c>
      <c r="AX102" s="12" t="s">
        <v>81</v>
      </c>
      <c r="AY102" s="151" t="s">
        <v>226</v>
      </c>
    </row>
    <row r="103" spans="2:65" s="1" customFormat="1" ht="24.2" customHeight="1" x14ac:dyDescent="0.2">
      <c r="B103" s="33"/>
      <c r="C103" s="132" t="s">
        <v>83</v>
      </c>
      <c r="D103" s="132" t="s">
        <v>228</v>
      </c>
      <c r="E103" s="133" t="s">
        <v>566</v>
      </c>
      <c r="F103" s="134" t="s">
        <v>567</v>
      </c>
      <c r="G103" s="135" t="s">
        <v>568</v>
      </c>
      <c r="H103" s="136">
        <v>60</v>
      </c>
      <c r="I103" s="137"/>
      <c r="J103" s="138">
        <f>ROUND(I103*H103,2)</f>
        <v>0</v>
      </c>
      <c r="K103" s="134" t="s">
        <v>232</v>
      </c>
      <c r="L103" s="33"/>
      <c r="M103" s="139" t="s">
        <v>19</v>
      </c>
      <c r="N103" s="140" t="s">
        <v>44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233</v>
      </c>
      <c r="AT103" s="143" t="s">
        <v>228</v>
      </c>
      <c r="AU103" s="143" t="s">
        <v>83</v>
      </c>
      <c r="AY103" s="18" t="s">
        <v>226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81</v>
      </c>
      <c r="BK103" s="144">
        <f>ROUND(I103*H103,2)</f>
        <v>0</v>
      </c>
      <c r="BL103" s="18" t="s">
        <v>233</v>
      </c>
      <c r="BM103" s="143" t="s">
        <v>569</v>
      </c>
    </row>
    <row r="104" spans="2:65" s="1" customFormat="1" x14ac:dyDescent="0.2">
      <c r="B104" s="33"/>
      <c r="D104" s="145" t="s">
        <v>235</v>
      </c>
      <c r="F104" s="146" t="s">
        <v>570</v>
      </c>
      <c r="I104" s="147"/>
      <c r="L104" s="33"/>
      <c r="M104" s="148"/>
      <c r="T104" s="54"/>
      <c r="AT104" s="18" t="s">
        <v>235</v>
      </c>
      <c r="AU104" s="18" t="s">
        <v>83</v>
      </c>
    </row>
    <row r="105" spans="2:65" s="1" customFormat="1" ht="24.2" customHeight="1" x14ac:dyDescent="0.2">
      <c r="B105" s="33"/>
      <c r="C105" s="132" t="s">
        <v>246</v>
      </c>
      <c r="D105" s="132" t="s">
        <v>228</v>
      </c>
      <c r="E105" s="133" t="s">
        <v>571</v>
      </c>
      <c r="F105" s="134" t="s">
        <v>572</v>
      </c>
      <c r="G105" s="135" t="s">
        <v>277</v>
      </c>
      <c r="H105" s="136">
        <v>1386</v>
      </c>
      <c r="I105" s="137"/>
      <c r="J105" s="138">
        <f>ROUND(I105*H105,2)</f>
        <v>0</v>
      </c>
      <c r="K105" s="134" t="s">
        <v>232</v>
      </c>
      <c r="L105" s="33"/>
      <c r="M105" s="139" t="s">
        <v>19</v>
      </c>
      <c r="N105" s="140" t="s">
        <v>44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233</v>
      </c>
      <c r="AT105" s="143" t="s">
        <v>228</v>
      </c>
      <c r="AU105" s="143" t="s">
        <v>83</v>
      </c>
      <c r="AY105" s="18" t="s">
        <v>226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81</v>
      </c>
      <c r="BK105" s="144">
        <f>ROUND(I105*H105,2)</f>
        <v>0</v>
      </c>
      <c r="BL105" s="18" t="s">
        <v>233</v>
      </c>
      <c r="BM105" s="143" t="s">
        <v>573</v>
      </c>
    </row>
    <row r="106" spans="2:65" s="1" customFormat="1" x14ac:dyDescent="0.2">
      <c r="B106" s="33"/>
      <c r="D106" s="145" t="s">
        <v>235</v>
      </c>
      <c r="F106" s="146" t="s">
        <v>574</v>
      </c>
      <c r="I106" s="147"/>
      <c r="L106" s="33"/>
      <c r="M106" s="148"/>
      <c r="T106" s="54"/>
      <c r="AT106" s="18" t="s">
        <v>235</v>
      </c>
      <c r="AU106" s="18" t="s">
        <v>83</v>
      </c>
    </row>
    <row r="107" spans="2:65" s="12" customFormat="1" x14ac:dyDescent="0.2">
      <c r="B107" s="149"/>
      <c r="D107" s="150" t="s">
        <v>237</v>
      </c>
      <c r="E107" s="151" t="s">
        <v>545</v>
      </c>
      <c r="F107" s="152" t="s">
        <v>575</v>
      </c>
      <c r="H107" s="153">
        <v>1386</v>
      </c>
      <c r="I107" s="154"/>
      <c r="L107" s="149"/>
      <c r="M107" s="155"/>
      <c r="T107" s="156"/>
      <c r="AT107" s="151" t="s">
        <v>237</v>
      </c>
      <c r="AU107" s="151" t="s">
        <v>83</v>
      </c>
      <c r="AV107" s="12" t="s">
        <v>83</v>
      </c>
      <c r="AW107" s="12" t="s">
        <v>33</v>
      </c>
      <c r="AX107" s="12" t="s">
        <v>81</v>
      </c>
      <c r="AY107" s="151" t="s">
        <v>226</v>
      </c>
    </row>
    <row r="108" spans="2:65" s="1" customFormat="1" ht="37.9" customHeight="1" x14ac:dyDescent="0.2">
      <c r="B108" s="33"/>
      <c r="C108" s="132" t="s">
        <v>233</v>
      </c>
      <c r="D108" s="132" t="s">
        <v>228</v>
      </c>
      <c r="E108" s="133" t="s">
        <v>576</v>
      </c>
      <c r="F108" s="134" t="s">
        <v>577</v>
      </c>
      <c r="G108" s="135" t="s">
        <v>277</v>
      </c>
      <c r="H108" s="136">
        <v>1385.55</v>
      </c>
      <c r="I108" s="137"/>
      <c r="J108" s="138">
        <f>ROUND(I108*H108,2)</f>
        <v>0</v>
      </c>
      <c r="K108" s="134" t="s">
        <v>232</v>
      </c>
      <c r="L108" s="33"/>
      <c r="M108" s="139" t="s">
        <v>19</v>
      </c>
      <c r="N108" s="140" t="s">
        <v>44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233</v>
      </c>
      <c r="AT108" s="143" t="s">
        <v>228</v>
      </c>
      <c r="AU108" s="143" t="s">
        <v>83</v>
      </c>
      <c r="AY108" s="18" t="s">
        <v>226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81</v>
      </c>
      <c r="BK108" s="144">
        <f>ROUND(I108*H108,2)</f>
        <v>0</v>
      </c>
      <c r="BL108" s="18" t="s">
        <v>233</v>
      </c>
      <c r="BM108" s="143" t="s">
        <v>578</v>
      </c>
    </row>
    <row r="109" spans="2:65" s="1" customFormat="1" x14ac:dyDescent="0.2">
      <c r="B109" s="33"/>
      <c r="D109" s="145" t="s">
        <v>235</v>
      </c>
      <c r="F109" s="146" t="s">
        <v>579</v>
      </c>
      <c r="I109" s="147"/>
      <c r="L109" s="33"/>
      <c r="M109" s="148"/>
      <c r="T109" s="54"/>
      <c r="AT109" s="18" t="s">
        <v>235</v>
      </c>
      <c r="AU109" s="18" t="s">
        <v>83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580</v>
      </c>
      <c r="H110" s="153">
        <v>461.85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73</v>
      </c>
      <c r="AY110" s="151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581</v>
      </c>
      <c r="H111" s="153">
        <v>923.7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73</v>
      </c>
      <c r="AY111" s="151" t="s">
        <v>226</v>
      </c>
    </row>
    <row r="112" spans="2:65" s="13" customFormat="1" x14ac:dyDescent="0.2">
      <c r="B112" s="157"/>
      <c r="D112" s="150" t="s">
        <v>237</v>
      </c>
      <c r="E112" s="158" t="s">
        <v>19</v>
      </c>
      <c r="F112" s="159" t="s">
        <v>240</v>
      </c>
      <c r="H112" s="160">
        <v>1385.5500000000002</v>
      </c>
      <c r="I112" s="161"/>
      <c r="L112" s="157"/>
      <c r="M112" s="162"/>
      <c r="T112" s="163"/>
      <c r="AT112" s="158" t="s">
        <v>237</v>
      </c>
      <c r="AU112" s="158" t="s">
        <v>83</v>
      </c>
      <c r="AV112" s="13" t="s">
        <v>233</v>
      </c>
      <c r="AW112" s="13" t="s">
        <v>33</v>
      </c>
      <c r="AX112" s="13" t="s">
        <v>81</v>
      </c>
      <c r="AY112" s="158" t="s">
        <v>226</v>
      </c>
    </row>
    <row r="113" spans="2:65" s="1" customFormat="1" ht="37.9" customHeight="1" x14ac:dyDescent="0.2">
      <c r="B113" s="33"/>
      <c r="C113" s="132" t="s">
        <v>255</v>
      </c>
      <c r="D113" s="132" t="s">
        <v>228</v>
      </c>
      <c r="E113" s="133" t="s">
        <v>582</v>
      </c>
      <c r="F113" s="134" t="s">
        <v>583</v>
      </c>
      <c r="G113" s="135" t="s">
        <v>277</v>
      </c>
      <c r="H113" s="136">
        <v>924.15</v>
      </c>
      <c r="I113" s="137"/>
      <c r="J113" s="138">
        <f>ROUND(I113*H113,2)</f>
        <v>0</v>
      </c>
      <c r="K113" s="134" t="s">
        <v>232</v>
      </c>
      <c r="L113" s="33"/>
      <c r="M113" s="139" t="s">
        <v>19</v>
      </c>
      <c r="N113" s="140" t="s">
        <v>44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233</v>
      </c>
      <c r="AT113" s="143" t="s">
        <v>228</v>
      </c>
      <c r="AU113" s="143" t="s">
        <v>83</v>
      </c>
      <c r="AY113" s="18" t="s">
        <v>226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81</v>
      </c>
      <c r="BK113" s="144">
        <f>ROUND(I113*H113,2)</f>
        <v>0</v>
      </c>
      <c r="BL113" s="18" t="s">
        <v>233</v>
      </c>
      <c r="BM113" s="143" t="s">
        <v>584</v>
      </c>
    </row>
    <row r="114" spans="2:65" s="1" customFormat="1" x14ac:dyDescent="0.2">
      <c r="B114" s="33"/>
      <c r="D114" s="145" t="s">
        <v>235</v>
      </c>
      <c r="F114" s="146" t="s">
        <v>585</v>
      </c>
      <c r="I114" s="147"/>
      <c r="L114" s="33"/>
      <c r="M114" s="148"/>
      <c r="T114" s="54"/>
      <c r="AT114" s="18" t="s">
        <v>235</v>
      </c>
      <c r="AU114" s="18" t="s">
        <v>83</v>
      </c>
    </row>
    <row r="115" spans="2:65" s="12" customFormat="1" x14ac:dyDescent="0.2">
      <c r="B115" s="149"/>
      <c r="D115" s="150" t="s">
        <v>237</v>
      </c>
      <c r="E115" s="151" t="s">
        <v>19</v>
      </c>
      <c r="F115" s="152" t="s">
        <v>586</v>
      </c>
      <c r="H115" s="153">
        <v>924.15</v>
      </c>
      <c r="I115" s="154"/>
      <c r="L115" s="149"/>
      <c r="M115" s="155"/>
      <c r="T115" s="156"/>
      <c r="AT115" s="151" t="s">
        <v>237</v>
      </c>
      <c r="AU115" s="151" t="s">
        <v>83</v>
      </c>
      <c r="AV115" s="12" t="s">
        <v>83</v>
      </c>
      <c r="AW115" s="12" t="s">
        <v>33</v>
      </c>
      <c r="AX115" s="12" t="s">
        <v>81</v>
      </c>
      <c r="AY115" s="151" t="s">
        <v>226</v>
      </c>
    </row>
    <row r="116" spans="2:65" s="1" customFormat="1" ht="37.9" customHeight="1" x14ac:dyDescent="0.2">
      <c r="B116" s="33"/>
      <c r="C116" s="132" t="s">
        <v>260</v>
      </c>
      <c r="D116" s="132" t="s">
        <v>228</v>
      </c>
      <c r="E116" s="133" t="s">
        <v>587</v>
      </c>
      <c r="F116" s="134" t="s">
        <v>588</v>
      </c>
      <c r="G116" s="135" t="s">
        <v>277</v>
      </c>
      <c r="H116" s="136">
        <v>10165.65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589</v>
      </c>
    </row>
    <row r="117" spans="2:65" s="1" customFormat="1" x14ac:dyDescent="0.2">
      <c r="B117" s="33"/>
      <c r="D117" s="145" t="s">
        <v>235</v>
      </c>
      <c r="F117" s="146" t="s">
        <v>590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2" customFormat="1" x14ac:dyDescent="0.2">
      <c r="B118" s="149"/>
      <c r="D118" s="150" t="s">
        <v>237</v>
      </c>
      <c r="E118" s="151" t="s">
        <v>19</v>
      </c>
      <c r="F118" s="152" t="s">
        <v>591</v>
      </c>
      <c r="H118" s="153">
        <v>10165.65</v>
      </c>
      <c r="I118" s="154"/>
      <c r="L118" s="149"/>
      <c r="M118" s="155"/>
      <c r="T118" s="156"/>
      <c r="AT118" s="151" t="s">
        <v>237</v>
      </c>
      <c r="AU118" s="151" t="s">
        <v>83</v>
      </c>
      <c r="AV118" s="12" t="s">
        <v>83</v>
      </c>
      <c r="AW118" s="12" t="s">
        <v>33</v>
      </c>
      <c r="AX118" s="12" t="s">
        <v>81</v>
      </c>
      <c r="AY118" s="151" t="s">
        <v>226</v>
      </c>
    </row>
    <row r="119" spans="2:65" s="1" customFormat="1" ht="24.2" customHeight="1" x14ac:dyDescent="0.2">
      <c r="B119" s="33"/>
      <c r="C119" s="132" t="s">
        <v>265</v>
      </c>
      <c r="D119" s="132" t="s">
        <v>228</v>
      </c>
      <c r="E119" s="133" t="s">
        <v>592</v>
      </c>
      <c r="F119" s="134" t="s">
        <v>593</v>
      </c>
      <c r="G119" s="135" t="s">
        <v>277</v>
      </c>
      <c r="H119" s="136">
        <v>923.7</v>
      </c>
      <c r="I119" s="137"/>
      <c r="J119" s="138">
        <f>ROUND(I119*H119,2)</f>
        <v>0</v>
      </c>
      <c r="K119" s="134" t="s">
        <v>232</v>
      </c>
      <c r="L119" s="33"/>
      <c r="M119" s="139" t="s">
        <v>19</v>
      </c>
      <c r="N119" s="140" t="s">
        <v>44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233</v>
      </c>
      <c r="AT119" s="143" t="s">
        <v>228</v>
      </c>
      <c r="AU119" s="143" t="s">
        <v>83</v>
      </c>
      <c r="AY119" s="18" t="s">
        <v>226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81</v>
      </c>
      <c r="BK119" s="144">
        <f>ROUND(I119*H119,2)</f>
        <v>0</v>
      </c>
      <c r="BL119" s="18" t="s">
        <v>233</v>
      </c>
      <c r="BM119" s="143" t="s">
        <v>594</v>
      </c>
    </row>
    <row r="120" spans="2:65" s="1" customFormat="1" x14ac:dyDescent="0.2">
      <c r="B120" s="33"/>
      <c r="D120" s="145" t="s">
        <v>235</v>
      </c>
      <c r="F120" s="146" t="s">
        <v>595</v>
      </c>
      <c r="I120" s="147"/>
      <c r="L120" s="33"/>
      <c r="M120" s="148"/>
      <c r="T120" s="54"/>
      <c r="AT120" s="18" t="s">
        <v>235</v>
      </c>
      <c r="AU120" s="18" t="s">
        <v>83</v>
      </c>
    </row>
    <row r="121" spans="2:65" s="15" customFormat="1" x14ac:dyDescent="0.2">
      <c r="B121" s="185"/>
      <c r="D121" s="150" t="s">
        <v>237</v>
      </c>
      <c r="E121" s="186" t="s">
        <v>19</v>
      </c>
      <c r="F121" s="187" t="s">
        <v>596</v>
      </c>
      <c r="H121" s="186" t="s">
        <v>19</v>
      </c>
      <c r="I121" s="188"/>
      <c r="L121" s="185"/>
      <c r="M121" s="189"/>
      <c r="T121" s="190"/>
      <c r="AT121" s="186" t="s">
        <v>237</v>
      </c>
      <c r="AU121" s="186" t="s">
        <v>83</v>
      </c>
      <c r="AV121" s="15" t="s">
        <v>81</v>
      </c>
      <c r="AW121" s="15" t="s">
        <v>33</v>
      </c>
      <c r="AX121" s="15" t="s">
        <v>73</v>
      </c>
      <c r="AY121" s="186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597</v>
      </c>
      <c r="H122" s="153">
        <v>461.85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2" customFormat="1" x14ac:dyDescent="0.2">
      <c r="B123" s="149"/>
      <c r="D123" s="150" t="s">
        <v>237</v>
      </c>
      <c r="E123" s="151" t="s">
        <v>19</v>
      </c>
      <c r="F123" s="152" t="s">
        <v>598</v>
      </c>
      <c r="H123" s="153">
        <v>461.85</v>
      </c>
      <c r="I123" s="154"/>
      <c r="L123" s="149"/>
      <c r="M123" s="155"/>
      <c r="T123" s="156"/>
      <c r="AT123" s="151" t="s">
        <v>237</v>
      </c>
      <c r="AU123" s="151" t="s">
        <v>83</v>
      </c>
      <c r="AV123" s="12" t="s">
        <v>83</v>
      </c>
      <c r="AW123" s="12" t="s">
        <v>33</v>
      </c>
      <c r="AX123" s="12" t="s">
        <v>73</v>
      </c>
      <c r="AY123" s="151" t="s">
        <v>226</v>
      </c>
    </row>
    <row r="124" spans="2:65" s="13" customFormat="1" x14ac:dyDescent="0.2">
      <c r="B124" s="157"/>
      <c r="D124" s="150" t="s">
        <v>237</v>
      </c>
      <c r="E124" s="158" t="s">
        <v>19</v>
      </c>
      <c r="F124" s="159" t="s">
        <v>240</v>
      </c>
      <c r="H124" s="160">
        <v>923.7</v>
      </c>
      <c r="I124" s="161"/>
      <c r="L124" s="157"/>
      <c r="M124" s="162"/>
      <c r="T124" s="163"/>
      <c r="AT124" s="158" t="s">
        <v>237</v>
      </c>
      <c r="AU124" s="158" t="s">
        <v>83</v>
      </c>
      <c r="AV124" s="13" t="s">
        <v>233</v>
      </c>
      <c r="AW124" s="13" t="s">
        <v>33</v>
      </c>
      <c r="AX124" s="13" t="s">
        <v>81</v>
      </c>
      <c r="AY124" s="158" t="s">
        <v>226</v>
      </c>
    </row>
    <row r="125" spans="2:65" s="1" customFormat="1" ht="24.2" customHeight="1" x14ac:dyDescent="0.2">
      <c r="B125" s="33"/>
      <c r="C125" s="132" t="s">
        <v>270</v>
      </c>
      <c r="D125" s="132" t="s">
        <v>228</v>
      </c>
      <c r="E125" s="133" t="s">
        <v>599</v>
      </c>
      <c r="F125" s="134" t="s">
        <v>600</v>
      </c>
      <c r="G125" s="135" t="s">
        <v>277</v>
      </c>
      <c r="H125" s="136">
        <v>923.7</v>
      </c>
      <c r="I125" s="137"/>
      <c r="J125" s="138">
        <f>ROUND(I125*H125,2)</f>
        <v>0</v>
      </c>
      <c r="K125" s="134" t="s">
        <v>232</v>
      </c>
      <c r="L125" s="33"/>
      <c r="M125" s="139" t="s">
        <v>19</v>
      </c>
      <c r="N125" s="140" t="s">
        <v>44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233</v>
      </c>
      <c r="AT125" s="143" t="s">
        <v>228</v>
      </c>
      <c r="AU125" s="143" t="s">
        <v>83</v>
      </c>
      <c r="AY125" s="18" t="s">
        <v>226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81</v>
      </c>
      <c r="BK125" s="144">
        <f>ROUND(I125*H125,2)</f>
        <v>0</v>
      </c>
      <c r="BL125" s="18" t="s">
        <v>233</v>
      </c>
      <c r="BM125" s="143" t="s">
        <v>601</v>
      </c>
    </row>
    <row r="126" spans="2:65" s="1" customFormat="1" x14ac:dyDescent="0.2">
      <c r="B126" s="33"/>
      <c r="D126" s="145" t="s">
        <v>235</v>
      </c>
      <c r="F126" s="146" t="s">
        <v>602</v>
      </c>
      <c r="I126" s="147"/>
      <c r="L126" s="33"/>
      <c r="M126" s="148"/>
      <c r="T126" s="54"/>
      <c r="AT126" s="18" t="s">
        <v>235</v>
      </c>
      <c r="AU126" s="18" t="s">
        <v>83</v>
      </c>
    </row>
    <row r="127" spans="2:65" s="12" customFormat="1" x14ac:dyDescent="0.2">
      <c r="B127" s="149"/>
      <c r="D127" s="150" t="s">
        <v>237</v>
      </c>
      <c r="E127" s="151" t="s">
        <v>603</v>
      </c>
      <c r="F127" s="152" t="s">
        <v>604</v>
      </c>
      <c r="H127" s="153">
        <v>923.7</v>
      </c>
      <c r="I127" s="154"/>
      <c r="L127" s="149"/>
      <c r="M127" s="155"/>
      <c r="T127" s="156"/>
      <c r="AT127" s="151" t="s">
        <v>237</v>
      </c>
      <c r="AU127" s="151" t="s">
        <v>83</v>
      </c>
      <c r="AV127" s="12" t="s">
        <v>83</v>
      </c>
      <c r="AW127" s="12" t="s">
        <v>33</v>
      </c>
      <c r="AX127" s="12" t="s">
        <v>81</v>
      </c>
      <c r="AY127" s="151" t="s">
        <v>226</v>
      </c>
    </row>
    <row r="128" spans="2:65" s="1" customFormat="1" ht="24.2" customHeight="1" x14ac:dyDescent="0.2">
      <c r="B128" s="33"/>
      <c r="C128" s="132" t="s">
        <v>330</v>
      </c>
      <c r="D128" s="132" t="s">
        <v>228</v>
      </c>
      <c r="E128" s="133" t="s">
        <v>605</v>
      </c>
      <c r="F128" s="134" t="s">
        <v>606</v>
      </c>
      <c r="G128" s="135" t="s">
        <v>492</v>
      </c>
      <c r="H128" s="136">
        <v>1663.47</v>
      </c>
      <c r="I128" s="137"/>
      <c r="J128" s="138">
        <f>ROUND(I128*H128,2)</f>
        <v>0</v>
      </c>
      <c r="K128" s="134" t="s">
        <v>19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607</v>
      </c>
    </row>
    <row r="129" spans="2:65" s="12" customFormat="1" x14ac:dyDescent="0.2">
      <c r="B129" s="149"/>
      <c r="D129" s="150" t="s">
        <v>237</v>
      </c>
      <c r="E129" s="151" t="s">
        <v>19</v>
      </c>
      <c r="F129" s="152" t="s">
        <v>586</v>
      </c>
      <c r="H129" s="153">
        <v>924.15</v>
      </c>
      <c r="I129" s="154"/>
      <c r="L129" s="149"/>
      <c r="M129" s="155"/>
      <c r="T129" s="156"/>
      <c r="AT129" s="151" t="s">
        <v>237</v>
      </c>
      <c r="AU129" s="151" t="s">
        <v>83</v>
      </c>
      <c r="AV129" s="12" t="s">
        <v>83</v>
      </c>
      <c r="AW129" s="12" t="s">
        <v>33</v>
      </c>
      <c r="AX129" s="12" t="s">
        <v>81</v>
      </c>
      <c r="AY129" s="151" t="s">
        <v>226</v>
      </c>
    </row>
    <row r="130" spans="2:65" s="12" customFormat="1" x14ac:dyDescent="0.2">
      <c r="B130" s="149"/>
      <c r="D130" s="150" t="s">
        <v>237</v>
      </c>
      <c r="F130" s="152" t="s">
        <v>608</v>
      </c>
      <c r="H130" s="153">
        <v>1663.47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4</v>
      </c>
      <c r="AX130" s="12" t="s">
        <v>81</v>
      </c>
      <c r="AY130" s="151" t="s">
        <v>226</v>
      </c>
    </row>
    <row r="131" spans="2:65" s="1" customFormat="1" ht="24.2" customHeight="1" x14ac:dyDescent="0.2">
      <c r="B131" s="33"/>
      <c r="C131" s="132" t="s">
        <v>337</v>
      </c>
      <c r="D131" s="132" t="s">
        <v>228</v>
      </c>
      <c r="E131" s="133" t="s">
        <v>609</v>
      </c>
      <c r="F131" s="134" t="s">
        <v>610</v>
      </c>
      <c r="G131" s="135" t="s">
        <v>277</v>
      </c>
      <c r="H131" s="136">
        <v>923.7</v>
      </c>
      <c r="I131" s="137"/>
      <c r="J131" s="138">
        <f>ROUND(I131*H131,2)</f>
        <v>0</v>
      </c>
      <c r="K131" s="134" t="s">
        <v>232</v>
      </c>
      <c r="L131" s="33"/>
      <c r="M131" s="139" t="s">
        <v>19</v>
      </c>
      <c r="N131" s="140" t="s">
        <v>44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233</v>
      </c>
      <c r="AT131" s="143" t="s">
        <v>228</v>
      </c>
      <c r="AU131" s="143" t="s">
        <v>83</v>
      </c>
      <c r="AY131" s="18" t="s">
        <v>226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81</v>
      </c>
      <c r="BK131" s="144">
        <f>ROUND(I131*H131,2)</f>
        <v>0</v>
      </c>
      <c r="BL131" s="18" t="s">
        <v>233</v>
      </c>
      <c r="BM131" s="143" t="s">
        <v>611</v>
      </c>
    </row>
    <row r="132" spans="2:65" s="1" customFormat="1" x14ac:dyDescent="0.2">
      <c r="B132" s="33"/>
      <c r="D132" s="145" t="s">
        <v>235</v>
      </c>
      <c r="F132" s="146" t="s">
        <v>612</v>
      </c>
      <c r="I132" s="147"/>
      <c r="L132" s="33"/>
      <c r="M132" s="148"/>
      <c r="T132" s="54"/>
      <c r="AT132" s="18" t="s">
        <v>235</v>
      </c>
      <c r="AU132" s="18" t="s">
        <v>83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545</v>
      </c>
      <c r="H133" s="153">
        <v>1386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73</v>
      </c>
      <c r="AY133" s="151" t="s">
        <v>226</v>
      </c>
    </row>
    <row r="134" spans="2:65" s="12" customFormat="1" x14ac:dyDescent="0.2">
      <c r="B134" s="149"/>
      <c r="D134" s="150" t="s">
        <v>237</v>
      </c>
      <c r="E134" s="151" t="s">
        <v>19</v>
      </c>
      <c r="F134" s="152" t="s">
        <v>613</v>
      </c>
      <c r="H134" s="153">
        <v>-462.3</v>
      </c>
      <c r="I134" s="154"/>
      <c r="L134" s="149"/>
      <c r="M134" s="155"/>
      <c r="T134" s="156"/>
      <c r="AT134" s="151" t="s">
        <v>237</v>
      </c>
      <c r="AU134" s="151" t="s">
        <v>83</v>
      </c>
      <c r="AV134" s="12" t="s">
        <v>83</v>
      </c>
      <c r="AW134" s="12" t="s">
        <v>33</v>
      </c>
      <c r="AX134" s="12" t="s">
        <v>73</v>
      </c>
      <c r="AY134" s="151" t="s">
        <v>226</v>
      </c>
    </row>
    <row r="135" spans="2:65" s="13" customFormat="1" x14ac:dyDescent="0.2">
      <c r="B135" s="157"/>
      <c r="D135" s="150" t="s">
        <v>237</v>
      </c>
      <c r="E135" s="158" t="s">
        <v>548</v>
      </c>
      <c r="F135" s="159" t="s">
        <v>240</v>
      </c>
      <c r="H135" s="160">
        <v>923.7</v>
      </c>
      <c r="I135" s="161"/>
      <c r="L135" s="157"/>
      <c r="M135" s="162"/>
      <c r="T135" s="163"/>
      <c r="AT135" s="158" t="s">
        <v>237</v>
      </c>
      <c r="AU135" s="158" t="s">
        <v>83</v>
      </c>
      <c r="AV135" s="13" t="s">
        <v>233</v>
      </c>
      <c r="AW135" s="13" t="s">
        <v>33</v>
      </c>
      <c r="AX135" s="13" t="s">
        <v>81</v>
      </c>
      <c r="AY135" s="158" t="s">
        <v>226</v>
      </c>
    </row>
    <row r="136" spans="2:65" s="1" customFormat="1" ht="16.5" customHeight="1" x14ac:dyDescent="0.2">
      <c r="B136" s="33"/>
      <c r="C136" s="175" t="s">
        <v>343</v>
      </c>
      <c r="D136" s="175" t="s">
        <v>331</v>
      </c>
      <c r="E136" s="176" t="s">
        <v>614</v>
      </c>
      <c r="F136" s="177" t="s">
        <v>615</v>
      </c>
      <c r="G136" s="178" t="s">
        <v>492</v>
      </c>
      <c r="H136" s="179">
        <v>831.33</v>
      </c>
      <c r="I136" s="180"/>
      <c r="J136" s="181">
        <f>ROUND(I136*H136,2)</f>
        <v>0</v>
      </c>
      <c r="K136" s="177" t="s">
        <v>19</v>
      </c>
      <c r="L136" s="182"/>
      <c r="M136" s="183" t="s">
        <v>19</v>
      </c>
      <c r="N136" s="184" t="s">
        <v>44</v>
      </c>
      <c r="P136" s="141">
        <f>O136*H136</f>
        <v>0</v>
      </c>
      <c r="Q136" s="141">
        <v>1</v>
      </c>
      <c r="R136" s="141">
        <f>Q136*H136</f>
        <v>831.33</v>
      </c>
      <c r="S136" s="141">
        <v>0</v>
      </c>
      <c r="T136" s="142">
        <f>S136*H136</f>
        <v>0</v>
      </c>
      <c r="AR136" s="143" t="s">
        <v>270</v>
      </c>
      <c r="AT136" s="143" t="s">
        <v>331</v>
      </c>
      <c r="AU136" s="143" t="s">
        <v>83</v>
      </c>
      <c r="AY136" s="18" t="s">
        <v>226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81</v>
      </c>
      <c r="BK136" s="144">
        <f>ROUND(I136*H136,2)</f>
        <v>0</v>
      </c>
      <c r="BL136" s="18" t="s">
        <v>233</v>
      </c>
      <c r="BM136" s="143" t="s">
        <v>616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617</v>
      </c>
      <c r="H137" s="153">
        <v>831.33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81</v>
      </c>
      <c r="AY137" s="151" t="s">
        <v>226</v>
      </c>
    </row>
    <row r="138" spans="2:65" s="11" customFormat="1" ht="22.9" customHeight="1" x14ac:dyDescent="0.2">
      <c r="B138" s="120"/>
      <c r="D138" s="121" t="s">
        <v>72</v>
      </c>
      <c r="E138" s="130" t="s">
        <v>83</v>
      </c>
      <c r="F138" s="130" t="s">
        <v>618</v>
      </c>
      <c r="I138" s="123"/>
      <c r="J138" s="131">
        <f>BK138</f>
        <v>0</v>
      </c>
      <c r="L138" s="120"/>
      <c r="M138" s="125"/>
      <c r="P138" s="126">
        <f>SUM(P139:P163)</f>
        <v>0</v>
      </c>
      <c r="R138" s="126">
        <f>SUM(R139:R163)</f>
        <v>307.50136226999996</v>
      </c>
      <c r="T138" s="127">
        <f>SUM(T139:T163)</f>
        <v>0</v>
      </c>
      <c r="AR138" s="121" t="s">
        <v>81</v>
      </c>
      <c r="AT138" s="128" t="s">
        <v>72</v>
      </c>
      <c r="AU138" s="128" t="s">
        <v>81</v>
      </c>
      <c r="AY138" s="121" t="s">
        <v>226</v>
      </c>
      <c r="BK138" s="129">
        <f>SUM(BK139:BK163)</f>
        <v>0</v>
      </c>
    </row>
    <row r="139" spans="2:65" s="1" customFormat="1" ht="37.9" customHeight="1" x14ac:dyDescent="0.2">
      <c r="B139" s="33"/>
      <c r="C139" s="132" t="s">
        <v>348</v>
      </c>
      <c r="D139" s="132" t="s">
        <v>228</v>
      </c>
      <c r="E139" s="133" t="s">
        <v>619</v>
      </c>
      <c r="F139" s="134" t="s">
        <v>620</v>
      </c>
      <c r="G139" s="135" t="s">
        <v>396</v>
      </c>
      <c r="H139" s="136">
        <v>40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0.20449000000000001</v>
      </c>
      <c r="R139" s="141">
        <f>Q139*H139</f>
        <v>8.1796000000000006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621</v>
      </c>
    </row>
    <row r="140" spans="2:65" s="1" customFormat="1" x14ac:dyDescent="0.2">
      <c r="B140" s="33"/>
      <c r="D140" s="145" t="s">
        <v>235</v>
      </c>
      <c r="F140" s="146" t="s">
        <v>622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489</v>
      </c>
      <c r="H141" s="153">
        <v>40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81</v>
      </c>
      <c r="AY141" s="151" t="s">
        <v>226</v>
      </c>
    </row>
    <row r="142" spans="2:65" s="1" customFormat="1" ht="21.75" customHeight="1" x14ac:dyDescent="0.2">
      <c r="B142" s="33"/>
      <c r="C142" s="132" t="s">
        <v>354</v>
      </c>
      <c r="D142" s="132" t="s">
        <v>228</v>
      </c>
      <c r="E142" s="133" t="s">
        <v>623</v>
      </c>
      <c r="F142" s="134" t="s">
        <v>624</v>
      </c>
      <c r="G142" s="135" t="s">
        <v>277</v>
      </c>
      <c r="H142" s="136">
        <v>118.944</v>
      </c>
      <c r="I142" s="137"/>
      <c r="J142" s="138">
        <f>ROUND(I142*H142,2)</f>
        <v>0</v>
      </c>
      <c r="K142" s="134" t="s">
        <v>232</v>
      </c>
      <c r="L142" s="33"/>
      <c r="M142" s="139" t="s">
        <v>19</v>
      </c>
      <c r="N142" s="140" t="s">
        <v>44</v>
      </c>
      <c r="P142" s="141">
        <f>O142*H142</f>
        <v>0</v>
      </c>
      <c r="Q142" s="141">
        <v>2.16</v>
      </c>
      <c r="R142" s="141">
        <f>Q142*H142</f>
        <v>256.91904</v>
      </c>
      <c r="S142" s="141">
        <v>0</v>
      </c>
      <c r="T142" s="142">
        <f>S142*H142</f>
        <v>0</v>
      </c>
      <c r="AR142" s="143" t="s">
        <v>233</v>
      </c>
      <c r="AT142" s="143" t="s">
        <v>228</v>
      </c>
      <c r="AU142" s="143" t="s">
        <v>83</v>
      </c>
      <c r="AY142" s="18" t="s">
        <v>226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81</v>
      </c>
      <c r="BK142" s="144">
        <f>ROUND(I142*H142,2)</f>
        <v>0</v>
      </c>
      <c r="BL142" s="18" t="s">
        <v>233</v>
      </c>
      <c r="BM142" s="143" t="s">
        <v>625</v>
      </c>
    </row>
    <row r="143" spans="2:65" s="1" customFormat="1" x14ac:dyDescent="0.2">
      <c r="B143" s="33"/>
      <c r="D143" s="145" t="s">
        <v>235</v>
      </c>
      <c r="F143" s="146" t="s">
        <v>626</v>
      </c>
      <c r="I143" s="147"/>
      <c r="L143" s="33"/>
      <c r="M143" s="148"/>
      <c r="T143" s="54"/>
      <c r="AT143" s="18" t="s">
        <v>235</v>
      </c>
      <c r="AU143" s="18" t="s">
        <v>83</v>
      </c>
    </row>
    <row r="144" spans="2:65" s="12" customFormat="1" x14ac:dyDescent="0.2">
      <c r="B144" s="149"/>
      <c r="D144" s="150" t="s">
        <v>237</v>
      </c>
      <c r="E144" s="151" t="s">
        <v>19</v>
      </c>
      <c r="F144" s="152" t="s">
        <v>627</v>
      </c>
      <c r="H144" s="153">
        <v>103.5</v>
      </c>
      <c r="I144" s="154"/>
      <c r="L144" s="149"/>
      <c r="M144" s="155"/>
      <c r="T144" s="156"/>
      <c r="AT144" s="151" t="s">
        <v>237</v>
      </c>
      <c r="AU144" s="151" t="s">
        <v>83</v>
      </c>
      <c r="AV144" s="12" t="s">
        <v>83</v>
      </c>
      <c r="AW144" s="12" t="s">
        <v>33</v>
      </c>
      <c r="AX144" s="12" t="s">
        <v>73</v>
      </c>
      <c r="AY144" s="151" t="s">
        <v>226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628</v>
      </c>
      <c r="H145" s="153">
        <v>15.444000000000001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73</v>
      </c>
      <c r="AY145" s="151" t="s">
        <v>226</v>
      </c>
    </row>
    <row r="146" spans="2:65" s="13" customFormat="1" x14ac:dyDescent="0.2">
      <c r="B146" s="157"/>
      <c r="D146" s="150" t="s">
        <v>237</v>
      </c>
      <c r="E146" s="158" t="s">
        <v>19</v>
      </c>
      <c r="F146" s="159" t="s">
        <v>240</v>
      </c>
      <c r="H146" s="160">
        <v>118.944</v>
      </c>
      <c r="I146" s="161"/>
      <c r="L146" s="157"/>
      <c r="M146" s="162"/>
      <c r="T146" s="163"/>
      <c r="AT146" s="158" t="s">
        <v>237</v>
      </c>
      <c r="AU146" s="158" t="s">
        <v>83</v>
      </c>
      <c r="AV146" s="13" t="s">
        <v>233</v>
      </c>
      <c r="AW146" s="13" t="s">
        <v>33</v>
      </c>
      <c r="AX146" s="13" t="s">
        <v>81</v>
      </c>
      <c r="AY146" s="158" t="s">
        <v>226</v>
      </c>
    </row>
    <row r="147" spans="2:65" s="1" customFormat="1" ht="21.75" customHeight="1" x14ac:dyDescent="0.2">
      <c r="B147" s="33"/>
      <c r="C147" s="132" t="s">
        <v>359</v>
      </c>
      <c r="D147" s="132" t="s">
        <v>228</v>
      </c>
      <c r="E147" s="133" t="s">
        <v>629</v>
      </c>
      <c r="F147" s="134" t="s">
        <v>630</v>
      </c>
      <c r="G147" s="135" t="s">
        <v>277</v>
      </c>
      <c r="H147" s="136">
        <v>18.341999999999999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2.2563399999999998</v>
      </c>
      <c r="R147" s="141">
        <f>Q147*H147</f>
        <v>41.385788279999993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631</v>
      </c>
    </row>
    <row r="148" spans="2:65" s="1" customFormat="1" x14ac:dyDescent="0.2">
      <c r="B148" s="33"/>
      <c r="D148" s="145" t="s">
        <v>235</v>
      </c>
      <c r="F148" s="146" t="s">
        <v>632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633</v>
      </c>
      <c r="H149" s="153">
        <v>16.128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2" customFormat="1" x14ac:dyDescent="0.2">
      <c r="B150" s="149"/>
      <c r="D150" s="150" t="s">
        <v>237</v>
      </c>
      <c r="E150" s="151" t="s">
        <v>19</v>
      </c>
      <c r="F150" s="152" t="s">
        <v>634</v>
      </c>
      <c r="H150" s="153">
        <v>2.214</v>
      </c>
      <c r="I150" s="154"/>
      <c r="L150" s="149"/>
      <c r="M150" s="155"/>
      <c r="T150" s="156"/>
      <c r="AT150" s="151" t="s">
        <v>237</v>
      </c>
      <c r="AU150" s="151" t="s">
        <v>83</v>
      </c>
      <c r="AV150" s="12" t="s">
        <v>83</v>
      </c>
      <c r="AW150" s="12" t="s">
        <v>33</v>
      </c>
      <c r="AX150" s="12" t="s">
        <v>73</v>
      </c>
      <c r="AY150" s="151" t="s">
        <v>226</v>
      </c>
    </row>
    <row r="151" spans="2:65" s="13" customFormat="1" x14ac:dyDescent="0.2">
      <c r="B151" s="157"/>
      <c r="D151" s="150" t="s">
        <v>237</v>
      </c>
      <c r="E151" s="158" t="s">
        <v>19</v>
      </c>
      <c r="F151" s="159" t="s">
        <v>240</v>
      </c>
      <c r="H151" s="160">
        <v>18.341999999999999</v>
      </c>
      <c r="I151" s="161"/>
      <c r="L151" s="157"/>
      <c r="M151" s="162"/>
      <c r="T151" s="163"/>
      <c r="AT151" s="158" t="s">
        <v>237</v>
      </c>
      <c r="AU151" s="158" t="s">
        <v>83</v>
      </c>
      <c r="AV151" s="13" t="s">
        <v>233</v>
      </c>
      <c r="AW151" s="13" t="s">
        <v>33</v>
      </c>
      <c r="AX151" s="13" t="s">
        <v>81</v>
      </c>
      <c r="AY151" s="158" t="s">
        <v>226</v>
      </c>
    </row>
    <row r="152" spans="2:65" s="1" customFormat="1" ht="16.5" customHeight="1" x14ac:dyDescent="0.2">
      <c r="B152" s="33"/>
      <c r="C152" s="132" t="s">
        <v>8</v>
      </c>
      <c r="D152" s="132" t="s">
        <v>228</v>
      </c>
      <c r="E152" s="133" t="s">
        <v>635</v>
      </c>
      <c r="F152" s="134" t="s">
        <v>636</v>
      </c>
      <c r="G152" s="135" t="s">
        <v>231</v>
      </c>
      <c r="H152" s="136">
        <v>8.5500000000000007</v>
      </c>
      <c r="I152" s="137"/>
      <c r="J152" s="138">
        <f>ROUND(I152*H152,2)</f>
        <v>0</v>
      </c>
      <c r="K152" s="134" t="s">
        <v>232</v>
      </c>
      <c r="L152" s="33"/>
      <c r="M152" s="139" t="s">
        <v>19</v>
      </c>
      <c r="N152" s="140" t="s">
        <v>44</v>
      </c>
      <c r="P152" s="141">
        <f>O152*H152</f>
        <v>0</v>
      </c>
      <c r="Q152" s="141">
        <v>2.47E-3</v>
      </c>
      <c r="R152" s="141">
        <f>Q152*H152</f>
        <v>2.1118500000000002E-2</v>
      </c>
      <c r="S152" s="141">
        <v>0</v>
      </c>
      <c r="T152" s="142">
        <f>S152*H152</f>
        <v>0</v>
      </c>
      <c r="AR152" s="143" t="s">
        <v>233</v>
      </c>
      <c r="AT152" s="143" t="s">
        <v>228</v>
      </c>
      <c r="AU152" s="143" t="s">
        <v>83</v>
      </c>
      <c r="AY152" s="18" t="s">
        <v>226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81</v>
      </c>
      <c r="BK152" s="144">
        <f>ROUND(I152*H152,2)</f>
        <v>0</v>
      </c>
      <c r="BL152" s="18" t="s">
        <v>233</v>
      </c>
      <c r="BM152" s="143" t="s">
        <v>637</v>
      </c>
    </row>
    <row r="153" spans="2:65" s="1" customFormat="1" x14ac:dyDescent="0.2">
      <c r="B153" s="33"/>
      <c r="D153" s="145" t="s">
        <v>235</v>
      </c>
      <c r="F153" s="146" t="s">
        <v>638</v>
      </c>
      <c r="I153" s="147"/>
      <c r="L153" s="33"/>
      <c r="M153" s="148"/>
      <c r="T153" s="54"/>
      <c r="AT153" s="18" t="s">
        <v>235</v>
      </c>
      <c r="AU153" s="18" t="s">
        <v>83</v>
      </c>
    </row>
    <row r="154" spans="2:65" s="12" customFormat="1" x14ac:dyDescent="0.2">
      <c r="B154" s="149"/>
      <c r="D154" s="150" t="s">
        <v>237</v>
      </c>
      <c r="E154" s="151" t="s">
        <v>19</v>
      </c>
      <c r="F154" s="152" t="s">
        <v>639</v>
      </c>
      <c r="H154" s="153">
        <v>6.24</v>
      </c>
      <c r="I154" s="154"/>
      <c r="L154" s="149"/>
      <c r="M154" s="155"/>
      <c r="T154" s="156"/>
      <c r="AT154" s="151" t="s">
        <v>237</v>
      </c>
      <c r="AU154" s="151" t="s">
        <v>83</v>
      </c>
      <c r="AV154" s="12" t="s">
        <v>83</v>
      </c>
      <c r="AW154" s="12" t="s">
        <v>33</v>
      </c>
      <c r="AX154" s="12" t="s">
        <v>73</v>
      </c>
      <c r="AY154" s="151" t="s">
        <v>226</v>
      </c>
    </row>
    <row r="155" spans="2:65" s="12" customFormat="1" x14ac:dyDescent="0.2">
      <c r="B155" s="149"/>
      <c r="D155" s="150" t="s">
        <v>237</v>
      </c>
      <c r="E155" s="151" t="s">
        <v>19</v>
      </c>
      <c r="F155" s="152" t="s">
        <v>640</v>
      </c>
      <c r="H155" s="153">
        <v>2.31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33</v>
      </c>
      <c r="AX155" s="12" t="s">
        <v>73</v>
      </c>
      <c r="AY155" s="151" t="s">
        <v>226</v>
      </c>
    </row>
    <row r="156" spans="2:65" s="13" customFormat="1" x14ac:dyDescent="0.2">
      <c r="B156" s="157"/>
      <c r="D156" s="150" t="s">
        <v>237</v>
      </c>
      <c r="E156" s="158" t="s">
        <v>19</v>
      </c>
      <c r="F156" s="159" t="s">
        <v>240</v>
      </c>
      <c r="H156" s="160">
        <v>8.5500000000000007</v>
      </c>
      <c r="I156" s="161"/>
      <c r="L156" s="157"/>
      <c r="M156" s="162"/>
      <c r="T156" s="163"/>
      <c r="AT156" s="158" t="s">
        <v>237</v>
      </c>
      <c r="AU156" s="158" t="s">
        <v>83</v>
      </c>
      <c r="AV156" s="13" t="s">
        <v>233</v>
      </c>
      <c r="AW156" s="13" t="s">
        <v>33</v>
      </c>
      <c r="AX156" s="13" t="s">
        <v>81</v>
      </c>
      <c r="AY156" s="158" t="s">
        <v>226</v>
      </c>
    </row>
    <row r="157" spans="2:65" s="1" customFormat="1" ht="16.5" customHeight="1" x14ac:dyDescent="0.2">
      <c r="B157" s="33"/>
      <c r="C157" s="132" t="s">
        <v>366</v>
      </c>
      <c r="D157" s="132" t="s">
        <v>228</v>
      </c>
      <c r="E157" s="133" t="s">
        <v>641</v>
      </c>
      <c r="F157" s="134" t="s">
        <v>642</v>
      </c>
      <c r="G157" s="135" t="s">
        <v>231</v>
      </c>
      <c r="H157" s="136">
        <v>8.5500000000000007</v>
      </c>
      <c r="I157" s="137"/>
      <c r="J157" s="138">
        <f>ROUND(I157*H157,2)</f>
        <v>0</v>
      </c>
      <c r="K157" s="134" t="s">
        <v>232</v>
      </c>
      <c r="L157" s="33"/>
      <c r="M157" s="139" t="s">
        <v>19</v>
      </c>
      <c r="N157" s="140" t="s">
        <v>44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233</v>
      </c>
      <c r="AT157" s="143" t="s">
        <v>228</v>
      </c>
      <c r="AU157" s="143" t="s">
        <v>83</v>
      </c>
      <c r="AY157" s="18" t="s">
        <v>226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81</v>
      </c>
      <c r="BK157" s="144">
        <f>ROUND(I157*H157,2)</f>
        <v>0</v>
      </c>
      <c r="BL157" s="18" t="s">
        <v>233</v>
      </c>
      <c r="BM157" s="143" t="s">
        <v>643</v>
      </c>
    </row>
    <row r="158" spans="2:65" s="1" customFormat="1" x14ac:dyDescent="0.2">
      <c r="B158" s="33"/>
      <c r="D158" s="145" t="s">
        <v>235</v>
      </c>
      <c r="F158" s="146" t="s">
        <v>644</v>
      </c>
      <c r="I158" s="147"/>
      <c r="L158" s="33"/>
      <c r="M158" s="148"/>
      <c r="T158" s="54"/>
      <c r="AT158" s="18" t="s">
        <v>235</v>
      </c>
      <c r="AU158" s="18" t="s">
        <v>83</v>
      </c>
    </row>
    <row r="159" spans="2:65" s="1" customFormat="1" ht="16.5" customHeight="1" x14ac:dyDescent="0.2">
      <c r="B159" s="33"/>
      <c r="C159" s="132" t="s">
        <v>372</v>
      </c>
      <c r="D159" s="132" t="s">
        <v>228</v>
      </c>
      <c r="E159" s="133" t="s">
        <v>645</v>
      </c>
      <c r="F159" s="134" t="s">
        <v>646</v>
      </c>
      <c r="G159" s="135" t="s">
        <v>492</v>
      </c>
      <c r="H159" s="136">
        <v>0.93700000000000006</v>
      </c>
      <c r="I159" s="137"/>
      <c r="J159" s="138">
        <f>ROUND(I159*H159,2)</f>
        <v>0</v>
      </c>
      <c r="K159" s="134" t="s">
        <v>232</v>
      </c>
      <c r="L159" s="33"/>
      <c r="M159" s="139" t="s">
        <v>19</v>
      </c>
      <c r="N159" s="140" t="s">
        <v>44</v>
      </c>
      <c r="P159" s="141">
        <f>O159*H159</f>
        <v>0</v>
      </c>
      <c r="Q159" s="141">
        <v>1.06277</v>
      </c>
      <c r="R159" s="141">
        <f>Q159*H159</f>
        <v>0.99581549000000003</v>
      </c>
      <c r="S159" s="141">
        <v>0</v>
      </c>
      <c r="T159" s="142">
        <f>S159*H159</f>
        <v>0</v>
      </c>
      <c r="AR159" s="143" t="s">
        <v>233</v>
      </c>
      <c r="AT159" s="143" t="s">
        <v>228</v>
      </c>
      <c r="AU159" s="143" t="s">
        <v>83</v>
      </c>
      <c r="AY159" s="18" t="s">
        <v>226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81</v>
      </c>
      <c r="BK159" s="144">
        <f>ROUND(I159*H159,2)</f>
        <v>0</v>
      </c>
      <c r="BL159" s="18" t="s">
        <v>233</v>
      </c>
      <c r="BM159" s="143" t="s">
        <v>647</v>
      </c>
    </row>
    <row r="160" spans="2:65" s="1" customFormat="1" x14ac:dyDescent="0.2">
      <c r="B160" s="33"/>
      <c r="D160" s="145" t="s">
        <v>235</v>
      </c>
      <c r="F160" s="146" t="s">
        <v>648</v>
      </c>
      <c r="I160" s="147"/>
      <c r="L160" s="33"/>
      <c r="M160" s="148"/>
      <c r="T160" s="54"/>
      <c r="AT160" s="18" t="s">
        <v>235</v>
      </c>
      <c r="AU160" s="18" t="s">
        <v>83</v>
      </c>
    </row>
    <row r="161" spans="2:65" s="12" customFormat="1" x14ac:dyDescent="0.2">
      <c r="B161" s="149"/>
      <c r="D161" s="150" t="s">
        <v>237</v>
      </c>
      <c r="E161" s="151" t="s">
        <v>19</v>
      </c>
      <c r="F161" s="152" t="s">
        <v>649</v>
      </c>
      <c r="H161" s="153">
        <v>0.82399999999999995</v>
      </c>
      <c r="I161" s="154"/>
      <c r="L161" s="149"/>
      <c r="M161" s="155"/>
      <c r="T161" s="156"/>
      <c r="AT161" s="151" t="s">
        <v>237</v>
      </c>
      <c r="AU161" s="151" t="s">
        <v>83</v>
      </c>
      <c r="AV161" s="12" t="s">
        <v>83</v>
      </c>
      <c r="AW161" s="12" t="s">
        <v>33</v>
      </c>
      <c r="AX161" s="12" t="s">
        <v>73</v>
      </c>
      <c r="AY161" s="151" t="s">
        <v>226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650</v>
      </c>
      <c r="H162" s="153">
        <v>0.113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73</v>
      </c>
      <c r="AY162" s="151" t="s">
        <v>226</v>
      </c>
    </row>
    <row r="163" spans="2:65" s="13" customFormat="1" x14ac:dyDescent="0.2">
      <c r="B163" s="157"/>
      <c r="D163" s="150" t="s">
        <v>237</v>
      </c>
      <c r="E163" s="158" t="s">
        <v>19</v>
      </c>
      <c r="F163" s="159" t="s">
        <v>240</v>
      </c>
      <c r="H163" s="160">
        <v>0.93700000000000006</v>
      </c>
      <c r="I163" s="161"/>
      <c r="L163" s="157"/>
      <c r="M163" s="162"/>
      <c r="T163" s="163"/>
      <c r="AT163" s="158" t="s">
        <v>237</v>
      </c>
      <c r="AU163" s="158" t="s">
        <v>83</v>
      </c>
      <c r="AV163" s="13" t="s">
        <v>233</v>
      </c>
      <c r="AW163" s="13" t="s">
        <v>33</v>
      </c>
      <c r="AX163" s="13" t="s">
        <v>81</v>
      </c>
      <c r="AY163" s="158" t="s">
        <v>226</v>
      </c>
    </row>
    <row r="164" spans="2:65" s="11" customFormat="1" ht="22.9" customHeight="1" x14ac:dyDescent="0.2">
      <c r="B164" s="120"/>
      <c r="D164" s="121" t="s">
        <v>72</v>
      </c>
      <c r="E164" s="130" t="s">
        <v>246</v>
      </c>
      <c r="F164" s="130" t="s">
        <v>353</v>
      </c>
      <c r="I164" s="123"/>
      <c r="J164" s="131">
        <f>BK164</f>
        <v>0</v>
      </c>
      <c r="L164" s="120"/>
      <c r="M164" s="125"/>
      <c r="P164" s="126">
        <f>SUM(P165:P200)</f>
        <v>0</v>
      </c>
      <c r="R164" s="126">
        <f>SUM(R165:R200)</f>
        <v>337.02716806999996</v>
      </c>
      <c r="T164" s="127">
        <f>SUM(T165:T200)</f>
        <v>0</v>
      </c>
      <c r="AR164" s="121" t="s">
        <v>81</v>
      </c>
      <c r="AT164" s="128" t="s">
        <v>72</v>
      </c>
      <c r="AU164" s="128" t="s">
        <v>81</v>
      </c>
      <c r="AY164" s="121" t="s">
        <v>226</v>
      </c>
      <c r="BK164" s="129">
        <f>SUM(BK165:BK200)</f>
        <v>0</v>
      </c>
    </row>
    <row r="165" spans="2:65" s="1" customFormat="1" ht="24" x14ac:dyDescent="0.2">
      <c r="B165" s="33"/>
      <c r="C165" s="132" t="s">
        <v>377</v>
      </c>
      <c r="D165" s="132" t="s">
        <v>228</v>
      </c>
      <c r="E165" s="133" t="s">
        <v>651</v>
      </c>
      <c r="F165" s="134" t="s">
        <v>652</v>
      </c>
      <c r="G165" s="135" t="s">
        <v>653</v>
      </c>
      <c r="H165" s="136">
        <v>1</v>
      </c>
      <c r="I165" s="137"/>
      <c r="J165" s="138">
        <f>ROUND(I165*H165,2)</f>
        <v>0</v>
      </c>
      <c r="K165" s="134" t="s">
        <v>19</v>
      </c>
      <c r="L165" s="33"/>
      <c r="M165" s="139" t="s">
        <v>19</v>
      </c>
      <c r="N165" s="140" t="s">
        <v>44</v>
      </c>
      <c r="P165" s="141">
        <f>O165*H165</f>
        <v>0</v>
      </c>
      <c r="Q165" s="141">
        <v>0.1434</v>
      </c>
      <c r="R165" s="141">
        <f>Q165*H165</f>
        <v>0.1434</v>
      </c>
      <c r="S165" s="141">
        <v>0</v>
      </c>
      <c r="T165" s="142">
        <f>S165*H165</f>
        <v>0</v>
      </c>
      <c r="AR165" s="143" t="s">
        <v>233</v>
      </c>
      <c r="AT165" s="143" t="s">
        <v>228</v>
      </c>
      <c r="AU165" s="143" t="s">
        <v>83</v>
      </c>
      <c r="AY165" s="18" t="s">
        <v>226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81</v>
      </c>
      <c r="BK165" s="144">
        <f>ROUND(I165*H165,2)</f>
        <v>0</v>
      </c>
      <c r="BL165" s="18" t="s">
        <v>233</v>
      </c>
      <c r="BM165" s="143" t="s">
        <v>654</v>
      </c>
    </row>
    <row r="166" spans="2:65" s="1" customFormat="1" ht="24.2" customHeight="1" x14ac:dyDescent="0.2">
      <c r="B166" s="33"/>
      <c r="C166" s="132" t="s">
        <v>381</v>
      </c>
      <c r="D166" s="132" t="s">
        <v>228</v>
      </c>
      <c r="E166" s="133" t="s">
        <v>655</v>
      </c>
      <c r="F166" s="134" t="s">
        <v>656</v>
      </c>
      <c r="G166" s="135" t="s">
        <v>277</v>
      </c>
      <c r="H166" s="136">
        <v>7.1890000000000001</v>
      </c>
      <c r="I166" s="137"/>
      <c r="J166" s="138">
        <f>ROUND(I166*H166,2)</f>
        <v>0</v>
      </c>
      <c r="K166" s="134" t="s">
        <v>232</v>
      </c>
      <c r="L166" s="33"/>
      <c r="M166" s="139" t="s">
        <v>19</v>
      </c>
      <c r="N166" s="140" t="s">
        <v>44</v>
      </c>
      <c r="P166" s="141">
        <f>O166*H166</f>
        <v>0</v>
      </c>
      <c r="Q166" s="141">
        <v>2.5047999999999999</v>
      </c>
      <c r="R166" s="141">
        <f>Q166*H166</f>
        <v>18.0070072</v>
      </c>
      <c r="S166" s="141">
        <v>0</v>
      </c>
      <c r="T166" s="142">
        <f>S166*H166</f>
        <v>0</v>
      </c>
      <c r="AR166" s="143" t="s">
        <v>233</v>
      </c>
      <c r="AT166" s="143" t="s">
        <v>228</v>
      </c>
      <c r="AU166" s="143" t="s">
        <v>83</v>
      </c>
      <c r="AY166" s="18" t="s">
        <v>226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81</v>
      </c>
      <c r="BK166" s="144">
        <f>ROUND(I166*H166,2)</f>
        <v>0</v>
      </c>
      <c r="BL166" s="18" t="s">
        <v>233</v>
      </c>
      <c r="BM166" s="143" t="s">
        <v>657</v>
      </c>
    </row>
    <row r="167" spans="2:65" s="1" customFormat="1" x14ac:dyDescent="0.2">
      <c r="B167" s="33"/>
      <c r="D167" s="145" t="s">
        <v>235</v>
      </c>
      <c r="F167" s="146" t="s">
        <v>658</v>
      </c>
      <c r="I167" s="147"/>
      <c r="L167" s="33"/>
      <c r="M167" s="148"/>
      <c r="T167" s="54"/>
      <c r="AT167" s="18" t="s">
        <v>235</v>
      </c>
      <c r="AU167" s="18" t="s">
        <v>83</v>
      </c>
    </row>
    <row r="168" spans="2:65" s="12" customFormat="1" x14ac:dyDescent="0.2">
      <c r="B168" s="149"/>
      <c r="D168" s="150" t="s">
        <v>237</v>
      </c>
      <c r="E168" s="151" t="s">
        <v>19</v>
      </c>
      <c r="F168" s="152" t="s">
        <v>659</v>
      </c>
      <c r="H168" s="153">
        <v>7.1890000000000001</v>
      </c>
      <c r="I168" s="154"/>
      <c r="L168" s="149"/>
      <c r="M168" s="155"/>
      <c r="T168" s="156"/>
      <c r="AT168" s="151" t="s">
        <v>237</v>
      </c>
      <c r="AU168" s="151" t="s">
        <v>83</v>
      </c>
      <c r="AV168" s="12" t="s">
        <v>83</v>
      </c>
      <c r="AW168" s="12" t="s">
        <v>33</v>
      </c>
      <c r="AX168" s="12" t="s">
        <v>81</v>
      </c>
      <c r="AY168" s="151" t="s">
        <v>226</v>
      </c>
    </row>
    <row r="169" spans="2:65" s="1" customFormat="1" ht="24.2" customHeight="1" x14ac:dyDescent="0.2">
      <c r="B169" s="33"/>
      <c r="C169" s="132" t="s">
        <v>386</v>
      </c>
      <c r="D169" s="132" t="s">
        <v>228</v>
      </c>
      <c r="E169" s="133" t="s">
        <v>660</v>
      </c>
      <c r="F169" s="134" t="s">
        <v>661</v>
      </c>
      <c r="G169" s="135" t="s">
        <v>277</v>
      </c>
      <c r="H169" s="136">
        <v>3.89</v>
      </c>
      <c r="I169" s="137"/>
      <c r="J169" s="138">
        <f>ROUND(I169*H169,2)</f>
        <v>0</v>
      </c>
      <c r="K169" s="134" t="s">
        <v>232</v>
      </c>
      <c r="L169" s="33"/>
      <c r="M169" s="139" t="s">
        <v>19</v>
      </c>
      <c r="N169" s="140" t="s">
        <v>44</v>
      </c>
      <c r="P169" s="141">
        <f>O169*H169</f>
        <v>0</v>
      </c>
      <c r="Q169" s="141">
        <v>2.5143</v>
      </c>
      <c r="R169" s="141">
        <f>Q169*H169</f>
        <v>9.7806270000000008</v>
      </c>
      <c r="S169" s="141">
        <v>0</v>
      </c>
      <c r="T169" s="142">
        <f>S169*H169</f>
        <v>0</v>
      </c>
      <c r="AR169" s="143" t="s">
        <v>233</v>
      </c>
      <c r="AT169" s="143" t="s">
        <v>228</v>
      </c>
      <c r="AU169" s="143" t="s">
        <v>83</v>
      </c>
      <c r="AY169" s="18" t="s">
        <v>226</v>
      </c>
      <c r="BE169" s="144">
        <f>IF(N169="základní",J169,0)</f>
        <v>0</v>
      </c>
      <c r="BF169" s="144">
        <f>IF(N169="snížená",J169,0)</f>
        <v>0</v>
      </c>
      <c r="BG169" s="144">
        <f>IF(N169="zákl. přenesená",J169,0)</f>
        <v>0</v>
      </c>
      <c r="BH169" s="144">
        <f>IF(N169="sníž. přenesená",J169,0)</f>
        <v>0</v>
      </c>
      <c r="BI169" s="144">
        <f>IF(N169="nulová",J169,0)</f>
        <v>0</v>
      </c>
      <c r="BJ169" s="18" t="s">
        <v>81</v>
      </c>
      <c r="BK169" s="144">
        <f>ROUND(I169*H169,2)</f>
        <v>0</v>
      </c>
      <c r="BL169" s="18" t="s">
        <v>233</v>
      </c>
      <c r="BM169" s="143" t="s">
        <v>662</v>
      </c>
    </row>
    <row r="170" spans="2:65" s="1" customFormat="1" x14ac:dyDescent="0.2">
      <c r="B170" s="33"/>
      <c r="D170" s="145" t="s">
        <v>235</v>
      </c>
      <c r="F170" s="146" t="s">
        <v>663</v>
      </c>
      <c r="I170" s="147"/>
      <c r="L170" s="33"/>
      <c r="M170" s="148"/>
      <c r="T170" s="54"/>
      <c r="AT170" s="18" t="s">
        <v>235</v>
      </c>
      <c r="AU170" s="18" t="s">
        <v>83</v>
      </c>
    </row>
    <row r="171" spans="2:65" s="12" customFormat="1" x14ac:dyDescent="0.2">
      <c r="B171" s="149"/>
      <c r="D171" s="150" t="s">
        <v>237</v>
      </c>
      <c r="E171" s="151" t="s">
        <v>19</v>
      </c>
      <c r="F171" s="152" t="s">
        <v>664</v>
      </c>
      <c r="H171" s="153">
        <v>3.4</v>
      </c>
      <c r="I171" s="154"/>
      <c r="L171" s="149"/>
      <c r="M171" s="155"/>
      <c r="T171" s="156"/>
      <c r="AT171" s="151" t="s">
        <v>237</v>
      </c>
      <c r="AU171" s="151" t="s">
        <v>83</v>
      </c>
      <c r="AV171" s="12" t="s">
        <v>83</v>
      </c>
      <c r="AW171" s="12" t="s">
        <v>33</v>
      </c>
      <c r="AX171" s="12" t="s">
        <v>73</v>
      </c>
      <c r="AY171" s="151" t="s">
        <v>226</v>
      </c>
    </row>
    <row r="172" spans="2:65" s="12" customFormat="1" x14ac:dyDescent="0.2">
      <c r="B172" s="149"/>
      <c r="D172" s="150" t="s">
        <v>237</v>
      </c>
      <c r="E172" s="151" t="s">
        <v>19</v>
      </c>
      <c r="F172" s="152" t="s">
        <v>665</v>
      </c>
      <c r="H172" s="153">
        <v>0.49</v>
      </c>
      <c r="I172" s="154"/>
      <c r="L172" s="149"/>
      <c r="M172" s="155"/>
      <c r="T172" s="156"/>
      <c r="AT172" s="151" t="s">
        <v>237</v>
      </c>
      <c r="AU172" s="151" t="s">
        <v>83</v>
      </c>
      <c r="AV172" s="12" t="s">
        <v>83</v>
      </c>
      <c r="AW172" s="12" t="s">
        <v>33</v>
      </c>
      <c r="AX172" s="12" t="s">
        <v>73</v>
      </c>
      <c r="AY172" s="151" t="s">
        <v>226</v>
      </c>
    </row>
    <row r="173" spans="2:65" s="13" customFormat="1" x14ac:dyDescent="0.2">
      <c r="B173" s="157"/>
      <c r="D173" s="150" t="s">
        <v>237</v>
      </c>
      <c r="E173" s="158" t="s">
        <v>19</v>
      </c>
      <c r="F173" s="159" t="s">
        <v>240</v>
      </c>
      <c r="H173" s="160">
        <v>3.89</v>
      </c>
      <c r="I173" s="161"/>
      <c r="L173" s="157"/>
      <c r="M173" s="162"/>
      <c r="T173" s="163"/>
      <c r="AT173" s="158" t="s">
        <v>237</v>
      </c>
      <c r="AU173" s="158" t="s">
        <v>83</v>
      </c>
      <c r="AV173" s="13" t="s">
        <v>233</v>
      </c>
      <c r="AW173" s="13" t="s">
        <v>33</v>
      </c>
      <c r="AX173" s="13" t="s">
        <v>81</v>
      </c>
      <c r="AY173" s="158" t="s">
        <v>226</v>
      </c>
    </row>
    <row r="174" spans="2:65" s="1" customFormat="1" ht="24.2" customHeight="1" x14ac:dyDescent="0.2">
      <c r="B174" s="33"/>
      <c r="C174" s="132" t="s">
        <v>7</v>
      </c>
      <c r="D174" s="132" t="s">
        <v>228</v>
      </c>
      <c r="E174" s="133" t="s">
        <v>666</v>
      </c>
      <c r="F174" s="134" t="s">
        <v>667</v>
      </c>
      <c r="G174" s="135" t="s">
        <v>277</v>
      </c>
      <c r="H174" s="136">
        <v>114.292</v>
      </c>
      <c r="I174" s="137"/>
      <c r="J174" s="138">
        <f>ROUND(I174*H174,2)</f>
        <v>0</v>
      </c>
      <c r="K174" s="134" t="s">
        <v>232</v>
      </c>
      <c r="L174" s="33"/>
      <c r="M174" s="139" t="s">
        <v>19</v>
      </c>
      <c r="N174" s="140" t="s">
        <v>44</v>
      </c>
      <c r="P174" s="141">
        <f>O174*H174</f>
        <v>0</v>
      </c>
      <c r="Q174" s="141">
        <v>2.5023499999999999</v>
      </c>
      <c r="R174" s="141">
        <f>Q174*H174</f>
        <v>285.99858619999998</v>
      </c>
      <c r="S174" s="141">
        <v>0</v>
      </c>
      <c r="T174" s="142">
        <f>S174*H174</f>
        <v>0</v>
      </c>
      <c r="AR174" s="143" t="s">
        <v>233</v>
      </c>
      <c r="AT174" s="143" t="s">
        <v>228</v>
      </c>
      <c r="AU174" s="143" t="s">
        <v>83</v>
      </c>
      <c r="AY174" s="18" t="s">
        <v>226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81</v>
      </c>
      <c r="BK174" s="144">
        <f>ROUND(I174*H174,2)</f>
        <v>0</v>
      </c>
      <c r="BL174" s="18" t="s">
        <v>233</v>
      </c>
      <c r="BM174" s="143" t="s">
        <v>668</v>
      </c>
    </row>
    <row r="175" spans="2:65" s="1" customFormat="1" x14ac:dyDescent="0.2">
      <c r="B175" s="33"/>
      <c r="D175" s="145" t="s">
        <v>235</v>
      </c>
      <c r="F175" s="146" t="s">
        <v>669</v>
      </c>
      <c r="I175" s="147"/>
      <c r="L175" s="33"/>
      <c r="M175" s="148"/>
      <c r="T175" s="54"/>
      <c r="AT175" s="18" t="s">
        <v>235</v>
      </c>
      <c r="AU175" s="18" t="s">
        <v>83</v>
      </c>
    </row>
    <row r="176" spans="2:65" s="15" customFormat="1" x14ac:dyDescent="0.2">
      <c r="B176" s="185"/>
      <c r="D176" s="150" t="s">
        <v>237</v>
      </c>
      <c r="E176" s="186" t="s">
        <v>19</v>
      </c>
      <c r="F176" s="187" t="s">
        <v>670</v>
      </c>
      <c r="H176" s="186" t="s">
        <v>19</v>
      </c>
      <c r="I176" s="188"/>
      <c r="L176" s="185"/>
      <c r="M176" s="189"/>
      <c r="T176" s="190"/>
      <c r="AT176" s="186" t="s">
        <v>237</v>
      </c>
      <c r="AU176" s="186" t="s">
        <v>83</v>
      </c>
      <c r="AV176" s="15" t="s">
        <v>81</v>
      </c>
      <c r="AW176" s="15" t="s">
        <v>33</v>
      </c>
      <c r="AX176" s="15" t="s">
        <v>73</v>
      </c>
      <c r="AY176" s="186" t="s">
        <v>226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671</v>
      </c>
      <c r="H177" s="153">
        <v>42.036000000000001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672</v>
      </c>
      <c r="H178" s="153">
        <v>67.84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2" customFormat="1" x14ac:dyDescent="0.2">
      <c r="B179" s="149"/>
      <c r="D179" s="150" t="s">
        <v>237</v>
      </c>
      <c r="E179" s="151" t="s">
        <v>19</v>
      </c>
      <c r="F179" s="152" t="s">
        <v>673</v>
      </c>
      <c r="H179" s="153">
        <v>4.4160000000000004</v>
      </c>
      <c r="I179" s="154"/>
      <c r="L179" s="149"/>
      <c r="M179" s="155"/>
      <c r="T179" s="156"/>
      <c r="AT179" s="151" t="s">
        <v>237</v>
      </c>
      <c r="AU179" s="151" t="s">
        <v>83</v>
      </c>
      <c r="AV179" s="12" t="s">
        <v>83</v>
      </c>
      <c r="AW179" s="12" t="s">
        <v>33</v>
      </c>
      <c r="AX179" s="12" t="s">
        <v>73</v>
      </c>
      <c r="AY179" s="151" t="s">
        <v>226</v>
      </c>
    </row>
    <row r="180" spans="2:65" s="13" customFormat="1" x14ac:dyDescent="0.2">
      <c r="B180" s="157"/>
      <c r="D180" s="150" t="s">
        <v>237</v>
      </c>
      <c r="E180" s="158" t="s">
        <v>19</v>
      </c>
      <c r="F180" s="159" t="s">
        <v>240</v>
      </c>
      <c r="H180" s="160">
        <v>114.292</v>
      </c>
      <c r="I180" s="161"/>
      <c r="L180" s="157"/>
      <c r="M180" s="162"/>
      <c r="T180" s="163"/>
      <c r="AT180" s="158" t="s">
        <v>237</v>
      </c>
      <c r="AU180" s="158" t="s">
        <v>83</v>
      </c>
      <c r="AV180" s="13" t="s">
        <v>233</v>
      </c>
      <c r="AW180" s="13" t="s">
        <v>33</v>
      </c>
      <c r="AX180" s="13" t="s">
        <v>81</v>
      </c>
      <c r="AY180" s="158" t="s">
        <v>226</v>
      </c>
    </row>
    <row r="181" spans="2:65" s="1" customFormat="1" ht="24.2" customHeight="1" x14ac:dyDescent="0.2">
      <c r="B181" s="33"/>
      <c r="C181" s="132" t="s">
        <v>393</v>
      </c>
      <c r="D181" s="132" t="s">
        <v>228</v>
      </c>
      <c r="E181" s="133" t="s">
        <v>674</v>
      </c>
      <c r="F181" s="134" t="s">
        <v>675</v>
      </c>
      <c r="G181" s="135" t="s">
        <v>231</v>
      </c>
      <c r="H181" s="136">
        <v>343.52</v>
      </c>
      <c r="I181" s="137"/>
      <c r="J181" s="138">
        <f>ROUND(I181*H181,2)</f>
        <v>0</v>
      </c>
      <c r="K181" s="134" t="s">
        <v>232</v>
      </c>
      <c r="L181" s="33"/>
      <c r="M181" s="139" t="s">
        <v>19</v>
      </c>
      <c r="N181" s="140" t="s">
        <v>44</v>
      </c>
      <c r="P181" s="141">
        <f>O181*H181</f>
        <v>0</v>
      </c>
      <c r="Q181" s="141">
        <v>2.47E-3</v>
      </c>
      <c r="R181" s="141">
        <f>Q181*H181</f>
        <v>0.84849439999999998</v>
      </c>
      <c r="S181" s="141">
        <v>0</v>
      </c>
      <c r="T181" s="142">
        <f>S181*H181</f>
        <v>0</v>
      </c>
      <c r="AR181" s="143" t="s">
        <v>233</v>
      </c>
      <c r="AT181" s="143" t="s">
        <v>228</v>
      </c>
      <c r="AU181" s="143" t="s">
        <v>83</v>
      </c>
      <c r="AY181" s="18" t="s">
        <v>226</v>
      </c>
      <c r="BE181" s="144">
        <f>IF(N181="základní",J181,0)</f>
        <v>0</v>
      </c>
      <c r="BF181" s="144">
        <f>IF(N181="snížená",J181,0)</f>
        <v>0</v>
      </c>
      <c r="BG181" s="144">
        <f>IF(N181="zákl. přenesená",J181,0)</f>
        <v>0</v>
      </c>
      <c r="BH181" s="144">
        <f>IF(N181="sníž. přenesená",J181,0)</f>
        <v>0</v>
      </c>
      <c r="BI181" s="144">
        <f>IF(N181="nulová",J181,0)</f>
        <v>0</v>
      </c>
      <c r="BJ181" s="18" t="s">
        <v>81</v>
      </c>
      <c r="BK181" s="144">
        <f>ROUND(I181*H181,2)</f>
        <v>0</v>
      </c>
      <c r="BL181" s="18" t="s">
        <v>233</v>
      </c>
      <c r="BM181" s="143" t="s">
        <v>676</v>
      </c>
    </row>
    <row r="182" spans="2:65" s="1" customFormat="1" x14ac:dyDescent="0.2">
      <c r="B182" s="33"/>
      <c r="D182" s="145" t="s">
        <v>235</v>
      </c>
      <c r="F182" s="146" t="s">
        <v>677</v>
      </c>
      <c r="I182" s="147"/>
      <c r="L182" s="33"/>
      <c r="M182" s="148"/>
      <c r="T182" s="54"/>
      <c r="AT182" s="18" t="s">
        <v>235</v>
      </c>
      <c r="AU182" s="18" t="s">
        <v>83</v>
      </c>
    </row>
    <row r="183" spans="2:65" s="15" customFormat="1" x14ac:dyDescent="0.2">
      <c r="B183" s="185"/>
      <c r="D183" s="150" t="s">
        <v>237</v>
      </c>
      <c r="E183" s="186" t="s">
        <v>19</v>
      </c>
      <c r="F183" s="187" t="s">
        <v>670</v>
      </c>
      <c r="H183" s="186" t="s">
        <v>19</v>
      </c>
      <c r="I183" s="188"/>
      <c r="L183" s="185"/>
      <c r="M183" s="189"/>
      <c r="T183" s="190"/>
      <c r="AT183" s="186" t="s">
        <v>237</v>
      </c>
      <c r="AU183" s="186" t="s">
        <v>83</v>
      </c>
      <c r="AV183" s="15" t="s">
        <v>81</v>
      </c>
      <c r="AW183" s="15" t="s">
        <v>33</v>
      </c>
      <c r="AX183" s="15" t="s">
        <v>73</v>
      </c>
      <c r="AY183" s="186" t="s">
        <v>226</v>
      </c>
    </row>
    <row r="184" spans="2:65" s="12" customFormat="1" x14ac:dyDescent="0.2">
      <c r="B184" s="149"/>
      <c r="D184" s="150" t="s">
        <v>237</v>
      </c>
      <c r="E184" s="151" t="s">
        <v>19</v>
      </c>
      <c r="F184" s="152" t="s">
        <v>678</v>
      </c>
      <c r="H184" s="153">
        <v>27.52</v>
      </c>
      <c r="I184" s="154"/>
      <c r="L184" s="149"/>
      <c r="M184" s="155"/>
      <c r="T184" s="156"/>
      <c r="AT184" s="151" t="s">
        <v>237</v>
      </c>
      <c r="AU184" s="151" t="s">
        <v>83</v>
      </c>
      <c r="AV184" s="12" t="s">
        <v>83</v>
      </c>
      <c r="AW184" s="12" t="s">
        <v>33</v>
      </c>
      <c r="AX184" s="12" t="s">
        <v>73</v>
      </c>
      <c r="AY184" s="151" t="s">
        <v>226</v>
      </c>
    </row>
    <row r="185" spans="2:65" s="12" customFormat="1" x14ac:dyDescent="0.2">
      <c r="B185" s="149"/>
      <c r="D185" s="150" t="s">
        <v>237</v>
      </c>
      <c r="E185" s="151" t="s">
        <v>19</v>
      </c>
      <c r="F185" s="152" t="s">
        <v>679</v>
      </c>
      <c r="H185" s="153">
        <v>124.16</v>
      </c>
      <c r="I185" s="154"/>
      <c r="L185" s="149"/>
      <c r="M185" s="155"/>
      <c r="T185" s="156"/>
      <c r="AT185" s="151" t="s">
        <v>237</v>
      </c>
      <c r="AU185" s="151" t="s">
        <v>83</v>
      </c>
      <c r="AV185" s="12" t="s">
        <v>83</v>
      </c>
      <c r="AW185" s="12" t="s">
        <v>33</v>
      </c>
      <c r="AX185" s="12" t="s">
        <v>73</v>
      </c>
      <c r="AY185" s="151" t="s">
        <v>226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680</v>
      </c>
      <c r="H186" s="153">
        <v>166.56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5" customFormat="1" x14ac:dyDescent="0.2">
      <c r="B187" s="185"/>
      <c r="D187" s="150" t="s">
        <v>237</v>
      </c>
      <c r="E187" s="186" t="s">
        <v>19</v>
      </c>
      <c r="F187" s="187" t="s">
        <v>681</v>
      </c>
      <c r="H187" s="186" t="s">
        <v>19</v>
      </c>
      <c r="I187" s="188"/>
      <c r="L187" s="185"/>
      <c r="M187" s="189"/>
      <c r="T187" s="190"/>
      <c r="AT187" s="186" t="s">
        <v>237</v>
      </c>
      <c r="AU187" s="186" t="s">
        <v>83</v>
      </c>
      <c r="AV187" s="15" t="s">
        <v>81</v>
      </c>
      <c r="AW187" s="15" t="s">
        <v>33</v>
      </c>
      <c r="AX187" s="15" t="s">
        <v>73</v>
      </c>
      <c r="AY187" s="186" t="s">
        <v>226</v>
      </c>
    </row>
    <row r="188" spans="2:65" s="12" customFormat="1" x14ac:dyDescent="0.2">
      <c r="B188" s="149"/>
      <c r="D188" s="150" t="s">
        <v>237</v>
      </c>
      <c r="E188" s="151" t="s">
        <v>19</v>
      </c>
      <c r="F188" s="152" t="s">
        <v>682</v>
      </c>
      <c r="H188" s="153">
        <v>2.31</v>
      </c>
      <c r="I188" s="154"/>
      <c r="L188" s="149"/>
      <c r="M188" s="155"/>
      <c r="T188" s="156"/>
      <c r="AT188" s="151" t="s">
        <v>237</v>
      </c>
      <c r="AU188" s="151" t="s">
        <v>83</v>
      </c>
      <c r="AV188" s="12" t="s">
        <v>83</v>
      </c>
      <c r="AW188" s="12" t="s">
        <v>33</v>
      </c>
      <c r="AX188" s="12" t="s">
        <v>73</v>
      </c>
      <c r="AY188" s="151" t="s">
        <v>226</v>
      </c>
    </row>
    <row r="189" spans="2:65" s="12" customFormat="1" x14ac:dyDescent="0.2">
      <c r="B189" s="149"/>
      <c r="D189" s="150" t="s">
        <v>237</v>
      </c>
      <c r="E189" s="151" t="s">
        <v>19</v>
      </c>
      <c r="F189" s="152" t="s">
        <v>683</v>
      </c>
      <c r="H189" s="153">
        <v>1.25</v>
      </c>
      <c r="I189" s="154"/>
      <c r="L189" s="149"/>
      <c r="M189" s="155"/>
      <c r="T189" s="156"/>
      <c r="AT189" s="151" t="s">
        <v>237</v>
      </c>
      <c r="AU189" s="151" t="s">
        <v>83</v>
      </c>
      <c r="AV189" s="12" t="s">
        <v>83</v>
      </c>
      <c r="AW189" s="12" t="s">
        <v>33</v>
      </c>
      <c r="AX189" s="12" t="s">
        <v>73</v>
      </c>
      <c r="AY189" s="151" t="s">
        <v>226</v>
      </c>
    </row>
    <row r="190" spans="2:65" s="15" customFormat="1" x14ac:dyDescent="0.2">
      <c r="B190" s="185"/>
      <c r="D190" s="150" t="s">
        <v>237</v>
      </c>
      <c r="E190" s="186" t="s">
        <v>19</v>
      </c>
      <c r="F190" s="187" t="s">
        <v>684</v>
      </c>
      <c r="H190" s="186" t="s">
        <v>19</v>
      </c>
      <c r="I190" s="188"/>
      <c r="L190" s="185"/>
      <c r="M190" s="189"/>
      <c r="T190" s="190"/>
      <c r="AT190" s="186" t="s">
        <v>237</v>
      </c>
      <c r="AU190" s="186" t="s">
        <v>83</v>
      </c>
      <c r="AV190" s="15" t="s">
        <v>81</v>
      </c>
      <c r="AW190" s="15" t="s">
        <v>33</v>
      </c>
      <c r="AX190" s="15" t="s">
        <v>73</v>
      </c>
      <c r="AY190" s="186" t="s">
        <v>226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685</v>
      </c>
      <c r="H191" s="153">
        <v>21.72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73</v>
      </c>
      <c r="AY191" s="151" t="s">
        <v>226</v>
      </c>
    </row>
    <row r="192" spans="2:65" s="13" customFormat="1" x14ac:dyDescent="0.2">
      <c r="B192" s="157"/>
      <c r="D192" s="150" t="s">
        <v>237</v>
      </c>
      <c r="E192" s="158" t="s">
        <v>19</v>
      </c>
      <c r="F192" s="159" t="s">
        <v>240</v>
      </c>
      <c r="H192" s="160">
        <v>343.52</v>
      </c>
      <c r="I192" s="161"/>
      <c r="L192" s="157"/>
      <c r="M192" s="162"/>
      <c r="T192" s="163"/>
      <c r="AT192" s="158" t="s">
        <v>237</v>
      </c>
      <c r="AU192" s="158" t="s">
        <v>83</v>
      </c>
      <c r="AV192" s="13" t="s">
        <v>233</v>
      </c>
      <c r="AW192" s="13" t="s">
        <v>33</v>
      </c>
      <c r="AX192" s="13" t="s">
        <v>81</v>
      </c>
      <c r="AY192" s="158" t="s">
        <v>226</v>
      </c>
    </row>
    <row r="193" spans="2:65" s="1" customFormat="1" ht="24.2" customHeight="1" x14ac:dyDescent="0.2">
      <c r="B193" s="33"/>
      <c r="C193" s="132" t="s">
        <v>399</v>
      </c>
      <c r="D193" s="132" t="s">
        <v>228</v>
      </c>
      <c r="E193" s="133" t="s">
        <v>686</v>
      </c>
      <c r="F193" s="134" t="s">
        <v>687</v>
      </c>
      <c r="G193" s="135" t="s">
        <v>231</v>
      </c>
      <c r="H193" s="136">
        <v>343.52</v>
      </c>
      <c r="I193" s="137"/>
      <c r="J193" s="138">
        <f>ROUND(I193*H193,2)</f>
        <v>0</v>
      </c>
      <c r="K193" s="134" t="s">
        <v>232</v>
      </c>
      <c r="L193" s="33"/>
      <c r="M193" s="139" t="s">
        <v>19</v>
      </c>
      <c r="N193" s="140" t="s">
        <v>44</v>
      </c>
      <c r="P193" s="141">
        <f>O193*H193</f>
        <v>0</v>
      </c>
      <c r="Q193" s="141">
        <v>0</v>
      </c>
      <c r="R193" s="141">
        <f>Q193*H193</f>
        <v>0</v>
      </c>
      <c r="S193" s="141">
        <v>0</v>
      </c>
      <c r="T193" s="142">
        <f>S193*H193</f>
        <v>0</v>
      </c>
      <c r="AR193" s="143" t="s">
        <v>233</v>
      </c>
      <c r="AT193" s="143" t="s">
        <v>228</v>
      </c>
      <c r="AU193" s="143" t="s">
        <v>83</v>
      </c>
      <c r="AY193" s="18" t="s">
        <v>226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81</v>
      </c>
      <c r="BK193" s="144">
        <f>ROUND(I193*H193,2)</f>
        <v>0</v>
      </c>
      <c r="BL193" s="18" t="s">
        <v>233</v>
      </c>
      <c r="BM193" s="143" t="s">
        <v>688</v>
      </c>
    </row>
    <row r="194" spans="2:65" s="1" customFormat="1" x14ac:dyDescent="0.2">
      <c r="B194" s="33"/>
      <c r="D194" s="145" t="s">
        <v>235</v>
      </c>
      <c r="F194" s="146" t="s">
        <v>689</v>
      </c>
      <c r="I194" s="147"/>
      <c r="L194" s="33"/>
      <c r="M194" s="148"/>
      <c r="T194" s="54"/>
      <c r="AT194" s="18" t="s">
        <v>235</v>
      </c>
      <c r="AU194" s="18" t="s">
        <v>83</v>
      </c>
    </row>
    <row r="195" spans="2:65" s="1" customFormat="1" ht="24.2" customHeight="1" x14ac:dyDescent="0.2">
      <c r="B195" s="33"/>
      <c r="C195" s="132" t="s">
        <v>404</v>
      </c>
      <c r="D195" s="132" t="s">
        <v>228</v>
      </c>
      <c r="E195" s="133" t="s">
        <v>690</v>
      </c>
      <c r="F195" s="134" t="s">
        <v>691</v>
      </c>
      <c r="G195" s="135" t="s">
        <v>492</v>
      </c>
      <c r="H195" s="136">
        <v>20.061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1.10907</v>
      </c>
      <c r="R195" s="141">
        <f>Q195*H195</f>
        <v>22.249053270000001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692</v>
      </c>
    </row>
    <row r="196" spans="2:65" s="1" customFormat="1" x14ac:dyDescent="0.2">
      <c r="B196" s="33"/>
      <c r="D196" s="145" t="s">
        <v>235</v>
      </c>
      <c r="F196" s="146" t="s">
        <v>693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2" customFormat="1" x14ac:dyDescent="0.2">
      <c r="B197" s="149"/>
      <c r="D197" s="150" t="s">
        <v>237</v>
      </c>
      <c r="E197" s="151" t="s">
        <v>19</v>
      </c>
      <c r="F197" s="152" t="s">
        <v>694</v>
      </c>
      <c r="H197" s="153">
        <v>19.437999999999999</v>
      </c>
      <c r="I197" s="154"/>
      <c r="L197" s="149"/>
      <c r="M197" s="155"/>
      <c r="T197" s="156"/>
      <c r="AT197" s="151" t="s">
        <v>237</v>
      </c>
      <c r="AU197" s="151" t="s">
        <v>83</v>
      </c>
      <c r="AV197" s="12" t="s">
        <v>83</v>
      </c>
      <c r="AW197" s="12" t="s">
        <v>33</v>
      </c>
      <c r="AX197" s="12" t="s">
        <v>73</v>
      </c>
      <c r="AY197" s="151" t="s">
        <v>226</v>
      </c>
    </row>
    <row r="198" spans="2:65" s="12" customFormat="1" x14ac:dyDescent="0.2">
      <c r="B198" s="149"/>
      <c r="D198" s="150" t="s">
        <v>237</v>
      </c>
      <c r="E198" s="151" t="s">
        <v>19</v>
      </c>
      <c r="F198" s="152" t="s">
        <v>695</v>
      </c>
      <c r="H198" s="153">
        <v>9.8000000000000004E-2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33</v>
      </c>
      <c r="AX198" s="12" t="s">
        <v>73</v>
      </c>
      <c r="AY198" s="151" t="s">
        <v>226</v>
      </c>
    </row>
    <row r="199" spans="2:65" s="12" customFormat="1" x14ac:dyDescent="0.2">
      <c r="B199" s="149"/>
      <c r="D199" s="150" t="s">
        <v>237</v>
      </c>
      <c r="E199" s="151" t="s">
        <v>19</v>
      </c>
      <c r="F199" s="152" t="s">
        <v>696</v>
      </c>
      <c r="H199" s="153">
        <v>0.52500000000000002</v>
      </c>
      <c r="I199" s="154"/>
      <c r="L199" s="149"/>
      <c r="M199" s="155"/>
      <c r="T199" s="156"/>
      <c r="AT199" s="151" t="s">
        <v>237</v>
      </c>
      <c r="AU199" s="151" t="s">
        <v>83</v>
      </c>
      <c r="AV199" s="12" t="s">
        <v>83</v>
      </c>
      <c r="AW199" s="12" t="s">
        <v>33</v>
      </c>
      <c r="AX199" s="12" t="s">
        <v>73</v>
      </c>
      <c r="AY199" s="151" t="s">
        <v>226</v>
      </c>
    </row>
    <row r="200" spans="2:65" s="13" customFormat="1" x14ac:dyDescent="0.2">
      <c r="B200" s="157"/>
      <c r="D200" s="150" t="s">
        <v>237</v>
      </c>
      <c r="E200" s="158" t="s">
        <v>19</v>
      </c>
      <c r="F200" s="159" t="s">
        <v>240</v>
      </c>
      <c r="H200" s="160">
        <v>20.061</v>
      </c>
      <c r="I200" s="161"/>
      <c r="L200" s="157"/>
      <c r="M200" s="162"/>
      <c r="T200" s="163"/>
      <c r="AT200" s="158" t="s">
        <v>237</v>
      </c>
      <c r="AU200" s="158" t="s">
        <v>83</v>
      </c>
      <c r="AV200" s="13" t="s">
        <v>233</v>
      </c>
      <c r="AW200" s="13" t="s">
        <v>33</v>
      </c>
      <c r="AX200" s="13" t="s">
        <v>81</v>
      </c>
      <c r="AY200" s="158" t="s">
        <v>226</v>
      </c>
    </row>
    <row r="201" spans="2:65" s="11" customFormat="1" ht="22.9" customHeight="1" x14ac:dyDescent="0.2">
      <c r="B201" s="120"/>
      <c r="D201" s="121" t="s">
        <v>72</v>
      </c>
      <c r="E201" s="130" t="s">
        <v>270</v>
      </c>
      <c r="F201" s="130" t="s">
        <v>697</v>
      </c>
      <c r="I201" s="123"/>
      <c r="J201" s="131">
        <f>BK201</f>
        <v>0</v>
      </c>
      <c r="L201" s="120"/>
      <c r="M201" s="125"/>
      <c r="P201" s="126">
        <f>SUM(P202:P207)</f>
        <v>0</v>
      </c>
      <c r="R201" s="126">
        <f>SUM(R202:R207)</f>
        <v>3.8841000000000001</v>
      </c>
      <c r="T201" s="127">
        <f>SUM(T202:T207)</f>
        <v>0</v>
      </c>
      <c r="AR201" s="121" t="s">
        <v>81</v>
      </c>
      <c r="AT201" s="128" t="s">
        <v>72</v>
      </c>
      <c r="AU201" s="128" t="s">
        <v>81</v>
      </c>
      <c r="AY201" s="121" t="s">
        <v>226</v>
      </c>
      <c r="BK201" s="129">
        <f>SUM(BK202:BK207)</f>
        <v>0</v>
      </c>
    </row>
    <row r="202" spans="2:65" s="1" customFormat="1" ht="24.2" customHeight="1" x14ac:dyDescent="0.2">
      <c r="B202" s="33"/>
      <c r="C202" s="132" t="s">
        <v>409</v>
      </c>
      <c r="D202" s="132" t="s">
        <v>228</v>
      </c>
      <c r="E202" s="133" t="s">
        <v>698</v>
      </c>
      <c r="F202" s="134" t="s">
        <v>699</v>
      </c>
      <c r="G202" s="135" t="s">
        <v>243</v>
      </c>
      <c r="H202" s="136">
        <v>1</v>
      </c>
      <c r="I202" s="137"/>
      <c r="J202" s="138">
        <f>ROUND(I202*H202,2)</f>
        <v>0</v>
      </c>
      <c r="K202" s="134" t="s">
        <v>19</v>
      </c>
      <c r="L202" s="33"/>
      <c r="M202" s="139" t="s">
        <v>19</v>
      </c>
      <c r="N202" s="140" t="s">
        <v>44</v>
      </c>
      <c r="P202" s="141">
        <f>O202*H202</f>
        <v>0</v>
      </c>
      <c r="Q202" s="141">
        <v>0</v>
      </c>
      <c r="R202" s="141">
        <f>Q202*H202</f>
        <v>0</v>
      </c>
      <c r="S202" s="141">
        <v>0</v>
      </c>
      <c r="T202" s="142">
        <f>S202*H202</f>
        <v>0</v>
      </c>
      <c r="AR202" s="143" t="s">
        <v>233</v>
      </c>
      <c r="AT202" s="143" t="s">
        <v>228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700</v>
      </c>
    </row>
    <row r="203" spans="2:65" s="12" customFormat="1" x14ac:dyDescent="0.2">
      <c r="B203" s="149"/>
      <c r="D203" s="150" t="s">
        <v>237</v>
      </c>
      <c r="E203" s="151" t="s">
        <v>19</v>
      </c>
      <c r="F203" s="152" t="s">
        <v>701</v>
      </c>
      <c r="H203" s="153">
        <v>1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33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32" t="s">
        <v>414</v>
      </c>
      <c r="D204" s="132" t="s">
        <v>228</v>
      </c>
      <c r="E204" s="133" t="s">
        <v>702</v>
      </c>
      <c r="F204" s="134" t="s">
        <v>703</v>
      </c>
      <c r="G204" s="135" t="s">
        <v>243</v>
      </c>
      <c r="H204" s="136">
        <v>2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1.5307299999999999</v>
      </c>
      <c r="R204" s="141">
        <f>Q204*H204</f>
        <v>3.0614599999999998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704</v>
      </c>
    </row>
    <row r="205" spans="2:65" s="1" customFormat="1" x14ac:dyDescent="0.2">
      <c r="B205" s="33"/>
      <c r="D205" s="145" t="s">
        <v>235</v>
      </c>
      <c r="F205" s="146" t="s">
        <v>705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" customFormat="1" ht="24.2" customHeight="1" x14ac:dyDescent="0.2">
      <c r="B206" s="33"/>
      <c r="C206" s="132" t="s">
        <v>419</v>
      </c>
      <c r="D206" s="132" t="s">
        <v>228</v>
      </c>
      <c r="E206" s="133" t="s">
        <v>706</v>
      </c>
      <c r="F206" s="134" t="s">
        <v>707</v>
      </c>
      <c r="G206" s="135" t="s">
        <v>243</v>
      </c>
      <c r="H206" s="136">
        <v>2</v>
      </c>
      <c r="I206" s="137"/>
      <c r="J206" s="138">
        <f>ROUND(I206*H206,2)</f>
        <v>0</v>
      </c>
      <c r="K206" s="134" t="s">
        <v>232</v>
      </c>
      <c r="L206" s="33"/>
      <c r="M206" s="139" t="s">
        <v>19</v>
      </c>
      <c r="N206" s="140" t="s">
        <v>44</v>
      </c>
      <c r="P206" s="141">
        <f>O206*H206</f>
        <v>0</v>
      </c>
      <c r="Q206" s="141">
        <v>0.41132000000000002</v>
      </c>
      <c r="R206" s="141">
        <f>Q206*H206</f>
        <v>0.82264000000000004</v>
      </c>
      <c r="S206" s="141">
        <v>0</v>
      </c>
      <c r="T206" s="142">
        <f>S206*H206</f>
        <v>0</v>
      </c>
      <c r="AR206" s="143" t="s">
        <v>233</v>
      </c>
      <c r="AT206" s="143" t="s">
        <v>228</v>
      </c>
      <c r="AU206" s="143" t="s">
        <v>83</v>
      </c>
      <c r="AY206" s="18" t="s">
        <v>226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81</v>
      </c>
      <c r="BK206" s="144">
        <f>ROUND(I206*H206,2)</f>
        <v>0</v>
      </c>
      <c r="BL206" s="18" t="s">
        <v>233</v>
      </c>
      <c r="BM206" s="143" t="s">
        <v>708</v>
      </c>
    </row>
    <row r="207" spans="2:65" s="1" customFormat="1" x14ac:dyDescent="0.2">
      <c r="B207" s="33"/>
      <c r="D207" s="145" t="s">
        <v>235</v>
      </c>
      <c r="F207" s="146" t="s">
        <v>709</v>
      </c>
      <c r="I207" s="147"/>
      <c r="L207" s="33"/>
      <c r="M207" s="148"/>
      <c r="T207" s="54"/>
      <c r="AT207" s="18" t="s">
        <v>235</v>
      </c>
      <c r="AU207" s="18" t="s">
        <v>83</v>
      </c>
    </row>
    <row r="208" spans="2:65" s="11" customFormat="1" ht="22.9" customHeight="1" x14ac:dyDescent="0.2">
      <c r="B208" s="120"/>
      <c r="D208" s="121" t="s">
        <v>72</v>
      </c>
      <c r="E208" s="130" t="s">
        <v>330</v>
      </c>
      <c r="F208" s="130" t="s">
        <v>478</v>
      </c>
      <c r="I208" s="123"/>
      <c r="J208" s="131">
        <f>BK208</f>
        <v>0</v>
      </c>
      <c r="L208" s="120"/>
      <c r="M208" s="125"/>
      <c r="P208" s="126">
        <f>SUM(P209:P240)</f>
        <v>0</v>
      </c>
      <c r="R208" s="126">
        <f>SUM(R209:R240)</f>
        <v>460.94477259999996</v>
      </c>
      <c r="T208" s="127">
        <f>SUM(T209:T240)</f>
        <v>0</v>
      </c>
      <c r="AR208" s="121" t="s">
        <v>81</v>
      </c>
      <c r="AT208" s="128" t="s">
        <v>72</v>
      </c>
      <c r="AU208" s="128" t="s">
        <v>81</v>
      </c>
      <c r="AY208" s="121" t="s">
        <v>226</v>
      </c>
      <c r="BK208" s="129">
        <f>SUM(BK209:BK240)</f>
        <v>0</v>
      </c>
    </row>
    <row r="209" spans="2:65" s="1" customFormat="1" ht="16.5" customHeight="1" x14ac:dyDescent="0.2">
      <c r="B209" s="33"/>
      <c r="C209" s="132" t="s">
        <v>425</v>
      </c>
      <c r="D209" s="132" t="s">
        <v>228</v>
      </c>
      <c r="E209" s="133" t="s">
        <v>710</v>
      </c>
      <c r="F209" s="134" t="s">
        <v>711</v>
      </c>
      <c r="G209" s="135" t="s">
        <v>231</v>
      </c>
      <c r="H209" s="136">
        <v>270.32</v>
      </c>
      <c r="I209" s="137"/>
      <c r="J209" s="138">
        <f>ROUND(I209*H209,2)</f>
        <v>0</v>
      </c>
      <c r="K209" s="134" t="s">
        <v>232</v>
      </c>
      <c r="L209" s="33"/>
      <c r="M209" s="139" t="s">
        <v>19</v>
      </c>
      <c r="N209" s="140" t="s">
        <v>44</v>
      </c>
      <c r="P209" s="141">
        <f>O209*H209</f>
        <v>0</v>
      </c>
      <c r="Q209" s="141">
        <v>3.5E-4</v>
      </c>
      <c r="R209" s="141">
        <f>Q209*H209</f>
        <v>9.4612000000000002E-2</v>
      </c>
      <c r="S209" s="141">
        <v>0</v>
      </c>
      <c r="T209" s="142">
        <f>S209*H209</f>
        <v>0</v>
      </c>
      <c r="AR209" s="143" t="s">
        <v>233</v>
      </c>
      <c r="AT209" s="143" t="s">
        <v>228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712</v>
      </c>
    </row>
    <row r="210" spans="2:65" s="1" customFormat="1" x14ac:dyDescent="0.2">
      <c r="B210" s="33"/>
      <c r="D210" s="145" t="s">
        <v>235</v>
      </c>
      <c r="F210" s="146" t="s">
        <v>713</v>
      </c>
      <c r="I210" s="147"/>
      <c r="L210" s="33"/>
      <c r="M210" s="148"/>
      <c r="T210" s="54"/>
      <c r="AT210" s="18" t="s">
        <v>235</v>
      </c>
      <c r="AU210" s="18" t="s">
        <v>83</v>
      </c>
    </row>
    <row r="211" spans="2:65" s="12" customFormat="1" x14ac:dyDescent="0.2">
      <c r="B211" s="149"/>
      <c r="D211" s="150" t="s">
        <v>237</v>
      </c>
      <c r="E211" s="151" t="s">
        <v>19</v>
      </c>
      <c r="F211" s="152" t="s">
        <v>714</v>
      </c>
      <c r="H211" s="153">
        <v>270.32</v>
      </c>
      <c r="I211" s="154"/>
      <c r="L211" s="149"/>
      <c r="M211" s="155"/>
      <c r="T211" s="156"/>
      <c r="AT211" s="151" t="s">
        <v>237</v>
      </c>
      <c r="AU211" s="151" t="s">
        <v>83</v>
      </c>
      <c r="AV211" s="12" t="s">
        <v>83</v>
      </c>
      <c r="AW211" s="12" t="s">
        <v>33</v>
      </c>
      <c r="AX211" s="12" t="s">
        <v>81</v>
      </c>
      <c r="AY211" s="151" t="s">
        <v>226</v>
      </c>
    </row>
    <row r="212" spans="2:65" s="1" customFormat="1" ht="24.2" customHeight="1" x14ac:dyDescent="0.2">
      <c r="B212" s="33"/>
      <c r="C212" s="132" t="s">
        <v>430</v>
      </c>
      <c r="D212" s="132" t="s">
        <v>228</v>
      </c>
      <c r="E212" s="133" t="s">
        <v>715</v>
      </c>
      <c r="F212" s="134" t="s">
        <v>716</v>
      </c>
      <c r="G212" s="135" t="s">
        <v>277</v>
      </c>
      <c r="H212" s="136">
        <v>230.048</v>
      </c>
      <c r="I212" s="137"/>
      <c r="J212" s="138">
        <f>ROUND(I212*H212,2)</f>
        <v>0</v>
      </c>
      <c r="K212" s="134" t="s">
        <v>232</v>
      </c>
      <c r="L212" s="33"/>
      <c r="M212" s="139" t="s">
        <v>19</v>
      </c>
      <c r="N212" s="140" t="s">
        <v>44</v>
      </c>
      <c r="P212" s="141">
        <f>O212*H212</f>
        <v>0</v>
      </c>
      <c r="Q212" s="141">
        <v>0</v>
      </c>
      <c r="R212" s="141">
        <f>Q212*H212</f>
        <v>0</v>
      </c>
      <c r="S212" s="141">
        <v>0</v>
      </c>
      <c r="T212" s="142">
        <f>S212*H212</f>
        <v>0</v>
      </c>
      <c r="AR212" s="143" t="s">
        <v>233</v>
      </c>
      <c r="AT212" s="143" t="s">
        <v>228</v>
      </c>
      <c r="AU212" s="143" t="s">
        <v>83</v>
      </c>
      <c r="AY212" s="18" t="s">
        <v>226</v>
      </c>
      <c r="BE212" s="144">
        <f>IF(N212="základní",J212,0)</f>
        <v>0</v>
      </c>
      <c r="BF212" s="144">
        <f>IF(N212="snížená",J212,0)</f>
        <v>0</v>
      </c>
      <c r="BG212" s="144">
        <f>IF(N212="zákl. přenesená",J212,0)</f>
        <v>0</v>
      </c>
      <c r="BH212" s="144">
        <f>IF(N212="sníž. přenesená",J212,0)</f>
        <v>0</v>
      </c>
      <c r="BI212" s="144">
        <f>IF(N212="nulová",J212,0)</f>
        <v>0</v>
      </c>
      <c r="BJ212" s="18" t="s">
        <v>81</v>
      </c>
      <c r="BK212" s="144">
        <f>ROUND(I212*H212,2)</f>
        <v>0</v>
      </c>
      <c r="BL212" s="18" t="s">
        <v>233</v>
      </c>
      <c r="BM212" s="143" t="s">
        <v>717</v>
      </c>
    </row>
    <row r="213" spans="2:65" s="1" customFormat="1" x14ac:dyDescent="0.2">
      <c r="B213" s="33"/>
      <c r="D213" s="145" t="s">
        <v>235</v>
      </c>
      <c r="F213" s="146" t="s">
        <v>718</v>
      </c>
      <c r="I213" s="147"/>
      <c r="L213" s="33"/>
      <c r="M213" s="148"/>
      <c r="T213" s="54"/>
      <c r="AT213" s="18" t="s">
        <v>235</v>
      </c>
      <c r="AU213" s="18" t="s">
        <v>83</v>
      </c>
    </row>
    <row r="214" spans="2:65" s="12" customFormat="1" x14ac:dyDescent="0.2">
      <c r="B214" s="149"/>
      <c r="D214" s="150" t="s">
        <v>237</v>
      </c>
      <c r="E214" s="151" t="s">
        <v>19</v>
      </c>
      <c r="F214" s="152" t="s">
        <v>719</v>
      </c>
      <c r="H214" s="153">
        <v>230.048</v>
      </c>
      <c r="I214" s="154"/>
      <c r="L214" s="149"/>
      <c r="M214" s="155"/>
      <c r="T214" s="156"/>
      <c r="AT214" s="151" t="s">
        <v>237</v>
      </c>
      <c r="AU214" s="151" t="s">
        <v>83</v>
      </c>
      <c r="AV214" s="12" t="s">
        <v>83</v>
      </c>
      <c r="AW214" s="12" t="s">
        <v>33</v>
      </c>
      <c r="AX214" s="12" t="s">
        <v>81</v>
      </c>
      <c r="AY214" s="151" t="s">
        <v>226</v>
      </c>
    </row>
    <row r="215" spans="2:65" s="1" customFormat="1" ht="24.2" customHeight="1" x14ac:dyDescent="0.2">
      <c r="B215" s="33"/>
      <c r="C215" s="132" t="s">
        <v>436</v>
      </c>
      <c r="D215" s="132" t="s">
        <v>228</v>
      </c>
      <c r="E215" s="133" t="s">
        <v>720</v>
      </c>
      <c r="F215" s="134" t="s">
        <v>721</v>
      </c>
      <c r="G215" s="135" t="s">
        <v>277</v>
      </c>
      <c r="H215" s="136">
        <v>230.048</v>
      </c>
      <c r="I215" s="137"/>
      <c r="J215" s="138">
        <f>ROUND(I215*H215,2)</f>
        <v>0</v>
      </c>
      <c r="K215" s="134" t="s">
        <v>232</v>
      </c>
      <c r="L215" s="33"/>
      <c r="M215" s="139" t="s">
        <v>19</v>
      </c>
      <c r="N215" s="140" t="s">
        <v>44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233</v>
      </c>
      <c r="AT215" s="143" t="s">
        <v>228</v>
      </c>
      <c r="AU215" s="143" t="s">
        <v>83</v>
      </c>
      <c r="AY215" s="18" t="s">
        <v>226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81</v>
      </c>
      <c r="BK215" s="144">
        <f>ROUND(I215*H215,2)</f>
        <v>0</v>
      </c>
      <c r="BL215" s="18" t="s">
        <v>233</v>
      </c>
      <c r="BM215" s="143" t="s">
        <v>722</v>
      </c>
    </row>
    <row r="216" spans="2:65" s="1" customFormat="1" x14ac:dyDescent="0.2">
      <c r="B216" s="33"/>
      <c r="D216" s="145" t="s">
        <v>235</v>
      </c>
      <c r="F216" s="146" t="s">
        <v>723</v>
      </c>
      <c r="I216" s="147"/>
      <c r="L216" s="33"/>
      <c r="M216" s="148"/>
      <c r="T216" s="54"/>
      <c r="AT216" s="18" t="s">
        <v>235</v>
      </c>
      <c r="AU216" s="18" t="s">
        <v>83</v>
      </c>
    </row>
    <row r="217" spans="2:65" s="1" customFormat="1" ht="16.5" customHeight="1" x14ac:dyDescent="0.2">
      <c r="B217" s="33"/>
      <c r="C217" s="175" t="s">
        <v>442</v>
      </c>
      <c r="D217" s="175" t="s">
        <v>331</v>
      </c>
      <c r="E217" s="176" t="s">
        <v>724</v>
      </c>
      <c r="F217" s="177" t="s">
        <v>725</v>
      </c>
      <c r="G217" s="178" t="s">
        <v>277</v>
      </c>
      <c r="H217" s="179">
        <v>460.096</v>
      </c>
      <c r="I217" s="180"/>
      <c r="J217" s="181">
        <f>ROUND(I217*H217,2)</f>
        <v>0</v>
      </c>
      <c r="K217" s="177" t="s">
        <v>232</v>
      </c>
      <c r="L217" s="182"/>
      <c r="M217" s="183" t="s">
        <v>19</v>
      </c>
      <c r="N217" s="184" t="s">
        <v>44</v>
      </c>
      <c r="P217" s="141">
        <f>O217*H217</f>
        <v>0</v>
      </c>
      <c r="Q217" s="141">
        <v>1</v>
      </c>
      <c r="R217" s="141">
        <f>Q217*H217</f>
        <v>460.096</v>
      </c>
      <c r="S217" s="141">
        <v>0</v>
      </c>
      <c r="T217" s="142">
        <f>S217*H217</f>
        <v>0</v>
      </c>
      <c r="AR217" s="143" t="s">
        <v>270</v>
      </c>
      <c r="AT217" s="143" t="s">
        <v>331</v>
      </c>
      <c r="AU217" s="143" t="s">
        <v>83</v>
      </c>
      <c r="AY217" s="18" t="s">
        <v>226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81</v>
      </c>
      <c r="BK217" s="144">
        <f>ROUND(I217*H217,2)</f>
        <v>0</v>
      </c>
      <c r="BL217" s="18" t="s">
        <v>233</v>
      </c>
      <c r="BM217" s="143" t="s">
        <v>726</v>
      </c>
    </row>
    <row r="218" spans="2:65" s="12" customFormat="1" x14ac:dyDescent="0.2">
      <c r="B218" s="149"/>
      <c r="D218" s="150" t="s">
        <v>237</v>
      </c>
      <c r="E218" s="151" t="s">
        <v>19</v>
      </c>
      <c r="F218" s="152" t="s">
        <v>727</v>
      </c>
      <c r="H218" s="153">
        <v>460.096</v>
      </c>
      <c r="I218" s="154"/>
      <c r="L218" s="149"/>
      <c r="M218" s="155"/>
      <c r="T218" s="156"/>
      <c r="AT218" s="151" t="s">
        <v>237</v>
      </c>
      <c r="AU218" s="151" t="s">
        <v>83</v>
      </c>
      <c r="AV218" s="12" t="s">
        <v>83</v>
      </c>
      <c r="AW218" s="12" t="s">
        <v>33</v>
      </c>
      <c r="AX218" s="12" t="s">
        <v>81</v>
      </c>
      <c r="AY218" s="151" t="s">
        <v>226</v>
      </c>
    </row>
    <row r="219" spans="2:65" s="1" customFormat="1" ht="24.2" customHeight="1" x14ac:dyDescent="0.2">
      <c r="B219" s="33"/>
      <c r="C219" s="132" t="s">
        <v>447</v>
      </c>
      <c r="D219" s="132" t="s">
        <v>228</v>
      </c>
      <c r="E219" s="133" t="s">
        <v>728</v>
      </c>
      <c r="F219" s="134" t="s">
        <v>729</v>
      </c>
      <c r="G219" s="135" t="s">
        <v>231</v>
      </c>
      <c r="H219" s="136">
        <v>131.4</v>
      </c>
      <c r="I219" s="137"/>
      <c r="J219" s="138">
        <f>ROUND(I219*H219,2)</f>
        <v>0</v>
      </c>
      <c r="K219" s="134" t="s">
        <v>232</v>
      </c>
      <c r="L219" s="33"/>
      <c r="M219" s="139" t="s">
        <v>19</v>
      </c>
      <c r="N219" s="140" t="s">
        <v>44</v>
      </c>
      <c r="P219" s="141">
        <f>O219*H219</f>
        <v>0</v>
      </c>
      <c r="Q219" s="141">
        <v>0</v>
      </c>
      <c r="R219" s="141">
        <f>Q219*H219</f>
        <v>0</v>
      </c>
      <c r="S219" s="141">
        <v>0</v>
      </c>
      <c r="T219" s="142">
        <f>S219*H219</f>
        <v>0</v>
      </c>
      <c r="AR219" s="143" t="s">
        <v>233</v>
      </c>
      <c r="AT219" s="143" t="s">
        <v>228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730</v>
      </c>
    </row>
    <row r="220" spans="2:65" s="1" customFormat="1" x14ac:dyDescent="0.2">
      <c r="B220" s="33"/>
      <c r="D220" s="145" t="s">
        <v>235</v>
      </c>
      <c r="F220" s="146" t="s">
        <v>731</v>
      </c>
      <c r="I220" s="147"/>
      <c r="L220" s="33"/>
      <c r="M220" s="148"/>
      <c r="T220" s="54"/>
      <c r="AT220" s="18" t="s">
        <v>235</v>
      </c>
      <c r="AU220" s="18" t="s">
        <v>83</v>
      </c>
    </row>
    <row r="221" spans="2:65" s="12" customFormat="1" x14ac:dyDescent="0.2">
      <c r="B221" s="149"/>
      <c r="D221" s="150" t="s">
        <v>237</v>
      </c>
      <c r="E221" s="151" t="s">
        <v>19</v>
      </c>
      <c r="F221" s="152" t="s">
        <v>732</v>
      </c>
      <c r="H221" s="153">
        <v>131.4</v>
      </c>
      <c r="I221" s="154"/>
      <c r="L221" s="149"/>
      <c r="M221" s="155"/>
      <c r="T221" s="156"/>
      <c r="AT221" s="151" t="s">
        <v>237</v>
      </c>
      <c r="AU221" s="151" t="s">
        <v>83</v>
      </c>
      <c r="AV221" s="12" t="s">
        <v>83</v>
      </c>
      <c r="AW221" s="12" t="s">
        <v>33</v>
      </c>
      <c r="AX221" s="12" t="s">
        <v>73</v>
      </c>
      <c r="AY221" s="151" t="s">
        <v>226</v>
      </c>
    </row>
    <row r="222" spans="2:65" s="13" customFormat="1" x14ac:dyDescent="0.2">
      <c r="B222" s="157"/>
      <c r="D222" s="150" t="s">
        <v>237</v>
      </c>
      <c r="E222" s="158" t="s">
        <v>19</v>
      </c>
      <c r="F222" s="159" t="s">
        <v>240</v>
      </c>
      <c r="H222" s="160">
        <v>131.4</v>
      </c>
      <c r="I222" s="161"/>
      <c r="L222" s="157"/>
      <c r="M222" s="162"/>
      <c r="T222" s="163"/>
      <c r="AT222" s="158" t="s">
        <v>237</v>
      </c>
      <c r="AU222" s="158" t="s">
        <v>83</v>
      </c>
      <c r="AV222" s="13" t="s">
        <v>233</v>
      </c>
      <c r="AW222" s="13" t="s">
        <v>33</v>
      </c>
      <c r="AX222" s="13" t="s">
        <v>81</v>
      </c>
      <c r="AY222" s="158" t="s">
        <v>226</v>
      </c>
    </row>
    <row r="223" spans="2:65" s="1" customFormat="1" ht="16.5" customHeight="1" x14ac:dyDescent="0.2">
      <c r="B223" s="33"/>
      <c r="C223" s="132" t="s">
        <v>452</v>
      </c>
      <c r="D223" s="132" t="s">
        <v>228</v>
      </c>
      <c r="E223" s="133" t="s">
        <v>733</v>
      </c>
      <c r="F223" s="134" t="s">
        <v>734</v>
      </c>
      <c r="G223" s="135" t="s">
        <v>396</v>
      </c>
      <c r="H223" s="136">
        <v>74.599999999999994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8.8500000000000002E-3</v>
      </c>
      <c r="R223" s="141">
        <f>Q223*H223</f>
        <v>0.66020999999999996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735</v>
      </c>
    </row>
    <row r="224" spans="2:65" s="1" customFormat="1" x14ac:dyDescent="0.2">
      <c r="B224" s="33"/>
      <c r="D224" s="145" t="s">
        <v>235</v>
      </c>
      <c r="F224" s="146" t="s">
        <v>736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2" customFormat="1" x14ac:dyDescent="0.2">
      <c r="B225" s="149"/>
      <c r="D225" s="150" t="s">
        <v>237</v>
      </c>
      <c r="E225" s="151" t="s">
        <v>19</v>
      </c>
      <c r="F225" s="152" t="s">
        <v>737</v>
      </c>
      <c r="H225" s="153">
        <v>74.599999999999994</v>
      </c>
      <c r="I225" s="154"/>
      <c r="L225" s="149"/>
      <c r="M225" s="155"/>
      <c r="T225" s="156"/>
      <c r="AT225" s="151" t="s">
        <v>237</v>
      </c>
      <c r="AU225" s="151" t="s">
        <v>83</v>
      </c>
      <c r="AV225" s="12" t="s">
        <v>83</v>
      </c>
      <c r="AW225" s="12" t="s">
        <v>33</v>
      </c>
      <c r="AX225" s="12" t="s">
        <v>81</v>
      </c>
      <c r="AY225" s="151" t="s">
        <v>226</v>
      </c>
    </row>
    <row r="226" spans="2:65" s="1" customFormat="1" ht="21.75" customHeight="1" x14ac:dyDescent="0.2">
      <c r="B226" s="33"/>
      <c r="C226" s="175" t="s">
        <v>457</v>
      </c>
      <c r="D226" s="175" t="s">
        <v>331</v>
      </c>
      <c r="E226" s="176" t="s">
        <v>738</v>
      </c>
      <c r="F226" s="177" t="s">
        <v>739</v>
      </c>
      <c r="G226" s="178" t="s">
        <v>396</v>
      </c>
      <c r="H226" s="179">
        <v>74.599999999999994</v>
      </c>
      <c r="I226" s="180"/>
      <c r="J226" s="181">
        <f>ROUND(I226*H226,2)</f>
        <v>0</v>
      </c>
      <c r="K226" s="177" t="s">
        <v>232</v>
      </c>
      <c r="L226" s="182"/>
      <c r="M226" s="183" t="s">
        <v>19</v>
      </c>
      <c r="N226" s="184" t="s">
        <v>44</v>
      </c>
      <c r="P226" s="141">
        <f>O226*H226</f>
        <v>0</v>
      </c>
      <c r="Q226" s="141">
        <v>8.8000000000000003E-4</v>
      </c>
      <c r="R226" s="141">
        <f>Q226*H226</f>
        <v>6.5647999999999998E-2</v>
      </c>
      <c r="S226" s="141">
        <v>0</v>
      </c>
      <c r="T226" s="142">
        <f>S226*H226</f>
        <v>0</v>
      </c>
      <c r="AR226" s="143" t="s">
        <v>270</v>
      </c>
      <c r="AT226" s="143" t="s">
        <v>331</v>
      </c>
      <c r="AU226" s="143" t="s">
        <v>83</v>
      </c>
      <c r="AY226" s="18" t="s">
        <v>226</v>
      </c>
      <c r="BE226" s="144">
        <f>IF(N226="základní",J226,0)</f>
        <v>0</v>
      </c>
      <c r="BF226" s="144">
        <f>IF(N226="snížená",J226,0)</f>
        <v>0</v>
      </c>
      <c r="BG226" s="144">
        <f>IF(N226="zákl. přenesená",J226,0)</f>
        <v>0</v>
      </c>
      <c r="BH226" s="144">
        <f>IF(N226="sníž. přenesená",J226,0)</f>
        <v>0</v>
      </c>
      <c r="BI226" s="144">
        <f>IF(N226="nulová",J226,0)</f>
        <v>0</v>
      </c>
      <c r="BJ226" s="18" t="s">
        <v>81</v>
      </c>
      <c r="BK226" s="144">
        <f>ROUND(I226*H226,2)</f>
        <v>0</v>
      </c>
      <c r="BL226" s="18" t="s">
        <v>233</v>
      </c>
      <c r="BM226" s="143" t="s">
        <v>740</v>
      </c>
    </row>
    <row r="227" spans="2:65" s="1" customFormat="1" ht="24.2" customHeight="1" x14ac:dyDescent="0.2">
      <c r="B227" s="33"/>
      <c r="C227" s="132" t="s">
        <v>462</v>
      </c>
      <c r="D227" s="132" t="s">
        <v>228</v>
      </c>
      <c r="E227" s="133" t="s">
        <v>741</v>
      </c>
      <c r="F227" s="134" t="s">
        <v>742</v>
      </c>
      <c r="G227" s="135" t="s">
        <v>231</v>
      </c>
      <c r="H227" s="136">
        <v>37.1</v>
      </c>
      <c r="I227" s="137"/>
      <c r="J227" s="138">
        <f>ROUND(I227*H227,2)</f>
        <v>0</v>
      </c>
      <c r="K227" s="134" t="s">
        <v>232</v>
      </c>
      <c r="L227" s="33"/>
      <c r="M227" s="139" t="s">
        <v>19</v>
      </c>
      <c r="N227" s="140" t="s">
        <v>44</v>
      </c>
      <c r="P227" s="141">
        <f>O227*H227</f>
        <v>0</v>
      </c>
      <c r="Q227" s="141">
        <v>1.2999999999999999E-4</v>
      </c>
      <c r="R227" s="141">
        <f>Q227*H227</f>
        <v>4.823E-3</v>
      </c>
      <c r="S227" s="141">
        <v>0</v>
      </c>
      <c r="T227" s="142">
        <f>S227*H227</f>
        <v>0</v>
      </c>
      <c r="AR227" s="143" t="s">
        <v>233</v>
      </c>
      <c r="AT227" s="143" t="s">
        <v>228</v>
      </c>
      <c r="AU227" s="143" t="s">
        <v>83</v>
      </c>
      <c r="AY227" s="18" t="s">
        <v>226</v>
      </c>
      <c r="BE227" s="144">
        <f>IF(N227="základní",J227,0)</f>
        <v>0</v>
      </c>
      <c r="BF227" s="144">
        <f>IF(N227="snížená",J227,0)</f>
        <v>0</v>
      </c>
      <c r="BG227" s="144">
        <f>IF(N227="zákl. přenesená",J227,0)</f>
        <v>0</v>
      </c>
      <c r="BH227" s="144">
        <f>IF(N227="sníž. přenesená",J227,0)</f>
        <v>0</v>
      </c>
      <c r="BI227" s="144">
        <f>IF(N227="nulová",J227,0)</f>
        <v>0</v>
      </c>
      <c r="BJ227" s="18" t="s">
        <v>81</v>
      </c>
      <c r="BK227" s="144">
        <f>ROUND(I227*H227,2)</f>
        <v>0</v>
      </c>
      <c r="BL227" s="18" t="s">
        <v>233</v>
      </c>
      <c r="BM227" s="143" t="s">
        <v>743</v>
      </c>
    </row>
    <row r="228" spans="2:65" s="1" customFormat="1" x14ac:dyDescent="0.2">
      <c r="B228" s="33"/>
      <c r="D228" s="145" t="s">
        <v>235</v>
      </c>
      <c r="F228" s="146" t="s">
        <v>744</v>
      </c>
      <c r="I228" s="147"/>
      <c r="L228" s="33"/>
      <c r="M228" s="148"/>
      <c r="T228" s="54"/>
      <c r="AT228" s="18" t="s">
        <v>235</v>
      </c>
      <c r="AU228" s="18" t="s">
        <v>83</v>
      </c>
    </row>
    <row r="229" spans="2:65" s="12" customFormat="1" x14ac:dyDescent="0.2">
      <c r="B229" s="149"/>
      <c r="D229" s="150" t="s">
        <v>237</v>
      </c>
      <c r="E229" s="151" t="s">
        <v>19</v>
      </c>
      <c r="F229" s="152" t="s">
        <v>745</v>
      </c>
      <c r="H229" s="153">
        <v>37.1</v>
      </c>
      <c r="I229" s="154"/>
      <c r="L229" s="149"/>
      <c r="M229" s="155"/>
      <c r="T229" s="156"/>
      <c r="AT229" s="151" t="s">
        <v>237</v>
      </c>
      <c r="AU229" s="151" t="s">
        <v>83</v>
      </c>
      <c r="AV229" s="12" t="s">
        <v>83</v>
      </c>
      <c r="AW229" s="12" t="s">
        <v>33</v>
      </c>
      <c r="AX229" s="12" t="s">
        <v>81</v>
      </c>
      <c r="AY229" s="151" t="s">
        <v>226</v>
      </c>
    </row>
    <row r="230" spans="2:65" s="1" customFormat="1" ht="21.75" customHeight="1" x14ac:dyDescent="0.2">
      <c r="B230" s="33"/>
      <c r="C230" s="132" t="s">
        <v>468</v>
      </c>
      <c r="D230" s="132" t="s">
        <v>228</v>
      </c>
      <c r="E230" s="133" t="s">
        <v>746</v>
      </c>
      <c r="F230" s="134" t="s">
        <v>747</v>
      </c>
      <c r="G230" s="135" t="s">
        <v>231</v>
      </c>
      <c r="H230" s="136">
        <v>103.96</v>
      </c>
      <c r="I230" s="137"/>
      <c r="J230" s="138">
        <f>ROUND(I230*H230,2)</f>
        <v>0</v>
      </c>
      <c r="K230" s="134" t="s">
        <v>232</v>
      </c>
      <c r="L230" s="33"/>
      <c r="M230" s="139" t="s">
        <v>19</v>
      </c>
      <c r="N230" s="140" t="s">
        <v>44</v>
      </c>
      <c r="P230" s="141">
        <f>O230*H230</f>
        <v>0</v>
      </c>
      <c r="Q230" s="141">
        <v>1.0000000000000001E-5</v>
      </c>
      <c r="R230" s="141">
        <f>Q230*H230</f>
        <v>1.0396000000000001E-3</v>
      </c>
      <c r="S230" s="141">
        <v>0</v>
      </c>
      <c r="T230" s="142">
        <f>S230*H230</f>
        <v>0</v>
      </c>
      <c r="AR230" s="143" t="s">
        <v>233</v>
      </c>
      <c r="AT230" s="143" t="s">
        <v>228</v>
      </c>
      <c r="AU230" s="143" t="s">
        <v>83</v>
      </c>
      <c r="AY230" s="18" t="s">
        <v>226</v>
      </c>
      <c r="BE230" s="144">
        <f>IF(N230="základní",J230,0)</f>
        <v>0</v>
      </c>
      <c r="BF230" s="144">
        <f>IF(N230="snížená",J230,0)</f>
        <v>0</v>
      </c>
      <c r="BG230" s="144">
        <f>IF(N230="zákl. přenesená",J230,0)</f>
        <v>0</v>
      </c>
      <c r="BH230" s="144">
        <f>IF(N230="sníž. přenesená",J230,0)</f>
        <v>0</v>
      </c>
      <c r="BI230" s="144">
        <f>IF(N230="nulová",J230,0)</f>
        <v>0</v>
      </c>
      <c r="BJ230" s="18" t="s">
        <v>81</v>
      </c>
      <c r="BK230" s="144">
        <f>ROUND(I230*H230,2)</f>
        <v>0</v>
      </c>
      <c r="BL230" s="18" t="s">
        <v>233</v>
      </c>
      <c r="BM230" s="143" t="s">
        <v>748</v>
      </c>
    </row>
    <row r="231" spans="2:65" s="1" customFormat="1" x14ac:dyDescent="0.2">
      <c r="B231" s="33"/>
      <c r="D231" s="145" t="s">
        <v>235</v>
      </c>
      <c r="F231" s="146" t="s">
        <v>749</v>
      </c>
      <c r="I231" s="147"/>
      <c r="L231" s="33"/>
      <c r="M231" s="148"/>
      <c r="T231" s="54"/>
      <c r="AT231" s="18" t="s">
        <v>235</v>
      </c>
      <c r="AU231" s="18" t="s">
        <v>83</v>
      </c>
    </row>
    <row r="232" spans="2:65" s="12" customFormat="1" x14ac:dyDescent="0.2">
      <c r="B232" s="149"/>
      <c r="D232" s="150" t="s">
        <v>237</v>
      </c>
      <c r="E232" s="151" t="s">
        <v>19</v>
      </c>
      <c r="F232" s="152" t="s">
        <v>750</v>
      </c>
      <c r="H232" s="153">
        <v>89.61</v>
      </c>
      <c r="I232" s="154"/>
      <c r="L232" s="149"/>
      <c r="M232" s="155"/>
      <c r="T232" s="156"/>
      <c r="AT232" s="151" t="s">
        <v>237</v>
      </c>
      <c r="AU232" s="151" t="s">
        <v>83</v>
      </c>
      <c r="AV232" s="12" t="s">
        <v>83</v>
      </c>
      <c r="AW232" s="12" t="s">
        <v>33</v>
      </c>
      <c r="AX232" s="12" t="s">
        <v>73</v>
      </c>
      <c r="AY232" s="151" t="s">
        <v>226</v>
      </c>
    </row>
    <row r="233" spans="2:65" s="12" customFormat="1" x14ac:dyDescent="0.2">
      <c r="B233" s="149"/>
      <c r="D233" s="150" t="s">
        <v>237</v>
      </c>
      <c r="E233" s="151" t="s">
        <v>19</v>
      </c>
      <c r="F233" s="152" t="s">
        <v>751</v>
      </c>
      <c r="H233" s="153">
        <v>14.35</v>
      </c>
      <c r="I233" s="154"/>
      <c r="L233" s="149"/>
      <c r="M233" s="155"/>
      <c r="T233" s="156"/>
      <c r="AT233" s="151" t="s">
        <v>237</v>
      </c>
      <c r="AU233" s="151" t="s">
        <v>83</v>
      </c>
      <c r="AV233" s="12" t="s">
        <v>83</v>
      </c>
      <c r="AW233" s="12" t="s">
        <v>33</v>
      </c>
      <c r="AX233" s="12" t="s">
        <v>73</v>
      </c>
      <c r="AY233" s="151" t="s">
        <v>226</v>
      </c>
    </row>
    <row r="234" spans="2:65" s="13" customFormat="1" x14ac:dyDescent="0.2">
      <c r="B234" s="157"/>
      <c r="D234" s="150" t="s">
        <v>237</v>
      </c>
      <c r="E234" s="158" t="s">
        <v>19</v>
      </c>
      <c r="F234" s="159" t="s">
        <v>240</v>
      </c>
      <c r="H234" s="160">
        <v>103.96</v>
      </c>
      <c r="I234" s="161"/>
      <c r="L234" s="157"/>
      <c r="M234" s="162"/>
      <c r="T234" s="163"/>
      <c r="AT234" s="158" t="s">
        <v>237</v>
      </c>
      <c r="AU234" s="158" t="s">
        <v>83</v>
      </c>
      <c r="AV234" s="13" t="s">
        <v>233</v>
      </c>
      <c r="AW234" s="13" t="s">
        <v>33</v>
      </c>
      <c r="AX234" s="13" t="s">
        <v>81</v>
      </c>
      <c r="AY234" s="158" t="s">
        <v>226</v>
      </c>
    </row>
    <row r="235" spans="2:65" s="1" customFormat="1" ht="24.2" customHeight="1" x14ac:dyDescent="0.2">
      <c r="B235" s="33"/>
      <c r="C235" s="132" t="s">
        <v>473</v>
      </c>
      <c r="D235" s="132" t="s">
        <v>228</v>
      </c>
      <c r="E235" s="133" t="s">
        <v>752</v>
      </c>
      <c r="F235" s="134" t="s">
        <v>753</v>
      </c>
      <c r="G235" s="135" t="s">
        <v>243</v>
      </c>
      <c r="H235" s="136">
        <v>33</v>
      </c>
      <c r="I235" s="137"/>
      <c r="J235" s="138">
        <f>ROUND(I235*H235,2)</f>
        <v>0</v>
      </c>
      <c r="K235" s="134" t="s">
        <v>232</v>
      </c>
      <c r="L235" s="33"/>
      <c r="M235" s="139" t="s">
        <v>19</v>
      </c>
      <c r="N235" s="140" t="s">
        <v>44</v>
      </c>
      <c r="P235" s="141">
        <f>O235*H235</f>
        <v>0</v>
      </c>
      <c r="Q235" s="141">
        <v>8.0000000000000007E-5</v>
      </c>
      <c r="R235" s="141">
        <f>Q235*H235</f>
        <v>2.6400000000000004E-3</v>
      </c>
      <c r="S235" s="141">
        <v>0</v>
      </c>
      <c r="T235" s="142">
        <f>S235*H235</f>
        <v>0</v>
      </c>
      <c r="AR235" s="143" t="s">
        <v>233</v>
      </c>
      <c r="AT235" s="143" t="s">
        <v>228</v>
      </c>
      <c r="AU235" s="143" t="s">
        <v>83</v>
      </c>
      <c r="AY235" s="18" t="s">
        <v>226</v>
      </c>
      <c r="BE235" s="144">
        <f>IF(N235="základní",J235,0)</f>
        <v>0</v>
      </c>
      <c r="BF235" s="144">
        <f>IF(N235="snížená",J235,0)</f>
        <v>0</v>
      </c>
      <c r="BG235" s="144">
        <f>IF(N235="zákl. přenesená",J235,0)</f>
        <v>0</v>
      </c>
      <c r="BH235" s="144">
        <f>IF(N235="sníž. přenesená",J235,0)</f>
        <v>0</v>
      </c>
      <c r="BI235" s="144">
        <f>IF(N235="nulová",J235,0)</f>
        <v>0</v>
      </c>
      <c r="BJ235" s="18" t="s">
        <v>81</v>
      </c>
      <c r="BK235" s="144">
        <f>ROUND(I235*H235,2)</f>
        <v>0</v>
      </c>
      <c r="BL235" s="18" t="s">
        <v>233</v>
      </c>
      <c r="BM235" s="143" t="s">
        <v>754</v>
      </c>
    </row>
    <row r="236" spans="2:65" s="1" customFormat="1" x14ac:dyDescent="0.2">
      <c r="B236" s="33"/>
      <c r="D236" s="145" t="s">
        <v>235</v>
      </c>
      <c r="F236" s="146" t="s">
        <v>755</v>
      </c>
      <c r="I236" s="147"/>
      <c r="L236" s="33"/>
      <c r="M236" s="148"/>
      <c r="T236" s="54"/>
      <c r="AT236" s="18" t="s">
        <v>235</v>
      </c>
      <c r="AU236" s="18" t="s">
        <v>83</v>
      </c>
    </row>
    <row r="237" spans="2:65" s="12" customFormat="1" x14ac:dyDescent="0.2">
      <c r="B237" s="149"/>
      <c r="D237" s="150" t="s">
        <v>237</v>
      </c>
      <c r="E237" s="151" t="s">
        <v>19</v>
      </c>
      <c r="F237" s="152" t="s">
        <v>756</v>
      </c>
      <c r="H237" s="153">
        <v>33</v>
      </c>
      <c r="I237" s="154"/>
      <c r="L237" s="149"/>
      <c r="M237" s="155"/>
      <c r="T237" s="156"/>
      <c r="AT237" s="151" t="s">
        <v>237</v>
      </c>
      <c r="AU237" s="151" t="s">
        <v>83</v>
      </c>
      <c r="AV237" s="12" t="s">
        <v>83</v>
      </c>
      <c r="AW237" s="12" t="s">
        <v>33</v>
      </c>
      <c r="AX237" s="12" t="s">
        <v>81</v>
      </c>
      <c r="AY237" s="151" t="s">
        <v>226</v>
      </c>
    </row>
    <row r="238" spans="2:65" s="1" customFormat="1" ht="21.75" customHeight="1" x14ac:dyDescent="0.2">
      <c r="B238" s="33"/>
      <c r="C238" s="132" t="s">
        <v>479</v>
      </c>
      <c r="D238" s="132" t="s">
        <v>228</v>
      </c>
      <c r="E238" s="133" t="s">
        <v>757</v>
      </c>
      <c r="F238" s="134" t="s">
        <v>758</v>
      </c>
      <c r="G238" s="135" t="s">
        <v>243</v>
      </c>
      <c r="H238" s="136">
        <v>33</v>
      </c>
      <c r="I238" s="137"/>
      <c r="J238" s="138">
        <f>ROUND(I238*H238,2)</f>
        <v>0</v>
      </c>
      <c r="K238" s="134" t="s">
        <v>232</v>
      </c>
      <c r="L238" s="33"/>
      <c r="M238" s="139" t="s">
        <v>19</v>
      </c>
      <c r="N238" s="140" t="s">
        <v>44</v>
      </c>
      <c r="P238" s="141">
        <f>O238*H238</f>
        <v>0</v>
      </c>
      <c r="Q238" s="141">
        <v>5.9999999999999995E-4</v>
      </c>
      <c r="R238" s="141">
        <f>Q238*H238</f>
        <v>1.9799999999999998E-2</v>
      </c>
      <c r="S238" s="141">
        <v>0</v>
      </c>
      <c r="T238" s="142">
        <f>S238*H238</f>
        <v>0</v>
      </c>
      <c r="AR238" s="143" t="s">
        <v>233</v>
      </c>
      <c r="AT238" s="143" t="s">
        <v>228</v>
      </c>
      <c r="AU238" s="143" t="s">
        <v>83</v>
      </c>
      <c r="AY238" s="18" t="s">
        <v>226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81</v>
      </c>
      <c r="BK238" s="144">
        <f>ROUND(I238*H238,2)</f>
        <v>0</v>
      </c>
      <c r="BL238" s="18" t="s">
        <v>233</v>
      </c>
      <c r="BM238" s="143" t="s">
        <v>759</v>
      </c>
    </row>
    <row r="239" spans="2:65" s="1" customFormat="1" x14ac:dyDescent="0.2">
      <c r="B239" s="33"/>
      <c r="D239" s="145" t="s">
        <v>235</v>
      </c>
      <c r="F239" s="146" t="s">
        <v>760</v>
      </c>
      <c r="I239" s="147"/>
      <c r="L239" s="33"/>
      <c r="M239" s="148"/>
      <c r="T239" s="54"/>
      <c r="AT239" s="18" t="s">
        <v>235</v>
      </c>
      <c r="AU239" s="18" t="s">
        <v>83</v>
      </c>
    </row>
    <row r="240" spans="2:65" s="12" customFormat="1" x14ac:dyDescent="0.2">
      <c r="B240" s="149"/>
      <c r="D240" s="150" t="s">
        <v>237</v>
      </c>
      <c r="E240" s="151" t="s">
        <v>19</v>
      </c>
      <c r="F240" s="152" t="s">
        <v>761</v>
      </c>
      <c r="H240" s="153">
        <v>33</v>
      </c>
      <c r="I240" s="154"/>
      <c r="L240" s="149"/>
      <c r="M240" s="155"/>
      <c r="T240" s="156"/>
      <c r="AT240" s="151" t="s">
        <v>237</v>
      </c>
      <c r="AU240" s="151" t="s">
        <v>83</v>
      </c>
      <c r="AV240" s="12" t="s">
        <v>83</v>
      </c>
      <c r="AW240" s="12" t="s">
        <v>33</v>
      </c>
      <c r="AX240" s="12" t="s">
        <v>81</v>
      </c>
      <c r="AY240" s="151" t="s">
        <v>226</v>
      </c>
    </row>
    <row r="241" spans="2:65" s="11" customFormat="1" ht="22.9" customHeight="1" x14ac:dyDescent="0.2">
      <c r="B241" s="120"/>
      <c r="D241" s="121" t="s">
        <v>72</v>
      </c>
      <c r="E241" s="130" t="s">
        <v>762</v>
      </c>
      <c r="F241" s="130" t="s">
        <v>763</v>
      </c>
      <c r="I241" s="123"/>
      <c r="J241" s="131">
        <f>BK241</f>
        <v>0</v>
      </c>
      <c r="L241" s="120"/>
      <c r="M241" s="125"/>
      <c r="P241" s="126">
        <f>SUM(P242:P243)</f>
        <v>0</v>
      </c>
      <c r="R241" s="126">
        <f>SUM(R242:R243)</f>
        <v>0</v>
      </c>
      <c r="T241" s="127">
        <f>SUM(T242:T243)</f>
        <v>0</v>
      </c>
      <c r="AR241" s="121" t="s">
        <v>81</v>
      </c>
      <c r="AT241" s="128" t="s">
        <v>72</v>
      </c>
      <c r="AU241" s="128" t="s">
        <v>81</v>
      </c>
      <c r="AY241" s="121" t="s">
        <v>226</v>
      </c>
      <c r="BK241" s="129">
        <f>SUM(BK242:BK243)</f>
        <v>0</v>
      </c>
    </row>
    <row r="242" spans="2:65" s="1" customFormat="1" ht="33" customHeight="1" x14ac:dyDescent="0.2">
      <c r="B242" s="33"/>
      <c r="C242" s="132" t="s">
        <v>484</v>
      </c>
      <c r="D242" s="132" t="s">
        <v>228</v>
      </c>
      <c r="E242" s="133" t="s">
        <v>764</v>
      </c>
      <c r="F242" s="134" t="s">
        <v>765</v>
      </c>
      <c r="G242" s="135" t="s">
        <v>492</v>
      </c>
      <c r="H242" s="136">
        <v>1940.731</v>
      </c>
      <c r="I242" s="137"/>
      <c r="J242" s="138">
        <f>ROUND(I242*H242,2)</f>
        <v>0</v>
      </c>
      <c r="K242" s="134" t="s">
        <v>232</v>
      </c>
      <c r="L242" s="33"/>
      <c r="M242" s="139" t="s">
        <v>19</v>
      </c>
      <c r="N242" s="140" t="s">
        <v>44</v>
      </c>
      <c r="P242" s="141">
        <f>O242*H242</f>
        <v>0</v>
      </c>
      <c r="Q242" s="141">
        <v>0</v>
      </c>
      <c r="R242" s="141">
        <f>Q242*H242</f>
        <v>0</v>
      </c>
      <c r="S242" s="141">
        <v>0</v>
      </c>
      <c r="T242" s="142">
        <f>S242*H242</f>
        <v>0</v>
      </c>
      <c r="AR242" s="143" t="s">
        <v>233</v>
      </c>
      <c r="AT242" s="143" t="s">
        <v>228</v>
      </c>
      <c r="AU242" s="143" t="s">
        <v>83</v>
      </c>
      <c r="AY242" s="18" t="s">
        <v>226</v>
      </c>
      <c r="BE242" s="144">
        <f>IF(N242="základní",J242,0)</f>
        <v>0</v>
      </c>
      <c r="BF242" s="144">
        <f>IF(N242="snížená",J242,0)</f>
        <v>0</v>
      </c>
      <c r="BG242" s="144">
        <f>IF(N242="zákl. přenesená",J242,0)</f>
        <v>0</v>
      </c>
      <c r="BH242" s="144">
        <f>IF(N242="sníž. přenesená",J242,0)</f>
        <v>0</v>
      </c>
      <c r="BI242" s="144">
        <f>IF(N242="nulová",J242,0)</f>
        <v>0</v>
      </c>
      <c r="BJ242" s="18" t="s">
        <v>81</v>
      </c>
      <c r="BK242" s="144">
        <f>ROUND(I242*H242,2)</f>
        <v>0</v>
      </c>
      <c r="BL242" s="18" t="s">
        <v>233</v>
      </c>
      <c r="BM242" s="143" t="s">
        <v>766</v>
      </c>
    </row>
    <row r="243" spans="2:65" s="1" customFormat="1" x14ac:dyDescent="0.2">
      <c r="B243" s="33"/>
      <c r="D243" s="145" t="s">
        <v>235</v>
      </c>
      <c r="F243" s="146" t="s">
        <v>767</v>
      </c>
      <c r="I243" s="147"/>
      <c r="L243" s="33"/>
      <c r="M243" s="148"/>
      <c r="T243" s="54"/>
      <c r="AT243" s="18" t="s">
        <v>235</v>
      </c>
      <c r="AU243" s="18" t="s">
        <v>83</v>
      </c>
    </row>
    <row r="244" spans="2:65" s="11" customFormat="1" ht="25.9" customHeight="1" x14ac:dyDescent="0.2">
      <c r="B244" s="120"/>
      <c r="D244" s="121" t="s">
        <v>72</v>
      </c>
      <c r="E244" s="122" t="s">
        <v>768</v>
      </c>
      <c r="F244" s="122" t="s">
        <v>769</v>
      </c>
      <c r="I244" s="123"/>
      <c r="J244" s="124">
        <f>BK244</f>
        <v>0</v>
      </c>
      <c r="L244" s="120"/>
      <c r="M244" s="125"/>
      <c r="P244" s="126">
        <f>P245+P250+P254+P262</f>
        <v>0</v>
      </c>
      <c r="R244" s="126">
        <f>R245+R250+R254+R262</f>
        <v>5.9552744400000003E-2</v>
      </c>
      <c r="T244" s="127">
        <f>T245+T250+T254+T262</f>
        <v>0</v>
      </c>
      <c r="AR244" s="121" t="s">
        <v>83</v>
      </c>
      <c r="AT244" s="128" t="s">
        <v>72</v>
      </c>
      <c r="AU244" s="128" t="s">
        <v>73</v>
      </c>
      <c r="AY244" s="121" t="s">
        <v>226</v>
      </c>
      <c r="BK244" s="129">
        <f>BK245+BK250+BK254+BK262</f>
        <v>0</v>
      </c>
    </row>
    <row r="245" spans="2:65" s="11" customFormat="1" ht="22.9" customHeight="1" x14ac:dyDescent="0.2">
      <c r="B245" s="120"/>
      <c r="D245" s="121" t="s">
        <v>72</v>
      </c>
      <c r="E245" s="130" t="s">
        <v>770</v>
      </c>
      <c r="F245" s="130" t="s">
        <v>771</v>
      </c>
      <c r="I245" s="123"/>
      <c r="J245" s="131">
        <f>BK245</f>
        <v>0</v>
      </c>
      <c r="L245" s="120"/>
      <c r="M245" s="125"/>
      <c r="P245" s="126">
        <f>SUM(P246:P249)</f>
        <v>0</v>
      </c>
      <c r="R245" s="126">
        <f>SUM(R246:R249)</f>
        <v>0</v>
      </c>
      <c r="T245" s="127">
        <f>SUM(T246:T249)</f>
        <v>0</v>
      </c>
      <c r="AR245" s="121" t="s">
        <v>83</v>
      </c>
      <c r="AT245" s="128" t="s">
        <v>72</v>
      </c>
      <c r="AU245" s="128" t="s">
        <v>81</v>
      </c>
      <c r="AY245" s="121" t="s">
        <v>226</v>
      </c>
      <c r="BK245" s="129">
        <f>SUM(BK246:BK249)</f>
        <v>0</v>
      </c>
    </row>
    <row r="246" spans="2:65" s="1" customFormat="1" ht="16.5" customHeight="1" x14ac:dyDescent="0.2">
      <c r="B246" s="33"/>
      <c r="C246" s="132" t="s">
        <v>489</v>
      </c>
      <c r="D246" s="132" t="s">
        <v>228</v>
      </c>
      <c r="E246" s="133" t="s">
        <v>772</v>
      </c>
      <c r="F246" s="134" t="s">
        <v>773</v>
      </c>
      <c r="G246" s="135" t="s">
        <v>231</v>
      </c>
      <c r="H246" s="136">
        <v>91.21</v>
      </c>
      <c r="I246" s="137"/>
      <c r="J246" s="138">
        <f>ROUND(I246*H246,2)</f>
        <v>0</v>
      </c>
      <c r="K246" s="134" t="s">
        <v>19</v>
      </c>
      <c r="L246" s="33"/>
      <c r="M246" s="139" t="s">
        <v>19</v>
      </c>
      <c r="N246" s="140" t="s">
        <v>44</v>
      </c>
      <c r="P246" s="141">
        <f>O246*H246</f>
        <v>0</v>
      </c>
      <c r="Q246" s="141">
        <v>0</v>
      </c>
      <c r="R246" s="141">
        <f>Q246*H246</f>
        <v>0</v>
      </c>
      <c r="S246" s="141">
        <v>0</v>
      </c>
      <c r="T246" s="142">
        <f>S246*H246</f>
        <v>0</v>
      </c>
      <c r="AR246" s="143" t="s">
        <v>366</v>
      </c>
      <c r="AT246" s="143" t="s">
        <v>228</v>
      </c>
      <c r="AU246" s="143" t="s">
        <v>83</v>
      </c>
      <c r="AY246" s="18" t="s">
        <v>226</v>
      </c>
      <c r="BE246" s="144">
        <f>IF(N246="základní",J246,0)</f>
        <v>0</v>
      </c>
      <c r="BF246" s="144">
        <f>IF(N246="snížená",J246,0)</f>
        <v>0</v>
      </c>
      <c r="BG246" s="144">
        <f>IF(N246="zákl. přenesená",J246,0)</f>
        <v>0</v>
      </c>
      <c r="BH246" s="144">
        <f>IF(N246="sníž. přenesená",J246,0)</f>
        <v>0</v>
      </c>
      <c r="BI246" s="144">
        <f>IF(N246="nulová",J246,0)</f>
        <v>0</v>
      </c>
      <c r="BJ246" s="18" t="s">
        <v>81</v>
      </c>
      <c r="BK246" s="144">
        <f>ROUND(I246*H246,2)</f>
        <v>0</v>
      </c>
      <c r="BL246" s="18" t="s">
        <v>366</v>
      </c>
      <c r="BM246" s="143" t="s">
        <v>774</v>
      </c>
    </row>
    <row r="247" spans="2:65" s="12" customFormat="1" x14ac:dyDescent="0.2">
      <c r="B247" s="149"/>
      <c r="D247" s="150" t="s">
        <v>237</v>
      </c>
      <c r="E247" s="151" t="s">
        <v>19</v>
      </c>
      <c r="F247" s="152" t="s">
        <v>775</v>
      </c>
      <c r="H247" s="153">
        <v>91.21</v>
      </c>
      <c r="I247" s="154"/>
      <c r="L247" s="149"/>
      <c r="M247" s="155"/>
      <c r="T247" s="156"/>
      <c r="AT247" s="151" t="s">
        <v>237</v>
      </c>
      <c r="AU247" s="151" t="s">
        <v>83</v>
      </c>
      <c r="AV247" s="12" t="s">
        <v>83</v>
      </c>
      <c r="AW247" s="12" t="s">
        <v>33</v>
      </c>
      <c r="AX247" s="12" t="s">
        <v>81</v>
      </c>
      <c r="AY247" s="151" t="s">
        <v>226</v>
      </c>
    </row>
    <row r="248" spans="2:65" s="1" customFormat="1" ht="16.5" customHeight="1" x14ac:dyDescent="0.2">
      <c r="B248" s="33"/>
      <c r="C248" s="132" t="s">
        <v>496</v>
      </c>
      <c r="D248" s="132" t="s">
        <v>228</v>
      </c>
      <c r="E248" s="133" t="s">
        <v>776</v>
      </c>
      <c r="F248" s="134" t="s">
        <v>777</v>
      </c>
      <c r="G248" s="135" t="s">
        <v>231</v>
      </c>
      <c r="H248" s="136">
        <v>201.48</v>
      </c>
      <c r="I248" s="137"/>
      <c r="J248" s="138">
        <f>ROUND(I248*H248,2)</f>
        <v>0</v>
      </c>
      <c r="K248" s="134" t="s">
        <v>19</v>
      </c>
      <c r="L248" s="33"/>
      <c r="M248" s="139" t="s">
        <v>19</v>
      </c>
      <c r="N248" s="140" t="s">
        <v>44</v>
      </c>
      <c r="P248" s="141">
        <f>O248*H248</f>
        <v>0</v>
      </c>
      <c r="Q248" s="141">
        <v>0</v>
      </c>
      <c r="R248" s="141">
        <f>Q248*H248</f>
        <v>0</v>
      </c>
      <c r="S248" s="141">
        <v>0</v>
      </c>
      <c r="T248" s="142">
        <f>S248*H248</f>
        <v>0</v>
      </c>
      <c r="AR248" s="143" t="s">
        <v>366</v>
      </c>
      <c r="AT248" s="143" t="s">
        <v>228</v>
      </c>
      <c r="AU248" s="143" t="s">
        <v>83</v>
      </c>
      <c r="AY248" s="18" t="s">
        <v>226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81</v>
      </c>
      <c r="BK248" s="144">
        <f>ROUND(I248*H248,2)</f>
        <v>0</v>
      </c>
      <c r="BL248" s="18" t="s">
        <v>366</v>
      </c>
      <c r="BM248" s="143" t="s">
        <v>778</v>
      </c>
    </row>
    <row r="249" spans="2:65" s="12" customFormat="1" x14ac:dyDescent="0.2">
      <c r="B249" s="149"/>
      <c r="D249" s="150" t="s">
        <v>237</v>
      </c>
      <c r="E249" s="151" t="s">
        <v>19</v>
      </c>
      <c r="F249" s="152" t="s">
        <v>779</v>
      </c>
      <c r="H249" s="153">
        <v>201.48</v>
      </c>
      <c r="I249" s="154"/>
      <c r="L249" s="149"/>
      <c r="M249" s="155"/>
      <c r="T249" s="156"/>
      <c r="AT249" s="151" t="s">
        <v>237</v>
      </c>
      <c r="AU249" s="151" t="s">
        <v>83</v>
      </c>
      <c r="AV249" s="12" t="s">
        <v>83</v>
      </c>
      <c r="AW249" s="12" t="s">
        <v>33</v>
      </c>
      <c r="AX249" s="12" t="s">
        <v>81</v>
      </c>
      <c r="AY249" s="151" t="s">
        <v>226</v>
      </c>
    </row>
    <row r="250" spans="2:65" s="11" customFormat="1" ht="22.9" customHeight="1" x14ac:dyDescent="0.2">
      <c r="B250" s="120"/>
      <c r="D250" s="121" t="s">
        <v>72</v>
      </c>
      <c r="E250" s="130" t="s">
        <v>780</v>
      </c>
      <c r="F250" s="130" t="s">
        <v>781</v>
      </c>
      <c r="I250" s="123"/>
      <c r="J250" s="131">
        <f>BK250</f>
        <v>0</v>
      </c>
      <c r="L250" s="120"/>
      <c r="M250" s="125"/>
      <c r="P250" s="126">
        <f>SUM(P251:P253)</f>
        <v>0</v>
      </c>
      <c r="R250" s="126">
        <f>SUM(R251:R253)</f>
        <v>0.05</v>
      </c>
      <c r="T250" s="127">
        <f>SUM(T251:T253)</f>
        <v>0</v>
      </c>
      <c r="AR250" s="121" t="s">
        <v>83</v>
      </c>
      <c r="AT250" s="128" t="s">
        <v>72</v>
      </c>
      <c r="AU250" s="128" t="s">
        <v>81</v>
      </c>
      <c r="AY250" s="121" t="s">
        <v>226</v>
      </c>
      <c r="BK250" s="129">
        <f>SUM(BK251:BK253)</f>
        <v>0</v>
      </c>
    </row>
    <row r="251" spans="2:65" s="1" customFormat="1" ht="16.5" customHeight="1" x14ac:dyDescent="0.2">
      <c r="B251" s="33"/>
      <c r="C251" s="132" t="s">
        <v>502</v>
      </c>
      <c r="D251" s="132" t="s">
        <v>228</v>
      </c>
      <c r="E251" s="133" t="s">
        <v>782</v>
      </c>
      <c r="F251" s="134" t="s">
        <v>783</v>
      </c>
      <c r="G251" s="135" t="s">
        <v>243</v>
      </c>
      <c r="H251" s="136">
        <v>1</v>
      </c>
      <c r="I251" s="137"/>
      <c r="J251" s="138">
        <f>ROUND(I251*H251,2)</f>
        <v>0</v>
      </c>
      <c r="K251" s="134" t="s">
        <v>19</v>
      </c>
      <c r="L251" s="33"/>
      <c r="M251" s="139" t="s">
        <v>19</v>
      </c>
      <c r="N251" s="140" t="s">
        <v>44</v>
      </c>
      <c r="P251" s="141">
        <f>O251*H251</f>
        <v>0</v>
      </c>
      <c r="Q251" s="141">
        <v>0.05</v>
      </c>
      <c r="R251" s="141">
        <f>Q251*H251</f>
        <v>0.05</v>
      </c>
      <c r="S251" s="141">
        <v>0</v>
      </c>
      <c r="T251" s="142">
        <f>S251*H251</f>
        <v>0</v>
      </c>
      <c r="AR251" s="143" t="s">
        <v>366</v>
      </c>
      <c r="AT251" s="143" t="s">
        <v>228</v>
      </c>
      <c r="AU251" s="143" t="s">
        <v>83</v>
      </c>
      <c r="AY251" s="18" t="s">
        <v>226</v>
      </c>
      <c r="BE251" s="144">
        <f>IF(N251="základní",J251,0)</f>
        <v>0</v>
      </c>
      <c r="BF251" s="144">
        <f>IF(N251="snížená",J251,0)</f>
        <v>0</v>
      </c>
      <c r="BG251" s="144">
        <f>IF(N251="zákl. přenesená",J251,0)</f>
        <v>0</v>
      </c>
      <c r="BH251" s="144">
        <f>IF(N251="sníž. přenesená",J251,0)</f>
        <v>0</v>
      </c>
      <c r="BI251" s="144">
        <f>IF(N251="nulová",J251,0)</f>
        <v>0</v>
      </c>
      <c r="BJ251" s="18" t="s">
        <v>81</v>
      </c>
      <c r="BK251" s="144">
        <f>ROUND(I251*H251,2)</f>
        <v>0</v>
      </c>
      <c r="BL251" s="18" t="s">
        <v>366</v>
      </c>
      <c r="BM251" s="143" t="s">
        <v>784</v>
      </c>
    </row>
    <row r="252" spans="2:65" s="1" customFormat="1" ht="24.2" customHeight="1" x14ac:dyDescent="0.2">
      <c r="B252" s="33"/>
      <c r="C252" s="132" t="s">
        <v>508</v>
      </c>
      <c r="D252" s="132" t="s">
        <v>228</v>
      </c>
      <c r="E252" s="133" t="s">
        <v>785</v>
      </c>
      <c r="F252" s="134" t="s">
        <v>786</v>
      </c>
      <c r="G252" s="135" t="s">
        <v>492</v>
      </c>
      <c r="H252" s="136">
        <v>0.05</v>
      </c>
      <c r="I252" s="137"/>
      <c r="J252" s="138">
        <f>ROUND(I252*H252,2)</f>
        <v>0</v>
      </c>
      <c r="K252" s="134" t="s">
        <v>232</v>
      </c>
      <c r="L252" s="33"/>
      <c r="M252" s="139" t="s">
        <v>19</v>
      </c>
      <c r="N252" s="140" t="s">
        <v>44</v>
      </c>
      <c r="P252" s="141">
        <f>O252*H252</f>
        <v>0</v>
      </c>
      <c r="Q252" s="141">
        <v>0</v>
      </c>
      <c r="R252" s="141">
        <f>Q252*H252</f>
        <v>0</v>
      </c>
      <c r="S252" s="141">
        <v>0</v>
      </c>
      <c r="T252" s="142">
        <f>S252*H252</f>
        <v>0</v>
      </c>
      <c r="AR252" s="143" t="s">
        <v>366</v>
      </c>
      <c r="AT252" s="143" t="s">
        <v>228</v>
      </c>
      <c r="AU252" s="143" t="s">
        <v>83</v>
      </c>
      <c r="AY252" s="18" t="s">
        <v>226</v>
      </c>
      <c r="BE252" s="144">
        <f>IF(N252="základní",J252,0)</f>
        <v>0</v>
      </c>
      <c r="BF252" s="144">
        <f>IF(N252="snížená",J252,0)</f>
        <v>0</v>
      </c>
      <c r="BG252" s="144">
        <f>IF(N252="zákl. přenesená",J252,0)</f>
        <v>0</v>
      </c>
      <c r="BH252" s="144">
        <f>IF(N252="sníž. přenesená",J252,0)</f>
        <v>0</v>
      </c>
      <c r="BI252" s="144">
        <f>IF(N252="nulová",J252,0)</f>
        <v>0</v>
      </c>
      <c r="BJ252" s="18" t="s">
        <v>81</v>
      </c>
      <c r="BK252" s="144">
        <f>ROUND(I252*H252,2)</f>
        <v>0</v>
      </c>
      <c r="BL252" s="18" t="s">
        <v>366</v>
      </c>
      <c r="BM252" s="143" t="s">
        <v>787</v>
      </c>
    </row>
    <row r="253" spans="2:65" s="1" customFormat="1" x14ac:dyDescent="0.2">
      <c r="B253" s="33"/>
      <c r="D253" s="145" t="s">
        <v>235</v>
      </c>
      <c r="F253" s="146" t="s">
        <v>788</v>
      </c>
      <c r="I253" s="147"/>
      <c r="L253" s="33"/>
      <c r="M253" s="148"/>
      <c r="T253" s="54"/>
      <c r="AT253" s="18" t="s">
        <v>235</v>
      </c>
      <c r="AU253" s="18" t="s">
        <v>83</v>
      </c>
    </row>
    <row r="254" spans="2:65" s="11" customFormat="1" ht="22.9" customHeight="1" x14ac:dyDescent="0.2">
      <c r="B254" s="120"/>
      <c r="D254" s="121" t="s">
        <v>72</v>
      </c>
      <c r="E254" s="130" t="s">
        <v>789</v>
      </c>
      <c r="F254" s="130" t="s">
        <v>790</v>
      </c>
      <c r="I254" s="123"/>
      <c r="J254" s="131">
        <f>BK254</f>
        <v>0</v>
      </c>
      <c r="L254" s="120"/>
      <c r="M254" s="125"/>
      <c r="P254" s="126">
        <f>SUM(P255:P261)</f>
        <v>0</v>
      </c>
      <c r="R254" s="126">
        <f>SUM(R255:R261)</f>
        <v>0</v>
      </c>
      <c r="T254" s="127">
        <f>SUM(T255:T261)</f>
        <v>0</v>
      </c>
      <c r="AR254" s="121" t="s">
        <v>83</v>
      </c>
      <c r="AT254" s="128" t="s">
        <v>72</v>
      </c>
      <c r="AU254" s="128" t="s">
        <v>81</v>
      </c>
      <c r="AY254" s="121" t="s">
        <v>226</v>
      </c>
      <c r="BK254" s="129">
        <f>SUM(BK255:BK261)</f>
        <v>0</v>
      </c>
    </row>
    <row r="255" spans="2:65" s="1" customFormat="1" ht="16.5" customHeight="1" x14ac:dyDescent="0.2">
      <c r="B255" s="33"/>
      <c r="C255" s="132" t="s">
        <v>513</v>
      </c>
      <c r="D255" s="132" t="s">
        <v>228</v>
      </c>
      <c r="E255" s="133" t="s">
        <v>791</v>
      </c>
      <c r="F255" s="134" t="s">
        <v>792</v>
      </c>
      <c r="G255" s="135" t="s">
        <v>793</v>
      </c>
      <c r="H255" s="136">
        <v>1</v>
      </c>
      <c r="I255" s="137"/>
      <c r="J255" s="138">
        <f>ROUND(I255*H255,2)</f>
        <v>0</v>
      </c>
      <c r="K255" s="134" t="s">
        <v>19</v>
      </c>
      <c r="L255" s="33"/>
      <c r="M255" s="139" t="s">
        <v>19</v>
      </c>
      <c r="N255" s="140" t="s">
        <v>44</v>
      </c>
      <c r="P255" s="141">
        <f>O255*H255</f>
        <v>0</v>
      </c>
      <c r="Q255" s="141">
        <v>0</v>
      </c>
      <c r="R255" s="141">
        <f>Q255*H255</f>
        <v>0</v>
      </c>
      <c r="S255" s="141">
        <v>0</v>
      </c>
      <c r="T255" s="142">
        <f>S255*H255</f>
        <v>0</v>
      </c>
      <c r="AR255" s="143" t="s">
        <v>366</v>
      </c>
      <c r="AT255" s="143" t="s">
        <v>228</v>
      </c>
      <c r="AU255" s="143" t="s">
        <v>83</v>
      </c>
      <c r="AY255" s="18" t="s">
        <v>226</v>
      </c>
      <c r="BE255" s="144">
        <f>IF(N255="základní",J255,0)</f>
        <v>0</v>
      </c>
      <c r="BF255" s="144">
        <f>IF(N255="snížená",J255,0)</f>
        <v>0</v>
      </c>
      <c r="BG255" s="144">
        <f>IF(N255="zákl. přenesená",J255,0)</f>
        <v>0</v>
      </c>
      <c r="BH255" s="144">
        <f>IF(N255="sníž. přenesená",J255,0)</f>
        <v>0</v>
      </c>
      <c r="BI255" s="144">
        <f>IF(N255="nulová",J255,0)</f>
        <v>0</v>
      </c>
      <c r="BJ255" s="18" t="s">
        <v>81</v>
      </c>
      <c r="BK255" s="144">
        <f>ROUND(I255*H255,2)</f>
        <v>0</v>
      </c>
      <c r="BL255" s="18" t="s">
        <v>366</v>
      </c>
      <c r="BM255" s="143" t="s">
        <v>794</v>
      </c>
    </row>
    <row r="256" spans="2:65" s="15" customFormat="1" x14ac:dyDescent="0.2">
      <c r="B256" s="185"/>
      <c r="D256" s="150" t="s">
        <v>237</v>
      </c>
      <c r="E256" s="186" t="s">
        <v>19</v>
      </c>
      <c r="F256" s="187" t="s">
        <v>795</v>
      </c>
      <c r="H256" s="186" t="s">
        <v>19</v>
      </c>
      <c r="I256" s="188"/>
      <c r="L256" s="185"/>
      <c r="M256" s="189"/>
      <c r="T256" s="190"/>
      <c r="AT256" s="186" t="s">
        <v>237</v>
      </c>
      <c r="AU256" s="186" t="s">
        <v>83</v>
      </c>
      <c r="AV256" s="15" t="s">
        <v>81</v>
      </c>
      <c r="AW256" s="15" t="s">
        <v>33</v>
      </c>
      <c r="AX256" s="15" t="s">
        <v>73</v>
      </c>
      <c r="AY256" s="186" t="s">
        <v>226</v>
      </c>
    </row>
    <row r="257" spans="2:65" s="15" customFormat="1" x14ac:dyDescent="0.2">
      <c r="B257" s="185"/>
      <c r="D257" s="150" t="s">
        <v>237</v>
      </c>
      <c r="E257" s="186" t="s">
        <v>19</v>
      </c>
      <c r="F257" s="187" t="s">
        <v>796</v>
      </c>
      <c r="H257" s="186" t="s">
        <v>19</v>
      </c>
      <c r="I257" s="188"/>
      <c r="L257" s="185"/>
      <c r="M257" s="189"/>
      <c r="T257" s="190"/>
      <c r="AT257" s="186" t="s">
        <v>237</v>
      </c>
      <c r="AU257" s="186" t="s">
        <v>83</v>
      </c>
      <c r="AV257" s="15" t="s">
        <v>81</v>
      </c>
      <c r="AW257" s="15" t="s">
        <v>33</v>
      </c>
      <c r="AX257" s="15" t="s">
        <v>73</v>
      </c>
      <c r="AY257" s="186" t="s">
        <v>226</v>
      </c>
    </row>
    <row r="258" spans="2:65" s="15" customFormat="1" x14ac:dyDescent="0.2">
      <c r="B258" s="185"/>
      <c r="D258" s="150" t="s">
        <v>237</v>
      </c>
      <c r="E258" s="186" t="s">
        <v>19</v>
      </c>
      <c r="F258" s="187" t="s">
        <v>797</v>
      </c>
      <c r="H258" s="186" t="s">
        <v>19</v>
      </c>
      <c r="I258" s="188"/>
      <c r="L258" s="185"/>
      <c r="M258" s="189"/>
      <c r="T258" s="190"/>
      <c r="AT258" s="186" t="s">
        <v>237</v>
      </c>
      <c r="AU258" s="186" t="s">
        <v>83</v>
      </c>
      <c r="AV258" s="15" t="s">
        <v>81</v>
      </c>
      <c r="AW258" s="15" t="s">
        <v>33</v>
      </c>
      <c r="AX258" s="15" t="s">
        <v>73</v>
      </c>
      <c r="AY258" s="186" t="s">
        <v>226</v>
      </c>
    </row>
    <row r="259" spans="2:65" s="15" customFormat="1" x14ac:dyDescent="0.2">
      <c r="B259" s="185"/>
      <c r="D259" s="150" t="s">
        <v>237</v>
      </c>
      <c r="E259" s="186" t="s">
        <v>19</v>
      </c>
      <c r="F259" s="187" t="s">
        <v>798</v>
      </c>
      <c r="H259" s="186" t="s">
        <v>19</v>
      </c>
      <c r="I259" s="188"/>
      <c r="L259" s="185"/>
      <c r="M259" s="189"/>
      <c r="T259" s="190"/>
      <c r="AT259" s="186" t="s">
        <v>237</v>
      </c>
      <c r="AU259" s="186" t="s">
        <v>83</v>
      </c>
      <c r="AV259" s="15" t="s">
        <v>81</v>
      </c>
      <c r="AW259" s="15" t="s">
        <v>33</v>
      </c>
      <c r="AX259" s="15" t="s">
        <v>73</v>
      </c>
      <c r="AY259" s="186" t="s">
        <v>226</v>
      </c>
    </row>
    <row r="260" spans="2:65" s="12" customFormat="1" x14ac:dyDescent="0.2">
      <c r="B260" s="149"/>
      <c r="D260" s="150" t="s">
        <v>237</v>
      </c>
      <c r="E260" s="151" t="s">
        <v>19</v>
      </c>
      <c r="F260" s="152" t="s">
        <v>81</v>
      </c>
      <c r="H260" s="153">
        <v>1</v>
      </c>
      <c r="I260" s="154"/>
      <c r="L260" s="149"/>
      <c r="M260" s="155"/>
      <c r="T260" s="156"/>
      <c r="AT260" s="151" t="s">
        <v>237</v>
      </c>
      <c r="AU260" s="151" t="s">
        <v>83</v>
      </c>
      <c r="AV260" s="12" t="s">
        <v>83</v>
      </c>
      <c r="AW260" s="12" t="s">
        <v>33</v>
      </c>
      <c r="AX260" s="12" t="s">
        <v>81</v>
      </c>
      <c r="AY260" s="151" t="s">
        <v>226</v>
      </c>
    </row>
    <row r="261" spans="2:65" s="1" customFormat="1" ht="24.2" customHeight="1" x14ac:dyDescent="0.2">
      <c r="B261" s="33"/>
      <c r="C261" s="132" t="s">
        <v>518</v>
      </c>
      <c r="D261" s="132" t="s">
        <v>228</v>
      </c>
      <c r="E261" s="133" t="s">
        <v>799</v>
      </c>
      <c r="F261" s="134" t="s">
        <v>800</v>
      </c>
      <c r="G261" s="135" t="s">
        <v>653</v>
      </c>
      <c r="H261" s="136">
        <v>1</v>
      </c>
      <c r="I261" s="137"/>
      <c r="J261" s="138">
        <f>ROUND(I261*H261,2)</f>
        <v>0</v>
      </c>
      <c r="K261" s="134" t="s">
        <v>19</v>
      </c>
      <c r="L261" s="33"/>
      <c r="M261" s="139" t="s">
        <v>19</v>
      </c>
      <c r="N261" s="140" t="s">
        <v>44</v>
      </c>
      <c r="P261" s="141">
        <f>O261*H261</f>
        <v>0</v>
      </c>
      <c r="Q261" s="141">
        <v>0</v>
      </c>
      <c r="R261" s="141">
        <f>Q261*H261</f>
        <v>0</v>
      </c>
      <c r="S261" s="141">
        <v>0</v>
      </c>
      <c r="T261" s="142">
        <f>S261*H261</f>
        <v>0</v>
      </c>
      <c r="AR261" s="143" t="s">
        <v>366</v>
      </c>
      <c r="AT261" s="143" t="s">
        <v>228</v>
      </c>
      <c r="AU261" s="143" t="s">
        <v>83</v>
      </c>
      <c r="AY261" s="18" t="s">
        <v>226</v>
      </c>
      <c r="BE261" s="144">
        <f>IF(N261="základní",J261,0)</f>
        <v>0</v>
      </c>
      <c r="BF261" s="144">
        <f>IF(N261="snížená",J261,0)</f>
        <v>0</v>
      </c>
      <c r="BG261" s="144">
        <f>IF(N261="zákl. přenesená",J261,0)</f>
        <v>0</v>
      </c>
      <c r="BH261" s="144">
        <f>IF(N261="sníž. přenesená",J261,0)</f>
        <v>0</v>
      </c>
      <c r="BI261" s="144">
        <f>IF(N261="nulová",J261,0)</f>
        <v>0</v>
      </c>
      <c r="BJ261" s="18" t="s">
        <v>81</v>
      </c>
      <c r="BK261" s="144">
        <f>ROUND(I261*H261,2)</f>
        <v>0</v>
      </c>
      <c r="BL261" s="18" t="s">
        <v>366</v>
      </c>
      <c r="BM261" s="143" t="s">
        <v>801</v>
      </c>
    </row>
    <row r="262" spans="2:65" s="11" customFormat="1" ht="22.9" customHeight="1" x14ac:dyDescent="0.2">
      <c r="B262" s="120"/>
      <c r="D262" s="121" t="s">
        <v>72</v>
      </c>
      <c r="E262" s="130" t="s">
        <v>802</v>
      </c>
      <c r="F262" s="130" t="s">
        <v>803</v>
      </c>
      <c r="I262" s="123"/>
      <c r="J262" s="131">
        <f>BK262</f>
        <v>0</v>
      </c>
      <c r="L262" s="120"/>
      <c r="M262" s="125"/>
      <c r="P262" s="126">
        <f>SUM(P263:P264)</f>
        <v>0</v>
      </c>
      <c r="R262" s="126">
        <f>SUM(R263:R264)</f>
        <v>9.5527444000000003E-3</v>
      </c>
      <c r="T262" s="127">
        <f>SUM(T263:T264)</f>
        <v>0</v>
      </c>
      <c r="AR262" s="121" t="s">
        <v>83</v>
      </c>
      <c r="AT262" s="128" t="s">
        <v>72</v>
      </c>
      <c r="AU262" s="128" t="s">
        <v>81</v>
      </c>
      <c r="AY262" s="121" t="s">
        <v>226</v>
      </c>
      <c r="BK262" s="129">
        <f>SUM(BK263:BK264)</f>
        <v>0</v>
      </c>
    </row>
    <row r="263" spans="2:65" s="1" customFormat="1" ht="16.5" customHeight="1" x14ac:dyDescent="0.2">
      <c r="B263" s="33"/>
      <c r="C263" s="132" t="s">
        <v>524</v>
      </c>
      <c r="D263" s="132" t="s">
        <v>228</v>
      </c>
      <c r="E263" s="133" t="s">
        <v>804</v>
      </c>
      <c r="F263" s="134" t="s">
        <v>805</v>
      </c>
      <c r="G263" s="135" t="s">
        <v>231</v>
      </c>
      <c r="H263" s="136">
        <v>35.92</v>
      </c>
      <c r="I263" s="137"/>
      <c r="J263" s="138">
        <f>ROUND(I263*H263,2)</f>
        <v>0</v>
      </c>
      <c r="K263" s="134" t="s">
        <v>19</v>
      </c>
      <c r="L263" s="33"/>
      <c r="M263" s="139" t="s">
        <v>19</v>
      </c>
      <c r="N263" s="140" t="s">
        <v>44</v>
      </c>
      <c r="P263" s="141">
        <f>O263*H263</f>
        <v>0</v>
      </c>
      <c r="Q263" s="141">
        <v>2.6594500000000002E-4</v>
      </c>
      <c r="R263" s="141">
        <f>Q263*H263</f>
        <v>9.5527444000000003E-3</v>
      </c>
      <c r="S263" s="141">
        <v>0</v>
      </c>
      <c r="T263" s="142">
        <f>S263*H263</f>
        <v>0</v>
      </c>
      <c r="AR263" s="143" t="s">
        <v>366</v>
      </c>
      <c r="AT263" s="143" t="s">
        <v>228</v>
      </c>
      <c r="AU263" s="143" t="s">
        <v>83</v>
      </c>
      <c r="AY263" s="18" t="s">
        <v>226</v>
      </c>
      <c r="BE263" s="144">
        <f>IF(N263="základní",J263,0)</f>
        <v>0</v>
      </c>
      <c r="BF263" s="144">
        <f>IF(N263="snížená",J263,0)</f>
        <v>0</v>
      </c>
      <c r="BG263" s="144">
        <f>IF(N263="zákl. přenesená",J263,0)</f>
        <v>0</v>
      </c>
      <c r="BH263" s="144">
        <f>IF(N263="sníž. přenesená",J263,0)</f>
        <v>0</v>
      </c>
      <c r="BI263" s="144">
        <f>IF(N263="nulová",J263,0)</f>
        <v>0</v>
      </c>
      <c r="BJ263" s="18" t="s">
        <v>81</v>
      </c>
      <c r="BK263" s="144">
        <f>ROUND(I263*H263,2)</f>
        <v>0</v>
      </c>
      <c r="BL263" s="18" t="s">
        <v>366</v>
      </c>
      <c r="BM263" s="143" t="s">
        <v>806</v>
      </c>
    </row>
    <row r="264" spans="2:65" s="12" customFormat="1" x14ac:dyDescent="0.2">
      <c r="B264" s="149"/>
      <c r="D264" s="150" t="s">
        <v>237</v>
      </c>
      <c r="E264" s="151" t="s">
        <v>19</v>
      </c>
      <c r="F264" s="152" t="s">
        <v>807</v>
      </c>
      <c r="H264" s="153">
        <v>35.92</v>
      </c>
      <c r="I264" s="154"/>
      <c r="L264" s="149"/>
      <c r="M264" s="191"/>
      <c r="N264" s="192"/>
      <c r="O264" s="192"/>
      <c r="P264" s="192"/>
      <c r="Q264" s="192"/>
      <c r="R264" s="192"/>
      <c r="S264" s="192"/>
      <c r="T264" s="193"/>
      <c r="AT264" s="151" t="s">
        <v>237</v>
      </c>
      <c r="AU264" s="151" t="s">
        <v>83</v>
      </c>
      <c r="AV264" s="12" t="s">
        <v>83</v>
      </c>
      <c r="AW264" s="12" t="s">
        <v>33</v>
      </c>
      <c r="AX264" s="12" t="s">
        <v>81</v>
      </c>
      <c r="AY264" s="151" t="s">
        <v>226</v>
      </c>
    </row>
    <row r="265" spans="2:65" s="1" customFormat="1" ht="6.95" customHeight="1" x14ac:dyDescent="0.2">
      <c r="B265" s="42"/>
      <c r="C265" s="43"/>
      <c r="D265" s="43"/>
      <c r="E265" s="43"/>
      <c r="F265" s="43"/>
      <c r="G265" s="43"/>
      <c r="H265" s="43"/>
      <c r="I265" s="43"/>
      <c r="J265" s="43"/>
      <c r="K265" s="43"/>
      <c r="L265" s="33"/>
    </row>
  </sheetData>
  <sheetProtection algorithmName="SHA-512" hashValue="2tcMSFrHK2ofFRLmcJUhi4MXcTjj7RcOjsP4k0qvWwXUOJcykYmekmSwgR3fU12k22wi4O05PPfORtHeKHghiA==" saltValue="HLO6+se/MB/nghCipg3t65diNymY1FnoBU3NMovyDIDMWqvzQHPwx3fW3kXhzDVw3kzx2EJj5VVnv6a9nlybMQ==" spinCount="100000" sheet="1" objects="1" scenarios="1" formatColumns="0" formatRows="0" autoFilter="0"/>
  <autoFilter ref="C96:K264" xr:uid="{00000000-0009-0000-0000-000003000000}"/>
  <mergeCells count="12">
    <mergeCell ref="E89:H89"/>
    <mergeCell ref="L2:V2"/>
    <mergeCell ref="E50:H50"/>
    <mergeCell ref="E52:H52"/>
    <mergeCell ref="E54:H54"/>
    <mergeCell ref="E85:H85"/>
    <mergeCell ref="E87:H87"/>
    <mergeCell ref="E7:H7"/>
    <mergeCell ref="E9:H9"/>
    <mergeCell ref="E11:H11"/>
    <mergeCell ref="E20:H20"/>
    <mergeCell ref="E29:H29"/>
  </mergeCells>
  <hyperlinks>
    <hyperlink ref="F101" r:id="rId1" xr:uid="{00000000-0004-0000-0300-000000000000}"/>
    <hyperlink ref="F104" r:id="rId2" xr:uid="{00000000-0004-0000-0300-000001000000}"/>
    <hyperlink ref="F106" r:id="rId3" xr:uid="{00000000-0004-0000-0300-000002000000}"/>
    <hyperlink ref="F109" r:id="rId4" xr:uid="{00000000-0004-0000-0300-000003000000}"/>
    <hyperlink ref="F114" r:id="rId5" xr:uid="{00000000-0004-0000-0300-000004000000}"/>
    <hyperlink ref="F117" r:id="rId6" xr:uid="{00000000-0004-0000-0300-000005000000}"/>
    <hyperlink ref="F120" r:id="rId7" xr:uid="{00000000-0004-0000-0300-000006000000}"/>
    <hyperlink ref="F126" r:id="rId8" xr:uid="{00000000-0004-0000-0300-000007000000}"/>
    <hyperlink ref="F132" r:id="rId9" xr:uid="{00000000-0004-0000-0300-000008000000}"/>
    <hyperlink ref="F140" r:id="rId10" xr:uid="{00000000-0004-0000-0300-000009000000}"/>
    <hyperlink ref="F143" r:id="rId11" xr:uid="{00000000-0004-0000-0300-00000A000000}"/>
    <hyperlink ref="F148" r:id="rId12" xr:uid="{00000000-0004-0000-0300-00000B000000}"/>
    <hyperlink ref="F153" r:id="rId13" xr:uid="{00000000-0004-0000-0300-00000C000000}"/>
    <hyperlink ref="F158" r:id="rId14" xr:uid="{00000000-0004-0000-0300-00000D000000}"/>
    <hyperlink ref="F160" r:id="rId15" xr:uid="{00000000-0004-0000-0300-00000E000000}"/>
    <hyperlink ref="F167" r:id="rId16" xr:uid="{00000000-0004-0000-0300-00000F000000}"/>
    <hyperlink ref="F170" r:id="rId17" xr:uid="{00000000-0004-0000-0300-000010000000}"/>
    <hyperlink ref="F175" r:id="rId18" xr:uid="{00000000-0004-0000-0300-000011000000}"/>
    <hyperlink ref="F182" r:id="rId19" xr:uid="{00000000-0004-0000-0300-000012000000}"/>
    <hyperlink ref="F194" r:id="rId20" xr:uid="{00000000-0004-0000-0300-000013000000}"/>
    <hyperlink ref="F196" r:id="rId21" xr:uid="{00000000-0004-0000-0300-000014000000}"/>
    <hyperlink ref="F205" r:id="rId22" xr:uid="{00000000-0004-0000-0300-000015000000}"/>
    <hyperlink ref="F207" r:id="rId23" xr:uid="{00000000-0004-0000-0300-000016000000}"/>
    <hyperlink ref="F210" r:id="rId24" xr:uid="{00000000-0004-0000-0300-000017000000}"/>
    <hyperlink ref="F213" r:id="rId25" xr:uid="{00000000-0004-0000-0300-000018000000}"/>
    <hyperlink ref="F216" r:id="rId26" xr:uid="{00000000-0004-0000-0300-000019000000}"/>
    <hyperlink ref="F220" r:id="rId27" xr:uid="{00000000-0004-0000-0300-00001A000000}"/>
    <hyperlink ref="F224" r:id="rId28" xr:uid="{00000000-0004-0000-0300-00001B000000}"/>
    <hyperlink ref="F228" r:id="rId29" xr:uid="{00000000-0004-0000-0300-00001C000000}"/>
    <hyperlink ref="F231" r:id="rId30" xr:uid="{00000000-0004-0000-0300-00001D000000}"/>
    <hyperlink ref="F236" r:id="rId31" xr:uid="{00000000-0004-0000-0300-00001E000000}"/>
    <hyperlink ref="F239" r:id="rId32" xr:uid="{00000000-0004-0000-0300-00001F000000}"/>
    <hyperlink ref="F243" r:id="rId33" xr:uid="{00000000-0004-0000-0300-000020000000}"/>
    <hyperlink ref="F253" r:id="rId34" xr:uid="{00000000-0004-0000-0300-00002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90DAB-E449-4444-90B5-5E8D8E037C66}">
  <dimension ref="A1:H980"/>
  <sheetViews>
    <sheetView zoomScaleNormal="100" workbookViewId="0">
      <selection activeCell="B1" sqref="B1"/>
    </sheetView>
  </sheetViews>
  <sheetFormatPr defaultRowHeight="12.75" x14ac:dyDescent="0.2"/>
  <cols>
    <col min="1" max="1" width="9" style="412" customWidth="1"/>
    <col min="2" max="2" width="67.83203125" style="446" bestFit="1" customWidth="1"/>
    <col min="3" max="3" width="8.33203125" style="445" customWidth="1"/>
    <col min="4" max="4" width="8.5" style="444" customWidth="1"/>
    <col min="5" max="5" width="15.1640625" style="412" customWidth="1"/>
    <col min="6" max="6" width="15.33203125" style="412" customWidth="1"/>
    <col min="7" max="7" width="15.5" style="412" customWidth="1"/>
    <col min="8" max="8" width="15" style="412" customWidth="1"/>
    <col min="9" max="256" width="9.33203125" style="412"/>
    <col min="257" max="257" width="9" style="412" customWidth="1"/>
    <col min="258" max="258" width="67.83203125" style="412" bestFit="1" customWidth="1"/>
    <col min="259" max="259" width="8.33203125" style="412" customWidth="1"/>
    <col min="260" max="260" width="8.5" style="412" customWidth="1"/>
    <col min="261" max="261" width="15.1640625" style="412" customWidth="1"/>
    <col min="262" max="262" width="15.33203125" style="412" customWidth="1"/>
    <col min="263" max="263" width="15.5" style="412" customWidth="1"/>
    <col min="264" max="264" width="15" style="412" customWidth="1"/>
    <col min="265" max="512" width="9.33203125" style="412"/>
    <col min="513" max="513" width="9" style="412" customWidth="1"/>
    <col min="514" max="514" width="67.83203125" style="412" bestFit="1" customWidth="1"/>
    <col min="515" max="515" width="8.33203125" style="412" customWidth="1"/>
    <col min="516" max="516" width="8.5" style="412" customWidth="1"/>
    <col min="517" max="517" width="15.1640625" style="412" customWidth="1"/>
    <col min="518" max="518" width="15.33203125" style="412" customWidth="1"/>
    <col min="519" max="519" width="15.5" style="412" customWidth="1"/>
    <col min="520" max="520" width="15" style="412" customWidth="1"/>
    <col min="521" max="768" width="9.33203125" style="412"/>
    <col min="769" max="769" width="9" style="412" customWidth="1"/>
    <col min="770" max="770" width="67.83203125" style="412" bestFit="1" customWidth="1"/>
    <col min="771" max="771" width="8.33203125" style="412" customWidth="1"/>
    <col min="772" max="772" width="8.5" style="412" customWidth="1"/>
    <col min="773" max="773" width="15.1640625" style="412" customWidth="1"/>
    <col min="774" max="774" width="15.33203125" style="412" customWidth="1"/>
    <col min="775" max="775" width="15.5" style="412" customWidth="1"/>
    <col min="776" max="776" width="15" style="412" customWidth="1"/>
    <col min="777" max="1024" width="9.33203125" style="412"/>
    <col min="1025" max="1025" width="9" style="412" customWidth="1"/>
    <col min="1026" max="1026" width="67.83203125" style="412" bestFit="1" customWidth="1"/>
    <col min="1027" max="1027" width="8.33203125" style="412" customWidth="1"/>
    <col min="1028" max="1028" width="8.5" style="412" customWidth="1"/>
    <col min="1029" max="1029" width="15.1640625" style="412" customWidth="1"/>
    <col min="1030" max="1030" width="15.33203125" style="412" customWidth="1"/>
    <col min="1031" max="1031" width="15.5" style="412" customWidth="1"/>
    <col min="1032" max="1032" width="15" style="412" customWidth="1"/>
    <col min="1033" max="1280" width="9.33203125" style="412"/>
    <col min="1281" max="1281" width="9" style="412" customWidth="1"/>
    <col min="1282" max="1282" width="67.83203125" style="412" bestFit="1" customWidth="1"/>
    <col min="1283" max="1283" width="8.33203125" style="412" customWidth="1"/>
    <col min="1284" max="1284" width="8.5" style="412" customWidth="1"/>
    <col min="1285" max="1285" width="15.1640625" style="412" customWidth="1"/>
    <col min="1286" max="1286" width="15.33203125" style="412" customWidth="1"/>
    <col min="1287" max="1287" width="15.5" style="412" customWidth="1"/>
    <col min="1288" max="1288" width="15" style="412" customWidth="1"/>
    <col min="1289" max="1536" width="9.33203125" style="412"/>
    <col min="1537" max="1537" width="9" style="412" customWidth="1"/>
    <col min="1538" max="1538" width="67.83203125" style="412" bestFit="1" customWidth="1"/>
    <col min="1539" max="1539" width="8.33203125" style="412" customWidth="1"/>
    <col min="1540" max="1540" width="8.5" style="412" customWidth="1"/>
    <col min="1541" max="1541" width="15.1640625" style="412" customWidth="1"/>
    <col min="1542" max="1542" width="15.33203125" style="412" customWidth="1"/>
    <col min="1543" max="1543" width="15.5" style="412" customWidth="1"/>
    <col min="1544" max="1544" width="15" style="412" customWidth="1"/>
    <col min="1545" max="1792" width="9.33203125" style="412"/>
    <col min="1793" max="1793" width="9" style="412" customWidth="1"/>
    <col min="1794" max="1794" width="67.83203125" style="412" bestFit="1" customWidth="1"/>
    <col min="1795" max="1795" width="8.33203125" style="412" customWidth="1"/>
    <col min="1796" max="1796" width="8.5" style="412" customWidth="1"/>
    <col min="1797" max="1797" width="15.1640625" style="412" customWidth="1"/>
    <col min="1798" max="1798" width="15.33203125" style="412" customWidth="1"/>
    <col min="1799" max="1799" width="15.5" style="412" customWidth="1"/>
    <col min="1800" max="1800" width="15" style="412" customWidth="1"/>
    <col min="1801" max="2048" width="9.33203125" style="412"/>
    <col min="2049" max="2049" width="9" style="412" customWidth="1"/>
    <col min="2050" max="2050" width="67.83203125" style="412" bestFit="1" customWidth="1"/>
    <col min="2051" max="2051" width="8.33203125" style="412" customWidth="1"/>
    <col min="2052" max="2052" width="8.5" style="412" customWidth="1"/>
    <col min="2053" max="2053" width="15.1640625" style="412" customWidth="1"/>
    <col min="2054" max="2054" width="15.33203125" style="412" customWidth="1"/>
    <col min="2055" max="2055" width="15.5" style="412" customWidth="1"/>
    <col min="2056" max="2056" width="15" style="412" customWidth="1"/>
    <col min="2057" max="2304" width="9.33203125" style="412"/>
    <col min="2305" max="2305" width="9" style="412" customWidth="1"/>
    <col min="2306" max="2306" width="67.83203125" style="412" bestFit="1" customWidth="1"/>
    <col min="2307" max="2307" width="8.33203125" style="412" customWidth="1"/>
    <col min="2308" max="2308" width="8.5" style="412" customWidth="1"/>
    <col min="2309" max="2309" width="15.1640625" style="412" customWidth="1"/>
    <col min="2310" max="2310" width="15.33203125" style="412" customWidth="1"/>
    <col min="2311" max="2311" width="15.5" style="412" customWidth="1"/>
    <col min="2312" max="2312" width="15" style="412" customWidth="1"/>
    <col min="2313" max="2560" width="9.33203125" style="412"/>
    <col min="2561" max="2561" width="9" style="412" customWidth="1"/>
    <col min="2562" max="2562" width="67.83203125" style="412" bestFit="1" customWidth="1"/>
    <col min="2563" max="2563" width="8.33203125" style="412" customWidth="1"/>
    <col min="2564" max="2564" width="8.5" style="412" customWidth="1"/>
    <col min="2565" max="2565" width="15.1640625" style="412" customWidth="1"/>
    <col min="2566" max="2566" width="15.33203125" style="412" customWidth="1"/>
    <col min="2567" max="2567" width="15.5" style="412" customWidth="1"/>
    <col min="2568" max="2568" width="15" style="412" customWidth="1"/>
    <col min="2569" max="2816" width="9.33203125" style="412"/>
    <col min="2817" max="2817" width="9" style="412" customWidth="1"/>
    <col min="2818" max="2818" width="67.83203125" style="412" bestFit="1" customWidth="1"/>
    <col min="2819" max="2819" width="8.33203125" style="412" customWidth="1"/>
    <col min="2820" max="2820" width="8.5" style="412" customWidth="1"/>
    <col min="2821" max="2821" width="15.1640625" style="412" customWidth="1"/>
    <col min="2822" max="2822" width="15.33203125" style="412" customWidth="1"/>
    <col min="2823" max="2823" width="15.5" style="412" customWidth="1"/>
    <col min="2824" max="2824" width="15" style="412" customWidth="1"/>
    <col min="2825" max="3072" width="9.33203125" style="412"/>
    <col min="3073" max="3073" width="9" style="412" customWidth="1"/>
    <col min="3074" max="3074" width="67.83203125" style="412" bestFit="1" customWidth="1"/>
    <col min="3075" max="3075" width="8.33203125" style="412" customWidth="1"/>
    <col min="3076" max="3076" width="8.5" style="412" customWidth="1"/>
    <col min="3077" max="3077" width="15.1640625" style="412" customWidth="1"/>
    <col min="3078" max="3078" width="15.33203125" style="412" customWidth="1"/>
    <col min="3079" max="3079" width="15.5" style="412" customWidth="1"/>
    <col min="3080" max="3080" width="15" style="412" customWidth="1"/>
    <col min="3081" max="3328" width="9.33203125" style="412"/>
    <col min="3329" max="3329" width="9" style="412" customWidth="1"/>
    <col min="3330" max="3330" width="67.83203125" style="412" bestFit="1" customWidth="1"/>
    <col min="3331" max="3331" width="8.33203125" style="412" customWidth="1"/>
    <col min="3332" max="3332" width="8.5" style="412" customWidth="1"/>
    <col min="3333" max="3333" width="15.1640625" style="412" customWidth="1"/>
    <col min="3334" max="3334" width="15.33203125" style="412" customWidth="1"/>
    <col min="3335" max="3335" width="15.5" style="412" customWidth="1"/>
    <col min="3336" max="3336" width="15" style="412" customWidth="1"/>
    <col min="3337" max="3584" width="9.33203125" style="412"/>
    <col min="3585" max="3585" width="9" style="412" customWidth="1"/>
    <col min="3586" max="3586" width="67.83203125" style="412" bestFit="1" customWidth="1"/>
    <col min="3587" max="3587" width="8.33203125" style="412" customWidth="1"/>
    <col min="3588" max="3588" width="8.5" style="412" customWidth="1"/>
    <col min="3589" max="3589" width="15.1640625" style="412" customWidth="1"/>
    <col min="3590" max="3590" width="15.33203125" style="412" customWidth="1"/>
    <col min="3591" max="3591" width="15.5" style="412" customWidth="1"/>
    <col min="3592" max="3592" width="15" style="412" customWidth="1"/>
    <col min="3593" max="3840" width="9.33203125" style="412"/>
    <col min="3841" max="3841" width="9" style="412" customWidth="1"/>
    <col min="3842" max="3842" width="67.83203125" style="412" bestFit="1" customWidth="1"/>
    <col min="3843" max="3843" width="8.33203125" style="412" customWidth="1"/>
    <col min="3844" max="3844" width="8.5" style="412" customWidth="1"/>
    <col min="3845" max="3845" width="15.1640625" style="412" customWidth="1"/>
    <col min="3846" max="3846" width="15.33203125" style="412" customWidth="1"/>
    <col min="3847" max="3847" width="15.5" style="412" customWidth="1"/>
    <col min="3848" max="3848" width="15" style="412" customWidth="1"/>
    <col min="3849" max="4096" width="9.33203125" style="412"/>
    <col min="4097" max="4097" width="9" style="412" customWidth="1"/>
    <col min="4098" max="4098" width="67.83203125" style="412" bestFit="1" customWidth="1"/>
    <col min="4099" max="4099" width="8.33203125" style="412" customWidth="1"/>
    <col min="4100" max="4100" width="8.5" style="412" customWidth="1"/>
    <col min="4101" max="4101" width="15.1640625" style="412" customWidth="1"/>
    <col min="4102" max="4102" width="15.33203125" style="412" customWidth="1"/>
    <col min="4103" max="4103" width="15.5" style="412" customWidth="1"/>
    <col min="4104" max="4104" width="15" style="412" customWidth="1"/>
    <col min="4105" max="4352" width="9.33203125" style="412"/>
    <col min="4353" max="4353" width="9" style="412" customWidth="1"/>
    <col min="4354" max="4354" width="67.83203125" style="412" bestFit="1" customWidth="1"/>
    <col min="4355" max="4355" width="8.33203125" style="412" customWidth="1"/>
    <col min="4356" max="4356" width="8.5" style="412" customWidth="1"/>
    <col min="4357" max="4357" width="15.1640625" style="412" customWidth="1"/>
    <col min="4358" max="4358" width="15.33203125" style="412" customWidth="1"/>
    <col min="4359" max="4359" width="15.5" style="412" customWidth="1"/>
    <col min="4360" max="4360" width="15" style="412" customWidth="1"/>
    <col min="4361" max="4608" width="9.33203125" style="412"/>
    <col min="4609" max="4609" width="9" style="412" customWidth="1"/>
    <col min="4610" max="4610" width="67.83203125" style="412" bestFit="1" customWidth="1"/>
    <col min="4611" max="4611" width="8.33203125" style="412" customWidth="1"/>
    <col min="4612" max="4612" width="8.5" style="412" customWidth="1"/>
    <col min="4613" max="4613" width="15.1640625" style="412" customWidth="1"/>
    <col min="4614" max="4614" width="15.33203125" style="412" customWidth="1"/>
    <col min="4615" max="4615" width="15.5" style="412" customWidth="1"/>
    <col min="4616" max="4616" width="15" style="412" customWidth="1"/>
    <col min="4617" max="4864" width="9.33203125" style="412"/>
    <col min="4865" max="4865" width="9" style="412" customWidth="1"/>
    <col min="4866" max="4866" width="67.83203125" style="412" bestFit="1" customWidth="1"/>
    <col min="4867" max="4867" width="8.33203125" style="412" customWidth="1"/>
    <col min="4868" max="4868" width="8.5" style="412" customWidth="1"/>
    <col min="4869" max="4869" width="15.1640625" style="412" customWidth="1"/>
    <col min="4870" max="4870" width="15.33203125" style="412" customWidth="1"/>
    <col min="4871" max="4871" width="15.5" style="412" customWidth="1"/>
    <col min="4872" max="4872" width="15" style="412" customWidth="1"/>
    <col min="4873" max="5120" width="9.33203125" style="412"/>
    <col min="5121" max="5121" width="9" style="412" customWidth="1"/>
    <col min="5122" max="5122" width="67.83203125" style="412" bestFit="1" customWidth="1"/>
    <col min="5123" max="5123" width="8.33203125" style="412" customWidth="1"/>
    <col min="5124" max="5124" width="8.5" style="412" customWidth="1"/>
    <col min="5125" max="5125" width="15.1640625" style="412" customWidth="1"/>
    <col min="5126" max="5126" width="15.33203125" style="412" customWidth="1"/>
    <col min="5127" max="5127" width="15.5" style="412" customWidth="1"/>
    <col min="5128" max="5128" width="15" style="412" customWidth="1"/>
    <col min="5129" max="5376" width="9.33203125" style="412"/>
    <col min="5377" max="5377" width="9" style="412" customWidth="1"/>
    <col min="5378" max="5378" width="67.83203125" style="412" bestFit="1" customWidth="1"/>
    <col min="5379" max="5379" width="8.33203125" style="412" customWidth="1"/>
    <col min="5380" max="5380" width="8.5" style="412" customWidth="1"/>
    <col min="5381" max="5381" width="15.1640625" style="412" customWidth="1"/>
    <col min="5382" max="5382" width="15.33203125" style="412" customWidth="1"/>
    <col min="5383" max="5383" width="15.5" style="412" customWidth="1"/>
    <col min="5384" max="5384" width="15" style="412" customWidth="1"/>
    <col min="5385" max="5632" width="9.33203125" style="412"/>
    <col min="5633" max="5633" width="9" style="412" customWidth="1"/>
    <col min="5634" max="5634" width="67.83203125" style="412" bestFit="1" customWidth="1"/>
    <col min="5635" max="5635" width="8.33203125" style="412" customWidth="1"/>
    <col min="5636" max="5636" width="8.5" style="412" customWidth="1"/>
    <col min="5637" max="5637" width="15.1640625" style="412" customWidth="1"/>
    <col min="5638" max="5638" width="15.33203125" style="412" customWidth="1"/>
    <col min="5639" max="5639" width="15.5" style="412" customWidth="1"/>
    <col min="5640" max="5640" width="15" style="412" customWidth="1"/>
    <col min="5641" max="5888" width="9.33203125" style="412"/>
    <col min="5889" max="5889" width="9" style="412" customWidth="1"/>
    <col min="5890" max="5890" width="67.83203125" style="412" bestFit="1" customWidth="1"/>
    <col min="5891" max="5891" width="8.33203125" style="412" customWidth="1"/>
    <col min="5892" max="5892" width="8.5" style="412" customWidth="1"/>
    <col min="5893" max="5893" width="15.1640625" style="412" customWidth="1"/>
    <col min="5894" max="5894" width="15.33203125" style="412" customWidth="1"/>
    <col min="5895" max="5895" width="15.5" style="412" customWidth="1"/>
    <col min="5896" max="5896" width="15" style="412" customWidth="1"/>
    <col min="5897" max="6144" width="9.33203125" style="412"/>
    <col min="6145" max="6145" width="9" style="412" customWidth="1"/>
    <col min="6146" max="6146" width="67.83203125" style="412" bestFit="1" customWidth="1"/>
    <col min="6147" max="6147" width="8.33203125" style="412" customWidth="1"/>
    <col min="6148" max="6148" width="8.5" style="412" customWidth="1"/>
    <col min="6149" max="6149" width="15.1640625" style="412" customWidth="1"/>
    <col min="6150" max="6150" width="15.33203125" style="412" customWidth="1"/>
    <col min="6151" max="6151" width="15.5" style="412" customWidth="1"/>
    <col min="6152" max="6152" width="15" style="412" customWidth="1"/>
    <col min="6153" max="6400" width="9.33203125" style="412"/>
    <col min="6401" max="6401" width="9" style="412" customWidth="1"/>
    <col min="6402" max="6402" width="67.83203125" style="412" bestFit="1" customWidth="1"/>
    <col min="6403" max="6403" width="8.33203125" style="412" customWidth="1"/>
    <col min="6404" max="6404" width="8.5" style="412" customWidth="1"/>
    <col min="6405" max="6405" width="15.1640625" style="412" customWidth="1"/>
    <col min="6406" max="6406" width="15.33203125" style="412" customWidth="1"/>
    <col min="6407" max="6407" width="15.5" style="412" customWidth="1"/>
    <col min="6408" max="6408" width="15" style="412" customWidth="1"/>
    <col min="6409" max="6656" width="9.33203125" style="412"/>
    <col min="6657" max="6657" width="9" style="412" customWidth="1"/>
    <col min="6658" max="6658" width="67.83203125" style="412" bestFit="1" customWidth="1"/>
    <col min="6659" max="6659" width="8.33203125" style="412" customWidth="1"/>
    <col min="6660" max="6660" width="8.5" style="412" customWidth="1"/>
    <col min="6661" max="6661" width="15.1640625" style="412" customWidth="1"/>
    <col min="6662" max="6662" width="15.33203125" style="412" customWidth="1"/>
    <col min="6663" max="6663" width="15.5" style="412" customWidth="1"/>
    <col min="6664" max="6664" width="15" style="412" customWidth="1"/>
    <col min="6665" max="6912" width="9.33203125" style="412"/>
    <col min="6913" max="6913" width="9" style="412" customWidth="1"/>
    <col min="6914" max="6914" width="67.83203125" style="412" bestFit="1" customWidth="1"/>
    <col min="6915" max="6915" width="8.33203125" style="412" customWidth="1"/>
    <col min="6916" max="6916" width="8.5" style="412" customWidth="1"/>
    <col min="6917" max="6917" width="15.1640625" style="412" customWidth="1"/>
    <col min="6918" max="6918" width="15.33203125" style="412" customWidth="1"/>
    <col min="6919" max="6919" width="15.5" style="412" customWidth="1"/>
    <col min="6920" max="6920" width="15" style="412" customWidth="1"/>
    <col min="6921" max="7168" width="9.33203125" style="412"/>
    <col min="7169" max="7169" width="9" style="412" customWidth="1"/>
    <col min="7170" max="7170" width="67.83203125" style="412" bestFit="1" customWidth="1"/>
    <col min="7171" max="7171" width="8.33203125" style="412" customWidth="1"/>
    <col min="7172" max="7172" width="8.5" style="412" customWidth="1"/>
    <col min="7173" max="7173" width="15.1640625" style="412" customWidth="1"/>
    <col min="7174" max="7174" width="15.33203125" style="412" customWidth="1"/>
    <col min="7175" max="7175" width="15.5" style="412" customWidth="1"/>
    <col min="7176" max="7176" width="15" style="412" customWidth="1"/>
    <col min="7177" max="7424" width="9.33203125" style="412"/>
    <col min="7425" max="7425" width="9" style="412" customWidth="1"/>
    <col min="7426" max="7426" width="67.83203125" style="412" bestFit="1" customWidth="1"/>
    <col min="7427" max="7427" width="8.33203125" style="412" customWidth="1"/>
    <col min="7428" max="7428" width="8.5" style="412" customWidth="1"/>
    <col min="7429" max="7429" width="15.1640625" style="412" customWidth="1"/>
    <col min="7430" max="7430" width="15.33203125" style="412" customWidth="1"/>
    <col min="7431" max="7431" width="15.5" style="412" customWidth="1"/>
    <col min="7432" max="7432" width="15" style="412" customWidth="1"/>
    <col min="7433" max="7680" width="9.33203125" style="412"/>
    <col min="7681" max="7681" width="9" style="412" customWidth="1"/>
    <col min="7682" max="7682" width="67.83203125" style="412" bestFit="1" customWidth="1"/>
    <col min="7683" max="7683" width="8.33203125" style="412" customWidth="1"/>
    <col min="7684" max="7684" width="8.5" style="412" customWidth="1"/>
    <col min="7685" max="7685" width="15.1640625" style="412" customWidth="1"/>
    <col min="7686" max="7686" width="15.33203125" style="412" customWidth="1"/>
    <col min="7687" max="7687" width="15.5" style="412" customWidth="1"/>
    <col min="7688" max="7688" width="15" style="412" customWidth="1"/>
    <col min="7689" max="7936" width="9.33203125" style="412"/>
    <col min="7937" max="7937" width="9" style="412" customWidth="1"/>
    <col min="7938" max="7938" width="67.83203125" style="412" bestFit="1" customWidth="1"/>
    <col min="7939" max="7939" width="8.33203125" style="412" customWidth="1"/>
    <col min="7940" max="7940" width="8.5" style="412" customWidth="1"/>
    <col min="7941" max="7941" width="15.1640625" style="412" customWidth="1"/>
    <col min="7942" max="7942" width="15.33203125" style="412" customWidth="1"/>
    <col min="7943" max="7943" width="15.5" style="412" customWidth="1"/>
    <col min="7944" max="7944" width="15" style="412" customWidth="1"/>
    <col min="7945" max="8192" width="9.33203125" style="412"/>
    <col min="8193" max="8193" width="9" style="412" customWidth="1"/>
    <col min="8194" max="8194" width="67.83203125" style="412" bestFit="1" customWidth="1"/>
    <col min="8195" max="8195" width="8.33203125" style="412" customWidth="1"/>
    <col min="8196" max="8196" width="8.5" style="412" customWidth="1"/>
    <col min="8197" max="8197" width="15.1640625" style="412" customWidth="1"/>
    <col min="8198" max="8198" width="15.33203125" style="412" customWidth="1"/>
    <col min="8199" max="8199" width="15.5" style="412" customWidth="1"/>
    <col min="8200" max="8200" width="15" style="412" customWidth="1"/>
    <col min="8201" max="8448" width="9.33203125" style="412"/>
    <col min="8449" max="8449" width="9" style="412" customWidth="1"/>
    <col min="8450" max="8450" width="67.83203125" style="412" bestFit="1" customWidth="1"/>
    <col min="8451" max="8451" width="8.33203125" style="412" customWidth="1"/>
    <col min="8452" max="8452" width="8.5" style="412" customWidth="1"/>
    <col min="8453" max="8453" width="15.1640625" style="412" customWidth="1"/>
    <col min="8454" max="8454" width="15.33203125" style="412" customWidth="1"/>
    <col min="8455" max="8455" width="15.5" style="412" customWidth="1"/>
    <col min="8456" max="8456" width="15" style="412" customWidth="1"/>
    <col min="8457" max="8704" width="9.33203125" style="412"/>
    <col min="8705" max="8705" width="9" style="412" customWidth="1"/>
    <col min="8706" max="8706" width="67.83203125" style="412" bestFit="1" customWidth="1"/>
    <col min="8707" max="8707" width="8.33203125" style="412" customWidth="1"/>
    <col min="8708" max="8708" width="8.5" style="412" customWidth="1"/>
    <col min="8709" max="8709" width="15.1640625" style="412" customWidth="1"/>
    <col min="8710" max="8710" width="15.33203125" style="412" customWidth="1"/>
    <col min="8711" max="8711" width="15.5" style="412" customWidth="1"/>
    <col min="8712" max="8712" width="15" style="412" customWidth="1"/>
    <col min="8713" max="8960" width="9.33203125" style="412"/>
    <col min="8961" max="8961" width="9" style="412" customWidth="1"/>
    <col min="8962" max="8962" width="67.83203125" style="412" bestFit="1" customWidth="1"/>
    <col min="8963" max="8963" width="8.33203125" style="412" customWidth="1"/>
    <col min="8964" max="8964" width="8.5" style="412" customWidth="1"/>
    <col min="8965" max="8965" width="15.1640625" style="412" customWidth="1"/>
    <col min="8966" max="8966" width="15.33203125" style="412" customWidth="1"/>
    <col min="8967" max="8967" width="15.5" style="412" customWidth="1"/>
    <col min="8968" max="8968" width="15" style="412" customWidth="1"/>
    <col min="8969" max="9216" width="9.33203125" style="412"/>
    <col min="9217" max="9217" width="9" style="412" customWidth="1"/>
    <col min="9218" max="9218" width="67.83203125" style="412" bestFit="1" customWidth="1"/>
    <col min="9219" max="9219" width="8.33203125" style="412" customWidth="1"/>
    <col min="9220" max="9220" width="8.5" style="412" customWidth="1"/>
    <col min="9221" max="9221" width="15.1640625" style="412" customWidth="1"/>
    <col min="9222" max="9222" width="15.33203125" style="412" customWidth="1"/>
    <col min="9223" max="9223" width="15.5" style="412" customWidth="1"/>
    <col min="9224" max="9224" width="15" style="412" customWidth="1"/>
    <col min="9225" max="9472" width="9.33203125" style="412"/>
    <col min="9473" max="9473" width="9" style="412" customWidth="1"/>
    <col min="9474" max="9474" width="67.83203125" style="412" bestFit="1" customWidth="1"/>
    <col min="9475" max="9475" width="8.33203125" style="412" customWidth="1"/>
    <col min="9476" max="9476" width="8.5" style="412" customWidth="1"/>
    <col min="9477" max="9477" width="15.1640625" style="412" customWidth="1"/>
    <col min="9478" max="9478" width="15.33203125" style="412" customWidth="1"/>
    <col min="9479" max="9479" width="15.5" style="412" customWidth="1"/>
    <col min="9480" max="9480" width="15" style="412" customWidth="1"/>
    <col min="9481" max="9728" width="9.33203125" style="412"/>
    <col min="9729" max="9729" width="9" style="412" customWidth="1"/>
    <col min="9730" max="9730" width="67.83203125" style="412" bestFit="1" customWidth="1"/>
    <col min="9731" max="9731" width="8.33203125" style="412" customWidth="1"/>
    <col min="9732" max="9732" width="8.5" style="412" customWidth="1"/>
    <col min="9733" max="9733" width="15.1640625" style="412" customWidth="1"/>
    <col min="9734" max="9734" width="15.33203125" style="412" customWidth="1"/>
    <col min="9735" max="9735" width="15.5" style="412" customWidth="1"/>
    <col min="9736" max="9736" width="15" style="412" customWidth="1"/>
    <col min="9737" max="9984" width="9.33203125" style="412"/>
    <col min="9985" max="9985" width="9" style="412" customWidth="1"/>
    <col min="9986" max="9986" width="67.83203125" style="412" bestFit="1" customWidth="1"/>
    <col min="9987" max="9987" width="8.33203125" style="412" customWidth="1"/>
    <col min="9988" max="9988" width="8.5" style="412" customWidth="1"/>
    <col min="9989" max="9989" width="15.1640625" style="412" customWidth="1"/>
    <col min="9990" max="9990" width="15.33203125" style="412" customWidth="1"/>
    <col min="9991" max="9991" width="15.5" style="412" customWidth="1"/>
    <col min="9992" max="9992" width="15" style="412" customWidth="1"/>
    <col min="9993" max="10240" width="9.33203125" style="412"/>
    <col min="10241" max="10241" width="9" style="412" customWidth="1"/>
    <col min="10242" max="10242" width="67.83203125" style="412" bestFit="1" customWidth="1"/>
    <col min="10243" max="10243" width="8.33203125" style="412" customWidth="1"/>
    <col min="10244" max="10244" width="8.5" style="412" customWidth="1"/>
    <col min="10245" max="10245" width="15.1640625" style="412" customWidth="1"/>
    <col min="10246" max="10246" width="15.33203125" style="412" customWidth="1"/>
    <col min="10247" max="10247" width="15.5" style="412" customWidth="1"/>
    <col min="10248" max="10248" width="15" style="412" customWidth="1"/>
    <col min="10249" max="10496" width="9.33203125" style="412"/>
    <col min="10497" max="10497" width="9" style="412" customWidth="1"/>
    <col min="10498" max="10498" width="67.83203125" style="412" bestFit="1" customWidth="1"/>
    <col min="10499" max="10499" width="8.33203125" style="412" customWidth="1"/>
    <col min="10500" max="10500" width="8.5" style="412" customWidth="1"/>
    <col min="10501" max="10501" width="15.1640625" style="412" customWidth="1"/>
    <col min="10502" max="10502" width="15.33203125" style="412" customWidth="1"/>
    <col min="10503" max="10503" width="15.5" style="412" customWidth="1"/>
    <col min="10504" max="10504" width="15" style="412" customWidth="1"/>
    <col min="10505" max="10752" width="9.33203125" style="412"/>
    <col min="10753" max="10753" width="9" style="412" customWidth="1"/>
    <col min="10754" max="10754" width="67.83203125" style="412" bestFit="1" customWidth="1"/>
    <col min="10755" max="10755" width="8.33203125" style="412" customWidth="1"/>
    <col min="10756" max="10756" width="8.5" style="412" customWidth="1"/>
    <col min="10757" max="10757" width="15.1640625" style="412" customWidth="1"/>
    <col min="10758" max="10758" width="15.33203125" style="412" customWidth="1"/>
    <col min="10759" max="10759" width="15.5" style="412" customWidth="1"/>
    <col min="10760" max="10760" width="15" style="412" customWidth="1"/>
    <col min="10761" max="11008" width="9.33203125" style="412"/>
    <col min="11009" max="11009" width="9" style="412" customWidth="1"/>
    <col min="11010" max="11010" width="67.83203125" style="412" bestFit="1" customWidth="1"/>
    <col min="11011" max="11011" width="8.33203125" style="412" customWidth="1"/>
    <col min="11012" max="11012" width="8.5" style="412" customWidth="1"/>
    <col min="11013" max="11013" width="15.1640625" style="412" customWidth="1"/>
    <col min="11014" max="11014" width="15.33203125" style="412" customWidth="1"/>
    <col min="11015" max="11015" width="15.5" style="412" customWidth="1"/>
    <col min="11016" max="11016" width="15" style="412" customWidth="1"/>
    <col min="11017" max="11264" width="9.33203125" style="412"/>
    <col min="11265" max="11265" width="9" style="412" customWidth="1"/>
    <col min="11266" max="11266" width="67.83203125" style="412" bestFit="1" customWidth="1"/>
    <col min="11267" max="11267" width="8.33203125" style="412" customWidth="1"/>
    <col min="11268" max="11268" width="8.5" style="412" customWidth="1"/>
    <col min="11269" max="11269" width="15.1640625" style="412" customWidth="1"/>
    <col min="11270" max="11270" width="15.33203125" style="412" customWidth="1"/>
    <col min="11271" max="11271" width="15.5" style="412" customWidth="1"/>
    <col min="11272" max="11272" width="15" style="412" customWidth="1"/>
    <col min="11273" max="11520" width="9.33203125" style="412"/>
    <col min="11521" max="11521" width="9" style="412" customWidth="1"/>
    <col min="11522" max="11522" width="67.83203125" style="412" bestFit="1" customWidth="1"/>
    <col min="11523" max="11523" width="8.33203125" style="412" customWidth="1"/>
    <col min="11524" max="11524" width="8.5" style="412" customWidth="1"/>
    <col min="11525" max="11525" width="15.1640625" style="412" customWidth="1"/>
    <col min="11526" max="11526" width="15.33203125" style="412" customWidth="1"/>
    <col min="11527" max="11527" width="15.5" style="412" customWidth="1"/>
    <col min="11528" max="11528" width="15" style="412" customWidth="1"/>
    <col min="11529" max="11776" width="9.33203125" style="412"/>
    <col min="11777" max="11777" width="9" style="412" customWidth="1"/>
    <col min="11778" max="11778" width="67.83203125" style="412" bestFit="1" customWidth="1"/>
    <col min="11779" max="11779" width="8.33203125" style="412" customWidth="1"/>
    <col min="11780" max="11780" width="8.5" style="412" customWidth="1"/>
    <col min="11781" max="11781" width="15.1640625" style="412" customWidth="1"/>
    <col min="11782" max="11782" width="15.33203125" style="412" customWidth="1"/>
    <col min="11783" max="11783" width="15.5" style="412" customWidth="1"/>
    <col min="11784" max="11784" width="15" style="412" customWidth="1"/>
    <col min="11785" max="12032" width="9.33203125" style="412"/>
    <col min="12033" max="12033" width="9" style="412" customWidth="1"/>
    <col min="12034" max="12034" width="67.83203125" style="412" bestFit="1" customWidth="1"/>
    <col min="12035" max="12035" width="8.33203125" style="412" customWidth="1"/>
    <col min="12036" max="12036" width="8.5" style="412" customWidth="1"/>
    <col min="12037" max="12037" width="15.1640625" style="412" customWidth="1"/>
    <col min="12038" max="12038" width="15.33203125" style="412" customWidth="1"/>
    <col min="12039" max="12039" width="15.5" style="412" customWidth="1"/>
    <col min="12040" max="12040" width="15" style="412" customWidth="1"/>
    <col min="12041" max="12288" width="9.33203125" style="412"/>
    <col min="12289" max="12289" width="9" style="412" customWidth="1"/>
    <col min="12290" max="12290" width="67.83203125" style="412" bestFit="1" customWidth="1"/>
    <col min="12291" max="12291" width="8.33203125" style="412" customWidth="1"/>
    <col min="12292" max="12292" width="8.5" style="412" customWidth="1"/>
    <col min="12293" max="12293" width="15.1640625" style="412" customWidth="1"/>
    <col min="12294" max="12294" width="15.33203125" style="412" customWidth="1"/>
    <col min="12295" max="12295" width="15.5" style="412" customWidth="1"/>
    <col min="12296" max="12296" width="15" style="412" customWidth="1"/>
    <col min="12297" max="12544" width="9.33203125" style="412"/>
    <col min="12545" max="12545" width="9" style="412" customWidth="1"/>
    <col min="12546" max="12546" width="67.83203125" style="412" bestFit="1" customWidth="1"/>
    <col min="12547" max="12547" width="8.33203125" style="412" customWidth="1"/>
    <col min="12548" max="12548" width="8.5" style="412" customWidth="1"/>
    <col min="12549" max="12549" width="15.1640625" style="412" customWidth="1"/>
    <col min="12550" max="12550" width="15.33203125" style="412" customWidth="1"/>
    <col min="12551" max="12551" width="15.5" style="412" customWidth="1"/>
    <col min="12552" max="12552" width="15" style="412" customWidth="1"/>
    <col min="12553" max="12800" width="9.33203125" style="412"/>
    <col min="12801" max="12801" width="9" style="412" customWidth="1"/>
    <col min="12802" max="12802" width="67.83203125" style="412" bestFit="1" customWidth="1"/>
    <col min="12803" max="12803" width="8.33203125" style="412" customWidth="1"/>
    <col min="12804" max="12804" width="8.5" style="412" customWidth="1"/>
    <col min="12805" max="12805" width="15.1640625" style="412" customWidth="1"/>
    <col min="12806" max="12806" width="15.33203125" style="412" customWidth="1"/>
    <col min="12807" max="12807" width="15.5" style="412" customWidth="1"/>
    <col min="12808" max="12808" width="15" style="412" customWidth="1"/>
    <col min="12809" max="13056" width="9.33203125" style="412"/>
    <col min="13057" max="13057" width="9" style="412" customWidth="1"/>
    <col min="13058" max="13058" width="67.83203125" style="412" bestFit="1" customWidth="1"/>
    <col min="13059" max="13059" width="8.33203125" style="412" customWidth="1"/>
    <col min="13060" max="13060" width="8.5" style="412" customWidth="1"/>
    <col min="13061" max="13061" width="15.1640625" style="412" customWidth="1"/>
    <col min="13062" max="13062" width="15.33203125" style="412" customWidth="1"/>
    <col min="13063" max="13063" width="15.5" style="412" customWidth="1"/>
    <col min="13064" max="13064" width="15" style="412" customWidth="1"/>
    <col min="13065" max="13312" width="9.33203125" style="412"/>
    <col min="13313" max="13313" width="9" style="412" customWidth="1"/>
    <col min="13314" max="13314" width="67.83203125" style="412" bestFit="1" customWidth="1"/>
    <col min="13315" max="13315" width="8.33203125" style="412" customWidth="1"/>
    <col min="13316" max="13316" width="8.5" style="412" customWidth="1"/>
    <col min="13317" max="13317" width="15.1640625" style="412" customWidth="1"/>
    <col min="13318" max="13318" width="15.33203125" style="412" customWidth="1"/>
    <col min="13319" max="13319" width="15.5" style="412" customWidth="1"/>
    <col min="13320" max="13320" width="15" style="412" customWidth="1"/>
    <col min="13321" max="13568" width="9.33203125" style="412"/>
    <col min="13569" max="13569" width="9" style="412" customWidth="1"/>
    <col min="13570" max="13570" width="67.83203125" style="412" bestFit="1" customWidth="1"/>
    <col min="13571" max="13571" width="8.33203125" style="412" customWidth="1"/>
    <col min="13572" max="13572" width="8.5" style="412" customWidth="1"/>
    <col min="13573" max="13573" width="15.1640625" style="412" customWidth="1"/>
    <col min="13574" max="13574" width="15.33203125" style="412" customWidth="1"/>
    <col min="13575" max="13575" width="15.5" style="412" customWidth="1"/>
    <col min="13576" max="13576" width="15" style="412" customWidth="1"/>
    <col min="13577" max="13824" width="9.33203125" style="412"/>
    <col min="13825" max="13825" width="9" style="412" customWidth="1"/>
    <col min="13826" max="13826" width="67.83203125" style="412" bestFit="1" customWidth="1"/>
    <col min="13827" max="13827" width="8.33203125" style="412" customWidth="1"/>
    <col min="13828" max="13828" width="8.5" style="412" customWidth="1"/>
    <col min="13829" max="13829" width="15.1640625" style="412" customWidth="1"/>
    <col min="13830" max="13830" width="15.33203125" style="412" customWidth="1"/>
    <col min="13831" max="13831" width="15.5" style="412" customWidth="1"/>
    <col min="13832" max="13832" width="15" style="412" customWidth="1"/>
    <col min="13833" max="14080" width="9.33203125" style="412"/>
    <col min="14081" max="14081" width="9" style="412" customWidth="1"/>
    <col min="14082" max="14082" width="67.83203125" style="412" bestFit="1" customWidth="1"/>
    <col min="14083" max="14083" width="8.33203125" style="412" customWidth="1"/>
    <col min="14084" max="14084" width="8.5" style="412" customWidth="1"/>
    <col min="14085" max="14085" width="15.1640625" style="412" customWidth="1"/>
    <col min="14086" max="14086" width="15.33203125" style="412" customWidth="1"/>
    <col min="14087" max="14087" width="15.5" style="412" customWidth="1"/>
    <col min="14088" max="14088" width="15" style="412" customWidth="1"/>
    <col min="14089" max="14336" width="9.33203125" style="412"/>
    <col min="14337" max="14337" width="9" style="412" customWidth="1"/>
    <col min="14338" max="14338" width="67.83203125" style="412" bestFit="1" customWidth="1"/>
    <col min="14339" max="14339" width="8.33203125" style="412" customWidth="1"/>
    <col min="14340" max="14340" width="8.5" style="412" customWidth="1"/>
    <col min="14341" max="14341" width="15.1640625" style="412" customWidth="1"/>
    <col min="14342" max="14342" width="15.33203125" style="412" customWidth="1"/>
    <col min="14343" max="14343" width="15.5" style="412" customWidth="1"/>
    <col min="14344" max="14344" width="15" style="412" customWidth="1"/>
    <col min="14345" max="14592" width="9.33203125" style="412"/>
    <col min="14593" max="14593" width="9" style="412" customWidth="1"/>
    <col min="14594" max="14594" width="67.83203125" style="412" bestFit="1" customWidth="1"/>
    <col min="14595" max="14595" width="8.33203125" style="412" customWidth="1"/>
    <col min="14596" max="14596" width="8.5" style="412" customWidth="1"/>
    <col min="14597" max="14597" width="15.1640625" style="412" customWidth="1"/>
    <col min="14598" max="14598" width="15.33203125" style="412" customWidth="1"/>
    <col min="14599" max="14599" width="15.5" style="412" customWidth="1"/>
    <col min="14600" max="14600" width="15" style="412" customWidth="1"/>
    <col min="14601" max="14848" width="9.33203125" style="412"/>
    <col min="14849" max="14849" width="9" style="412" customWidth="1"/>
    <col min="14850" max="14850" width="67.83203125" style="412" bestFit="1" customWidth="1"/>
    <col min="14851" max="14851" width="8.33203125" style="412" customWidth="1"/>
    <col min="14852" max="14852" width="8.5" style="412" customWidth="1"/>
    <col min="14853" max="14853" width="15.1640625" style="412" customWidth="1"/>
    <col min="14854" max="14854" width="15.33203125" style="412" customWidth="1"/>
    <col min="14855" max="14855" width="15.5" style="412" customWidth="1"/>
    <col min="14856" max="14856" width="15" style="412" customWidth="1"/>
    <col min="14857" max="15104" width="9.33203125" style="412"/>
    <col min="15105" max="15105" width="9" style="412" customWidth="1"/>
    <col min="15106" max="15106" width="67.83203125" style="412" bestFit="1" customWidth="1"/>
    <col min="15107" max="15107" width="8.33203125" style="412" customWidth="1"/>
    <col min="15108" max="15108" width="8.5" style="412" customWidth="1"/>
    <col min="15109" max="15109" width="15.1640625" style="412" customWidth="1"/>
    <col min="15110" max="15110" width="15.33203125" style="412" customWidth="1"/>
    <col min="15111" max="15111" width="15.5" style="412" customWidth="1"/>
    <col min="15112" max="15112" width="15" style="412" customWidth="1"/>
    <col min="15113" max="15360" width="9.33203125" style="412"/>
    <col min="15361" max="15361" width="9" style="412" customWidth="1"/>
    <col min="15362" max="15362" width="67.83203125" style="412" bestFit="1" customWidth="1"/>
    <col min="15363" max="15363" width="8.33203125" style="412" customWidth="1"/>
    <col min="15364" max="15364" width="8.5" style="412" customWidth="1"/>
    <col min="15365" max="15365" width="15.1640625" style="412" customWidth="1"/>
    <col min="15366" max="15366" width="15.33203125" style="412" customWidth="1"/>
    <col min="15367" max="15367" width="15.5" style="412" customWidth="1"/>
    <col min="15368" max="15368" width="15" style="412" customWidth="1"/>
    <col min="15369" max="15616" width="9.33203125" style="412"/>
    <col min="15617" max="15617" width="9" style="412" customWidth="1"/>
    <col min="15618" max="15618" width="67.83203125" style="412" bestFit="1" customWidth="1"/>
    <col min="15619" max="15619" width="8.33203125" style="412" customWidth="1"/>
    <col min="15620" max="15620" width="8.5" style="412" customWidth="1"/>
    <col min="15621" max="15621" width="15.1640625" style="412" customWidth="1"/>
    <col min="15622" max="15622" width="15.33203125" style="412" customWidth="1"/>
    <col min="15623" max="15623" width="15.5" style="412" customWidth="1"/>
    <col min="15624" max="15624" width="15" style="412" customWidth="1"/>
    <col min="15625" max="15872" width="9.33203125" style="412"/>
    <col min="15873" max="15873" width="9" style="412" customWidth="1"/>
    <col min="15874" max="15874" width="67.83203125" style="412" bestFit="1" customWidth="1"/>
    <col min="15875" max="15875" width="8.33203125" style="412" customWidth="1"/>
    <col min="15876" max="15876" width="8.5" style="412" customWidth="1"/>
    <col min="15877" max="15877" width="15.1640625" style="412" customWidth="1"/>
    <col min="15878" max="15878" width="15.33203125" style="412" customWidth="1"/>
    <col min="15879" max="15879" width="15.5" style="412" customWidth="1"/>
    <col min="15880" max="15880" width="15" style="412" customWidth="1"/>
    <col min="15881" max="16128" width="9.33203125" style="412"/>
    <col min="16129" max="16129" width="9" style="412" customWidth="1"/>
    <col min="16130" max="16130" width="67.83203125" style="412" bestFit="1" customWidth="1"/>
    <col min="16131" max="16131" width="8.33203125" style="412" customWidth="1"/>
    <col min="16132" max="16132" width="8.5" style="412" customWidth="1"/>
    <col min="16133" max="16133" width="15.1640625" style="412" customWidth="1"/>
    <col min="16134" max="16134" width="15.33203125" style="412" customWidth="1"/>
    <col min="16135" max="16135" width="15.5" style="412" customWidth="1"/>
    <col min="16136" max="16136" width="15" style="412" customWidth="1"/>
    <col min="16137" max="16384" width="9.33203125" style="412"/>
  </cols>
  <sheetData>
    <row r="1" spans="1:8" x14ac:dyDescent="0.2">
      <c r="B1" s="412"/>
      <c r="C1" s="412"/>
      <c r="D1" s="412"/>
    </row>
    <row r="2" spans="1:8" ht="20.25" x14ac:dyDescent="0.3">
      <c r="A2" s="413" t="s">
        <v>3865</v>
      </c>
      <c r="B2" s="414"/>
      <c r="C2" s="414"/>
      <c r="D2" s="414"/>
      <c r="E2" s="414"/>
      <c r="F2" s="414"/>
      <c r="G2" s="415"/>
      <c r="H2" s="415"/>
    </row>
    <row r="3" spans="1:8" x14ac:dyDescent="0.2">
      <c r="B3" s="412"/>
      <c r="C3" s="412"/>
      <c r="D3" s="412"/>
    </row>
    <row r="4" spans="1:8" x14ac:dyDescent="0.2">
      <c r="A4" s="416"/>
      <c r="B4" s="417"/>
      <c r="C4" s="418"/>
      <c r="D4" s="419"/>
      <c r="E4" s="416"/>
      <c r="F4" s="416"/>
      <c r="G4" s="416"/>
      <c r="H4" s="416"/>
    </row>
    <row r="5" spans="1:8" x14ac:dyDescent="0.2">
      <c r="A5" s="420"/>
      <c r="B5" s="417"/>
      <c r="C5" s="418"/>
      <c r="D5" s="419" t="s">
        <v>3704</v>
      </c>
      <c r="E5" s="421" t="s">
        <v>3705</v>
      </c>
      <c r="F5" s="422" t="s">
        <v>3706</v>
      </c>
      <c r="G5" s="421" t="s">
        <v>3431</v>
      </c>
      <c r="H5" s="422" t="s">
        <v>3431</v>
      </c>
    </row>
    <row r="6" spans="1:8" x14ac:dyDescent="0.2">
      <c r="A6" s="418"/>
      <c r="B6" s="423"/>
      <c r="C6" s="418" t="s">
        <v>3707</v>
      </c>
      <c r="D6" s="419"/>
      <c r="E6" s="424" t="s">
        <v>3708</v>
      </c>
      <c r="F6" s="425" t="s">
        <v>3430</v>
      </c>
      <c r="G6" s="424" t="s">
        <v>3708</v>
      </c>
      <c r="H6" s="425" t="s">
        <v>3430</v>
      </c>
    </row>
    <row r="7" spans="1:8" x14ac:dyDescent="0.2">
      <c r="A7" s="426" t="s">
        <v>3709</v>
      </c>
      <c r="B7" s="417" t="s">
        <v>3710</v>
      </c>
      <c r="C7" s="418"/>
      <c r="D7" s="419"/>
      <c r="E7" s="447"/>
      <c r="F7" s="448"/>
      <c r="G7" s="447"/>
      <c r="H7" s="448"/>
    </row>
    <row r="8" spans="1:8" x14ac:dyDescent="0.2">
      <c r="A8" s="426"/>
      <c r="B8" s="416" t="s">
        <v>3711</v>
      </c>
      <c r="C8" s="418" t="s">
        <v>562</v>
      </c>
      <c r="D8" s="416">
        <v>1</v>
      </c>
      <c r="E8" s="449"/>
      <c r="F8" s="450"/>
      <c r="G8" s="450">
        <f>E8*D8</f>
        <v>0</v>
      </c>
      <c r="H8" s="451">
        <f t="shared" ref="H8:H19" si="0">F8*D8</f>
        <v>0</v>
      </c>
    </row>
    <row r="9" spans="1:8" x14ac:dyDescent="0.2">
      <c r="A9" s="426"/>
      <c r="B9" s="416" t="s">
        <v>3712</v>
      </c>
      <c r="C9" s="418" t="s">
        <v>277</v>
      </c>
      <c r="D9" s="416">
        <v>2</v>
      </c>
      <c r="E9" s="449"/>
      <c r="F9" s="450"/>
      <c r="G9" s="450">
        <f t="shared" ref="G9:G19" si="1">E9*D9</f>
        <v>0</v>
      </c>
      <c r="H9" s="451">
        <f t="shared" si="0"/>
        <v>0</v>
      </c>
    </row>
    <row r="10" spans="1:8" x14ac:dyDescent="0.2">
      <c r="A10" s="426"/>
      <c r="B10" s="416" t="s">
        <v>3713</v>
      </c>
      <c r="C10" s="418" t="s">
        <v>277</v>
      </c>
      <c r="D10" s="416">
        <v>0.25</v>
      </c>
      <c r="E10" s="449"/>
      <c r="F10" s="450"/>
      <c r="G10" s="450">
        <f t="shared" si="1"/>
        <v>0</v>
      </c>
      <c r="H10" s="451">
        <f t="shared" si="0"/>
        <v>0</v>
      </c>
    </row>
    <row r="11" spans="1:8" x14ac:dyDescent="0.2">
      <c r="A11" s="426"/>
      <c r="B11" s="416" t="s">
        <v>3714</v>
      </c>
      <c r="C11" s="418" t="s">
        <v>277</v>
      </c>
      <c r="D11" s="416">
        <v>0.25</v>
      </c>
      <c r="E11" s="449"/>
      <c r="F11" s="450"/>
      <c r="G11" s="450">
        <f t="shared" si="1"/>
        <v>0</v>
      </c>
      <c r="H11" s="450">
        <f t="shared" si="0"/>
        <v>0</v>
      </c>
    </row>
    <row r="12" spans="1:8" x14ac:dyDescent="0.2">
      <c r="A12" s="418"/>
      <c r="B12" s="416" t="s">
        <v>3715</v>
      </c>
      <c r="C12" s="418" t="s">
        <v>277</v>
      </c>
      <c r="D12" s="416">
        <v>0.25</v>
      </c>
      <c r="E12" s="449"/>
      <c r="F12" s="450"/>
      <c r="G12" s="450">
        <f t="shared" si="1"/>
        <v>0</v>
      </c>
      <c r="H12" s="450">
        <f t="shared" si="0"/>
        <v>0</v>
      </c>
    </row>
    <row r="13" spans="1:8" x14ac:dyDescent="0.2">
      <c r="A13" s="418"/>
      <c r="B13" s="416" t="s">
        <v>3716</v>
      </c>
      <c r="C13" s="418" t="s">
        <v>396</v>
      </c>
      <c r="D13" s="416">
        <v>11</v>
      </c>
      <c r="E13" s="449"/>
      <c r="F13" s="450"/>
      <c r="G13" s="450">
        <f t="shared" si="1"/>
        <v>0</v>
      </c>
      <c r="H13" s="450">
        <f t="shared" si="0"/>
        <v>0</v>
      </c>
    </row>
    <row r="14" spans="1:8" x14ac:dyDescent="0.2">
      <c r="A14" s="418"/>
      <c r="B14" s="416" t="s">
        <v>3717</v>
      </c>
      <c r="C14" s="418" t="s">
        <v>277</v>
      </c>
      <c r="D14" s="416">
        <v>1</v>
      </c>
      <c r="E14" s="449"/>
      <c r="F14" s="450"/>
      <c r="G14" s="450">
        <f t="shared" si="1"/>
        <v>0</v>
      </c>
      <c r="H14" s="450">
        <f t="shared" si="0"/>
        <v>0</v>
      </c>
    </row>
    <row r="15" spans="1:8" x14ac:dyDescent="0.2">
      <c r="A15" s="418"/>
      <c r="B15" s="416" t="s">
        <v>3714</v>
      </c>
      <c r="C15" s="418" t="s">
        <v>277</v>
      </c>
      <c r="D15" s="416">
        <v>1</v>
      </c>
      <c r="E15" s="449"/>
      <c r="F15" s="450"/>
      <c r="G15" s="450">
        <f t="shared" si="1"/>
        <v>0</v>
      </c>
      <c r="H15" s="450">
        <f t="shared" si="0"/>
        <v>0</v>
      </c>
    </row>
    <row r="16" spans="1:8" x14ac:dyDescent="0.2">
      <c r="A16" s="418"/>
      <c r="B16" s="416" t="s">
        <v>3718</v>
      </c>
      <c r="C16" s="418" t="s">
        <v>277</v>
      </c>
      <c r="D16" s="416">
        <v>0.2</v>
      </c>
      <c r="E16" s="449"/>
      <c r="F16" s="450"/>
      <c r="G16" s="450">
        <f t="shared" si="1"/>
        <v>0</v>
      </c>
      <c r="H16" s="450">
        <f t="shared" si="0"/>
        <v>0</v>
      </c>
    </row>
    <row r="17" spans="1:8" x14ac:dyDescent="0.2">
      <c r="A17" s="418"/>
      <c r="B17" s="416" t="s">
        <v>3719</v>
      </c>
      <c r="C17" s="418" t="s">
        <v>277</v>
      </c>
      <c r="D17" s="416">
        <v>1</v>
      </c>
      <c r="E17" s="449"/>
      <c r="F17" s="450"/>
      <c r="G17" s="450">
        <f t="shared" si="1"/>
        <v>0</v>
      </c>
      <c r="H17" s="450">
        <f t="shared" si="0"/>
        <v>0</v>
      </c>
    </row>
    <row r="18" spans="1:8" x14ac:dyDescent="0.2">
      <c r="A18" s="418"/>
      <c r="B18" s="416" t="s">
        <v>3720</v>
      </c>
      <c r="C18" s="418"/>
      <c r="D18" s="416"/>
      <c r="E18" s="449"/>
      <c r="F18" s="450"/>
      <c r="G18" s="450"/>
      <c r="H18" s="450"/>
    </row>
    <row r="19" spans="1:8" x14ac:dyDescent="0.2">
      <c r="A19" s="418"/>
      <c r="B19" s="416" t="s">
        <v>3721</v>
      </c>
      <c r="C19" s="418" t="s">
        <v>3461</v>
      </c>
      <c r="D19" s="416">
        <v>1</v>
      </c>
      <c r="E19" s="449"/>
      <c r="F19" s="450"/>
      <c r="G19" s="450">
        <f t="shared" si="1"/>
        <v>0</v>
      </c>
      <c r="H19" s="450">
        <f t="shared" si="0"/>
        <v>0</v>
      </c>
    </row>
    <row r="20" spans="1:8" x14ac:dyDescent="0.2">
      <c r="A20" s="418"/>
      <c r="B20" s="427" t="s">
        <v>3722</v>
      </c>
      <c r="C20" s="418"/>
      <c r="D20" s="416"/>
      <c r="E20" s="449"/>
      <c r="F20" s="450"/>
      <c r="G20" s="450"/>
      <c r="H20" s="450"/>
    </row>
    <row r="21" spans="1:8" x14ac:dyDescent="0.2">
      <c r="A21" s="418"/>
      <c r="B21" s="416" t="s">
        <v>3723</v>
      </c>
      <c r="C21" s="418"/>
      <c r="D21" s="416"/>
      <c r="E21" s="449"/>
      <c r="F21" s="450"/>
      <c r="G21" s="450"/>
      <c r="H21" s="450"/>
    </row>
    <row r="22" spans="1:8" x14ac:dyDescent="0.2">
      <c r="A22" s="418"/>
      <c r="B22" s="416" t="s">
        <v>3724</v>
      </c>
      <c r="C22" s="418"/>
      <c r="D22" s="416"/>
      <c r="E22" s="449"/>
      <c r="F22" s="450"/>
      <c r="G22" s="450"/>
      <c r="H22" s="450"/>
    </row>
    <row r="23" spans="1:8" x14ac:dyDescent="0.2">
      <c r="A23" s="418"/>
      <c r="B23" s="416" t="s">
        <v>3725</v>
      </c>
      <c r="C23" s="418" t="s">
        <v>3461</v>
      </c>
      <c r="D23" s="416">
        <v>1</v>
      </c>
      <c r="E23" s="449"/>
      <c r="F23" s="450"/>
      <c r="G23" s="450">
        <f t="shared" ref="G23:G28" si="2">E23*D23</f>
        <v>0</v>
      </c>
      <c r="H23" s="450">
        <f t="shared" ref="H23:H28" si="3">F23*D23</f>
        <v>0</v>
      </c>
    </row>
    <row r="24" spans="1:8" x14ac:dyDescent="0.2">
      <c r="A24" s="418"/>
      <c r="B24" s="416" t="s">
        <v>3726</v>
      </c>
      <c r="C24" s="418" t="s">
        <v>3461</v>
      </c>
      <c r="D24" s="416">
        <v>1</v>
      </c>
      <c r="E24" s="449"/>
      <c r="F24" s="450"/>
      <c r="G24" s="450">
        <f t="shared" si="2"/>
        <v>0</v>
      </c>
      <c r="H24" s="450">
        <f t="shared" si="3"/>
        <v>0</v>
      </c>
    </row>
    <row r="25" spans="1:8" x14ac:dyDescent="0.2">
      <c r="A25" s="418"/>
      <c r="B25" s="416" t="s">
        <v>3727</v>
      </c>
      <c r="C25" s="418" t="s">
        <v>396</v>
      </c>
      <c r="D25" s="416">
        <v>11</v>
      </c>
      <c r="E25" s="449"/>
      <c r="F25" s="450"/>
      <c r="G25" s="450">
        <f t="shared" si="2"/>
        <v>0</v>
      </c>
      <c r="H25" s="450">
        <f t="shared" si="3"/>
        <v>0</v>
      </c>
    </row>
    <row r="26" spans="1:8" x14ac:dyDescent="0.2">
      <c r="A26" s="418"/>
      <c r="B26" s="416" t="s">
        <v>3728</v>
      </c>
      <c r="C26" s="418" t="s">
        <v>396</v>
      </c>
      <c r="D26" s="416">
        <v>11</v>
      </c>
      <c r="E26" s="449"/>
      <c r="F26" s="450"/>
      <c r="G26" s="450">
        <f t="shared" si="2"/>
        <v>0</v>
      </c>
      <c r="H26" s="450">
        <f t="shared" si="3"/>
        <v>0</v>
      </c>
    </row>
    <row r="27" spans="1:8" x14ac:dyDescent="0.2">
      <c r="A27" s="418"/>
      <c r="B27" s="416" t="s">
        <v>3729</v>
      </c>
      <c r="C27" s="418" t="s">
        <v>396</v>
      </c>
      <c r="D27" s="416">
        <v>11</v>
      </c>
      <c r="E27" s="449"/>
      <c r="F27" s="450"/>
      <c r="G27" s="450">
        <f t="shared" si="2"/>
        <v>0</v>
      </c>
      <c r="H27" s="450">
        <f t="shared" si="3"/>
        <v>0</v>
      </c>
    </row>
    <row r="28" spans="1:8" x14ac:dyDescent="0.2">
      <c r="A28" s="418"/>
      <c r="B28" s="416" t="s">
        <v>3714</v>
      </c>
      <c r="C28" s="418" t="s">
        <v>277</v>
      </c>
      <c r="D28" s="416">
        <v>2</v>
      </c>
      <c r="E28" s="449"/>
      <c r="F28" s="450"/>
      <c r="G28" s="450">
        <f t="shared" si="2"/>
        <v>0</v>
      </c>
      <c r="H28" s="450">
        <f t="shared" si="3"/>
        <v>0</v>
      </c>
    </row>
    <row r="29" spans="1:8" x14ac:dyDescent="0.2">
      <c r="A29" s="418"/>
      <c r="B29" s="416" t="s">
        <v>3730</v>
      </c>
      <c r="C29" s="418" t="s">
        <v>3461</v>
      </c>
      <c r="D29" s="416">
        <v>1</v>
      </c>
      <c r="E29" s="449"/>
      <c r="F29" s="450"/>
      <c r="G29" s="450">
        <f>E29*D29</f>
        <v>0</v>
      </c>
      <c r="H29" s="450">
        <f>F29*D29</f>
        <v>0</v>
      </c>
    </row>
    <row r="30" spans="1:8" x14ac:dyDescent="0.2">
      <c r="A30" s="428" t="s">
        <v>3709</v>
      </c>
      <c r="B30" s="429" t="s">
        <v>3731</v>
      </c>
      <c r="C30" s="428"/>
      <c r="D30" s="430"/>
      <c r="E30" s="452"/>
      <c r="F30" s="453"/>
      <c r="G30" s="453">
        <f>SUM(G7:G29)</f>
        <v>0</v>
      </c>
      <c r="H30" s="454">
        <f>SUM(H7:H29)</f>
        <v>0</v>
      </c>
    </row>
    <row r="31" spans="1:8" x14ac:dyDescent="0.2">
      <c r="A31" s="418"/>
      <c r="B31" s="423"/>
      <c r="C31" s="418"/>
      <c r="D31" s="419"/>
      <c r="E31" s="447"/>
      <c r="F31" s="448"/>
      <c r="G31" s="447"/>
      <c r="H31" s="455"/>
    </row>
    <row r="32" spans="1:8" x14ac:dyDescent="0.2">
      <c r="A32" s="426" t="s">
        <v>3732</v>
      </c>
      <c r="B32" s="417" t="s">
        <v>3733</v>
      </c>
      <c r="C32" s="418"/>
      <c r="D32" s="419"/>
      <c r="E32" s="447"/>
      <c r="F32" s="448"/>
      <c r="G32" s="447"/>
      <c r="H32" s="455"/>
    </row>
    <row r="33" spans="1:8" x14ac:dyDescent="0.2">
      <c r="A33" s="431"/>
      <c r="B33" s="432" t="s">
        <v>3734</v>
      </c>
      <c r="C33" s="431" t="s">
        <v>396</v>
      </c>
      <c r="D33" s="419">
        <v>10</v>
      </c>
      <c r="E33" s="456"/>
      <c r="F33" s="457"/>
      <c r="G33" s="457">
        <f t="shared" ref="G33:G46" si="4">D33*E33</f>
        <v>0</v>
      </c>
      <c r="H33" s="457">
        <f t="shared" ref="H33:H46" si="5">D33*F33</f>
        <v>0</v>
      </c>
    </row>
    <row r="34" spans="1:8" x14ac:dyDescent="0.2">
      <c r="A34" s="431"/>
      <c r="B34" s="432" t="s">
        <v>3735</v>
      </c>
      <c r="C34" s="431" t="s">
        <v>396</v>
      </c>
      <c r="D34" s="419">
        <v>10</v>
      </c>
      <c r="E34" s="456"/>
      <c r="F34" s="457"/>
      <c r="G34" s="457">
        <f t="shared" si="4"/>
        <v>0</v>
      </c>
      <c r="H34" s="457">
        <f t="shared" si="5"/>
        <v>0</v>
      </c>
    </row>
    <row r="35" spans="1:8" x14ac:dyDescent="0.2">
      <c r="A35" s="431"/>
      <c r="B35" s="432" t="s">
        <v>3736</v>
      </c>
      <c r="C35" s="431" t="s">
        <v>396</v>
      </c>
      <c r="D35" s="419">
        <v>50</v>
      </c>
      <c r="E35" s="456"/>
      <c r="F35" s="457"/>
      <c r="G35" s="457">
        <f>D35*E35</f>
        <v>0</v>
      </c>
      <c r="H35" s="457">
        <f>D35*F35</f>
        <v>0</v>
      </c>
    </row>
    <row r="36" spans="1:8" x14ac:dyDescent="0.2">
      <c r="A36" s="431"/>
      <c r="B36" s="432" t="s">
        <v>3737</v>
      </c>
      <c r="C36" s="431" t="s">
        <v>396</v>
      </c>
      <c r="D36" s="419">
        <v>5</v>
      </c>
      <c r="E36" s="456"/>
      <c r="F36" s="457"/>
      <c r="G36" s="457">
        <f t="shared" si="4"/>
        <v>0</v>
      </c>
      <c r="H36" s="457">
        <f t="shared" si="5"/>
        <v>0</v>
      </c>
    </row>
    <row r="37" spans="1:8" x14ac:dyDescent="0.2">
      <c r="A37" s="431"/>
      <c r="B37" s="432" t="s">
        <v>3738</v>
      </c>
      <c r="C37" s="431" t="s">
        <v>396</v>
      </c>
      <c r="D37" s="419">
        <v>10</v>
      </c>
      <c r="E37" s="456"/>
      <c r="F37" s="457"/>
      <c r="G37" s="457">
        <f t="shared" si="4"/>
        <v>0</v>
      </c>
      <c r="H37" s="457">
        <f t="shared" si="5"/>
        <v>0</v>
      </c>
    </row>
    <row r="38" spans="1:8" x14ac:dyDescent="0.2">
      <c r="A38" s="431"/>
      <c r="B38" s="432" t="s">
        <v>3739</v>
      </c>
      <c r="C38" s="431" t="s">
        <v>396</v>
      </c>
      <c r="D38" s="419">
        <v>10</v>
      </c>
      <c r="E38" s="456"/>
      <c r="F38" s="457"/>
      <c r="G38" s="457">
        <f t="shared" si="4"/>
        <v>0</v>
      </c>
      <c r="H38" s="457">
        <f t="shared" si="5"/>
        <v>0</v>
      </c>
    </row>
    <row r="39" spans="1:8" x14ac:dyDescent="0.2">
      <c r="A39" s="431"/>
      <c r="B39" s="432" t="s">
        <v>3740</v>
      </c>
      <c r="C39" s="431" t="s">
        <v>396</v>
      </c>
      <c r="D39" s="419">
        <v>10</v>
      </c>
      <c r="E39" s="456"/>
      <c r="F39" s="457"/>
      <c r="G39" s="457">
        <f>D39*E39</f>
        <v>0</v>
      </c>
      <c r="H39" s="457">
        <f>D39*F39</f>
        <v>0</v>
      </c>
    </row>
    <row r="40" spans="1:8" x14ac:dyDescent="0.2">
      <c r="A40" s="431"/>
      <c r="B40" s="432" t="s">
        <v>3741</v>
      </c>
      <c r="C40" s="431" t="s">
        <v>3461</v>
      </c>
      <c r="D40" s="419">
        <v>4</v>
      </c>
      <c r="E40" s="456"/>
      <c r="F40" s="457"/>
      <c r="G40" s="457">
        <f t="shared" si="4"/>
        <v>0</v>
      </c>
      <c r="H40" s="457">
        <f t="shared" si="5"/>
        <v>0</v>
      </c>
    </row>
    <row r="41" spans="1:8" x14ac:dyDescent="0.2">
      <c r="A41" s="431"/>
      <c r="B41" s="432" t="s">
        <v>3742</v>
      </c>
      <c r="C41" s="431" t="s">
        <v>3461</v>
      </c>
      <c r="D41" s="419">
        <v>10</v>
      </c>
      <c r="E41" s="456"/>
      <c r="F41" s="457"/>
      <c r="G41" s="457">
        <f t="shared" si="4"/>
        <v>0</v>
      </c>
      <c r="H41" s="457">
        <f t="shared" si="5"/>
        <v>0</v>
      </c>
    </row>
    <row r="42" spans="1:8" x14ac:dyDescent="0.2">
      <c r="A42" s="431"/>
      <c r="B42" s="432" t="s">
        <v>3743</v>
      </c>
      <c r="C42" s="431" t="s">
        <v>3461</v>
      </c>
      <c r="D42" s="419">
        <v>1</v>
      </c>
      <c r="E42" s="456"/>
      <c r="F42" s="457"/>
      <c r="G42" s="457">
        <f t="shared" si="4"/>
        <v>0</v>
      </c>
      <c r="H42" s="457">
        <f t="shared" si="5"/>
        <v>0</v>
      </c>
    </row>
    <row r="43" spans="1:8" x14ac:dyDescent="0.2">
      <c r="A43" s="431"/>
      <c r="B43" s="432" t="s">
        <v>3744</v>
      </c>
      <c r="C43" s="431" t="s">
        <v>3461</v>
      </c>
      <c r="D43" s="419">
        <v>3</v>
      </c>
      <c r="E43" s="456"/>
      <c r="F43" s="457"/>
      <c r="G43" s="457">
        <f t="shared" si="4"/>
        <v>0</v>
      </c>
      <c r="H43" s="457">
        <f t="shared" si="5"/>
        <v>0</v>
      </c>
    </row>
    <row r="44" spans="1:8" x14ac:dyDescent="0.2">
      <c r="A44" s="431"/>
      <c r="B44" s="432" t="s">
        <v>3745</v>
      </c>
      <c r="C44" s="431" t="s">
        <v>3461</v>
      </c>
      <c r="D44" s="419">
        <v>4</v>
      </c>
      <c r="E44" s="456"/>
      <c r="F44" s="457"/>
      <c r="G44" s="457">
        <f t="shared" si="4"/>
        <v>0</v>
      </c>
      <c r="H44" s="457">
        <f t="shared" si="5"/>
        <v>0</v>
      </c>
    </row>
    <row r="45" spans="1:8" x14ac:dyDescent="0.2">
      <c r="A45" s="431"/>
      <c r="B45" s="432" t="s">
        <v>3746</v>
      </c>
      <c r="C45" s="431" t="s">
        <v>3461</v>
      </c>
      <c r="D45" s="419">
        <v>6</v>
      </c>
      <c r="E45" s="456"/>
      <c r="F45" s="457"/>
      <c r="G45" s="457">
        <f t="shared" si="4"/>
        <v>0</v>
      </c>
      <c r="H45" s="457">
        <f t="shared" si="5"/>
        <v>0</v>
      </c>
    </row>
    <row r="46" spans="1:8" x14ac:dyDescent="0.2">
      <c r="A46" s="431"/>
      <c r="B46" s="432" t="s">
        <v>3747</v>
      </c>
      <c r="C46" s="431" t="s">
        <v>3461</v>
      </c>
      <c r="D46" s="419">
        <v>4</v>
      </c>
      <c r="E46" s="456"/>
      <c r="F46" s="457"/>
      <c r="G46" s="457">
        <f t="shared" si="4"/>
        <v>0</v>
      </c>
      <c r="H46" s="457">
        <f t="shared" si="5"/>
        <v>0</v>
      </c>
    </row>
    <row r="47" spans="1:8" x14ac:dyDescent="0.2">
      <c r="A47" s="431"/>
      <c r="B47" s="432" t="s">
        <v>3748</v>
      </c>
      <c r="C47" s="431"/>
      <c r="D47" s="419"/>
      <c r="E47" s="456"/>
      <c r="F47" s="457"/>
      <c r="G47" s="457"/>
      <c r="H47" s="457"/>
    </row>
    <row r="48" spans="1:8" x14ac:dyDescent="0.2">
      <c r="A48" s="431"/>
      <c r="B48" s="432" t="s">
        <v>3749</v>
      </c>
      <c r="C48" s="431" t="s">
        <v>3461</v>
      </c>
      <c r="D48" s="419">
        <v>1</v>
      </c>
      <c r="E48" s="456"/>
      <c r="F48" s="457"/>
      <c r="G48" s="457">
        <f>D48*E48</f>
        <v>0</v>
      </c>
      <c r="H48" s="457">
        <f>D48*F48</f>
        <v>0</v>
      </c>
    </row>
    <row r="49" spans="1:8" x14ac:dyDescent="0.2">
      <c r="A49" s="431"/>
      <c r="B49" s="433" t="s">
        <v>3750</v>
      </c>
      <c r="C49" s="431"/>
      <c r="D49" s="419"/>
      <c r="E49" s="456"/>
      <c r="F49" s="457"/>
      <c r="G49" s="457"/>
      <c r="H49" s="457"/>
    </row>
    <row r="50" spans="1:8" x14ac:dyDescent="0.2">
      <c r="A50" s="431"/>
      <c r="B50" s="432" t="s">
        <v>3751</v>
      </c>
      <c r="C50" s="431" t="s">
        <v>396</v>
      </c>
      <c r="D50" s="419">
        <v>10</v>
      </c>
      <c r="E50" s="456"/>
      <c r="F50" s="457"/>
      <c r="G50" s="457">
        <f>D50*E50</f>
        <v>0</v>
      </c>
      <c r="H50" s="457">
        <f>D50*F50</f>
        <v>0</v>
      </c>
    </row>
    <row r="51" spans="1:8" x14ac:dyDescent="0.2">
      <c r="A51" s="431"/>
      <c r="B51" s="433" t="s">
        <v>3752</v>
      </c>
      <c r="C51" s="431" t="s">
        <v>3461</v>
      </c>
      <c r="D51" s="419">
        <v>1</v>
      </c>
      <c r="E51" s="456"/>
      <c r="F51" s="457"/>
      <c r="G51" s="457">
        <f>D51*E51</f>
        <v>0</v>
      </c>
      <c r="H51" s="457">
        <f>D51*F51</f>
        <v>0</v>
      </c>
    </row>
    <row r="52" spans="1:8" x14ac:dyDescent="0.2">
      <c r="A52" s="431"/>
      <c r="B52" s="433" t="s">
        <v>3753</v>
      </c>
      <c r="C52" s="431" t="s">
        <v>396</v>
      </c>
      <c r="D52" s="419">
        <v>5</v>
      </c>
      <c r="E52" s="456"/>
      <c r="F52" s="457"/>
      <c r="G52" s="457">
        <f>D52*E52</f>
        <v>0</v>
      </c>
      <c r="H52" s="457">
        <f>D52*F52</f>
        <v>0</v>
      </c>
    </row>
    <row r="53" spans="1:8" x14ac:dyDescent="0.2">
      <c r="A53" s="431"/>
      <c r="B53" s="432"/>
      <c r="C53" s="431"/>
      <c r="D53" s="419"/>
      <c r="E53" s="456"/>
      <c r="F53" s="457"/>
      <c r="G53" s="457"/>
      <c r="H53" s="457"/>
    </row>
    <row r="54" spans="1:8" x14ac:dyDescent="0.2">
      <c r="A54" s="431"/>
      <c r="B54" s="432" t="s">
        <v>3754</v>
      </c>
      <c r="C54" s="431" t="s">
        <v>3461</v>
      </c>
      <c r="D54" s="419">
        <v>4</v>
      </c>
      <c r="E54" s="456"/>
      <c r="F54" s="457"/>
      <c r="G54" s="457">
        <f>D54*E54</f>
        <v>0</v>
      </c>
      <c r="H54" s="457">
        <f>D54*F54</f>
        <v>0</v>
      </c>
    </row>
    <row r="55" spans="1:8" s="420" customFormat="1" x14ac:dyDescent="0.2">
      <c r="A55" s="428" t="s">
        <v>3732</v>
      </c>
      <c r="B55" s="429" t="s">
        <v>3731</v>
      </c>
      <c r="C55" s="428"/>
      <c r="D55" s="430"/>
      <c r="E55" s="452"/>
      <c r="F55" s="453"/>
      <c r="G55" s="453">
        <f>SUM(G33:G54)</f>
        <v>0</v>
      </c>
      <c r="H55" s="453">
        <f>SUM(H33:H54)</f>
        <v>0</v>
      </c>
    </row>
    <row r="56" spans="1:8" x14ac:dyDescent="0.2">
      <c r="A56" s="431"/>
      <c r="B56" s="432"/>
      <c r="C56" s="431"/>
      <c r="D56" s="419"/>
      <c r="E56" s="456"/>
      <c r="F56" s="457"/>
      <c r="G56" s="457"/>
      <c r="H56" s="457"/>
    </row>
    <row r="57" spans="1:8" x14ac:dyDescent="0.2">
      <c r="A57" s="428" t="s">
        <v>3755</v>
      </c>
      <c r="B57" s="429" t="s">
        <v>3756</v>
      </c>
      <c r="C57" s="431"/>
      <c r="D57" s="419"/>
      <c r="E57" s="456"/>
      <c r="F57" s="457"/>
      <c r="G57" s="457"/>
      <c r="H57" s="457"/>
    </row>
    <row r="58" spans="1:8" x14ac:dyDescent="0.2">
      <c r="A58" s="431"/>
      <c r="B58" s="432" t="s">
        <v>3866</v>
      </c>
      <c r="C58" s="431" t="s">
        <v>396</v>
      </c>
      <c r="D58" s="419">
        <v>20</v>
      </c>
      <c r="E58" s="456"/>
      <c r="F58" s="457"/>
      <c r="G58" s="457">
        <f t="shared" ref="G58:G63" si="6">D58*E58</f>
        <v>0</v>
      </c>
      <c r="H58" s="457">
        <f t="shared" ref="H58:H63" si="7">D58*F58</f>
        <v>0</v>
      </c>
    </row>
    <row r="59" spans="1:8" x14ac:dyDescent="0.2">
      <c r="A59" s="431"/>
      <c r="B59" s="432" t="s">
        <v>3758</v>
      </c>
      <c r="C59" s="431" t="s">
        <v>396</v>
      </c>
      <c r="D59" s="419">
        <v>20</v>
      </c>
      <c r="E59" s="456"/>
      <c r="F59" s="457"/>
      <c r="G59" s="457">
        <f t="shared" si="6"/>
        <v>0</v>
      </c>
      <c r="H59" s="457">
        <f t="shared" si="7"/>
        <v>0</v>
      </c>
    </row>
    <row r="60" spans="1:8" x14ac:dyDescent="0.2">
      <c r="A60" s="431"/>
      <c r="B60" s="432" t="s">
        <v>3759</v>
      </c>
      <c r="C60" s="431" t="s">
        <v>396</v>
      </c>
      <c r="D60" s="419">
        <v>10</v>
      </c>
      <c r="E60" s="456"/>
      <c r="F60" s="457"/>
      <c r="G60" s="457">
        <f t="shared" si="6"/>
        <v>0</v>
      </c>
      <c r="H60" s="457">
        <f t="shared" si="7"/>
        <v>0</v>
      </c>
    </row>
    <row r="61" spans="1:8" x14ac:dyDescent="0.2">
      <c r="A61" s="431"/>
      <c r="B61" s="432" t="s">
        <v>3760</v>
      </c>
      <c r="C61" s="431" t="s">
        <v>396</v>
      </c>
      <c r="D61" s="419">
        <v>10</v>
      </c>
      <c r="E61" s="456"/>
      <c r="F61" s="457"/>
      <c r="G61" s="457">
        <f t="shared" si="6"/>
        <v>0</v>
      </c>
      <c r="H61" s="457">
        <f t="shared" si="7"/>
        <v>0</v>
      </c>
    </row>
    <row r="62" spans="1:8" x14ac:dyDescent="0.2">
      <c r="A62" s="431"/>
      <c r="B62" s="432" t="s">
        <v>3761</v>
      </c>
      <c r="C62" s="431" t="s">
        <v>396</v>
      </c>
      <c r="D62" s="419">
        <v>15</v>
      </c>
      <c r="E62" s="456"/>
      <c r="F62" s="457"/>
      <c r="G62" s="457">
        <f t="shared" si="6"/>
        <v>0</v>
      </c>
      <c r="H62" s="457">
        <f t="shared" si="7"/>
        <v>0</v>
      </c>
    </row>
    <row r="63" spans="1:8" x14ac:dyDescent="0.2">
      <c r="A63" s="431"/>
      <c r="B63" s="432" t="s">
        <v>3762</v>
      </c>
      <c r="C63" s="431" t="s">
        <v>396</v>
      </c>
      <c r="D63" s="419">
        <v>15</v>
      </c>
      <c r="E63" s="456"/>
      <c r="F63" s="457"/>
      <c r="G63" s="457">
        <f t="shared" si="6"/>
        <v>0</v>
      </c>
      <c r="H63" s="457">
        <f t="shared" si="7"/>
        <v>0</v>
      </c>
    </row>
    <row r="64" spans="1:8" x14ac:dyDescent="0.2">
      <c r="A64" s="431"/>
      <c r="B64" s="416" t="s">
        <v>3763</v>
      </c>
      <c r="C64" s="418" t="s">
        <v>3461</v>
      </c>
      <c r="D64" s="416">
        <v>4</v>
      </c>
      <c r="E64" s="449"/>
      <c r="F64" s="450"/>
      <c r="G64" s="450">
        <f>E64*D64</f>
        <v>0</v>
      </c>
      <c r="H64" s="450">
        <f>F64*D64</f>
        <v>0</v>
      </c>
    </row>
    <row r="65" spans="1:8" x14ac:dyDescent="0.2">
      <c r="A65" s="431"/>
      <c r="B65" s="432" t="s">
        <v>3764</v>
      </c>
      <c r="C65" s="431" t="s">
        <v>3461</v>
      </c>
      <c r="D65" s="419">
        <v>4</v>
      </c>
      <c r="E65" s="456"/>
      <c r="F65" s="457"/>
      <c r="G65" s="457">
        <f>D65*E65</f>
        <v>0</v>
      </c>
      <c r="H65" s="457">
        <f>D65*F65</f>
        <v>0</v>
      </c>
    </row>
    <row r="66" spans="1:8" x14ac:dyDescent="0.2">
      <c r="A66" s="431"/>
      <c r="B66" s="432" t="s">
        <v>3765</v>
      </c>
      <c r="C66" s="431" t="s">
        <v>3461</v>
      </c>
      <c r="D66" s="419">
        <v>8</v>
      </c>
      <c r="E66" s="456"/>
      <c r="F66" s="457"/>
      <c r="G66" s="457">
        <f>D66*E66</f>
        <v>0</v>
      </c>
      <c r="H66" s="457">
        <f>D66*F66</f>
        <v>0</v>
      </c>
    </row>
    <row r="67" spans="1:8" x14ac:dyDescent="0.2">
      <c r="A67" s="431"/>
      <c r="B67" s="432" t="s">
        <v>3766</v>
      </c>
      <c r="C67" s="431" t="s">
        <v>3461</v>
      </c>
      <c r="D67" s="419">
        <v>10</v>
      </c>
      <c r="E67" s="456"/>
      <c r="F67" s="457"/>
      <c r="G67" s="457">
        <f>D67*E67</f>
        <v>0</v>
      </c>
      <c r="H67" s="457">
        <f>D67*F67</f>
        <v>0</v>
      </c>
    </row>
    <row r="68" spans="1:8" x14ac:dyDescent="0.2">
      <c r="A68" s="431"/>
      <c r="B68" s="432" t="s">
        <v>3767</v>
      </c>
      <c r="C68" s="431" t="s">
        <v>3461</v>
      </c>
      <c r="D68" s="419">
        <v>10</v>
      </c>
      <c r="E68" s="456"/>
      <c r="F68" s="457"/>
      <c r="G68" s="457">
        <f>D68*E68</f>
        <v>0</v>
      </c>
      <c r="H68" s="457">
        <f>D68*F68</f>
        <v>0</v>
      </c>
    </row>
    <row r="69" spans="1:8" s="420" customFormat="1" x14ac:dyDescent="0.2">
      <c r="A69" s="428" t="s">
        <v>3755</v>
      </c>
      <c r="B69" s="429" t="s">
        <v>3768</v>
      </c>
      <c r="C69" s="428"/>
      <c r="D69" s="430"/>
      <c r="E69" s="452"/>
      <c r="F69" s="453"/>
      <c r="G69" s="453">
        <f>SUM(G58:G68)</f>
        <v>0</v>
      </c>
      <c r="H69" s="453">
        <f>SUM(H58:H68)</f>
        <v>0</v>
      </c>
    </row>
    <row r="70" spans="1:8" x14ac:dyDescent="0.2">
      <c r="A70" s="431"/>
      <c r="B70" s="432"/>
      <c r="C70" s="431"/>
      <c r="D70" s="419"/>
      <c r="E70" s="456"/>
      <c r="F70" s="457"/>
      <c r="G70" s="457"/>
      <c r="H70" s="457"/>
    </row>
    <row r="71" spans="1:8" x14ac:dyDescent="0.2">
      <c r="A71" s="428" t="s">
        <v>3769</v>
      </c>
      <c r="B71" s="429" t="s">
        <v>3770</v>
      </c>
      <c r="C71" s="431"/>
      <c r="D71" s="419"/>
      <c r="E71" s="456"/>
      <c r="F71" s="457"/>
      <c r="G71" s="457"/>
      <c r="H71" s="457"/>
    </row>
    <row r="72" spans="1:8" x14ac:dyDescent="0.2">
      <c r="A72" s="431"/>
      <c r="B72" s="432" t="s">
        <v>3771</v>
      </c>
      <c r="C72" s="431"/>
      <c r="D72" s="419"/>
      <c r="E72" s="456"/>
      <c r="F72" s="457"/>
      <c r="G72" s="457"/>
      <c r="H72" s="457"/>
    </row>
    <row r="73" spans="1:8" x14ac:dyDescent="0.2">
      <c r="A73" s="431"/>
      <c r="B73" s="432" t="s">
        <v>3772</v>
      </c>
      <c r="C73" s="431"/>
      <c r="D73" s="419"/>
      <c r="E73" s="456"/>
      <c r="F73" s="457"/>
      <c r="G73" s="457"/>
      <c r="H73" s="457"/>
    </row>
    <row r="74" spans="1:8" x14ac:dyDescent="0.2">
      <c r="A74" s="431"/>
      <c r="B74" s="432" t="s">
        <v>3773</v>
      </c>
      <c r="C74" s="431"/>
      <c r="D74" s="419"/>
      <c r="E74" s="456"/>
      <c r="F74" s="457"/>
      <c r="G74" s="457"/>
      <c r="H74" s="457"/>
    </row>
    <row r="75" spans="1:8" x14ac:dyDescent="0.2">
      <c r="A75" s="431"/>
      <c r="B75" s="432" t="s">
        <v>3774</v>
      </c>
      <c r="C75" s="431"/>
      <c r="D75" s="419"/>
      <c r="E75" s="456"/>
      <c r="F75" s="457"/>
      <c r="G75" s="457"/>
      <c r="H75" s="457"/>
    </row>
    <row r="76" spans="1:8" x14ac:dyDescent="0.2">
      <c r="A76" s="431"/>
      <c r="B76" s="432" t="s">
        <v>3775</v>
      </c>
      <c r="C76" s="431"/>
      <c r="D76" s="419"/>
      <c r="E76" s="456"/>
      <c r="F76" s="457"/>
      <c r="G76" s="457"/>
      <c r="H76" s="457"/>
    </row>
    <row r="77" spans="1:8" x14ac:dyDescent="0.2">
      <c r="A77" s="431"/>
      <c r="B77" s="432" t="s">
        <v>3776</v>
      </c>
      <c r="C77" s="431"/>
      <c r="D77" s="419"/>
      <c r="E77" s="456"/>
      <c r="F77" s="457"/>
      <c r="G77" s="457"/>
      <c r="H77" s="457"/>
    </row>
    <row r="78" spans="1:8" x14ac:dyDescent="0.2">
      <c r="A78" s="431"/>
      <c r="B78" s="432" t="s">
        <v>3777</v>
      </c>
      <c r="C78" s="431"/>
      <c r="D78" s="419"/>
      <c r="E78" s="456"/>
      <c r="F78" s="457"/>
      <c r="G78" s="457"/>
      <c r="H78" s="457"/>
    </row>
    <row r="79" spans="1:8" x14ac:dyDescent="0.2">
      <c r="A79" s="431"/>
      <c r="B79" s="432" t="s">
        <v>3778</v>
      </c>
      <c r="C79" s="431" t="s">
        <v>3461</v>
      </c>
      <c r="D79" s="419">
        <v>1</v>
      </c>
      <c r="E79" s="456"/>
      <c r="F79" s="457"/>
      <c r="G79" s="457">
        <f>D79*E79</f>
        <v>0</v>
      </c>
      <c r="H79" s="457">
        <f>D79*F79</f>
        <v>0</v>
      </c>
    </row>
    <row r="80" spans="1:8" x14ac:dyDescent="0.2">
      <c r="A80" s="431"/>
      <c r="B80" s="432" t="s">
        <v>3779</v>
      </c>
      <c r="C80" s="431"/>
      <c r="D80" s="419"/>
      <c r="E80" s="456"/>
      <c r="F80" s="457"/>
      <c r="G80" s="457"/>
      <c r="H80" s="457"/>
    </row>
    <row r="81" spans="1:8" x14ac:dyDescent="0.2">
      <c r="A81" s="431"/>
      <c r="B81" s="432" t="s">
        <v>3780</v>
      </c>
      <c r="C81" s="431" t="s">
        <v>3461</v>
      </c>
      <c r="D81" s="419">
        <v>1</v>
      </c>
      <c r="E81" s="456"/>
      <c r="F81" s="457"/>
      <c r="G81" s="457">
        <f>D81*E81</f>
        <v>0</v>
      </c>
      <c r="H81" s="457">
        <f>D81*F81</f>
        <v>0</v>
      </c>
    </row>
    <row r="82" spans="1:8" x14ac:dyDescent="0.2">
      <c r="A82" s="431"/>
      <c r="B82" s="432" t="s">
        <v>3781</v>
      </c>
      <c r="C82" s="431" t="s">
        <v>3461</v>
      </c>
      <c r="D82" s="419">
        <v>1</v>
      </c>
      <c r="E82" s="456"/>
      <c r="F82" s="457"/>
      <c r="G82" s="457">
        <f>D82*E82</f>
        <v>0</v>
      </c>
      <c r="H82" s="457">
        <f>D82*F82</f>
        <v>0</v>
      </c>
    </row>
    <row r="83" spans="1:8" x14ac:dyDescent="0.2">
      <c r="A83" s="431"/>
      <c r="B83" s="432" t="s">
        <v>3782</v>
      </c>
      <c r="C83" s="431" t="s">
        <v>3783</v>
      </c>
      <c r="D83" s="419">
        <v>1</v>
      </c>
      <c r="E83" s="456"/>
      <c r="F83" s="457"/>
      <c r="G83" s="457">
        <f>D83*E83</f>
        <v>0</v>
      </c>
      <c r="H83" s="457">
        <f>D83*F83</f>
        <v>0</v>
      </c>
    </row>
    <row r="84" spans="1:8" x14ac:dyDescent="0.2">
      <c r="A84" s="431"/>
      <c r="B84" s="432"/>
      <c r="C84" s="431"/>
      <c r="D84" s="419"/>
      <c r="E84" s="456"/>
      <c r="F84" s="457"/>
      <c r="G84" s="457"/>
      <c r="H84" s="457"/>
    </row>
    <row r="85" spans="1:8" x14ac:dyDescent="0.2">
      <c r="A85" s="431"/>
      <c r="B85" s="432" t="s">
        <v>3784</v>
      </c>
      <c r="C85" s="431" t="s">
        <v>3461</v>
      </c>
      <c r="D85" s="419">
        <v>1</v>
      </c>
      <c r="E85" s="456"/>
      <c r="F85" s="457"/>
      <c r="G85" s="457">
        <f>D85*E85</f>
        <v>0</v>
      </c>
      <c r="H85" s="457">
        <f>D85*F85</f>
        <v>0</v>
      </c>
    </row>
    <row r="86" spans="1:8" x14ac:dyDescent="0.2">
      <c r="A86" s="431"/>
      <c r="B86" s="432"/>
      <c r="C86" s="431"/>
      <c r="D86" s="419"/>
      <c r="E86" s="456"/>
      <c r="F86" s="457"/>
      <c r="G86" s="457"/>
      <c r="H86" s="457"/>
    </row>
    <row r="87" spans="1:8" x14ac:dyDescent="0.2">
      <c r="A87" s="431"/>
      <c r="B87" s="432" t="s">
        <v>3785</v>
      </c>
      <c r="C87" s="431" t="s">
        <v>3461</v>
      </c>
      <c r="D87" s="419">
        <v>30</v>
      </c>
      <c r="E87" s="456"/>
      <c r="F87" s="457"/>
      <c r="G87" s="457">
        <f>D87*E87</f>
        <v>0</v>
      </c>
      <c r="H87" s="457">
        <f>D87*F87</f>
        <v>0</v>
      </c>
    </row>
    <row r="88" spans="1:8" x14ac:dyDescent="0.2">
      <c r="A88" s="431"/>
      <c r="B88" s="432" t="s">
        <v>3786</v>
      </c>
      <c r="C88" s="431" t="s">
        <v>3461</v>
      </c>
      <c r="D88" s="419">
        <v>1</v>
      </c>
      <c r="E88" s="456"/>
      <c r="F88" s="457"/>
      <c r="G88" s="457">
        <f>D88*E88</f>
        <v>0</v>
      </c>
      <c r="H88" s="457">
        <f>D88*F88</f>
        <v>0</v>
      </c>
    </row>
    <row r="89" spans="1:8" x14ac:dyDescent="0.2">
      <c r="A89" s="431"/>
      <c r="B89" s="432" t="s">
        <v>3787</v>
      </c>
      <c r="C89" s="431" t="s">
        <v>3461</v>
      </c>
      <c r="D89" s="419">
        <v>2</v>
      </c>
      <c r="E89" s="456"/>
      <c r="F89" s="457"/>
      <c r="G89" s="457">
        <f>D89*E89</f>
        <v>0</v>
      </c>
      <c r="H89" s="457">
        <f>D89*F89</f>
        <v>0</v>
      </c>
    </row>
    <row r="90" spans="1:8" x14ac:dyDescent="0.2">
      <c r="A90" s="431"/>
      <c r="B90" s="432" t="s">
        <v>3788</v>
      </c>
      <c r="C90" s="431" t="s">
        <v>3461</v>
      </c>
      <c r="D90" s="419">
        <v>1</v>
      </c>
      <c r="E90" s="456"/>
      <c r="F90" s="457"/>
      <c r="G90" s="457">
        <f>D90*E90</f>
        <v>0</v>
      </c>
      <c r="H90" s="457">
        <f>D90*F90</f>
        <v>0</v>
      </c>
    </row>
    <row r="91" spans="1:8" s="420" customFormat="1" x14ac:dyDescent="0.2">
      <c r="A91" s="428" t="s">
        <v>3769</v>
      </c>
      <c r="B91" s="429" t="s">
        <v>3768</v>
      </c>
      <c r="C91" s="428"/>
      <c r="D91" s="430"/>
      <c r="E91" s="452"/>
      <c r="F91" s="453"/>
      <c r="G91" s="453">
        <f>SUM(G72:G90)</f>
        <v>0</v>
      </c>
      <c r="H91" s="453">
        <f>SUM(H72:H90)</f>
        <v>0</v>
      </c>
    </row>
    <row r="92" spans="1:8" x14ac:dyDescent="0.2">
      <c r="A92" s="431"/>
      <c r="B92" s="432"/>
      <c r="C92" s="431"/>
      <c r="D92" s="419"/>
      <c r="E92" s="456"/>
      <c r="F92" s="457"/>
      <c r="G92" s="457"/>
      <c r="H92" s="457"/>
    </row>
    <row r="93" spans="1:8" x14ac:dyDescent="0.2">
      <c r="A93" s="428" t="s">
        <v>3789</v>
      </c>
      <c r="B93" s="429" t="s">
        <v>3790</v>
      </c>
      <c r="C93" s="431"/>
      <c r="D93" s="419"/>
      <c r="E93" s="456"/>
      <c r="F93" s="457"/>
      <c r="G93" s="457"/>
      <c r="H93" s="457"/>
    </row>
    <row r="94" spans="1:8" x14ac:dyDescent="0.2">
      <c r="A94" s="431"/>
      <c r="B94" s="416" t="s">
        <v>3791</v>
      </c>
      <c r="C94" s="418" t="s">
        <v>396</v>
      </c>
      <c r="D94" s="416">
        <v>26</v>
      </c>
      <c r="E94" s="449"/>
      <c r="F94" s="450"/>
      <c r="G94" s="450">
        <f>E94*D94</f>
        <v>0</v>
      </c>
      <c r="H94" s="451">
        <f>F94*D94</f>
        <v>0</v>
      </c>
    </row>
    <row r="95" spans="1:8" x14ac:dyDescent="0.2">
      <c r="A95" s="431"/>
      <c r="B95" s="432" t="s">
        <v>3792</v>
      </c>
      <c r="C95" s="431" t="s">
        <v>396</v>
      </c>
      <c r="D95" s="419">
        <v>36</v>
      </c>
      <c r="E95" s="456"/>
      <c r="F95" s="457"/>
      <c r="G95" s="457">
        <f t="shared" ref="G95:G104" si="8">D95*E95</f>
        <v>0</v>
      </c>
      <c r="H95" s="457">
        <f t="shared" ref="H95:H104" si="9">D95*F95</f>
        <v>0</v>
      </c>
    </row>
    <row r="96" spans="1:8" x14ac:dyDescent="0.2">
      <c r="A96" s="431"/>
      <c r="B96" s="432" t="s">
        <v>3793</v>
      </c>
      <c r="C96" s="431" t="s">
        <v>396</v>
      </c>
      <c r="D96" s="419">
        <v>10</v>
      </c>
      <c r="E96" s="456"/>
      <c r="F96" s="457"/>
      <c r="G96" s="457">
        <f t="shared" si="8"/>
        <v>0</v>
      </c>
      <c r="H96" s="457">
        <f t="shared" si="9"/>
        <v>0</v>
      </c>
    </row>
    <row r="97" spans="1:8" x14ac:dyDescent="0.2">
      <c r="A97" s="431"/>
      <c r="B97" s="432" t="s">
        <v>3794</v>
      </c>
      <c r="C97" s="431" t="s">
        <v>3461</v>
      </c>
      <c r="D97" s="419">
        <v>4</v>
      </c>
      <c r="E97" s="456"/>
      <c r="F97" s="457"/>
      <c r="G97" s="457">
        <f t="shared" si="8"/>
        <v>0</v>
      </c>
      <c r="H97" s="457">
        <f t="shared" si="9"/>
        <v>0</v>
      </c>
    </row>
    <row r="98" spans="1:8" x14ac:dyDescent="0.2">
      <c r="A98" s="431"/>
      <c r="B98" s="432" t="s">
        <v>3795</v>
      </c>
      <c r="C98" s="431" t="s">
        <v>3461</v>
      </c>
      <c r="D98" s="419">
        <v>12</v>
      </c>
      <c r="E98" s="456"/>
      <c r="F98" s="457"/>
      <c r="G98" s="457">
        <f t="shared" si="8"/>
        <v>0</v>
      </c>
      <c r="H98" s="457">
        <f t="shared" si="9"/>
        <v>0</v>
      </c>
    </row>
    <row r="99" spans="1:8" x14ac:dyDescent="0.2">
      <c r="A99" s="431"/>
      <c r="B99" s="432" t="s">
        <v>3796</v>
      </c>
      <c r="C99" s="431" t="s">
        <v>3461</v>
      </c>
      <c r="D99" s="419">
        <v>1</v>
      </c>
      <c r="E99" s="456"/>
      <c r="F99" s="457"/>
      <c r="G99" s="457">
        <f t="shared" si="8"/>
        <v>0</v>
      </c>
      <c r="H99" s="457">
        <f t="shared" si="9"/>
        <v>0</v>
      </c>
    </row>
    <row r="100" spans="1:8" x14ac:dyDescent="0.2">
      <c r="A100" s="431"/>
      <c r="B100" s="432" t="s">
        <v>3797</v>
      </c>
      <c r="C100" s="431" t="s">
        <v>3461</v>
      </c>
      <c r="D100" s="419">
        <v>3</v>
      </c>
      <c r="E100" s="456"/>
      <c r="F100" s="457"/>
      <c r="G100" s="457">
        <f t="shared" si="8"/>
        <v>0</v>
      </c>
      <c r="H100" s="457">
        <f t="shared" si="9"/>
        <v>0</v>
      </c>
    </row>
    <row r="101" spans="1:8" x14ac:dyDescent="0.2">
      <c r="A101" s="431"/>
      <c r="B101" s="432" t="s">
        <v>3798</v>
      </c>
      <c r="C101" s="431" t="s">
        <v>3461</v>
      </c>
      <c r="D101" s="419">
        <v>2</v>
      </c>
      <c r="E101" s="456"/>
      <c r="F101" s="457"/>
      <c r="G101" s="457">
        <f t="shared" si="8"/>
        <v>0</v>
      </c>
      <c r="H101" s="457">
        <f t="shared" si="9"/>
        <v>0</v>
      </c>
    </row>
    <row r="102" spans="1:8" x14ac:dyDescent="0.2">
      <c r="A102" s="431"/>
      <c r="B102" s="432" t="s">
        <v>3799</v>
      </c>
      <c r="C102" s="431" t="s">
        <v>3461</v>
      </c>
      <c r="D102" s="419">
        <v>2</v>
      </c>
      <c r="E102" s="456"/>
      <c r="F102" s="457"/>
      <c r="G102" s="457">
        <f t="shared" si="8"/>
        <v>0</v>
      </c>
      <c r="H102" s="457">
        <f t="shared" si="9"/>
        <v>0</v>
      </c>
    </row>
    <row r="103" spans="1:8" x14ac:dyDescent="0.2">
      <c r="A103" s="431"/>
      <c r="B103" s="432" t="s">
        <v>3800</v>
      </c>
      <c r="C103" s="431" t="s">
        <v>3461</v>
      </c>
      <c r="D103" s="419">
        <v>30</v>
      </c>
      <c r="E103" s="456"/>
      <c r="F103" s="457"/>
      <c r="G103" s="457">
        <f t="shared" si="8"/>
        <v>0</v>
      </c>
      <c r="H103" s="457">
        <f t="shared" si="9"/>
        <v>0</v>
      </c>
    </row>
    <row r="104" spans="1:8" x14ac:dyDescent="0.2">
      <c r="A104" s="431"/>
      <c r="B104" s="432" t="s">
        <v>3801</v>
      </c>
      <c r="C104" s="431" t="s">
        <v>3461</v>
      </c>
      <c r="D104" s="419">
        <v>1</v>
      </c>
      <c r="E104" s="456"/>
      <c r="F104" s="457"/>
      <c r="G104" s="457">
        <f t="shared" si="8"/>
        <v>0</v>
      </c>
      <c r="H104" s="457">
        <f t="shared" si="9"/>
        <v>0</v>
      </c>
    </row>
    <row r="105" spans="1:8" s="420" customFormat="1" x14ac:dyDescent="0.2">
      <c r="A105" s="428" t="s">
        <v>3789</v>
      </c>
      <c r="B105" s="429" t="s">
        <v>3768</v>
      </c>
      <c r="C105" s="428"/>
      <c r="D105" s="430"/>
      <c r="E105" s="452"/>
      <c r="F105" s="453"/>
      <c r="G105" s="453">
        <f>SUM(G94:G104)</f>
        <v>0</v>
      </c>
      <c r="H105" s="453">
        <f>SUM(H94:H104)</f>
        <v>0</v>
      </c>
    </row>
    <row r="106" spans="1:8" x14ac:dyDescent="0.2">
      <c r="A106" s="431"/>
      <c r="B106" s="432"/>
      <c r="C106" s="431"/>
      <c r="D106" s="419"/>
      <c r="E106" s="456"/>
      <c r="F106" s="457"/>
      <c r="G106" s="457"/>
      <c r="H106" s="457"/>
    </row>
    <row r="107" spans="1:8" x14ac:dyDescent="0.2">
      <c r="A107" s="428" t="s">
        <v>3802</v>
      </c>
      <c r="B107" s="429" t="s">
        <v>3803</v>
      </c>
      <c r="C107" s="431"/>
      <c r="D107" s="419"/>
      <c r="E107" s="456"/>
      <c r="F107" s="457"/>
      <c r="G107" s="457"/>
      <c r="H107" s="457"/>
    </row>
    <row r="108" spans="1:8" x14ac:dyDescent="0.2">
      <c r="A108" s="428"/>
      <c r="B108" s="432"/>
      <c r="C108" s="431"/>
      <c r="D108" s="419"/>
      <c r="E108" s="456"/>
      <c r="F108" s="457"/>
      <c r="G108" s="457"/>
      <c r="H108" s="457"/>
    </row>
    <row r="109" spans="1:8" x14ac:dyDescent="0.2">
      <c r="A109" s="428" t="s">
        <v>3804</v>
      </c>
      <c r="B109" s="432" t="s">
        <v>3867</v>
      </c>
      <c r="C109" s="431"/>
      <c r="D109" s="419"/>
      <c r="E109" s="456"/>
      <c r="F109" s="457"/>
      <c r="G109" s="457"/>
      <c r="H109" s="457"/>
    </row>
    <row r="110" spans="1:8" x14ac:dyDescent="0.2">
      <c r="A110" s="428"/>
      <c r="B110" s="432" t="s">
        <v>3868</v>
      </c>
      <c r="C110" s="431"/>
      <c r="D110" s="419"/>
      <c r="E110" s="456"/>
      <c r="F110" s="457"/>
      <c r="G110" s="457"/>
      <c r="H110" s="457"/>
    </row>
    <row r="111" spans="1:8" x14ac:dyDescent="0.2">
      <c r="A111" s="428"/>
      <c r="B111" s="432" t="s">
        <v>3807</v>
      </c>
      <c r="C111" s="431" t="s">
        <v>3461</v>
      </c>
      <c r="D111" s="419">
        <v>1</v>
      </c>
      <c r="E111" s="456"/>
      <c r="F111" s="457"/>
      <c r="G111" s="457">
        <f>D111*E111</f>
        <v>0</v>
      </c>
      <c r="H111" s="457">
        <f>D111*F111</f>
        <v>0</v>
      </c>
    </row>
    <row r="112" spans="1:8" x14ac:dyDescent="0.2">
      <c r="A112" s="428" t="s">
        <v>3808</v>
      </c>
      <c r="B112" s="432" t="s">
        <v>3809</v>
      </c>
      <c r="C112" s="431" t="s">
        <v>3461</v>
      </c>
      <c r="D112" s="419">
        <v>1</v>
      </c>
      <c r="E112" s="456"/>
      <c r="F112" s="457"/>
      <c r="G112" s="457">
        <f>D112*E112</f>
        <v>0</v>
      </c>
      <c r="H112" s="457">
        <f>D112*F112</f>
        <v>0</v>
      </c>
    </row>
    <row r="113" spans="1:8" x14ac:dyDescent="0.2">
      <c r="A113" s="428" t="s">
        <v>3810</v>
      </c>
      <c r="B113" s="432" t="s">
        <v>3811</v>
      </c>
      <c r="C113" s="431"/>
      <c r="D113" s="419"/>
      <c r="E113" s="456"/>
      <c r="F113" s="457"/>
      <c r="G113" s="457"/>
      <c r="H113" s="457"/>
    </row>
    <row r="114" spans="1:8" x14ac:dyDescent="0.2">
      <c r="A114" s="428"/>
      <c r="B114" s="432" t="s">
        <v>3812</v>
      </c>
      <c r="C114" s="431"/>
      <c r="D114" s="419"/>
      <c r="E114" s="456"/>
      <c r="F114" s="457"/>
      <c r="G114" s="457"/>
      <c r="H114" s="457"/>
    </row>
    <row r="115" spans="1:8" x14ac:dyDescent="0.2">
      <c r="A115" s="428"/>
      <c r="B115" s="432" t="s">
        <v>3813</v>
      </c>
      <c r="C115" s="431"/>
      <c r="D115" s="419"/>
      <c r="E115" s="456"/>
      <c r="F115" s="457"/>
      <c r="G115" s="457"/>
      <c r="H115" s="457"/>
    </row>
    <row r="116" spans="1:8" x14ac:dyDescent="0.2">
      <c r="A116" s="428"/>
      <c r="B116" s="432" t="s">
        <v>3814</v>
      </c>
      <c r="C116" s="431"/>
      <c r="D116" s="419"/>
      <c r="E116" s="456"/>
      <c r="F116" s="457"/>
      <c r="G116" s="457"/>
      <c r="H116" s="457"/>
    </row>
    <row r="117" spans="1:8" x14ac:dyDescent="0.2">
      <c r="A117" s="428"/>
      <c r="B117" s="432" t="s">
        <v>3815</v>
      </c>
      <c r="C117" s="431" t="s">
        <v>3461</v>
      </c>
      <c r="D117" s="419">
        <v>1</v>
      </c>
      <c r="E117" s="456"/>
      <c r="F117" s="457"/>
      <c r="G117" s="457">
        <f>E117*D117</f>
        <v>0</v>
      </c>
      <c r="H117" s="457">
        <f>F117*D117</f>
        <v>0</v>
      </c>
    </row>
    <row r="118" spans="1:8" x14ac:dyDescent="0.2">
      <c r="A118" s="428"/>
      <c r="B118" s="432" t="s">
        <v>3816</v>
      </c>
      <c r="C118" s="431"/>
      <c r="D118" s="419"/>
      <c r="E118" s="456"/>
      <c r="F118" s="457"/>
      <c r="G118" s="457"/>
      <c r="H118" s="457"/>
    </row>
    <row r="119" spans="1:8" x14ac:dyDescent="0.2">
      <c r="A119" s="428"/>
      <c r="B119" s="432" t="s">
        <v>3817</v>
      </c>
      <c r="C119" s="431" t="s">
        <v>3461</v>
      </c>
      <c r="D119" s="419">
        <v>1</v>
      </c>
      <c r="E119" s="456"/>
      <c r="F119" s="457"/>
      <c r="G119" s="457">
        <f>D119*E119</f>
        <v>0</v>
      </c>
      <c r="H119" s="457">
        <f>D119*F119</f>
        <v>0</v>
      </c>
    </row>
    <row r="120" spans="1:8" x14ac:dyDescent="0.2">
      <c r="A120" s="431"/>
      <c r="B120" s="432" t="s">
        <v>3818</v>
      </c>
      <c r="C120" s="431"/>
      <c r="D120" s="419"/>
      <c r="E120" s="456"/>
      <c r="F120" s="457"/>
      <c r="G120" s="457"/>
      <c r="H120" s="457"/>
    </row>
    <row r="121" spans="1:8" x14ac:dyDescent="0.2">
      <c r="A121" s="431"/>
      <c r="B121" s="432" t="s">
        <v>3869</v>
      </c>
      <c r="C121" s="431" t="s">
        <v>3461</v>
      </c>
      <c r="D121" s="419">
        <v>1</v>
      </c>
      <c r="E121" s="456"/>
      <c r="F121" s="457"/>
      <c r="G121" s="457">
        <f t="shared" ref="G121:G148" si="10">D121*E121</f>
        <v>0</v>
      </c>
      <c r="H121" s="457">
        <f t="shared" ref="H121:H148" si="11">D121*F121</f>
        <v>0</v>
      </c>
    </row>
    <row r="122" spans="1:8" x14ac:dyDescent="0.2">
      <c r="A122" s="431"/>
      <c r="B122" s="432" t="s">
        <v>3820</v>
      </c>
      <c r="C122" s="431" t="s">
        <v>3461</v>
      </c>
      <c r="D122" s="419">
        <v>1</v>
      </c>
      <c r="E122" s="456"/>
      <c r="F122" s="457"/>
      <c r="G122" s="457">
        <f t="shared" si="10"/>
        <v>0</v>
      </c>
      <c r="H122" s="457">
        <f t="shared" si="11"/>
        <v>0</v>
      </c>
    </row>
    <row r="123" spans="1:8" x14ac:dyDescent="0.2">
      <c r="A123" s="431"/>
      <c r="B123" s="432" t="s">
        <v>3821</v>
      </c>
      <c r="C123" s="431" t="s">
        <v>3461</v>
      </c>
      <c r="D123" s="419">
        <v>2</v>
      </c>
      <c r="E123" s="456"/>
      <c r="F123" s="457"/>
      <c r="G123" s="457">
        <f t="shared" si="10"/>
        <v>0</v>
      </c>
      <c r="H123" s="457">
        <f t="shared" si="11"/>
        <v>0</v>
      </c>
    </row>
    <row r="124" spans="1:8" x14ac:dyDescent="0.2">
      <c r="A124" s="431"/>
      <c r="B124" s="432" t="s">
        <v>3822</v>
      </c>
      <c r="C124" s="431" t="s">
        <v>3461</v>
      </c>
      <c r="D124" s="419">
        <v>1</v>
      </c>
      <c r="E124" s="456"/>
      <c r="F124" s="457"/>
      <c r="G124" s="457">
        <f t="shared" si="10"/>
        <v>0</v>
      </c>
      <c r="H124" s="457">
        <f t="shared" si="11"/>
        <v>0</v>
      </c>
    </row>
    <row r="125" spans="1:8" x14ac:dyDescent="0.2">
      <c r="A125" s="431"/>
      <c r="B125" s="432" t="s">
        <v>3823</v>
      </c>
      <c r="C125" s="431" t="s">
        <v>3461</v>
      </c>
      <c r="D125" s="419">
        <v>1</v>
      </c>
      <c r="E125" s="456"/>
      <c r="F125" s="457"/>
      <c r="G125" s="457">
        <f t="shared" si="10"/>
        <v>0</v>
      </c>
      <c r="H125" s="457">
        <f t="shared" si="11"/>
        <v>0</v>
      </c>
    </row>
    <row r="126" spans="1:8" x14ac:dyDescent="0.2">
      <c r="A126" s="431"/>
      <c r="B126" s="432" t="s">
        <v>3824</v>
      </c>
      <c r="C126" s="431" t="s">
        <v>3461</v>
      </c>
      <c r="D126" s="419">
        <v>3</v>
      </c>
      <c r="E126" s="456"/>
      <c r="F126" s="457"/>
      <c r="G126" s="457">
        <f t="shared" si="10"/>
        <v>0</v>
      </c>
      <c r="H126" s="457">
        <f t="shared" si="11"/>
        <v>0</v>
      </c>
    </row>
    <row r="127" spans="1:8" x14ac:dyDescent="0.2">
      <c r="A127" s="431"/>
      <c r="B127" s="432" t="s">
        <v>3825</v>
      </c>
      <c r="C127" s="431" t="s">
        <v>3461</v>
      </c>
      <c r="D127" s="419">
        <v>3</v>
      </c>
      <c r="E127" s="456"/>
      <c r="F127" s="457"/>
      <c r="G127" s="457">
        <f t="shared" si="10"/>
        <v>0</v>
      </c>
      <c r="H127" s="457">
        <f t="shared" si="11"/>
        <v>0</v>
      </c>
    </row>
    <row r="128" spans="1:8" x14ac:dyDescent="0.2">
      <c r="A128" s="431"/>
      <c r="B128" s="432" t="s">
        <v>3826</v>
      </c>
      <c r="C128" s="431" t="s">
        <v>3461</v>
      </c>
      <c r="D128" s="419">
        <v>1</v>
      </c>
      <c r="E128" s="456"/>
      <c r="F128" s="457"/>
      <c r="G128" s="457">
        <f t="shared" si="10"/>
        <v>0</v>
      </c>
      <c r="H128" s="457">
        <f t="shared" si="11"/>
        <v>0</v>
      </c>
    </row>
    <row r="129" spans="1:8" x14ac:dyDescent="0.2">
      <c r="A129" s="431"/>
      <c r="B129" s="432" t="s">
        <v>3827</v>
      </c>
      <c r="C129" s="431" t="s">
        <v>3461</v>
      </c>
      <c r="D129" s="419">
        <v>1</v>
      </c>
      <c r="E129" s="456"/>
      <c r="F129" s="457"/>
      <c r="G129" s="457">
        <f>E129*D129</f>
        <v>0</v>
      </c>
      <c r="H129" s="457">
        <f>F129*D129</f>
        <v>0</v>
      </c>
    </row>
    <row r="130" spans="1:8" x14ac:dyDescent="0.2">
      <c r="A130" s="431"/>
      <c r="B130" s="432" t="s">
        <v>3828</v>
      </c>
      <c r="C130" s="431" t="s">
        <v>3461</v>
      </c>
      <c r="D130" s="419">
        <v>1</v>
      </c>
      <c r="E130" s="456"/>
      <c r="F130" s="457"/>
      <c r="G130" s="457">
        <f t="shared" si="10"/>
        <v>0</v>
      </c>
      <c r="H130" s="457">
        <f t="shared" si="11"/>
        <v>0</v>
      </c>
    </row>
    <row r="131" spans="1:8" x14ac:dyDescent="0.2">
      <c r="A131" s="431"/>
      <c r="B131" s="432" t="s">
        <v>3829</v>
      </c>
      <c r="C131" s="431" t="s">
        <v>3461</v>
      </c>
      <c r="D131" s="419">
        <v>2</v>
      </c>
      <c r="E131" s="456"/>
      <c r="F131" s="457"/>
      <c r="G131" s="457">
        <f t="shared" si="10"/>
        <v>0</v>
      </c>
      <c r="H131" s="457">
        <f t="shared" si="11"/>
        <v>0</v>
      </c>
    </row>
    <row r="132" spans="1:8" x14ac:dyDescent="0.2">
      <c r="A132" s="431"/>
      <c r="B132" s="432" t="s">
        <v>3830</v>
      </c>
      <c r="C132" s="431" t="s">
        <v>3461</v>
      </c>
      <c r="D132" s="419">
        <v>45</v>
      </c>
      <c r="E132" s="456"/>
      <c r="F132" s="457"/>
      <c r="G132" s="457">
        <f t="shared" si="10"/>
        <v>0</v>
      </c>
      <c r="H132" s="457">
        <f t="shared" si="11"/>
        <v>0</v>
      </c>
    </row>
    <row r="133" spans="1:8" x14ac:dyDescent="0.2">
      <c r="A133" s="416"/>
      <c r="B133" s="432" t="s">
        <v>3831</v>
      </c>
      <c r="C133" s="431" t="s">
        <v>3461</v>
      </c>
      <c r="D133" s="419">
        <v>1</v>
      </c>
      <c r="E133" s="456"/>
      <c r="F133" s="457"/>
      <c r="G133" s="457">
        <f t="shared" si="10"/>
        <v>0</v>
      </c>
      <c r="H133" s="457">
        <f t="shared" si="11"/>
        <v>0</v>
      </c>
    </row>
    <row r="134" spans="1:8" x14ac:dyDescent="0.2">
      <c r="A134" s="416"/>
      <c r="B134" s="432" t="s">
        <v>3832</v>
      </c>
      <c r="C134" s="431" t="s">
        <v>422</v>
      </c>
      <c r="D134" s="419">
        <v>1</v>
      </c>
      <c r="E134" s="456"/>
      <c r="F134" s="457"/>
      <c r="G134" s="457">
        <f t="shared" si="10"/>
        <v>0</v>
      </c>
      <c r="H134" s="457">
        <f t="shared" si="11"/>
        <v>0</v>
      </c>
    </row>
    <row r="135" spans="1:8" x14ac:dyDescent="0.2">
      <c r="A135" s="431"/>
      <c r="B135" s="432" t="s">
        <v>3833</v>
      </c>
      <c r="C135" s="431" t="s">
        <v>3461</v>
      </c>
      <c r="D135" s="419">
        <v>1</v>
      </c>
      <c r="E135" s="456"/>
      <c r="F135" s="457"/>
      <c r="G135" s="457">
        <f t="shared" si="10"/>
        <v>0</v>
      </c>
      <c r="H135" s="457">
        <f t="shared" si="11"/>
        <v>0</v>
      </c>
    </row>
    <row r="136" spans="1:8" x14ac:dyDescent="0.2">
      <c r="A136" s="431"/>
      <c r="B136" s="432" t="s">
        <v>3834</v>
      </c>
      <c r="C136" s="431" t="s">
        <v>3461</v>
      </c>
      <c r="D136" s="419">
        <v>1</v>
      </c>
      <c r="E136" s="456"/>
      <c r="F136" s="457"/>
      <c r="G136" s="457">
        <f t="shared" si="10"/>
        <v>0</v>
      </c>
      <c r="H136" s="457">
        <f t="shared" si="11"/>
        <v>0</v>
      </c>
    </row>
    <row r="137" spans="1:8" x14ac:dyDescent="0.2">
      <c r="A137" s="431"/>
      <c r="B137" s="432" t="s">
        <v>3835</v>
      </c>
      <c r="C137" s="431" t="s">
        <v>3461</v>
      </c>
      <c r="D137" s="419">
        <v>2</v>
      </c>
      <c r="E137" s="456"/>
      <c r="F137" s="457"/>
      <c r="G137" s="457">
        <f t="shared" si="10"/>
        <v>0</v>
      </c>
      <c r="H137" s="457">
        <f t="shared" si="11"/>
        <v>0</v>
      </c>
    </row>
    <row r="138" spans="1:8" x14ac:dyDescent="0.2">
      <c r="A138" s="431"/>
      <c r="B138" s="432" t="s">
        <v>3836</v>
      </c>
      <c r="C138" s="431" t="s">
        <v>3461</v>
      </c>
      <c r="D138" s="419">
        <v>2</v>
      </c>
      <c r="E138" s="456"/>
      <c r="F138" s="457"/>
      <c r="G138" s="457">
        <f t="shared" si="10"/>
        <v>0</v>
      </c>
      <c r="H138" s="457">
        <f t="shared" si="11"/>
        <v>0</v>
      </c>
    </row>
    <row r="139" spans="1:8" x14ac:dyDescent="0.2">
      <c r="A139" s="431"/>
      <c r="B139" s="432" t="s">
        <v>3837</v>
      </c>
      <c r="C139" s="431"/>
      <c r="D139" s="419"/>
      <c r="E139" s="456"/>
      <c r="F139" s="457"/>
      <c r="G139" s="457"/>
      <c r="H139" s="457"/>
    </row>
    <row r="140" spans="1:8" x14ac:dyDescent="0.2">
      <c r="A140" s="431"/>
      <c r="B140" s="432" t="s">
        <v>3838</v>
      </c>
      <c r="C140" s="431" t="s">
        <v>3461</v>
      </c>
      <c r="D140" s="419">
        <v>2</v>
      </c>
      <c r="E140" s="456"/>
      <c r="F140" s="457"/>
      <c r="G140" s="457">
        <f>D140*E140</f>
        <v>0</v>
      </c>
      <c r="H140" s="457">
        <f>D140*F140</f>
        <v>0</v>
      </c>
    </row>
    <row r="141" spans="1:8" x14ac:dyDescent="0.2">
      <c r="A141" s="431"/>
      <c r="B141" s="432" t="s">
        <v>3839</v>
      </c>
      <c r="C141" s="431"/>
      <c r="D141" s="419"/>
      <c r="E141" s="456"/>
      <c r="F141" s="457"/>
      <c r="G141" s="457"/>
      <c r="H141" s="457"/>
    </row>
    <row r="142" spans="1:8" x14ac:dyDescent="0.2">
      <c r="A142" s="431"/>
      <c r="B142" s="432" t="s">
        <v>3840</v>
      </c>
      <c r="C142" s="431" t="s">
        <v>3461</v>
      </c>
      <c r="D142" s="419">
        <v>3</v>
      </c>
      <c r="E142" s="456"/>
      <c r="F142" s="457"/>
      <c r="G142" s="457">
        <f>D142*E142</f>
        <v>0</v>
      </c>
      <c r="H142" s="457">
        <f>D142*F142</f>
        <v>0</v>
      </c>
    </row>
    <row r="143" spans="1:8" x14ac:dyDescent="0.2">
      <c r="A143" s="431"/>
      <c r="B143" s="432" t="s">
        <v>3841</v>
      </c>
      <c r="C143" s="431"/>
      <c r="D143" s="419"/>
      <c r="E143" s="456"/>
      <c r="F143" s="457"/>
      <c r="G143" s="457"/>
      <c r="H143" s="457"/>
    </row>
    <row r="144" spans="1:8" x14ac:dyDescent="0.2">
      <c r="A144" s="431"/>
      <c r="B144" s="432" t="s">
        <v>3840</v>
      </c>
      <c r="C144" s="431" t="s">
        <v>3461</v>
      </c>
      <c r="D144" s="419">
        <v>2</v>
      </c>
      <c r="E144" s="456"/>
      <c r="F144" s="457"/>
      <c r="G144" s="457">
        <f>D144*E144</f>
        <v>0</v>
      </c>
      <c r="H144" s="457">
        <f>D144*F144</f>
        <v>0</v>
      </c>
    </row>
    <row r="145" spans="1:8" x14ac:dyDescent="0.2">
      <c r="A145" s="431"/>
      <c r="B145" s="432" t="s">
        <v>3842</v>
      </c>
      <c r="C145" s="431" t="s">
        <v>3461</v>
      </c>
      <c r="D145" s="419">
        <v>1</v>
      </c>
      <c r="E145" s="456"/>
      <c r="F145" s="457"/>
      <c r="G145" s="457">
        <f t="shared" si="10"/>
        <v>0</v>
      </c>
      <c r="H145" s="457">
        <f t="shared" si="11"/>
        <v>0</v>
      </c>
    </row>
    <row r="146" spans="1:8" x14ac:dyDescent="0.2">
      <c r="A146" s="431"/>
      <c r="B146" s="432" t="s">
        <v>3843</v>
      </c>
      <c r="C146" s="431" t="s">
        <v>3461</v>
      </c>
      <c r="D146" s="419">
        <v>1</v>
      </c>
      <c r="E146" s="456"/>
      <c r="F146" s="457"/>
      <c r="G146" s="457">
        <f t="shared" si="10"/>
        <v>0</v>
      </c>
      <c r="H146" s="457">
        <f t="shared" si="11"/>
        <v>0</v>
      </c>
    </row>
    <row r="147" spans="1:8" x14ac:dyDescent="0.2">
      <c r="A147" s="431"/>
      <c r="B147" s="432" t="s">
        <v>3844</v>
      </c>
      <c r="C147" s="431" t="s">
        <v>3461</v>
      </c>
      <c r="D147" s="419">
        <v>2</v>
      </c>
      <c r="E147" s="456"/>
      <c r="F147" s="457"/>
      <c r="G147" s="457">
        <f t="shared" si="10"/>
        <v>0</v>
      </c>
      <c r="H147" s="457">
        <f t="shared" si="11"/>
        <v>0</v>
      </c>
    </row>
    <row r="148" spans="1:8" x14ac:dyDescent="0.2">
      <c r="A148" s="431"/>
      <c r="B148" s="432" t="s">
        <v>3845</v>
      </c>
      <c r="C148" s="431" t="s">
        <v>3461</v>
      </c>
      <c r="D148" s="419">
        <v>1</v>
      </c>
      <c r="E148" s="456"/>
      <c r="F148" s="457"/>
      <c r="G148" s="457">
        <f t="shared" si="10"/>
        <v>0</v>
      </c>
      <c r="H148" s="457">
        <f t="shared" si="11"/>
        <v>0</v>
      </c>
    </row>
    <row r="149" spans="1:8" x14ac:dyDescent="0.2">
      <c r="A149" s="431"/>
      <c r="B149" s="432" t="s">
        <v>3846</v>
      </c>
      <c r="C149" s="431"/>
      <c r="D149" s="419"/>
      <c r="E149" s="456"/>
      <c r="F149" s="457"/>
      <c r="G149" s="457"/>
      <c r="H149" s="457"/>
    </row>
    <row r="150" spans="1:8" x14ac:dyDescent="0.2">
      <c r="A150" s="431"/>
      <c r="B150" s="432" t="s">
        <v>3847</v>
      </c>
      <c r="C150" s="431" t="s">
        <v>3461</v>
      </c>
      <c r="D150" s="419">
        <v>1</v>
      </c>
      <c r="E150" s="456"/>
      <c r="F150" s="457"/>
      <c r="G150" s="457">
        <f t="shared" ref="G150:G157" si="12">D150*E150</f>
        <v>0</v>
      </c>
      <c r="H150" s="457">
        <f t="shared" ref="H150:H157" si="13">D150*F150</f>
        <v>0</v>
      </c>
    </row>
    <row r="151" spans="1:8" x14ac:dyDescent="0.2">
      <c r="A151" s="431"/>
      <c r="B151" s="432" t="s">
        <v>3848</v>
      </c>
      <c r="C151" s="431" t="s">
        <v>3461</v>
      </c>
      <c r="D151" s="419">
        <v>1</v>
      </c>
      <c r="E151" s="456"/>
      <c r="F151" s="457"/>
      <c r="G151" s="457">
        <f t="shared" si="12"/>
        <v>0</v>
      </c>
      <c r="H151" s="457">
        <f t="shared" si="13"/>
        <v>0</v>
      </c>
    </row>
    <row r="152" spans="1:8" x14ac:dyDescent="0.2">
      <c r="A152" s="431"/>
      <c r="B152" s="432" t="s">
        <v>3849</v>
      </c>
      <c r="C152" s="431" t="s">
        <v>3461</v>
      </c>
      <c r="D152" s="419">
        <v>1</v>
      </c>
      <c r="E152" s="456"/>
      <c r="F152" s="457"/>
      <c r="G152" s="457">
        <f t="shared" si="12"/>
        <v>0</v>
      </c>
      <c r="H152" s="457">
        <f t="shared" si="13"/>
        <v>0</v>
      </c>
    </row>
    <row r="153" spans="1:8" x14ac:dyDescent="0.2">
      <c r="A153" s="431"/>
      <c r="B153" s="432" t="s">
        <v>3850</v>
      </c>
      <c r="C153" s="431" t="s">
        <v>3461</v>
      </c>
      <c r="D153" s="419">
        <v>1</v>
      </c>
      <c r="E153" s="456"/>
      <c r="F153" s="457"/>
      <c r="G153" s="457">
        <f t="shared" si="12"/>
        <v>0</v>
      </c>
      <c r="H153" s="457">
        <f t="shared" si="13"/>
        <v>0</v>
      </c>
    </row>
    <row r="154" spans="1:8" x14ac:dyDescent="0.2">
      <c r="A154" s="431"/>
      <c r="B154" s="432" t="s">
        <v>3851</v>
      </c>
      <c r="C154" s="431" t="s">
        <v>3461</v>
      </c>
      <c r="D154" s="419">
        <v>1</v>
      </c>
      <c r="E154" s="456"/>
      <c r="F154" s="457"/>
      <c r="G154" s="457">
        <f t="shared" si="12"/>
        <v>0</v>
      </c>
      <c r="H154" s="457"/>
    </row>
    <row r="155" spans="1:8" x14ac:dyDescent="0.2">
      <c r="A155" s="431"/>
      <c r="B155" s="432" t="s">
        <v>3852</v>
      </c>
      <c r="C155" s="431" t="s">
        <v>3461</v>
      </c>
      <c r="D155" s="419">
        <v>1</v>
      </c>
      <c r="E155" s="456"/>
      <c r="F155" s="457"/>
      <c r="G155" s="457">
        <f t="shared" si="12"/>
        <v>0</v>
      </c>
      <c r="H155" s="457">
        <f t="shared" si="13"/>
        <v>0</v>
      </c>
    </row>
    <row r="156" spans="1:8" x14ac:dyDescent="0.2">
      <c r="A156" s="431"/>
      <c r="B156" s="432" t="s">
        <v>3853</v>
      </c>
      <c r="C156" s="431" t="s">
        <v>3461</v>
      </c>
      <c r="D156" s="419">
        <v>2</v>
      </c>
      <c r="E156" s="456"/>
      <c r="F156" s="457"/>
      <c r="G156" s="457">
        <f t="shared" si="12"/>
        <v>0</v>
      </c>
      <c r="H156" s="457">
        <f t="shared" si="13"/>
        <v>0</v>
      </c>
    </row>
    <row r="157" spans="1:8" x14ac:dyDescent="0.2">
      <c r="A157" s="431"/>
      <c r="B157" s="432" t="s">
        <v>3854</v>
      </c>
      <c r="C157" s="431" t="s">
        <v>3461</v>
      </c>
      <c r="D157" s="419">
        <v>1</v>
      </c>
      <c r="E157" s="456"/>
      <c r="F157" s="457"/>
      <c r="G157" s="457">
        <f t="shared" si="12"/>
        <v>0</v>
      </c>
      <c r="H157" s="457">
        <f t="shared" si="13"/>
        <v>0</v>
      </c>
    </row>
    <row r="158" spans="1:8" x14ac:dyDescent="0.2">
      <c r="A158" s="431"/>
      <c r="B158" s="432" t="s">
        <v>3855</v>
      </c>
      <c r="C158" s="431" t="s">
        <v>3783</v>
      </c>
      <c r="D158" s="419">
        <v>1</v>
      </c>
      <c r="E158" s="456"/>
      <c r="F158" s="457"/>
      <c r="G158" s="457">
        <f>D158*E158</f>
        <v>0</v>
      </c>
      <c r="H158" s="457">
        <f>D158*F158</f>
        <v>0</v>
      </c>
    </row>
    <row r="159" spans="1:8" x14ac:dyDescent="0.2">
      <c r="A159" s="428"/>
      <c r="B159" s="432" t="s">
        <v>3856</v>
      </c>
      <c r="C159" s="431" t="s">
        <v>3783</v>
      </c>
      <c r="D159" s="419">
        <v>1</v>
      </c>
      <c r="E159" s="456"/>
      <c r="F159" s="457"/>
      <c r="G159" s="457">
        <f>D159*E159</f>
        <v>0</v>
      </c>
      <c r="H159" s="457">
        <f>D159*F159</f>
        <v>0</v>
      </c>
    </row>
    <row r="160" spans="1:8" x14ac:dyDescent="0.2">
      <c r="A160" s="428"/>
      <c r="B160" s="432" t="s">
        <v>3857</v>
      </c>
      <c r="C160" s="431" t="s">
        <v>3783</v>
      </c>
      <c r="D160" s="419">
        <v>1</v>
      </c>
      <c r="E160" s="456"/>
      <c r="F160" s="457"/>
      <c r="G160" s="457">
        <f>D160*E160</f>
        <v>0</v>
      </c>
      <c r="H160" s="457">
        <f>F160*D160</f>
        <v>0</v>
      </c>
    </row>
    <row r="161" spans="1:8" x14ac:dyDescent="0.2">
      <c r="A161" s="428"/>
      <c r="B161" s="432"/>
      <c r="C161" s="431"/>
      <c r="D161" s="419"/>
      <c r="E161" s="456"/>
      <c r="F161" s="457"/>
      <c r="G161" s="457"/>
      <c r="H161" s="457"/>
    </row>
    <row r="162" spans="1:8" s="420" customFormat="1" ht="13.5" customHeight="1" x14ac:dyDescent="0.2">
      <c r="A162" s="428" t="s">
        <v>3802</v>
      </c>
      <c r="B162" s="429" t="s">
        <v>3768</v>
      </c>
      <c r="C162" s="428"/>
      <c r="D162" s="430"/>
      <c r="E162" s="452"/>
      <c r="F162" s="453"/>
      <c r="G162" s="453">
        <f>SUM(G108:G160)</f>
        <v>0</v>
      </c>
      <c r="H162" s="453">
        <f>SUM(H108:H160)</f>
        <v>0</v>
      </c>
    </row>
    <row r="163" spans="1:8" x14ac:dyDescent="0.2">
      <c r="A163" s="431"/>
      <c r="B163" s="432"/>
      <c r="C163" s="431"/>
      <c r="D163" s="419"/>
      <c r="E163" s="458"/>
      <c r="F163" s="459"/>
      <c r="G163" s="459"/>
      <c r="H163" s="459"/>
    </row>
    <row r="164" spans="1:8" x14ac:dyDescent="0.2">
      <c r="A164" s="431"/>
      <c r="B164" s="429" t="s">
        <v>3858</v>
      </c>
      <c r="C164" s="431"/>
      <c r="D164" s="419"/>
      <c r="E164" s="456"/>
      <c r="F164" s="457"/>
      <c r="G164" s="453">
        <f>G30+G55+G69+G91+G105+G162</f>
        <v>0</v>
      </c>
      <c r="H164" s="453">
        <f>H30+H55+H69+H91+H105+H162</f>
        <v>0</v>
      </c>
    </row>
    <row r="165" spans="1:8" x14ac:dyDescent="0.2">
      <c r="A165" s="431"/>
      <c r="B165" s="432"/>
      <c r="C165" s="431"/>
      <c r="D165" s="419"/>
      <c r="E165" s="456"/>
      <c r="F165" s="457"/>
      <c r="G165" s="457"/>
      <c r="H165" s="457"/>
    </row>
    <row r="166" spans="1:8" x14ac:dyDescent="0.2">
      <c r="A166" s="431"/>
      <c r="B166" s="432"/>
      <c r="C166" s="431"/>
      <c r="D166" s="419"/>
      <c r="E166" s="456"/>
      <c r="F166" s="457"/>
      <c r="G166" s="457"/>
      <c r="H166" s="457"/>
    </row>
    <row r="167" spans="1:8" x14ac:dyDescent="0.2">
      <c r="A167" s="431"/>
      <c r="B167" s="429" t="s">
        <v>3859</v>
      </c>
      <c r="C167" s="428"/>
      <c r="D167" s="419"/>
      <c r="E167" s="456"/>
      <c r="F167" s="453">
        <f>G164+H164</f>
        <v>0</v>
      </c>
      <c r="G167" s="457"/>
      <c r="H167" s="457"/>
    </row>
    <row r="168" spans="1:8" x14ac:dyDescent="0.2">
      <c r="A168" s="431"/>
      <c r="B168" s="429" t="s">
        <v>3860</v>
      </c>
      <c r="C168" s="431"/>
      <c r="D168" s="419"/>
      <c r="E168" s="456"/>
      <c r="F168" s="457">
        <f>0.21*F167</f>
        <v>0</v>
      </c>
      <c r="G168" s="457"/>
      <c r="H168" s="457"/>
    </row>
    <row r="169" spans="1:8" ht="13.5" thickBot="1" x14ac:dyDescent="0.25">
      <c r="A169" s="431"/>
      <c r="B169" s="432"/>
      <c r="C169" s="431"/>
      <c r="D169" s="419"/>
      <c r="E169" s="460"/>
      <c r="F169" s="461"/>
      <c r="G169" s="457"/>
      <c r="H169" s="457"/>
    </row>
    <row r="170" spans="1:8" x14ac:dyDescent="0.2">
      <c r="A170" s="431"/>
      <c r="B170" s="429" t="s">
        <v>3861</v>
      </c>
      <c r="C170" s="428"/>
      <c r="D170" s="419"/>
      <c r="E170" s="456"/>
      <c r="F170" s="453">
        <f>F167+F168</f>
        <v>0</v>
      </c>
      <c r="G170" s="457"/>
      <c r="H170" s="457"/>
    </row>
    <row r="171" spans="1:8" x14ac:dyDescent="0.2">
      <c r="A171" s="431"/>
      <c r="B171" s="432"/>
      <c r="C171" s="431"/>
      <c r="D171" s="419"/>
      <c r="E171" s="456"/>
      <c r="F171" s="457"/>
      <c r="G171" s="457"/>
      <c r="H171" s="457"/>
    </row>
    <row r="172" spans="1:8" ht="14.25" x14ac:dyDescent="0.2">
      <c r="A172" s="434"/>
      <c r="B172" s="435" t="s">
        <v>3862</v>
      </c>
      <c r="C172" s="434"/>
      <c r="D172" s="436"/>
      <c r="E172" s="462"/>
      <c r="F172" s="463"/>
      <c r="G172" s="463"/>
      <c r="H172" s="463"/>
    </row>
    <row r="173" spans="1:8" ht="14.25" x14ac:dyDescent="0.2">
      <c r="A173" s="434"/>
      <c r="B173" s="435" t="s">
        <v>3863</v>
      </c>
      <c r="C173" s="434"/>
      <c r="D173" s="436"/>
      <c r="E173" s="462"/>
      <c r="F173" s="463"/>
      <c r="G173" s="463"/>
      <c r="H173" s="463"/>
    </row>
    <row r="174" spans="1:8" ht="14.25" x14ac:dyDescent="0.2">
      <c r="A174" s="434"/>
      <c r="B174" s="435" t="s">
        <v>3864</v>
      </c>
      <c r="C174" s="434"/>
      <c r="D174" s="436"/>
      <c r="E174" s="462"/>
      <c r="F174" s="463"/>
      <c r="G174" s="463"/>
      <c r="H174" s="463"/>
    </row>
    <row r="175" spans="1:8" ht="14.25" x14ac:dyDescent="0.2">
      <c r="A175" s="434"/>
      <c r="B175" s="435"/>
      <c r="C175" s="434"/>
      <c r="D175" s="436"/>
      <c r="E175" s="437"/>
      <c r="F175" s="438"/>
      <c r="G175" s="438"/>
      <c r="H175" s="438"/>
    </row>
    <row r="176" spans="1:8" ht="14.25" x14ac:dyDescent="0.2">
      <c r="A176" s="434"/>
      <c r="B176" s="435"/>
      <c r="C176" s="434"/>
      <c r="D176" s="436"/>
      <c r="E176" s="437"/>
      <c r="F176" s="438"/>
      <c r="G176" s="438"/>
      <c r="H176" s="438"/>
    </row>
    <row r="177" spans="1:8" ht="14.25" x14ac:dyDescent="0.2">
      <c r="A177" s="434"/>
      <c r="B177" s="435"/>
      <c r="C177" s="434"/>
      <c r="D177" s="436"/>
      <c r="E177" s="437"/>
      <c r="F177" s="438"/>
      <c r="G177" s="438"/>
      <c r="H177" s="438"/>
    </row>
    <row r="178" spans="1:8" ht="14.25" x14ac:dyDescent="0.2">
      <c r="A178" s="434"/>
      <c r="B178" s="435"/>
      <c r="C178" s="434"/>
      <c r="D178" s="436"/>
      <c r="E178" s="437"/>
      <c r="F178" s="438"/>
      <c r="G178" s="438"/>
      <c r="H178" s="438"/>
    </row>
    <row r="179" spans="1:8" ht="14.25" x14ac:dyDescent="0.2">
      <c r="A179" s="434"/>
      <c r="B179" s="435"/>
      <c r="C179" s="434"/>
      <c r="D179" s="436"/>
      <c r="E179" s="437"/>
      <c r="F179" s="438"/>
      <c r="G179" s="438"/>
      <c r="H179" s="438"/>
    </row>
    <row r="180" spans="1:8" ht="14.25" x14ac:dyDescent="0.2">
      <c r="A180" s="434"/>
      <c r="B180" s="435"/>
      <c r="C180" s="434"/>
      <c r="D180" s="436"/>
      <c r="E180" s="437"/>
      <c r="F180" s="438"/>
      <c r="G180" s="438"/>
      <c r="H180" s="438"/>
    </row>
    <row r="181" spans="1:8" ht="14.25" x14ac:dyDescent="0.2">
      <c r="A181" s="434"/>
      <c r="B181" s="435"/>
      <c r="C181" s="434"/>
      <c r="D181" s="436"/>
      <c r="E181" s="437"/>
      <c r="F181" s="438"/>
      <c r="G181" s="438"/>
      <c r="H181" s="438"/>
    </row>
    <row r="182" spans="1:8" ht="14.25" x14ac:dyDescent="0.2">
      <c r="A182" s="434"/>
      <c r="B182" s="435"/>
      <c r="C182" s="434"/>
      <c r="D182" s="436"/>
      <c r="E182" s="437"/>
      <c r="F182" s="438"/>
      <c r="G182" s="438"/>
      <c r="H182" s="438"/>
    </row>
    <row r="183" spans="1:8" ht="14.25" x14ac:dyDescent="0.2">
      <c r="A183" s="434"/>
      <c r="B183" s="435"/>
      <c r="C183" s="434"/>
      <c r="D183" s="436"/>
      <c r="E183" s="437"/>
      <c r="F183" s="438"/>
      <c r="G183" s="438"/>
      <c r="H183" s="438"/>
    </row>
    <row r="184" spans="1:8" ht="14.25" x14ac:dyDescent="0.2">
      <c r="A184" s="434"/>
      <c r="B184" s="435"/>
      <c r="C184" s="434"/>
      <c r="D184" s="436"/>
      <c r="E184" s="437"/>
      <c r="F184" s="438"/>
      <c r="G184" s="438"/>
      <c r="H184" s="438"/>
    </row>
    <row r="185" spans="1:8" ht="14.25" x14ac:dyDescent="0.2">
      <c r="A185" s="434"/>
      <c r="B185" s="435"/>
      <c r="C185" s="434"/>
      <c r="D185" s="436"/>
      <c r="E185" s="437"/>
      <c r="F185" s="438"/>
      <c r="G185" s="438"/>
      <c r="H185" s="438"/>
    </row>
    <row r="186" spans="1:8" ht="14.25" x14ac:dyDescent="0.2">
      <c r="A186" s="434"/>
      <c r="B186" s="435"/>
      <c r="C186" s="434"/>
      <c r="D186" s="436"/>
      <c r="E186" s="437"/>
      <c r="F186" s="438"/>
      <c r="G186" s="438"/>
      <c r="H186" s="438"/>
    </row>
    <row r="187" spans="1:8" ht="14.25" x14ac:dyDescent="0.2">
      <c r="A187" s="434"/>
      <c r="B187" s="435"/>
      <c r="C187" s="434"/>
      <c r="D187" s="436"/>
      <c r="E187" s="439"/>
      <c r="F187" s="439"/>
      <c r="G187" s="439"/>
      <c r="H187" s="439"/>
    </row>
    <row r="188" spans="1:8" ht="14.25" x14ac:dyDescent="0.2">
      <c r="A188" s="434"/>
      <c r="B188" s="435"/>
      <c r="C188" s="434"/>
      <c r="D188" s="436"/>
      <c r="E188" s="439"/>
      <c r="F188" s="439"/>
      <c r="G188" s="439"/>
      <c r="H188" s="439"/>
    </row>
    <row r="189" spans="1:8" ht="14.25" x14ac:dyDescent="0.2">
      <c r="A189" s="434"/>
      <c r="B189" s="435"/>
      <c r="C189" s="434"/>
      <c r="D189" s="436"/>
      <c r="E189" s="439"/>
      <c r="F189" s="439"/>
      <c r="G189" s="439"/>
      <c r="H189" s="439"/>
    </row>
    <row r="190" spans="1:8" ht="14.25" x14ac:dyDescent="0.2">
      <c r="A190" s="434"/>
      <c r="B190" s="435"/>
      <c r="C190" s="434"/>
      <c r="D190" s="436"/>
      <c r="E190" s="439"/>
      <c r="F190" s="439"/>
      <c r="G190" s="439"/>
      <c r="H190" s="439"/>
    </row>
    <row r="191" spans="1:8" ht="14.25" x14ac:dyDescent="0.2">
      <c r="A191" s="434"/>
      <c r="B191" s="435"/>
      <c r="C191" s="434"/>
      <c r="D191" s="436"/>
      <c r="E191" s="439"/>
      <c r="F191" s="439"/>
      <c r="G191" s="439"/>
      <c r="H191" s="439"/>
    </row>
    <row r="192" spans="1:8" ht="14.25" x14ac:dyDescent="0.2">
      <c r="A192" s="434"/>
      <c r="B192" s="435"/>
      <c r="C192" s="434"/>
      <c r="D192" s="436"/>
      <c r="E192" s="439"/>
      <c r="F192" s="439"/>
      <c r="G192" s="439"/>
      <c r="H192" s="439"/>
    </row>
    <row r="193" spans="1:8" ht="14.25" x14ac:dyDescent="0.2">
      <c r="A193" s="434"/>
      <c r="B193" s="435"/>
      <c r="C193" s="434"/>
      <c r="D193" s="436"/>
      <c r="E193" s="439"/>
      <c r="F193" s="439"/>
      <c r="G193" s="439"/>
      <c r="H193" s="439"/>
    </row>
    <row r="194" spans="1:8" ht="14.25" x14ac:dyDescent="0.2">
      <c r="A194" s="434"/>
      <c r="B194" s="435"/>
      <c r="C194" s="434"/>
      <c r="D194" s="436"/>
      <c r="E194" s="439"/>
      <c r="F194" s="439"/>
      <c r="G194" s="439"/>
      <c r="H194" s="439"/>
    </row>
    <row r="195" spans="1:8" ht="14.25" x14ac:dyDescent="0.2">
      <c r="A195" s="434"/>
      <c r="B195" s="435"/>
      <c r="C195" s="434"/>
      <c r="D195" s="436"/>
      <c r="E195" s="439"/>
      <c r="F195" s="439"/>
      <c r="G195" s="439"/>
      <c r="H195" s="439"/>
    </row>
    <row r="196" spans="1:8" ht="14.25" x14ac:dyDescent="0.2">
      <c r="A196" s="434"/>
      <c r="B196" s="435"/>
      <c r="C196" s="434"/>
      <c r="D196" s="436"/>
      <c r="E196" s="439"/>
      <c r="F196" s="439"/>
      <c r="G196" s="439"/>
      <c r="H196" s="439"/>
    </row>
    <row r="197" spans="1:8" ht="14.25" x14ac:dyDescent="0.2">
      <c r="A197" s="434"/>
      <c r="B197" s="435"/>
      <c r="C197" s="434"/>
      <c r="D197" s="436"/>
      <c r="E197" s="439"/>
      <c r="F197" s="439"/>
      <c r="G197" s="439"/>
      <c r="H197" s="439"/>
    </row>
    <row r="198" spans="1:8" ht="14.25" x14ac:dyDescent="0.2">
      <c r="A198" s="434"/>
      <c r="B198" s="435"/>
      <c r="C198" s="434"/>
      <c r="D198" s="436"/>
      <c r="E198" s="439"/>
      <c r="F198" s="439"/>
      <c r="G198" s="439"/>
      <c r="H198" s="439"/>
    </row>
    <row r="199" spans="1:8" ht="14.25" x14ac:dyDescent="0.2">
      <c r="A199" s="434"/>
      <c r="B199" s="435"/>
      <c r="C199" s="434"/>
      <c r="D199" s="436"/>
      <c r="E199" s="439"/>
      <c r="F199" s="439"/>
      <c r="G199" s="439"/>
      <c r="H199" s="439"/>
    </row>
    <row r="200" spans="1:8" ht="14.25" x14ac:dyDescent="0.2">
      <c r="A200" s="434"/>
      <c r="B200" s="435"/>
      <c r="C200" s="434"/>
      <c r="D200" s="436"/>
      <c r="E200" s="439"/>
      <c r="F200" s="439"/>
      <c r="G200" s="439"/>
      <c r="H200" s="439"/>
    </row>
    <row r="201" spans="1:8" ht="14.25" x14ac:dyDescent="0.2">
      <c r="A201" s="434"/>
      <c r="B201" s="435"/>
      <c r="C201" s="434"/>
      <c r="D201" s="436"/>
      <c r="E201" s="439"/>
      <c r="F201" s="439"/>
      <c r="G201" s="439"/>
      <c r="H201" s="439"/>
    </row>
    <row r="202" spans="1:8" ht="14.25" x14ac:dyDescent="0.2">
      <c r="A202" s="434"/>
      <c r="B202" s="435"/>
      <c r="C202" s="434"/>
      <c r="D202" s="436"/>
      <c r="E202" s="439"/>
      <c r="F202" s="439"/>
      <c r="G202" s="439"/>
      <c r="H202" s="439"/>
    </row>
    <row r="203" spans="1:8" ht="14.25" x14ac:dyDescent="0.2">
      <c r="A203" s="434"/>
      <c r="B203" s="435"/>
      <c r="C203" s="434"/>
      <c r="D203" s="436"/>
      <c r="E203" s="439"/>
      <c r="F203" s="439"/>
      <c r="G203" s="439"/>
      <c r="H203" s="439"/>
    </row>
    <row r="204" spans="1:8" ht="14.25" x14ac:dyDescent="0.2">
      <c r="A204" s="434"/>
      <c r="B204" s="435"/>
      <c r="C204" s="434"/>
      <c r="D204" s="436"/>
      <c r="E204" s="439"/>
      <c r="F204" s="439"/>
      <c r="G204" s="439"/>
      <c r="H204" s="439"/>
    </row>
    <row r="205" spans="1:8" ht="14.25" x14ac:dyDescent="0.2">
      <c r="A205" s="434"/>
      <c r="B205" s="435"/>
      <c r="C205" s="434"/>
      <c r="D205" s="436"/>
      <c r="E205" s="439"/>
      <c r="F205" s="439"/>
      <c r="G205" s="439"/>
      <c r="H205" s="439"/>
    </row>
    <row r="206" spans="1:8" ht="14.25" x14ac:dyDescent="0.2">
      <c r="A206" s="434"/>
      <c r="B206" s="435"/>
      <c r="C206" s="434"/>
      <c r="D206" s="436"/>
      <c r="E206" s="439"/>
      <c r="F206" s="439"/>
      <c r="G206" s="439"/>
      <c r="H206" s="439"/>
    </row>
    <row r="207" spans="1:8" ht="14.25" x14ac:dyDescent="0.2">
      <c r="A207" s="434"/>
      <c r="B207" s="435"/>
      <c r="C207" s="434"/>
      <c r="D207" s="436"/>
      <c r="E207" s="439"/>
      <c r="F207" s="439"/>
      <c r="G207" s="439"/>
      <c r="H207" s="439"/>
    </row>
    <row r="208" spans="1:8" ht="14.25" x14ac:dyDescent="0.2">
      <c r="A208" s="434"/>
      <c r="B208" s="435"/>
      <c r="C208" s="434"/>
      <c r="D208" s="436"/>
      <c r="E208" s="439"/>
      <c r="F208" s="439"/>
      <c r="G208" s="439"/>
      <c r="H208" s="439"/>
    </row>
    <row r="209" spans="1:8" ht="14.25" x14ac:dyDescent="0.2">
      <c r="A209" s="434"/>
      <c r="B209" s="435"/>
      <c r="C209" s="434"/>
      <c r="D209" s="436"/>
      <c r="E209" s="439"/>
      <c r="F209" s="439"/>
      <c r="G209" s="439"/>
      <c r="H209" s="439"/>
    </row>
    <row r="210" spans="1:8" ht="14.25" x14ac:dyDescent="0.2">
      <c r="A210" s="434"/>
      <c r="B210" s="435"/>
      <c r="C210" s="434"/>
      <c r="D210" s="436"/>
      <c r="E210" s="439"/>
      <c r="F210" s="439"/>
      <c r="G210" s="439"/>
      <c r="H210" s="439"/>
    </row>
    <row r="211" spans="1:8" ht="14.25" x14ac:dyDescent="0.2">
      <c r="A211" s="434"/>
      <c r="B211" s="435"/>
      <c r="C211" s="434"/>
      <c r="D211" s="436"/>
      <c r="E211" s="439"/>
      <c r="F211" s="439"/>
      <c r="G211" s="439"/>
      <c r="H211" s="439"/>
    </row>
    <row r="212" spans="1:8" ht="14.25" x14ac:dyDescent="0.2">
      <c r="A212" s="434"/>
      <c r="B212" s="435"/>
      <c r="C212" s="434"/>
      <c r="D212" s="436"/>
      <c r="E212" s="439"/>
      <c r="F212" s="439"/>
      <c r="G212" s="439"/>
      <c r="H212" s="439"/>
    </row>
    <row r="213" spans="1:8" ht="14.25" x14ac:dyDescent="0.2">
      <c r="A213" s="434"/>
      <c r="B213" s="435"/>
      <c r="C213" s="434"/>
      <c r="D213" s="436"/>
      <c r="E213" s="439"/>
      <c r="F213" s="439"/>
      <c r="G213" s="439"/>
      <c r="H213" s="439"/>
    </row>
    <row r="214" spans="1:8" ht="14.25" x14ac:dyDescent="0.2">
      <c r="A214" s="434"/>
      <c r="B214" s="435"/>
      <c r="C214" s="434"/>
      <c r="D214" s="436"/>
      <c r="E214" s="439"/>
      <c r="F214" s="439"/>
      <c r="G214" s="439"/>
      <c r="H214" s="439"/>
    </row>
    <row r="215" spans="1:8" ht="14.25" x14ac:dyDescent="0.2">
      <c r="A215" s="434"/>
      <c r="B215" s="435"/>
      <c r="C215" s="434"/>
      <c r="D215" s="436"/>
      <c r="E215" s="439"/>
      <c r="F215" s="439"/>
      <c r="G215" s="439"/>
      <c r="H215" s="439"/>
    </row>
    <row r="216" spans="1:8" ht="14.25" x14ac:dyDescent="0.2">
      <c r="A216" s="434"/>
      <c r="B216" s="435"/>
      <c r="C216" s="434"/>
      <c r="D216" s="436"/>
      <c r="E216" s="439"/>
      <c r="F216" s="439"/>
      <c r="G216" s="439"/>
      <c r="H216" s="439"/>
    </row>
    <row r="217" spans="1:8" ht="14.25" x14ac:dyDescent="0.2">
      <c r="A217" s="434"/>
      <c r="B217" s="435"/>
      <c r="C217" s="434"/>
      <c r="D217" s="436"/>
      <c r="E217" s="439"/>
      <c r="F217" s="439"/>
      <c r="G217" s="439"/>
      <c r="H217" s="439"/>
    </row>
    <row r="218" spans="1:8" ht="14.25" x14ac:dyDescent="0.2">
      <c r="A218" s="434"/>
      <c r="B218" s="435"/>
      <c r="C218" s="434"/>
      <c r="D218" s="436"/>
      <c r="E218" s="439"/>
      <c r="F218" s="439"/>
      <c r="G218" s="439"/>
      <c r="H218" s="439"/>
    </row>
    <row r="219" spans="1:8" ht="14.25" x14ac:dyDescent="0.2">
      <c r="A219" s="434"/>
      <c r="B219" s="435"/>
      <c r="C219" s="434"/>
      <c r="D219" s="436"/>
      <c r="E219" s="439"/>
      <c r="F219" s="439"/>
      <c r="G219" s="439"/>
      <c r="H219" s="439"/>
    </row>
    <row r="220" spans="1:8" ht="14.25" x14ac:dyDescent="0.2">
      <c r="A220" s="434"/>
      <c r="B220" s="435"/>
      <c r="C220" s="434"/>
      <c r="D220" s="436"/>
      <c r="E220" s="439"/>
      <c r="F220" s="439"/>
      <c r="G220" s="439"/>
      <c r="H220" s="439"/>
    </row>
    <row r="221" spans="1:8" ht="14.25" x14ac:dyDescent="0.2">
      <c r="A221" s="434"/>
      <c r="B221" s="435"/>
      <c r="C221" s="434"/>
      <c r="D221" s="436"/>
      <c r="E221" s="439"/>
      <c r="F221" s="439"/>
      <c r="G221" s="439"/>
      <c r="H221" s="439"/>
    </row>
    <row r="222" spans="1:8" ht="14.25" x14ac:dyDescent="0.2">
      <c r="A222" s="434"/>
      <c r="B222" s="435"/>
      <c r="C222" s="434"/>
      <c r="D222" s="436"/>
      <c r="E222" s="439"/>
      <c r="F222" s="439"/>
      <c r="G222" s="439"/>
      <c r="H222" s="439"/>
    </row>
    <row r="223" spans="1:8" ht="14.25" x14ac:dyDescent="0.2">
      <c r="A223" s="434"/>
      <c r="B223" s="435"/>
      <c r="C223" s="434"/>
      <c r="D223" s="436"/>
      <c r="E223" s="439"/>
      <c r="F223" s="439"/>
      <c r="G223" s="439"/>
      <c r="H223" s="439"/>
    </row>
    <row r="224" spans="1:8" ht="14.25" x14ac:dyDescent="0.2">
      <c r="A224" s="434"/>
      <c r="B224" s="435"/>
      <c r="C224" s="434"/>
      <c r="D224" s="436"/>
      <c r="E224" s="439"/>
      <c r="F224" s="439"/>
      <c r="G224" s="439"/>
      <c r="H224" s="439"/>
    </row>
    <row r="225" spans="1:8" ht="14.25" x14ac:dyDescent="0.2">
      <c r="A225" s="434"/>
      <c r="B225" s="435"/>
      <c r="C225" s="434"/>
      <c r="D225" s="436"/>
      <c r="E225" s="439"/>
      <c r="F225" s="439"/>
      <c r="G225" s="439"/>
      <c r="H225" s="439"/>
    </row>
    <row r="226" spans="1:8" ht="14.25" x14ac:dyDescent="0.2">
      <c r="A226" s="434"/>
      <c r="B226" s="435"/>
      <c r="C226" s="434"/>
      <c r="D226" s="436"/>
      <c r="E226" s="439"/>
      <c r="F226" s="439"/>
      <c r="G226" s="439"/>
      <c r="H226" s="439"/>
    </row>
    <row r="227" spans="1:8" ht="14.25" x14ac:dyDescent="0.2">
      <c r="A227" s="434"/>
      <c r="B227" s="435"/>
      <c r="C227" s="434"/>
      <c r="D227" s="436"/>
      <c r="E227" s="439"/>
      <c r="F227" s="439"/>
      <c r="G227" s="439"/>
      <c r="H227" s="439"/>
    </row>
    <row r="228" spans="1:8" ht="14.25" x14ac:dyDescent="0.2">
      <c r="A228" s="434"/>
      <c r="B228" s="435"/>
      <c r="C228" s="434"/>
      <c r="D228" s="436"/>
      <c r="E228" s="439"/>
      <c r="F228" s="439"/>
      <c r="G228" s="439"/>
      <c r="H228" s="439"/>
    </row>
    <row r="229" spans="1:8" ht="14.25" x14ac:dyDescent="0.2">
      <c r="A229" s="434"/>
      <c r="B229" s="435"/>
      <c r="C229" s="434"/>
      <c r="D229" s="436"/>
      <c r="E229" s="439"/>
      <c r="F229" s="439"/>
      <c r="G229" s="439"/>
      <c r="H229" s="439"/>
    </row>
    <row r="230" spans="1:8" ht="14.25" x14ac:dyDescent="0.2">
      <c r="A230" s="434"/>
      <c r="B230" s="435"/>
      <c r="C230" s="434"/>
      <c r="D230" s="436"/>
      <c r="E230" s="439"/>
      <c r="F230" s="439"/>
      <c r="G230" s="439"/>
      <c r="H230" s="439"/>
    </row>
    <row r="231" spans="1:8" ht="14.25" x14ac:dyDescent="0.2">
      <c r="A231" s="434"/>
      <c r="B231" s="435"/>
      <c r="C231" s="434"/>
      <c r="D231" s="436"/>
      <c r="E231" s="439"/>
      <c r="F231" s="439"/>
      <c r="G231" s="439"/>
      <c r="H231" s="439"/>
    </row>
    <row r="232" spans="1:8" ht="14.25" x14ac:dyDescent="0.2">
      <c r="A232" s="434"/>
      <c r="B232" s="435"/>
      <c r="C232" s="434"/>
      <c r="D232" s="436"/>
      <c r="E232" s="439"/>
      <c r="F232" s="439"/>
      <c r="G232" s="439"/>
      <c r="H232" s="439"/>
    </row>
    <row r="233" spans="1:8" ht="14.25" x14ac:dyDescent="0.2">
      <c r="A233" s="434"/>
      <c r="B233" s="435"/>
      <c r="C233" s="434"/>
      <c r="D233" s="436"/>
      <c r="E233" s="439"/>
      <c r="F233" s="439"/>
      <c r="G233" s="439"/>
      <c r="H233" s="439"/>
    </row>
    <row r="234" spans="1:8" ht="14.25" x14ac:dyDescent="0.2">
      <c r="A234" s="434"/>
      <c r="B234" s="435"/>
      <c r="C234" s="434"/>
      <c r="D234" s="436"/>
      <c r="E234" s="439"/>
      <c r="F234" s="439"/>
      <c r="G234" s="439"/>
      <c r="H234" s="439"/>
    </row>
    <row r="235" spans="1:8" ht="14.25" x14ac:dyDescent="0.2">
      <c r="A235" s="434"/>
      <c r="B235" s="435"/>
      <c r="C235" s="434"/>
      <c r="D235" s="436"/>
      <c r="E235" s="439"/>
      <c r="F235" s="439"/>
      <c r="G235" s="439"/>
      <c r="H235" s="439"/>
    </row>
    <row r="236" spans="1:8" ht="14.25" x14ac:dyDescent="0.2">
      <c r="A236" s="434"/>
      <c r="B236" s="435"/>
      <c r="C236" s="434"/>
      <c r="D236" s="436"/>
      <c r="E236" s="439"/>
      <c r="F236" s="439"/>
      <c r="G236" s="439"/>
      <c r="H236" s="439"/>
    </row>
    <row r="237" spans="1:8" ht="14.25" x14ac:dyDescent="0.2">
      <c r="A237" s="434"/>
      <c r="B237" s="435"/>
      <c r="C237" s="434"/>
      <c r="D237" s="436"/>
      <c r="E237" s="439"/>
      <c r="F237" s="439"/>
      <c r="G237" s="439"/>
      <c r="H237" s="439"/>
    </row>
    <row r="238" spans="1:8" ht="14.25" x14ac:dyDescent="0.2">
      <c r="A238" s="434"/>
      <c r="B238" s="435"/>
      <c r="C238" s="434"/>
      <c r="D238" s="436"/>
      <c r="E238" s="439"/>
      <c r="F238" s="439"/>
      <c r="G238" s="439"/>
      <c r="H238" s="439"/>
    </row>
    <row r="239" spans="1:8" ht="14.25" x14ac:dyDescent="0.2">
      <c r="A239" s="434"/>
      <c r="B239" s="435"/>
      <c r="C239" s="434"/>
      <c r="D239" s="436"/>
      <c r="E239" s="439"/>
      <c r="F239" s="439"/>
      <c r="G239" s="439"/>
      <c r="H239" s="439"/>
    </row>
    <row r="240" spans="1:8" ht="14.25" x14ac:dyDescent="0.2">
      <c r="A240" s="434"/>
      <c r="B240" s="435"/>
      <c r="C240" s="434"/>
      <c r="D240" s="436"/>
      <c r="E240" s="439"/>
      <c r="F240" s="439"/>
      <c r="G240" s="439"/>
      <c r="H240" s="439"/>
    </row>
    <row r="241" spans="1:8" ht="14.25" x14ac:dyDescent="0.2">
      <c r="A241" s="434"/>
      <c r="B241" s="435"/>
      <c r="C241" s="434"/>
      <c r="D241" s="436"/>
      <c r="E241" s="439"/>
      <c r="F241" s="439"/>
      <c r="G241" s="439"/>
      <c r="H241" s="439"/>
    </row>
    <row r="242" spans="1:8" ht="14.25" x14ac:dyDescent="0.2">
      <c r="A242" s="434"/>
      <c r="B242" s="435"/>
      <c r="C242" s="434"/>
      <c r="D242" s="436"/>
      <c r="E242" s="439"/>
      <c r="F242" s="439"/>
      <c r="G242" s="439"/>
      <c r="H242" s="439"/>
    </row>
    <row r="243" spans="1:8" ht="14.25" x14ac:dyDescent="0.2">
      <c r="A243" s="434"/>
      <c r="B243" s="435"/>
      <c r="C243" s="434"/>
      <c r="D243" s="436"/>
      <c r="E243" s="439"/>
      <c r="F243" s="439"/>
      <c r="G243" s="439"/>
      <c r="H243" s="439"/>
    </row>
    <row r="244" spans="1:8" ht="14.25" x14ac:dyDescent="0.2">
      <c r="A244" s="434"/>
      <c r="B244" s="435"/>
      <c r="C244" s="434"/>
      <c r="D244" s="436"/>
      <c r="E244" s="439"/>
      <c r="F244" s="439"/>
      <c r="G244" s="439"/>
      <c r="H244" s="439"/>
    </row>
    <row r="245" spans="1:8" ht="14.25" x14ac:dyDescent="0.2">
      <c r="A245" s="434"/>
      <c r="B245" s="435"/>
      <c r="C245" s="434"/>
      <c r="D245" s="436"/>
      <c r="E245" s="439"/>
      <c r="F245" s="439"/>
      <c r="G245" s="439"/>
      <c r="H245" s="439"/>
    </row>
    <row r="246" spans="1:8" ht="14.25" x14ac:dyDescent="0.2">
      <c r="A246" s="434"/>
      <c r="B246" s="435"/>
      <c r="C246" s="434"/>
      <c r="D246" s="436"/>
      <c r="E246" s="439"/>
      <c r="F246" s="439"/>
      <c r="G246" s="439"/>
      <c r="H246" s="439"/>
    </row>
    <row r="247" spans="1:8" ht="14.25" x14ac:dyDescent="0.2">
      <c r="A247" s="434"/>
      <c r="B247" s="435"/>
      <c r="C247" s="434"/>
      <c r="D247" s="436"/>
      <c r="E247" s="439"/>
      <c r="F247" s="439"/>
      <c r="G247" s="439"/>
      <c r="H247" s="439"/>
    </row>
    <row r="248" spans="1:8" ht="14.25" x14ac:dyDescent="0.2">
      <c r="A248" s="434"/>
      <c r="B248" s="435"/>
      <c r="C248" s="434"/>
      <c r="D248" s="436"/>
      <c r="E248" s="439"/>
      <c r="F248" s="439"/>
      <c r="G248" s="439"/>
      <c r="H248" s="439"/>
    </row>
    <row r="249" spans="1:8" ht="14.25" x14ac:dyDescent="0.2">
      <c r="A249" s="434"/>
      <c r="B249" s="435"/>
      <c r="C249" s="434"/>
      <c r="D249" s="436"/>
      <c r="E249" s="439"/>
      <c r="F249" s="439"/>
      <c r="G249" s="439"/>
      <c r="H249" s="439"/>
    </row>
    <row r="250" spans="1:8" ht="14.25" x14ac:dyDescent="0.2">
      <c r="A250" s="434"/>
      <c r="B250" s="435"/>
      <c r="C250" s="434"/>
      <c r="D250" s="436"/>
      <c r="E250" s="439"/>
      <c r="F250" s="439"/>
      <c r="G250" s="439"/>
      <c r="H250" s="439"/>
    </row>
    <row r="251" spans="1:8" ht="14.25" x14ac:dyDescent="0.2">
      <c r="A251" s="434"/>
      <c r="B251" s="435"/>
      <c r="C251" s="434"/>
      <c r="D251" s="436"/>
      <c r="E251" s="439"/>
      <c r="F251" s="439"/>
      <c r="G251" s="439"/>
      <c r="H251" s="439"/>
    </row>
    <row r="252" spans="1:8" ht="14.25" x14ac:dyDescent="0.2">
      <c r="A252" s="434"/>
      <c r="B252" s="435"/>
      <c r="C252" s="434"/>
      <c r="D252" s="436"/>
      <c r="E252" s="439"/>
      <c r="F252" s="439"/>
      <c r="G252" s="439"/>
      <c r="H252" s="439"/>
    </row>
    <row r="253" spans="1:8" ht="14.25" x14ac:dyDescent="0.2">
      <c r="A253" s="434"/>
      <c r="B253" s="435"/>
      <c r="C253" s="434"/>
      <c r="D253" s="436"/>
      <c r="E253" s="439"/>
      <c r="F253" s="439"/>
      <c r="G253" s="439"/>
      <c r="H253" s="439"/>
    </row>
    <row r="254" spans="1:8" ht="14.25" x14ac:dyDescent="0.2">
      <c r="A254" s="434"/>
      <c r="B254" s="435"/>
      <c r="C254" s="434"/>
      <c r="D254" s="436"/>
      <c r="E254" s="439"/>
      <c r="F254" s="439"/>
      <c r="G254" s="439"/>
      <c r="H254" s="439"/>
    </row>
    <row r="255" spans="1:8" ht="14.25" x14ac:dyDescent="0.2">
      <c r="A255" s="434"/>
      <c r="B255" s="435"/>
      <c r="C255" s="434"/>
      <c r="D255" s="436"/>
      <c r="E255" s="439"/>
      <c r="F255" s="439"/>
      <c r="G255" s="439"/>
      <c r="H255" s="439"/>
    </row>
    <row r="256" spans="1:8" ht="14.25" x14ac:dyDescent="0.2">
      <c r="A256" s="434"/>
      <c r="B256" s="435"/>
      <c r="C256" s="434"/>
      <c r="D256" s="436"/>
      <c r="E256" s="439"/>
      <c r="F256" s="439"/>
      <c r="G256" s="439"/>
      <c r="H256" s="439"/>
    </row>
    <row r="257" spans="1:8" ht="14.25" x14ac:dyDescent="0.2">
      <c r="A257" s="434"/>
      <c r="B257" s="435"/>
      <c r="C257" s="434"/>
      <c r="D257" s="436"/>
      <c r="E257" s="439"/>
      <c r="F257" s="439"/>
      <c r="G257" s="439"/>
      <c r="H257" s="439"/>
    </row>
    <row r="258" spans="1:8" ht="14.25" x14ac:dyDescent="0.2">
      <c r="A258" s="434"/>
      <c r="B258" s="435"/>
      <c r="C258" s="434"/>
      <c r="D258" s="436"/>
      <c r="E258" s="439"/>
      <c r="F258" s="439"/>
      <c r="G258" s="439"/>
      <c r="H258" s="439"/>
    </row>
    <row r="259" spans="1:8" ht="14.25" x14ac:dyDescent="0.2">
      <c r="A259" s="434"/>
      <c r="B259" s="435"/>
      <c r="C259" s="434"/>
      <c r="D259" s="436"/>
      <c r="E259" s="439"/>
      <c r="F259" s="439"/>
      <c r="G259" s="439"/>
      <c r="H259" s="439"/>
    </row>
    <row r="260" spans="1:8" ht="14.25" x14ac:dyDescent="0.2">
      <c r="A260" s="434"/>
      <c r="B260" s="435"/>
      <c r="C260" s="434"/>
      <c r="D260" s="436"/>
      <c r="E260" s="439"/>
      <c r="F260" s="439"/>
      <c r="G260" s="439"/>
      <c r="H260" s="439"/>
    </row>
    <row r="261" spans="1:8" ht="14.25" x14ac:dyDescent="0.2">
      <c r="A261" s="434"/>
      <c r="B261" s="435"/>
      <c r="C261" s="434"/>
      <c r="D261" s="436"/>
      <c r="E261" s="439"/>
      <c r="F261" s="439"/>
      <c r="G261" s="439"/>
      <c r="H261" s="439"/>
    </row>
    <row r="262" spans="1:8" ht="14.25" x14ac:dyDescent="0.2">
      <c r="A262" s="434"/>
      <c r="B262" s="435"/>
      <c r="C262" s="434"/>
      <c r="D262" s="436"/>
      <c r="E262" s="439"/>
      <c r="F262" s="439"/>
      <c r="G262" s="439"/>
      <c r="H262" s="439"/>
    </row>
    <row r="263" spans="1:8" ht="14.25" x14ac:dyDescent="0.2">
      <c r="A263" s="434"/>
      <c r="B263" s="435"/>
      <c r="C263" s="434"/>
      <c r="D263" s="436"/>
      <c r="E263" s="439"/>
      <c r="F263" s="439"/>
      <c r="G263" s="439"/>
      <c r="H263" s="439"/>
    </row>
    <row r="264" spans="1:8" ht="14.25" x14ac:dyDescent="0.2">
      <c r="A264" s="434"/>
      <c r="B264" s="435"/>
      <c r="C264" s="434"/>
      <c r="D264" s="436"/>
      <c r="E264" s="439"/>
      <c r="F264" s="439"/>
      <c r="G264" s="439"/>
      <c r="H264" s="439"/>
    </row>
    <row r="265" spans="1:8" ht="14.25" x14ac:dyDescent="0.2">
      <c r="A265" s="434"/>
      <c r="B265" s="435"/>
      <c r="C265" s="434"/>
      <c r="D265" s="436"/>
      <c r="E265" s="439"/>
      <c r="F265" s="439"/>
      <c r="G265" s="439"/>
      <c r="H265" s="439"/>
    </row>
    <row r="266" spans="1:8" ht="14.25" x14ac:dyDescent="0.2">
      <c r="A266" s="434"/>
      <c r="B266" s="435"/>
      <c r="C266" s="434"/>
      <c r="D266" s="436"/>
      <c r="E266" s="439"/>
      <c r="F266" s="439"/>
      <c r="G266" s="439"/>
      <c r="H266" s="439"/>
    </row>
    <row r="267" spans="1:8" ht="14.25" x14ac:dyDescent="0.2">
      <c r="A267" s="434"/>
      <c r="B267" s="435"/>
      <c r="C267" s="434"/>
      <c r="D267" s="436"/>
      <c r="E267" s="439"/>
      <c r="F267" s="439"/>
      <c r="G267" s="439"/>
      <c r="H267" s="439"/>
    </row>
    <row r="268" spans="1:8" ht="14.25" x14ac:dyDescent="0.2">
      <c r="A268" s="434"/>
      <c r="B268" s="435"/>
      <c r="C268" s="434"/>
      <c r="D268" s="436"/>
      <c r="E268" s="439"/>
      <c r="F268" s="439"/>
      <c r="G268" s="439"/>
      <c r="H268" s="439"/>
    </row>
    <row r="269" spans="1:8" ht="14.25" x14ac:dyDescent="0.2">
      <c r="A269" s="434"/>
      <c r="B269" s="435"/>
      <c r="C269" s="434"/>
      <c r="D269" s="436"/>
      <c r="E269" s="439"/>
      <c r="F269" s="439"/>
      <c r="G269" s="439"/>
      <c r="H269" s="439"/>
    </row>
    <row r="270" spans="1:8" ht="14.25" x14ac:dyDescent="0.2">
      <c r="A270" s="434"/>
      <c r="B270" s="435"/>
      <c r="C270" s="434"/>
      <c r="D270" s="436"/>
      <c r="E270" s="439"/>
      <c r="F270" s="439"/>
      <c r="G270" s="439"/>
      <c r="H270" s="439"/>
    </row>
    <row r="271" spans="1:8" ht="14.25" x14ac:dyDescent="0.2">
      <c r="A271" s="434"/>
      <c r="B271" s="435"/>
      <c r="C271" s="434"/>
      <c r="D271" s="436"/>
      <c r="E271" s="439"/>
      <c r="F271" s="439"/>
      <c r="G271" s="439"/>
      <c r="H271" s="439"/>
    </row>
    <row r="272" spans="1:8" ht="14.25" x14ac:dyDescent="0.2">
      <c r="A272" s="434"/>
      <c r="B272" s="435"/>
      <c r="C272" s="434"/>
      <c r="D272" s="436"/>
      <c r="E272" s="439"/>
      <c r="F272" s="439"/>
      <c r="G272" s="439"/>
      <c r="H272" s="439"/>
    </row>
    <row r="273" spans="1:8" ht="14.25" x14ac:dyDescent="0.2">
      <c r="A273" s="434"/>
      <c r="B273" s="435"/>
      <c r="C273" s="434"/>
      <c r="D273" s="436"/>
      <c r="E273" s="439"/>
      <c r="F273" s="439"/>
      <c r="G273" s="439"/>
      <c r="H273" s="439"/>
    </row>
    <row r="274" spans="1:8" ht="14.25" x14ac:dyDescent="0.2">
      <c r="A274" s="434"/>
      <c r="B274" s="435"/>
      <c r="C274" s="434"/>
      <c r="D274" s="436"/>
      <c r="E274" s="439"/>
      <c r="F274" s="439"/>
      <c r="G274" s="439"/>
      <c r="H274" s="439"/>
    </row>
    <row r="275" spans="1:8" ht="14.25" x14ac:dyDescent="0.2">
      <c r="A275" s="434"/>
      <c r="B275" s="435"/>
      <c r="C275" s="434"/>
      <c r="D275" s="436"/>
      <c r="E275" s="439"/>
      <c r="F275" s="439"/>
      <c r="G275" s="439"/>
      <c r="H275" s="439"/>
    </row>
    <row r="276" spans="1:8" ht="14.25" x14ac:dyDescent="0.2">
      <c r="A276" s="434"/>
      <c r="B276" s="435"/>
      <c r="C276" s="434"/>
      <c r="D276" s="436"/>
      <c r="E276" s="439"/>
      <c r="F276" s="439"/>
      <c r="G276" s="439"/>
      <c r="H276" s="439"/>
    </row>
    <row r="277" spans="1:8" ht="14.25" x14ac:dyDescent="0.2">
      <c r="A277" s="434"/>
      <c r="B277" s="435"/>
      <c r="C277" s="434"/>
      <c r="D277" s="436"/>
      <c r="E277" s="439"/>
      <c r="F277" s="439"/>
      <c r="G277" s="439"/>
      <c r="H277" s="439"/>
    </row>
    <row r="278" spans="1:8" ht="14.25" x14ac:dyDescent="0.2">
      <c r="A278" s="434"/>
      <c r="B278" s="435"/>
      <c r="C278" s="434"/>
      <c r="D278" s="436"/>
      <c r="E278" s="439"/>
      <c r="F278" s="439"/>
      <c r="G278" s="439"/>
      <c r="H278" s="439"/>
    </row>
    <row r="279" spans="1:8" ht="14.25" x14ac:dyDescent="0.2">
      <c r="A279" s="434"/>
      <c r="B279" s="435"/>
      <c r="C279" s="434"/>
      <c r="D279" s="436"/>
      <c r="E279" s="439"/>
      <c r="F279" s="439"/>
      <c r="G279" s="439"/>
      <c r="H279" s="439"/>
    </row>
    <row r="280" spans="1:8" ht="14.25" x14ac:dyDescent="0.2">
      <c r="A280" s="434"/>
      <c r="B280" s="435"/>
      <c r="C280" s="434"/>
      <c r="D280" s="436"/>
      <c r="E280" s="439"/>
      <c r="F280" s="439"/>
      <c r="G280" s="439"/>
      <c r="H280" s="439"/>
    </row>
    <row r="281" spans="1:8" ht="14.25" x14ac:dyDescent="0.2">
      <c r="A281" s="434"/>
      <c r="B281" s="435"/>
      <c r="C281" s="434"/>
      <c r="D281" s="436"/>
      <c r="E281" s="439"/>
      <c r="F281" s="439"/>
      <c r="G281" s="439"/>
      <c r="H281" s="439"/>
    </row>
    <row r="282" spans="1:8" ht="14.25" x14ac:dyDescent="0.2">
      <c r="A282" s="434"/>
      <c r="B282" s="435"/>
      <c r="C282" s="434"/>
      <c r="D282" s="436"/>
      <c r="E282" s="439"/>
      <c r="F282" s="439"/>
      <c r="G282" s="439"/>
      <c r="H282" s="439"/>
    </row>
    <row r="283" spans="1:8" ht="14.25" x14ac:dyDescent="0.2">
      <c r="A283" s="434"/>
      <c r="B283" s="435"/>
      <c r="C283" s="434"/>
      <c r="D283" s="436"/>
      <c r="E283" s="439"/>
      <c r="F283" s="439"/>
      <c r="G283" s="439"/>
      <c r="H283" s="439"/>
    </row>
    <row r="284" spans="1:8" ht="14.25" x14ac:dyDescent="0.2">
      <c r="A284" s="434"/>
      <c r="B284" s="435"/>
      <c r="C284" s="434"/>
      <c r="D284" s="436"/>
      <c r="E284" s="439"/>
      <c r="F284" s="439"/>
      <c r="G284" s="439"/>
      <c r="H284" s="439"/>
    </row>
    <row r="285" spans="1:8" ht="14.25" x14ac:dyDescent="0.2">
      <c r="A285" s="434"/>
      <c r="B285" s="435"/>
      <c r="C285" s="434"/>
      <c r="D285" s="436"/>
      <c r="E285" s="439"/>
      <c r="F285" s="439"/>
      <c r="G285" s="439"/>
      <c r="H285" s="439"/>
    </row>
    <row r="286" spans="1:8" ht="14.25" x14ac:dyDescent="0.2">
      <c r="A286" s="434"/>
      <c r="B286" s="435"/>
      <c r="C286" s="434"/>
      <c r="D286" s="436"/>
      <c r="E286" s="439"/>
      <c r="F286" s="439"/>
      <c r="G286" s="439"/>
      <c r="H286" s="439"/>
    </row>
    <row r="287" spans="1:8" ht="14.25" x14ac:dyDescent="0.2">
      <c r="A287" s="434"/>
      <c r="B287" s="435"/>
      <c r="C287" s="434"/>
      <c r="D287" s="436"/>
      <c r="E287" s="439"/>
      <c r="F287" s="439"/>
      <c r="G287" s="439"/>
      <c r="H287" s="439"/>
    </row>
    <row r="288" spans="1:8" ht="14.25" x14ac:dyDescent="0.2">
      <c r="A288" s="434"/>
      <c r="B288" s="435"/>
      <c r="C288" s="434"/>
      <c r="D288" s="436"/>
      <c r="E288" s="439"/>
      <c r="F288" s="439"/>
      <c r="G288" s="439"/>
      <c r="H288" s="439"/>
    </row>
    <row r="289" spans="1:8" ht="14.25" x14ac:dyDescent="0.2">
      <c r="A289" s="434"/>
      <c r="B289" s="435"/>
      <c r="C289" s="434"/>
      <c r="D289" s="436"/>
      <c r="E289" s="439"/>
      <c r="F289" s="439"/>
      <c r="G289" s="439"/>
      <c r="H289" s="439"/>
    </row>
    <row r="290" spans="1:8" ht="14.25" x14ac:dyDescent="0.2">
      <c r="A290" s="434"/>
      <c r="B290" s="435"/>
      <c r="C290" s="434"/>
      <c r="D290" s="436"/>
      <c r="E290" s="439"/>
      <c r="F290" s="439"/>
      <c r="G290" s="439"/>
      <c r="H290" s="439"/>
    </row>
    <row r="291" spans="1:8" ht="14.25" x14ac:dyDescent="0.2">
      <c r="A291" s="434"/>
      <c r="B291" s="435"/>
      <c r="C291" s="434"/>
      <c r="D291" s="436"/>
      <c r="E291" s="439"/>
      <c r="F291" s="439"/>
      <c r="G291" s="439"/>
      <c r="H291" s="439"/>
    </row>
    <row r="292" spans="1:8" ht="14.25" x14ac:dyDescent="0.2">
      <c r="A292" s="434"/>
      <c r="B292" s="435"/>
      <c r="C292" s="434"/>
      <c r="D292" s="436"/>
      <c r="E292" s="439"/>
      <c r="F292" s="439"/>
      <c r="G292" s="439"/>
      <c r="H292" s="439"/>
    </row>
    <row r="293" spans="1:8" ht="14.25" x14ac:dyDescent="0.2">
      <c r="A293" s="434"/>
      <c r="B293" s="435"/>
      <c r="C293" s="434"/>
      <c r="D293" s="436"/>
      <c r="E293" s="439"/>
      <c r="F293" s="439"/>
      <c r="G293" s="439"/>
      <c r="H293" s="439"/>
    </row>
    <row r="294" spans="1:8" ht="14.25" x14ac:dyDescent="0.2">
      <c r="A294" s="434"/>
      <c r="B294" s="435"/>
      <c r="C294" s="434"/>
      <c r="D294" s="436"/>
      <c r="E294" s="439"/>
      <c r="F294" s="439"/>
      <c r="G294" s="439"/>
      <c r="H294" s="439"/>
    </row>
    <row r="295" spans="1:8" ht="14.25" x14ac:dyDescent="0.2">
      <c r="A295" s="434"/>
      <c r="B295" s="435"/>
      <c r="C295" s="434"/>
      <c r="D295" s="436"/>
      <c r="E295" s="439"/>
      <c r="F295" s="439"/>
      <c r="G295" s="439"/>
      <c r="H295" s="439"/>
    </row>
    <row r="296" spans="1:8" ht="14.25" x14ac:dyDescent="0.2">
      <c r="A296" s="434"/>
      <c r="B296" s="435"/>
      <c r="C296" s="434"/>
      <c r="D296" s="436"/>
      <c r="E296" s="439"/>
      <c r="F296" s="439"/>
      <c r="G296" s="439"/>
      <c r="H296" s="439"/>
    </row>
    <row r="297" spans="1:8" ht="14.25" x14ac:dyDescent="0.2">
      <c r="A297" s="434"/>
      <c r="B297" s="435"/>
      <c r="C297" s="434"/>
      <c r="D297" s="436"/>
      <c r="E297" s="439"/>
      <c r="F297" s="439"/>
      <c r="G297" s="439"/>
      <c r="H297" s="439"/>
    </row>
    <row r="298" spans="1:8" ht="14.25" x14ac:dyDescent="0.2">
      <c r="A298" s="434"/>
      <c r="B298" s="435"/>
      <c r="C298" s="434"/>
      <c r="D298" s="436"/>
      <c r="E298" s="439"/>
      <c r="F298" s="439"/>
      <c r="G298" s="439"/>
      <c r="H298" s="439"/>
    </row>
    <row r="299" spans="1:8" ht="14.25" x14ac:dyDescent="0.2">
      <c r="A299" s="434"/>
      <c r="B299" s="435"/>
      <c r="C299" s="434"/>
      <c r="D299" s="436"/>
      <c r="E299" s="439"/>
      <c r="F299" s="439"/>
      <c r="G299" s="439"/>
      <c r="H299" s="439"/>
    </row>
    <row r="300" spans="1:8" ht="14.25" x14ac:dyDescent="0.2">
      <c r="A300" s="434"/>
      <c r="B300" s="435"/>
      <c r="C300" s="434"/>
      <c r="D300" s="436"/>
      <c r="E300" s="439"/>
      <c r="F300" s="439"/>
      <c r="G300" s="439"/>
      <c r="H300" s="439"/>
    </row>
    <row r="301" spans="1:8" ht="14.25" x14ac:dyDescent="0.2">
      <c r="A301" s="434"/>
      <c r="B301" s="435"/>
      <c r="C301" s="434"/>
      <c r="D301" s="436"/>
      <c r="E301" s="439"/>
      <c r="F301" s="439"/>
      <c r="G301" s="439"/>
      <c r="H301" s="439"/>
    </row>
    <row r="302" spans="1:8" ht="14.25" x14ac:dyDescent="0.2">
      <c r="A302" s="434"/>
      <c r="B302" s="435"/>
      <c r="C302" s="434"/>
      <c r="D302" s="436"/>
      <c r="E302" s="439"/>
      <c r="F302" s="439"/>
      <c r="G302" s="439"/>
      <c r="H302" s="439"/>
    </row>
    <row r="303" spans="1:8" ht="14.25" x14ac:dyDescent="0.2">
      <c r="A303" s="434"/>
      <c r="B303" s="435"/>
      <c r="C303" s="434"/>
      <c r="D303" s="436"/>
      <c r="E303" s="439"/>
      <c r="F303" s="439"/>
      <c r="G303" s="439"/>
      <c r="H303" s="439"/>
    </row>
    <row r="304" spans="1:8" ht="14.25" x14ac:dyDescent="0.2">
      <c r="A304" s="434"/>
      <c r="B304" s="435"/>
      <c r="C304" s="434"/>
      <c r="D304" s="436"/>
      <c r="E304" s="439"/>
      <c r="F304" s="439"/>
      <c r="G304" s="439"/>
      <c r="H304" s="439"/>
    </row>
    <row r="305" spans="1:8" ht="14.25" x14ac:dyDescent="0.2">
      <c r="A305" s="434"/>
      <c r="B305" s="435"/>
      <c r="C305" s="434"/>
      <c r="D305" s="436"/>
      <c r="E305" s="439"/>
      <c r="F305" s="439"/>
      <c r="G305" s="439"/>
      <c r="H305" s="439"/>
    </row>
    <row r="306" spans="1:8" ht="14.25" x14ac:dyDescent="0.2">
      <c r="A306" s="434"/>
      <c r="B306" s="435"/>
      <c r="C306" s="434"/>
      <c r="D306" s="436"/>
      <c r="E306" s="439"/>
      <c r="F306" s="439"/>
      <c r="G306" s="439"/>
      <c r="H306" s="439"/>
    </row>
    <row r="307" spans="1:8" ht="14.25" x14ac:dyDescent="0.2">
      <c r="A307" s="434"/>
      <c r="B307" s="435"/>
      <c r="C307" s="434"/>
      <c r="D307" s="436"/>
      <c r="E307" s="439"/>
      <c r="F307" s="439"/>
      <c r="G307" s="439"/>
      <c r="H307" s="439"/>
    </row>
    <row r="308" spans="1:8" ht="14.25" x14ac:dyDescent="0.2">
      <c r="A308" s="434"/>
      <c r="B308" s="435"/>
      <c r="C308" s="434"/>
      <c r="D308" s="436"/>
      <c r="E308" s="439"/>
      <c r="F308" s="439"/>
      <c r="G308" s="439"/>
      <c r="H308" s="439"/>
    </row>
    <row r="309" spans="1:8" ht="14.25" x14ac:dyDescent="0.2">
      <c r="A309" s="434"/>
      <c r="B309" s="435"/>
      <c r="C309" s="434"/>
      <c r="D309" s="436"/>
      <c r="E309" s="439"/>
      <c r="F309" s="439"/>
      <c r="G309" s="439"/>
      <c r="H309" s="439"/>
    </row>
    <row r="310" spans="1:8" ht="14.25" x14ac:dyDescent="0.2">
      <c r="A310" s="434"/>
      <c r="B310" s="435"/>
      <c r="C310" s="434"/>
      <c r="D310" s="436"/>
      <c r="E310" s="439"/>
      <c r="F310" s="439"/>
      <c r="G310" s="439"/>
      <c r="H310" s="439"/>
    </row>
    <row r="311" spans="1:8" ht="14.25" x14ac:dyDescent="0.2">
      <c r="A311" s="434"/>
      <c r="B311" s="435"/>
      <c r="C311" s="434"/>
      <c r="D311" s="436"/>
      <c r="E311" s="439"/>
      <c r="F311" s="439"/>
      <c r="G311" s="439"/>
      <c r="H311" s="439"/>
    </row>
    <row r="312" spans="1:8" ht="14.25" x14ac:dyDescent="0.2">
      <c r="A312" s="434"/>
      <c r="B312" s="435"/>
      <c r="C312" s="434"/>
      <c r="D312" s="436"/>
      <c r="E312" s="439"/>
      <c r="F312" s="439"/>
      <c r="G312" s="439"/>
      <c r="H312" s="439"/>
    </row>
    <row r="313" spans="1:8" ht="14.25" x14ac:dyDescent="0.2">
      <c r="A313" s="434"/>
      <c r="B313" s="435"/>
      <c r="C313" s="434"/>
      <c r="D313" s="436"/>
      <c r="E313" s="439"/>
      <c r="F313" s="439"/>
      <c r="G313" s="439"/>
      <c r="H313" s="439"/>
    </row>
    <row r="314" spans="1:8" ht="14.25" x14ac:dyDescent="0.2">
      <c r="A314" s="434"/>
      <c r="B314" s="435"/>
      <c r="C314" s="434"/>
      <c r="D314" s="436"/>
      <c r="E314" s="439"/>
      <c r="F314" s="439"/>
      <c r="G314" s="439"/>
      <c r="H314" s="439"/>
    </row>
    <row r="315" spans="1:8" ht="14.25" x14ac:dyDescent="0.2">
      <c r="A315" s="434"/>
      <c r="B315" s="435"/>
      <c r="C315" s="434"/>
      <c r="D315" s="436"/>
      <c r="E315" s="439"/>
      <c r="F315" s="439"/>
      <c r="G315" s="439"/>
      <c r="H315" s="439"/>
    </row>
    <row r="316" spans="1:8" ht="14.25" x14ac:dyDescent="0.2">
      <c r="A316" s="434"/>
      <c r="B316" s="435"/>
      <c r="C316" s="434"/>
      <c r="D316" s="436"/>
      <c r="E316" s="439"/>
      <c r="F316" s="439"/>
      <c r="G316" s="439"/>
      <c r="H316" s="439"/>
    </row>
    <row r="317" spans="1:8" ht="14.25" x14ac:dyDescent="0.2">
      <c r="A317" s="434"/>
      <c r="B317" s="435"/>
      <c r="C317" s="434"/>
      <c r="D317" s="436"/>
      <c r="E317" s="439"/>
      <c r="F317" s="439"/>
      <c r="G317" s="439"/>
      <c r="H317" s="439"/>
    </row>
    <row r="318" spans="1:8" ht="14.25" x14ac:dyDescent="0.2">
      <c r="A318" s="434"/>
      <c r="B318" s="435"/>
      <c r="C318" s="434"/>
      <c r="D318" s="436"/>
      <c r="E318" s="439"/>
      <c r="F318" s="439"/>
      <c r="G318" s="439"/>
      <c r="H318" s="439"/>
    </row>
    <row r="319" spans="1:8" ht="14.25" x14ac:dyDescent="0.2">
      <c r="A319" s="434"/>
      <c r="B319" s="435"/>
      <c r="C319" s="434"/>
      <c r="D319" s="436"/>
      <c r="E319" s="439"/>
      <c r="F319" s="439"/>
      <c r="G319" s="439"/>
      <c r="H319" s="439"/>
    </row>
    <row r="320" spans="1:8" ht="14.25" x14ac:dyDescent="0.2">
      <c r="A320" s="434"/>
      <c r="B320" s="435"/>
      <c r="C320" s="434"/>
      <c r="D320" s="436"/>
      <c r="E320" s="439"/>
      <c r="F320" s="439"/>
      <c r="G320" s="439"/>
      <c r="H320" s="439"/>
    </row>
    <row r="321" spans="1:8" ht="14.25" x14ac:dyDescent="0.2">
      <c r="A321" s="434"/>
      <c r="B321" s="435"/>
      <c r="C321" s="434"/>
      <c r="D321" s="436"/>
      <c r="E321" s="440"/>
      <c r="F321" s="440"/>
      <c r="G321" s="440"/>
      <c r="H321" s="440"/>
    </row>
    <row r="322" spans="1:8" ht="14.25" x14ac:dyDescent="0.2">
      <c r="A322" s="434"/>
      <c r="B322" s="435"/>
      <c r="C322" s="434"/>
      <c r="D322" s="436"/>
      <c r="E322" s="440"/>
      <c r="F322" s="440"/>
      <c r="G322" s="440"/>
      <c r="H322" s="440"/>
    </row>
    <row r="323" spans="1:8" ht="14.25" x14ac:dyDescent="0.2">
      <c r="A323" s="434"/>
      <c r="B323" s="435"/>
      <c r="C323" s="434"/>
      <c r="D323" s="436"/>
      <c r="E323" s="440"/>
      <c r="F323" s="440"/>
      <c r="G323" s="440"/>
      <c r="H323" s="440"/>
    </row>
    <row r="324" spans="1:8" ht="14.25" x14ac:dyDescent="0.2">
      <c r="A324" s="434"/>
      <c r="B324" s="435"/>
      <c r="C324" s="434"/>
      <c r="D324" s="436"/>
      <c r="E324" s="440"/>
      <c r="F324" s="440"/>
      <c r="G324" s="440"/>
      <c r="H324" s="440"/>
    </row>
    <row r="325" spans="1:8" ht="14.25" x14ac:dyDescent="0.2">
      <c r="A325" s="434"/>
      <c r="B325" s="435"/>
      <c r="C325" s="434"/>
      <c r="D325" s="436"/>
      <c r="E325" s="440"/>
      <c r="F325" s="440"/>
      <c r="G325" s="440"/>
      <c r="H325" s="440"/>
    </row>
    <row r="326" spans="1:8" ht="14.25" x14ac:dyDescent="0.2">
      <c r="A326" s="434"/>
      <c r="B326" s="435"/>
      <c r="C326" s="434"/>
      <c r="D326" s="436"/>
      <c r="E326" s="440"/>
      <c r="F326" s="440"/>
      <c r="G326" s="440"/>
      <c r="H326" s="440"/>
    </row>
    <row r="327" spans="1:8" ht="14.25" x14ac:dyDescent="0.2">
      <c r="A327" s="434"/>
      <c r="B327" s="435"/>
      <c r="C327" s="434"/>
      <c r="D327" s="436"/>
      <c r="E327" s="440"/>
      <c r="F327" s="440"/>
      <c r="G327" s="440"/>
      <c r="H327" s="440"/>
    </row>
    <row r="328" spans="1:8" ht="14.25" x14ac:dyDescent="0.2">
      <c r="A328" s="434"/>
      <c r="B328" s="435"/>
      <c r="C328" s="434"/>
      <c r="D328" s="436"/>
      <c r="E328" s="440"/>
      <c r="F328" s="440"/>
      <c r="G328" s="440"/>
      <c r="H328" s="440"/>
    </row>
    <row r="329" spans="1:8" ht="14.25" x14ac:dyDescent="0.2">
      <c r="A329" s="434"/>
      <c r="B329" s="435"/>
      <c r="C329" s="434"/>
      <c r="D329" s="436"/>
      <c r="E329" s="440"/>
      <c r="F329" s="440"/>
      <c r="G329" s="440"/>
      <c r="H329" s="440"/>
    </row>
    <row r="330" spans="1:8" ht="14.25" x14ac:dyDescent="0.2">
      <c r="A330" s="434"/>
      <c r="B330" s="435"/>
      <c r="C330" s="434"/>
      <c r="D330" s="436"/>
      <c r="E330" s="440"/>
      <c r="F330" s="440"/>
      <c r="G330" s="440"/>
      <c r="H330" s="440"/>
    </row>
    <row r="331" spans="1:8" ht="14.25" x14ac:dyDescent="0.2">
      <c r="A331" s="434"/>
      <c r="B331" s="435"/>
      <c r="C331" s="434"/>
      <c r="D331" s="436"/>
      <c r="E331" s="440"/>
      <c r="F331" s="440"/>
      <c r="G331" s="440"/>
      <c r="H331" s="440"/>
    </row>
    <row r="332" spans="1:8" ht="14.25" x14ac:dyDescent="0.2">
      <c r="A332" s="434"/>
      <c r="B332" s="435"/>
      <c r="C332" s="434"/>
      <c r="D332" s="436"/>
      <c r="E332" s="440"/>
      <c r="F332" s="440"/>
      <c r="G332" s="440"/>
      <c r="H332" s="440"/>
    </row>
    <row r="333" spans="1:8" ht="14.25" x14ac:dyDescent="0.2">
      <c r="A333" s="434"/>
      <c r="B333" s="435"/>
      <c r="C333" s="434"/>
      <c r="D333" s="436"/>
      <c r="E333" s="440"/>
      <c r="F333" s="440"/>
      <c r="G333" s="440"/>
      <c r="H333" s="440"/>
    </row>
    <row r="334" spans="1:8" ht="14.25" x14ac:dyDescent="0.2">
      <c r="A334" s="434"/>
      <c r="B334" s="435"/>
      <c r="C334" s="434"/>
      <c r="D334" s="436"/>
      <c r="E334" s="440"/>
      <c r="F334" s="440"/>
      <c r="G334" s="440"/>
      <c r="H334" s="440"/>
    </row>
    <row r="335" spans="1:8" ht="14.25" x14ac:dyDescent="0.2">
      <c r="A335" s="434"/>
      <c r="B335" s="435"/>
      <c r="C335" s="434"/>
      <c r="D335" s="436"/>
      <c r="E335" s="440"/>
      <c r="F335" s="440"/>
      <c r="G335" s="440"/>
      <c r="H335" s="440"/>
    </row>
    <row r="336" spans="1:8" ht="14.25" x14ac:dyDescent="0.2">
      <c r="A336" s="434"/>
      <c r="B336" s="435"/>
      <c r="C336" s="434"/>
      <c r="D336" s="436"/>
      <c r="E336" s="440"/>
      <c r="F336" s="440"/>
      <c r="G336" s="440"/>
      <c r="H336" s="440"/>
    </row>
    <row r="337" spans="1:8" ht="14.25" x14ac:dyDescent="0.2">
      <c r="A337" s="434"/>
      <c r="B337" s="435"/>
      <c r="C337" s="434"/>
      <c r="D337" s="436"/>
      <c r="E337" s="440"/>
      <c r="F337" s="440"/>
      <c r="G337" s="440"/>
      <c r="H337" s="440"/>
    </row>
    <row r="338" spans="1:8" ht="14.25" x14ac:dyDescent="0.2">
      <c r="A338" s="434"/>
      <c r="B338" s="435"/>
      <c r="C338" s="434"/>
      <c r="D338" s="436"/>
      <c r="E338" s="440"/>
      <c r="F338" s="440"/>
      <c r="G338" s="440"/>
      <c r="H338" s="440"/>
    </row>
    <row r="339" spans="1:8" ht="14.25" x14ac:dyDescent="0.2">
      <c r="A339" s="434"/>
      <c r="B339" s="435"/>
      <c r="C339" s="434"/>
      <c r="D339" s="436"/>
      <c r="E339" s="440"/>
      <c r="F339" s="440"/>
      <c r="G339" s="440"/>
      <c r="H339" s="440"/>
    </row>
    <row r="340" spans="1:8" ht="14.25" x14ac:dyDescent="0.2">
      <c r="A340" s="434"/>
      <c r="B340" s="435"/>
      <c r="C340" s="434"/>
      <c r="D340" s="436"/>
      <c r="E340" s="440"/>
      <c r="F340" s="440"/>
      <c r="G340" s="440"/>
      <c r="H340" s="440"/>
    </row>
    <row r="341" spans="1:8" ht="14.25" x14ac:dyDescent="0.2">
      <c r="A341" s="434"/>
      <c r="B341" s="435"/>
      <c r="C341" s="434"/>
      <c r="D341" s="436"/>
      <c r="E341" s="440"/>
      <c r="F341" s="440"/>
      <c r="G341" s="440"/>
      <c r="H341" s="440"/>
    </row>
    <row r="342" spans="1:8" ht="14.25" x14ac:dyDescent="0.2">
      <c r="A342" s="434"/>
      <c r="B342" s="435"/>
      <c r="C342" s="434"/>
      <c r="D342" s="436"/>
      <c r="E342" s="440"/>
      <c r="F342" s="440"/>
      <c r="G342" s="440"/>
      <c r="H342" s="440"/>
    </row>
    <row r="343" spans="1:8" ht="14.25" x14ac:dyDescent="0.2">
      <c r="A343" s="434"/>
      <c r="B343" s="435"/>
      <c r="C343" s="434"/>
      <c r="D343" s="436"/>
      <c r="E343" s="440"/>
      <c r="F343" s="440"/>
      <c r="G343" s="440"/>
      <c r="H343" s="440"/>
    </row>
    <row r="344" spans="1:8" ht="14.25" x14ac:dyDescent="0.2">
      <c r="A344" s="434"/>
      <c r="B344" s="435"/>
      <c r="C344" s="434"/>
      <c r="D344" s="436"/>
      <c r="E344" s="440"/>
      <c r="F344" s="440"/>
      <c r="G344" s="440"/>
      <c r="H344" s="440"/>
    </row>
    <row r="345" spans="1:8" ht="14.25" x14ac:dyDescent="0.2">
      <c r="A345" s="434"/>
      <c r="B345" s="435"/>
      <c r="C345" s="434"/>
      <c r="D345" s="436"/>
      <c r="E345" s="440"/>
      <c r="F345" s="440"/>
      <c r="G345" s="440"/>
      <c r="H345" s="440"/>
    </row>
    <row r="346" spans="1:8" ht="14.25" x14ac:dyDescent="0.2">
      <c r="A346" s="434"/>
      <c r="B346" s="435"/>
      <c r="C346" s="434"/>
      <c r="D346" s="436"/>
      <c r="E346" s="440"/>
      <c r="F346" s="440"/>
      <c r="G346" s="440"/>
      <c r="H346" s="440"/>
    </row>
    <row r="347" spans="1:8" ht="14.25" x14ac:dyDescent="0.2">
      <c r="A347" s="434"/>
      <c r="B347" s="435"/>
      <c r="C347" s="434"/>
      <c r="D347" s="436"/>
      <c r="E347" s="440"/>
      <c r="F347" s="440"/>
      <c r="G347" s="440"/>
      <c r="H347" s="440"/>
    </row>
    <row r="348" spans="1:8" ht="14.25" x14ac:dyDescent="0.2">
      <c r="A348" s="434"/>
      <c r="B348" s="435"/>
      <c r="C348" s="434"/>
      <c r="D348" s="436"/>
      <c r="E348" s="440"/>
      <c r="F348" s="440"/>
      <c r="G348" s="440"/>
      <c r="H348" s="440"/>
    </row>
    <row r="349" spans="1:8" ht="14.25" x14ac:dyDescent="0.2">
      <c r="A349" s="434"/>
      <c r="B349" s="435"/>
      <c r="C349" s="434"/>
      <c r="D349" s="436"/>
      <c r="E349" s="440"/>
      <c r="F349" s="440"/>
      <c r="G349" s="440"/>
      <c r="H349" s="440"/>
    </row>
    <row r="350" spans="1:8" ht="14.25" x14ac:dyDescent="0.2">
      <c r="A350" s="434"/>
      <c r="B350" s="435"/>
      <c r="C350" s="434"/>
      <c r="D350" s="436"/>
      <c r="E350" s="440"/>
      <c r="F350" s="440"/>
      <c r="G350" s="440"/>
      <c r="H350" s="440"/>
    </row>
    <row r="351" spans="1:8" ht="14.25" x14ac:dyDescent="0.2">
      <c r="A351" s="434"/>
      <c r="B351" s="435"/>
      <c r="C351" s="434"/>
      <c r="D351" s="436"/>
      <c r="E351" s="440"/>
      <c r="F351" s="440"/>
      <c r="G351" s="440"/>
      <c r="H351" s="440"/>
    </row>
    <row r="352" spans="1:8" ht="14.25" x14ac:dyDescent="0.2">
      <c r="A352" s="434"/>
      <c r="B352" s="435"/>
      <c r="C352" s="434"/>
      <c r="D352" s="436"/>
      <c r="E352" s="440"/>
      <c r="F352" s="440"/>
      <c r="G352" s="440"/>
      <c r="H352" s="440"/>
    </row>
    <row r="353" spans="1:8" ht="14.25" x14ac:dyDescent="0.2">
      <c r="A353" s="434"/>
      <c r="B353" s="435"/>
      <c r="C353" s="434"/>
      <c r="D353" s="436"/>
      <c r="E353" s="440"/>
      <c r="F353" s="440"/>
      <c r="G353" s="440"/>
      <c r="H353" s="440"/>
    </row>
    <row r="354" spans="1:8" ht="14.25" x14ac:dyDescent="0.2">
      <c r="A354" s="434"/>
      <c r="B354" s="435"/>
      <c r="C354" s="434"/>
      <c r="D354" s="436"/>
      <c r="E354" s="440"/>
      <c r="F354" s="440"/>
      <c r="G354" s="440"/>
      <c r="H354" s="440"/>
    </row>
    <row r="355" spans="1:8" ht="14.25" x14ac:dyDescent="0.2">
      <c r="A355" s="434"/>
      <c r="B355" s="435"/>
      <c r="C355" s="434"/>
      <c r="D355" s="436"/>
      <c r="E355" s="440"/>
      <c r="F355" s="440"/>
      <c r="G355" s="440"/>
      <c r="H355" s="440"/>
    </row>
    <row r="356" spans="1:8" ht="14.25" x14ac:dyDescent="0.2">
      <c r="A356" s="434"/>
      <c r="B356" s="435"/>
      <c r="C356" s="434"/>
      <c r="D356" s="436"/>
      <c r="E356" s="440"/>
      <c r="F356" s="440"/>
      <c r="G356" s="440"/>
      <c r="H356" s="440"/>
    </row>
    <row r="357" spans="1:8" ht="14.25" x14ac:dyDescent="0.2">
      <c r="A357" s="434"/>
      <c r="B357" s="435"/>
      <c r="C357" s="434"/>
      <c r="D357" s="436"/>
      <c r="E357" s="440"/>
      <c r="F357" s="440"/>
      <c r="G357" s="440"/>
      <c r="H357" s="440"/>
    </row>
    <row r="358" spans="1:8" ht="14.25" x14ac:dyDescent="0.2">
      <c r="A358" s="434"/>
      <c r="B358" s="435"/>
      <c r="C358" s="434"/>
      <c r="D358" s="436"/>
      <c r="E358" s="440"/>
      <c r="F358" s="440"/>
      <c r="G358" s="440"/>
      <c r="H358" s="440"/>
    </row>
    <row r="359" spans="1:8" ht="14.25" x14ac:dyDescent="0.2">
      <c r="A359" s="434"/>
      <c r="B359" s="435"/>
      <c r="C359" s="434"/>
      <c r="D359" s="436"/>
      <c r="E359" s="440"/>
      <c r="F359" s="440"/>
      <c r="G359" s="440"/>
      <c r="H359" s="440"/>
    </row>
    <row r="360" spans="1:8" ht="14.25" x14ac:dyDescent="0.2">
      <c r="A360" s="434"/>
      <c r="B360" s="435"/>
      <c r="C360" s="434"/>
      <c r="D360" s="436"/>
      <c r="E360" s="440"/>
      <c r="F360" s="440"/>
      <c r="G360" s="440"/>
      <c r="H360" s="440"/>
    </row>
    <row r="361" spans="1:8" ht="14.25" x14ac:dyDescent="0.2">
      <c r="A361" s="434"/>
      <c r="B361" s="435"/>
      <c r="C361" s="434"/>
      <c r="D361" s="436"/>
      <c r="E361" s="440"/>
      <c r="F361" s="440"/>
      <c r="G361" s="440"/>
      <c r="H361" s="440"/>
    </row>
    <row r="362" spans="1:8" ht="14.25" x14ac:dyDescent="0.2">
      <c r="A362" s="434"/>
      <c r="B362" s="435"/>
      <c r="C362" s="434"/>
      <c r="D362" s="436"/>
      <c r="E362" s="440"/>
      <c r="F362" s="440"/>
      <c r="G362" s="440"/>
      <c r="H362" s="440"/>
    </row>
    <row r="363" spans="1:8" ht="14.25" x14ac:dyDescent="0.2">
      <c r="A363" s="434"/>
      <c r="B363" s="435"/>
      <c r="C363" s="434"/>
      <c r="D363" s="436"/>
      <c r="E363" s="440"/>
      <c r="F363" s="440"/>
      <c r="G363" s="440"/>
      <c r="H363" s="440"/>
    </row>
    <row r="364" spans="1:8" ht="14.25" x14ac:dyDescent="0.2">
      <c r="A364" s="434"/>
      <c r="B364" s="435"/>
      <c r="C364" s="434"/>
      <c r="D364" s="436"/>
      <c r="E364" s="440"/>
      <c r="F364" s="440"/>
      <c r="G364" s="440"/>
      <c r="H364" s="440"/>
    </row>
    <row r="365" spans="1:8" ht="14.25" x14ac:dyDescent="0.2">
      <c r="A365" s="434"/>
      <c r="B365" s="435"/>
      <c r="C365" s="434"/>
      <c r="D365" s="436"/>
      <c r="E365" s="440"/>
      <c r="F365" s="440"/>
      <c r="G365" s="440"/>
      <c r="H365" s="440"/>
    </row>
    <row r="366" spans="1:8" ht="14.25" x14ac:dyDescent="0.2">
      <c r="A366" s="434"/>
      <c r="B366" s="435"/>
      <c r="C366" s="434"/>
      <c r="D366" s="436"/>
      <c r="E366" s="440"/>
      <c r="F366" s="440"/>
      <c r="G366" s="440"/>
      <c r="H366" s="440"/>
    </row>
    <row r="367" spans="1:8" ht="14.25" x14ac:dyDescent="0.2">
      <c r="A367" s="434"/>
      <c r="B367" s="435"/>
      <c r="C367" s="434"/>
      <c r="D367" s="436"/>
      <c r="E367" s="440"/>
      <c r="F367" s="440"/>
      <c r="G367" s="440"/>
      <c r="H367" s="440"/>
    </row>
    <row r="368" spans="1:8" ht="14.25" x14ac:dyDescent="0.2">
      <c r="A368" s="434"/>
      <c r="B368" s="435"/>
      <c r="C368" s="434"/>
      <c r="D368" s="436"/>
      <c r="E368" s="440"/>
      <c r="F368" s="440"/>
      <c r="G368" s="440"/>
      <c r="H368" s="440"/>
    </row>
    <row r="369" spans="1:8" ht="14.25" x14ac:dyDescent="0.2">
      <c r="A369" s="434"/>
      <c r="B369" s="435"/>
      <c r="C369" s="434"/>
      <c r="D369" s="436"/>
      <c r="E369" s="440"/>
      <c r="F369" s="440"/>
      <c r="G369" s="440"/>
      <c r="H369" s="440"/>
    </row>
    <row r="370" spans="1:8" ht="14.25" x14ac:dyDescent="0.2">
      <c r="A370" s="434"/>
      <c r="B370" s="435"/>
      <c r="C370" s="434"/>
      <c r="D370" s="436"/>
      <c r="E370" s="440"/>
      <c r="F370" s="440"/>
      <c r="G370" s="440"/>
      <c r="H370" s="440"/>
    </row>
    <row r="371" spans="1:8" ht="14.25" x14ac:dyDescent="0.2">
      <c r="A371" s="434"/>
      <c r="B371" s="435"/>
      <c r="C371" s="434"/>
      <c r="D371" s="436"/>
      <c r="E371" s="440"/>
      <c r="F371" s="440"/>
      <c r="G371" s="440"/>
      <c r="H371" s="440"/>
    </row>
    <row r="372" spans="1:8" ht="14.25" x14ac:dyDescent="0.2">
      <c r="A372" s="434"/>
      <c r="B372" s="435"/>
      <c r="C372" s="434"/>
      <c r="D372" s="436"/>
      <c r="E372" s="440"/>
      <c r="F372" s="440"/>
      <c r="G372" s="440"/>
      <c r="H372" s="440"/>
    </row>
    <row r="373" spans="1:8" ht="14.25" x14ac:dyDescent="0.2">
      <c r="A373" s="434"/>
      <c r="B373" s="435"/>
      <c r="C373" s="434"/>
      <c r="D373" s="436"/>
      <c r="E373" s="440"/>
      <c r="F373" s="440"/>
      <c r="G373" s="440"/>
      <c r="H373" s="440"/>
    </row>
    <row r="374" spans="1:8" ht="14.25" x14ac:dyDescent="0.2">
      <c r="A374" s="434"/>
      <c r="B374" s="435"/>
      <c r="C374" s="434"/>
      <c r="D374" s="436"/>
      <c r="E374" s="440"/>
      <c r="F374" s="440"/>
      <c r="G374" s="440"/>
      <c r="H374" s="440"/>
    </row>
    <row r="375" spans="1:8" ht="14.25" x14ac:dyDescent="0.2">
      <c r="A375" s="434"/>
      <c r="B375" s="435"/>
      <c r="C375" s="434"/>
      <c r="D375" s="436"/>
      <c r="E375" s="440"/>
      <c r="F375" s="440"/>
      <c r="G375" s="440"/>
      <c r="H375" s="440"/>
    </row>
    <row r="376" spans="1:8" ht="14.25" x14ac:dyDescent="0.2">
      <c r="A376" s="434"/>
      <c r="B376" s="435"/>
      <c r="C376" s="434"/>
      <c r="D376" s="436"/>
      <c r="E376" s="440"/>
      <c r="F376" s="440"/>
      <c r="G376" s="440"/>
      <c r="H376" s="440"/>
    </row>
    <row r="377" spans="1:8" ht="14.25" x14ac:dyDescent="0.2">
      <c r="A377" s="434"/>
      <c r="B377" s="435"/>
      <c r="C377" s="434"/>
      <c r="D377" s="436"/>
      <c r="E377" s="440"/>
      <c r="F377" s="440"/>
      <c r="G377" s="440"/>
      <c r="H377" s="440"/>
    </row>
    <row r="378" spans="1:8" ht="14.25" x14ac:dyDescent="0.2">
      <c r="A378" s="434"/>
      <c r="B378" s="435"/>
      <c r="C378" s="434"/>
      <c r="D378" s="436"/>
      <c r="E378" s="440"/>
      <c r="F378" s="440"/>
      <c r="G378" s="440"/>
      <c r="H378" s="440"/>
    </row>
    <row r="379" spans="1:8" ht="14.25" x14ac:dyDescent="0.2">
      <c r="A379" s="434"/>
      <c r="B379" s="435"/>
      <c r="C379" s="434"/>
      <c r="D379" s="436"/>
      <c r="E379" s="440"/>
      <c r="F379" s="440"/>
      <c r="G379" s="440"/>
      <c r="H379" s="440"/>
    </row>
    <row r="380" spans="1:8" ht="14.25" x14ac:dyDescent="0.2">
      <c r="A380" s="434"/>
      <c r="B380" s="435"/>
      <c r="C380" s="434"/>
      <c r="D380" s="436"/>
      <c r="E380" s="440"/>
      <c r="F380" s="440"/>
      <c r="G380" s="440"/>
      <c r="H380" s="440"/>
    </row>
    <row r="381" spans="1:8" ht="14.25" x14ac:dyDescent="0.2">
      <c r="A381" s="434"/>
      <c r="B381" s="435"/>
      <c r="C381" s="434"/>
      <c r="D381" s="436"/>
      <c r="E381" s="440"/>
      <c r="F381" s="440"/>
      <c r="G381" s="440"/>
      <c r="H381" s="440"/>
    </row>
    <row r="382" spans="1:8" ht="14.25" x14ac:dyDescent="0.2">
      <c r="A382" s="434"/>
      <c r="B382" s="435"/>
      <c r="C382" s="434"/>
      <c r="D382" s="436"/>
      <c r="E382" s="440"/>
      <c r="F382" s="440"/>
      <c r="G382" s="440"/>
      <c r="H382" s="440"/>
    </row>
    <row r="383" spans="1:8" ht="14.25" x14ac:dyDescent="0.2">
      <c r="A383" s="434"/>
      <c r="B383" s="435"/>
      <c r="C383" s="434"/>
      <c r="D383" s="436"/>
      <c r="E383" s="440"/>
      <c r="F383" s="440"/>
      <c r="G383" s="440"/>
      <c r="H383" s="440"/>
    </row>
    <row r="384" spans="1:8" ht="14.25" x14ac:dyDescent="0.2">
      <c r="A384" s="434"/>
      <c r="B384" s="435"/>
      <c r="C384" s="434"/>
      <c r="D384" s="436"/>
      <c r="E384" s="440"/>
      <c r="F384" s="440"/>
      <c r="G384" s="440"/>
      <c r="H384" s="440"/>
    </row>
    <row r="385" spans="1:8" ht="14.25" x14ac:dyDescent="0.2">
      <c r="A385" s="434"/>
      <c r="B385" s="435"/>
      <c r="C385" s="434"/>
      <c r="D385" s="436"/>
      <c r="E385" s="440"/>
      <c r="F385" s="440"/>
      <c r="G385" s="440"/>
      <c r="H385" s="440"/>
    </row>
    <row r="386" spans="1:8" ht="14.25" x14ac:dyDescent="0.2">
      <c r="A386" s="434"/>
      <c r="B386" s="435"/>
      <c r="C386" s="434"/>
      <c r="D386" s="436"/>
      <c r="E386" s="440"/>
      <c r="F386" s="440"/>
      <c r="G386" s="440"/>
      <c r="H386" s="440"/>
    </row>
    <row r="387" spans="1:8" ht="14.25" x14ac:dyDescent="0.2">
      <c r="A387" s="434"/>
      <c r="B387" s="435"/>
      <c r="C387" s="434"/>
      <c r="D387" s="436"/>
      <c r="E387" s="440"/>
      <c r="F387" s="440"/>
      <c r="G387" s="440"/>
      <c r="H387" s="440"/>
    </row>
    <row r="388" spans="1:8" ht="14.25" x14ac:dyDescent="0.2">
      <c r="A388" s="434"/>
      <c r="B388" s="435"/>
      <c r="C388" s="434"/>
      <c r="D388" s="436"/>
      <c r="E388" s="440"/>
      <c r="F388" s="440"/>
      <c r="G388" s="440"/>
      <c r="H388" s="440"/>
    </row>
    <row r="389" spans="1:8" ht="14.25" x14ac:dyDescent="0.2">
      <c r="A389" s="434"/>
      <c r="B389" s="435"/>
      <c r="C389" s="434"/>
      <c r="D389" s="436"/>
      <c r="E389" s="440"/>
      <c r="F389" s="440"/>
      <c r="G389" s="440"/>
      <c r="H389" s="440"/>
    </row>
    <row r="390" spans="1:8" ht="14.25" x14ac:dyDescent="0.2">
      <c r="A390" s="434"/>
      <c r="B390" s="435"/>
      <c r="C390" s="434"/>
      <c r="D390" s="436"/>
      <c r="E390" s="440"/>
      <c r="F390" s="440"/>
      <c r="G390" s="440"/>
      <c r="H390" s="440"/>
    </row>
    <row r="391" spans="1:8" ht="14.25" x14ac:dyDescent="0.2">
      <c r="A391" s="434"/>
      <c r="B391" s="435"/>
      <c r="C391" s="434"/>
      <c r="D391" s="436"/>
      <c r="E391" s="440"/>
      <c r="F391" s="440"/>
      <c r="G391" s="440"/>
      <c r="H391" s="440"/>
    </row>
    <row r="392" spans="1:8" ht="14.25" x14ac:dyDescent="0.2">
      <c r="A392" s="434"/>
      <c r="B392" s="435"/>
      <c r="C392" s="434"/>
      <c r="D392" s="436"/>
      <c r="E392" s="440"/>
      <c r="F392" s="440"/>
      <c r="G392" s="440"/>
      <c r="H392" s="440"/>
    </row>
    <row r="393" spans="1:8" ht="14.25" x14ac:dyDescent="0.2">
      <c r="A393" s="434"/>
      <c r="B393" s="435"/>
      <c r="C393" s="434"/>
      <c r="D393" s="436"/>
      <c r="E393" s="440"/>
      <c r="F393" s="440"/>
      <c r="G393" s="440"/>
      <c r="H393" s="440"/>
    </row>
    <row r="394" spans="1:8" ht="14.25" x14ac:dyDescent="0.2">
      <c r="A394" s="434"/>
      <c r="B394" s="435"/>
      <c r="C394" s="434"/>
      <c r="D394" s="436"/>
      <c r="E394" s="440"/>
      <c r="F394" s="440"/>
      <c r="G394" s="440"/>
      <c r="H394" s="440"/>
    </row>
    <row r="395" spans="1:8" ht="14.25" x14ac:dyDescent="0.2">
      <c r="A395" s="434"/>
      <c r="B395" s="435"/>
      <c r="C395" s="434"/>
      <c r="D395" s="436"/>
      <c r="E395" s="440"/>
      <c r="F395" s="440"/>
      <c r="G395" s="440"/>
      <c r="H395" s="440"/>
    </row>
    <row r="396" spans="1:8" ht="14.25" x14ac:dyDescent="0.2">
      <c r="A396" s="434"/>
      <c r="B396" s="435"/>
      <c r="C396" s="434"/>
      <c r="D396" s="436"/>
      <c r="E396" s="440"/>
      <c r="F396" s="440"/>
      <c r="G396" s="440"/>
      <c r="H396" s="440"/>
    </row>
    <row r="397" spans="1:8" ht="14.25" x14ac:dyDescent="0.2">
      <c r="A397" s="434"/>
      <c r="B397" s="435"/>
      <c r="C397" s="434"/>
      <c r="D397" s="436"/>
      <c r="E397" s="440"/>
      <c r="F397" s="440"/>
      <c r="G397" s="440"/>
      <c r="H397" s="440"/>
    </row>
    <row r="398" spans="1:8" ht="14.25" x14ac:dyDescent="0.2">
      <c r="A398" s="434"/>
      <c r="B398" s="435"/>
      <c r="C398" s="434"/>
      <c r="D398" s="436"/>
      <c r="E398" s="440"/>
      <c r="F398" s="440"/>
      <c r="G398" s="440"/>
      <c r="H398" s="440"/>
    </row>
    <row r="399" spans="1:8" ht="14.25" x14ac:dyDescent="0.2">
      <c r="A399" s="434"/>
      <c r="B399" s="435"/>
      <c r="C399" s="434"/>
      <c r="D399" s="436"/>
      <c r="E399" s="440"/>
      <c r="F399" s="440"/>
      <c r="G399" s="440"/>
      <c r="H399" s="440"/>
    </row>
    <row r="400" spans="1:8" ht="14.25" x14ac:dyDescent="0.2">
      <c r="A400" s="434"/>
      <c r="B400" s="435"/>
      <c r="C400" s="434"/>
      <c r="D400" s="436"/>
      <c r="E400" s="440"/>
      <c r="F400" s="440"/>
      <c r="G400" s="440"/>
      <c r="H400" s="440"/>
    </row>
    <row r="401" spans="1:8" ht="14.25" x14ac:dyDescent="0.2">
      <c r="A401" s="434"/>
      <c r="B401" s="435"/>
      <c r="C401" s="434"/>
      <c r="D401" s="436"/>
      <c r="E401" s="440"/>
      <c r="F401" s="440"/>
      <c r="G401" s="440"/>
      <c r="H401" s="440"/>
    </row>
    <row r="402" spans="1:8" ht="14.25" x14ac:dyDescent="0.2">
      <c r="A402" s="434"/>
      <c r="B402" s="435"/>
      <c r="C402" s="434"/>
      <c r="D402" s="436"/>
      <c r="E402" s="440"/>
      <c r="F402" s="440"/>
      <c r="G402" s="440"/>
      <c r="H402" s="440"/>
    </row>
    <row r="403" spans="1:8" ht="14.25" x14ac:dyDescent="0.2">
      <c r="A403" s="434"/>
      <c r="B403" s="435"/>
      <c r="C403" s="434"/>
      <c r="D403" s="436"/>
      <c r="E403" s="440"/>
      <c r="F403" s="440"/>
      <c r="G403" s="440"/>
      <c r="H403" s="440"/>
    </row>
    <row r="404" spans="1:8" ht="14.25" x14ac:dyDescent="0.2">
      <c r="A404" s="434"/>
      <c r="B404" s="435"/>
      <c r="C404" s="434"/>
      <c r="D404" s="436"/>
      <c r="E404" s="440"/>
      <c r="F404" s="440"/>
      <c r="G404" s="440"/>
      <c r="H404" s="440"/>
    </row>
    <row r="405" spans="1:8" ht="14.25" x14ac:dyDescent="0.2">
      <c r="A405" s="434"/>
      <c r="B405" s="435"/>
      <c r="C405" s="434"/>
      <c r="D405" s="436"/>
      <c r="E405" s="440"/>
      <c r="F405" s="440"/>
      <c r="G405" s="440"/>
      <c r="H405" s="440"/>
    </row>
    <row r="406" spans="1:8" ht="14.25" x14ac:dyDescent="0.2">
      <c r="A406" s="434"/>
      <c r="B406" s="435"/>
      <c r="C406" s="434"/>
      <c r="D406" s="436"/>
      <c r="E406" s="440"/>
      <c r="F406" s="440"/>
      <c r="G406" s="440"/>
      <c r="H406" s="440"/>
    </row>
    <row r="407" spans="1:8" ht="14.25" x14ac:dyDescent="0.2">
      <c r="A407" s="434"/>
      <c r="B407" s="435"/>
      <c r="C407" s="434"/>
      <c r="D407" s="436"/>
      <c r="E407" s="440"/>
      <c r="F407" s="440"/>
      <c r="G407" s="440"/>
      <c r="H407" s="440"/>
    </row>
    <row r="408" spans="1:8" ht="14.25" x14ac:dyDescent="0.2">
      <c r="A408" s="434"/>
      <c r="B408" s="435"/>
      <c r="C408" s="434"/>
      <c r="D408" s="436"/>
      <c r="E408" s="440"/>
      <c r="F408" s="440"/>
      <c r="G408" s="440"/>
      <c r="H408" s="440"/>
    </row>
    <row r="409" spans="1:8" ht="14.25" x14ac:dyDescent="0.2">
      <c r="A409" s="434"/>
      <c r="B409" s="435"/>
      <c r="C409" s="434"/>
      <c r="D409" s="436"/>
      <c r="E409" s="440"/>
      <c r="F409" s="440"/>
      <c r="G409" s="440"/>
      <c r="H409" s="440"/>
    </row>
    <row r="410" spans="1:8" ht="14.25" x14ac:dyDescent="0.2">
      <c r="A410" s="434"/>
      <c r="B410" s="435"/>
      <c r="C410" s="434"/>
      <c r="D410" s="436"/>
      <c r="E410" s="440"/>
      <c r="F410" s="440"/>
      <c r="G410" s="440"/>
      <c r="H410" s="440"/>
    </row>
    <row r="411" spans="1:8" ht="14.25" x14ac:dyDescent="0.2">
      <c r="A411" s="434"/>
      <c r="B411" s="435"/>
      <c r="C411" s="434"/>
      <c r="D411" s="436"/>
      <c r="E411" s="440"/>
      <c r="F411" s="440"/>
      <c r="G411" s="440"/>
      <c r="H411" s="440"/>
    </row>
    <row r="412" spans="1:8" ht="14.25" x14ac:dyDescent="0.2">
      <c r="A412" s="434"/>
      <c r="B412" s="435"/>
      <c r="C412" s="434"/>
      <c r="D412" s="436"/>
      <c r="E412" s="440"/>
      <c r="F412" s="440"/>
      <c r="G412" s="440"/>
      <c r="H412" s="440"/>
    </row>
    <row r="413" spans="1:8" ht="14.25" x14ac:dyDescent="0.2">
      <c r="A413" s="434"/>
      <c r="B413" s="435"/>
      <c r="C413" s="434"/>
      <c r="D413" s="436"/>
      <c r="E413" s="440"/>
      <c r="F413" s="440"/>
      <c r="G413" s="440"/>
      <c r="H413" s="440"/>
    </row>
    <row r="414" spans="1:8" ht="14.25" x14ac:dyDescent="0.2">
      <c r="A414" s="434"/>
      <c r="B414" s="435"/>
      <c r="C414" s="434"/>
      <c r="D414" s="436"/>
      <c r="E414" s="440"/>
      <c r="F414" s="440"/>
      <c r="G414" s="440"/>
      <c r="H414" s="440"/>
    </row>
    <row r="415" spans="1:8" ht="14.25" x14ac:dyDescent="0.2">
      <c r="A415" s="434"/>
      <c r="B415" s="435"/>
      <c r="C415" s="434"/>
      <c r="D415" s="436"/>
      <c r="E415" s="440"/>
      <c r="F415" s="440"/>
      <c r="G415" s="440"/>
      <c r="H415" s="440"/>
    </row>
    <row r="416" spans="1:8" ht="14.25" x14ac:dyDescent="0.2">
      <c r="A416" s="434"/>
      <c r="B416" s="435"/>
      <c r="C416" s="434"/>
      <c r="D416" s="436"/>
      <c r="E416" s="440"/>
      <c r="F416" s="440"/>
      <c r="G416" s="440"/>
      <c r="H416" s="440"/>
    </row>
    <row r="417" spans="1:8" ht="14.25" x14ac:dyDescent="0.2">
      <c r="A417" s="434"/>
      <c r="B417" s="435"/>
      <c r="C417" s="434"/>
      <c r="D417" s="436"/>
      <c r="E417" s="440"/>
      <c r="F417" s="440"/>
      <c r="G417" s="440"/>
      <c r="H417" s="440"/>
    </row>
    <row r="418" spans="1:8" ht="14.25" x14ac:dyDescent="0.2">
      <c r="A418" s="434"/>
      <c r="B418" s="435"/>
      <c r="C418" s="434"/>
      <c r="D418" s="436"/>
      <c r="E418" s="440"/>
      <c r="F418" s="440"/>
      <c r="G418" s="440"/>
      <c r="H418" s="440"/>
    </row>
    <row r="419" spans="1:8" ht="14.25" x14ac:dyDescent="0.2">
      <c r="A419" s="434"/>
      <c r="B419" s="435"/>
      <c r="C419" s="434"/>
      <c r="D419" s="436"/>
      <c r="E419" s="440"/>
      <c r="F419" s="440"/>
      <c r="G419" s="440"/>
      <c r="H419" s="440"/>
    </row>
    <row r="420" spans="1:8" ht="14.25" x14ac:dyDescent="0.2">
      <c r="A420" s="434"/>
      <c r="B420" s="435"/>
      <c r="C420" s="434"/>
      <c r="D420" s="436"/>
      <c r="E420" s="440"/>
      <c r="F420" s="440"/>
      <c r="G420" s="440"/>
      <c r="H420" s="440"/>
    </row>
    <row r="421" spans="1:8" ht="14.25" x14ac:dyDescent="0.2">
      <c r="A421" s="434"/>
      <c r="B421" s="435"/>
      <c r="C421" s="434"/>
      <c r="D421" s="436"/>
      <c r="E421" s="440"/>
      <c r="F421" s="440"/>
      <c r="G421" s="440"/>
      <c r="H421" s="440"/>
    </row>
    <row r="422" spans="1:8" ht="14.25" x14ac:dyDescent="0.2">
      <c r="A422" s="434"/>
      <c r="B422" s="435"/>
      <c r="C422" s="434"/>
      <c r="D422" s="436"/>
      <c r="E422" s="440"/>
      <c r="F422" s="440"/>
      <c r="G422" s="440"/>
      <c r="H422" s="440"/>
    </row>
    <row r="423" spans="1:8" ht="14.25" x14ac:dyDescent="0.2">
      <c r="A423" s="434"/>
      <c r="B423" s="435"/>
      <c r="C423" s="434"/>
      <c r="D423" s="436"/>
      <c r="E423" s="440"/>
      <c r="F423" s="440"/>
      <c r="G423" s="440"/>
      <c r="H423" s="440"/>
    </row>
    <row r="424" spans="1:8" ht="14.25" x14ac:dyDescent="0.2">
      <c r="A424" s="434"/>
      <c r="B424" s="435"/>
      <c r="C424" s="434"/>
      <c r="D424" s="436"/>
      <c r="E424" s="440"/>
      <c r="F424" s="440"/>
      <c r="G424" s="440"/>
      <c r="H424" s="440"/>
    </row>
    <row r="425" spans="1:8" ht="14.25" x14ac:dyDescent="0.2">
      <c r="A425" s="434"/>
      <c r="B425" s="435"/>
      <c r="C425" s="434"/>
      <c r="D425" s="436"/>
      <c r="E425" s="440"/>
      <c r="F425" s="440"/>
      <c r="G425" s="440"/>
      <c r="H425" s="440"/>
    </row>
    <row r="426" spans="1:8" ht="14.25" x14ac:dyDescent="0.2">
      <c r="A426" s="434"/>
      <c r="B426" s="435"/>
      <c r="C426" s="434"/>
      <c r="D426" s="436"/>
      <c r="E426" s="440"/>
      <c r="F426" s="440"/>
      <c r="G426" s="440"/>
      <c r="H426" s="440"/>
    </row>
    <row r="427" spans="1:8" ht="14.25" x14ac:dyDescent="0.2">
      <c r="A427" s="434"/>
      <c r="B427" s="435"/>
      <c r="C427" s="434"/>
      <c r="D427" s="436"/>
      <c r="E427" s="440"/>
      <c r="F427" s="440"/>
      <c r="G427" s="440"/>
      <c r="H427" s="440"/>
    </row>
    <row r="428" spans="1:8" ht="14.25" x14ac:dyDescent="0.2">
      <c r="A428" s="434"/>
      <c r="B428" s="435"/>
      <c r="C428" s="434"/>
      <c r="D428" s="436"/>
      <c r="E428" s="440"/>
      <c r="F428" s="440"/>
      <c r="G428" s="440"/>
      <c r="H428" s="440"/>
    </row>
    <row r="429" spans="1:8" ht="14.25" x14ac:dyDescent="0.2">
      <c r="A429" s="434"/>
      <c r="B429" s="435"/>
      <c r="C429" s="434"/>
      <c r="D429" s="436"/>
      <c r="E429" s="440"/>
      <c r="F429" s="440"/>
      <c r="G429" s="440"/>
      <c r="H429" s="440"/>
    </row>
    <row r="430" spans="1:8" ht="14.25" x14ac:dyDescent="0.2">
      <c r="A430" s="434"/>
      <c r="B430" s="435"/>
      <c r="C430" s="434"/>
      <c r="D430" s="436"/>
      <c r="E430" s="440"/>
      <c r="F430" s="440"/>
      <c r="G430" s="440"/>
      <c r="H430" s="440"/>
    </row>
    <row r="431" spans="1:8" ht="14.25" x14ac:dyDescent="0.2">
      <c r="A431" s="434"/>
      <c r="B431" s="435"/>
      <c r="C431" s="434"/>
      <c r="D431" s="436"/>
      <c r="E431" s="440"/>
      <c r="F431" s="440"/>
      <c r="G431" s="440"/>
      <c r="H431" s="440"/>
    </row>
    <row r="432" spans="1:8" ht="14.25" x14ac:dyDescent="0.2">
      <c r="A432" s="434"/>
      <c r="B432" s="435"/>
      <c r="C432" s="434"/>
      <c r="D432" s="436"/>
      <c r="E432" s="440"/>
      <c r="F432" s="440"/>
      <c r="G432" s="440"/>
      <c r="H432" s="440"/>
    </row>
    <row r="433" spans="1:8" ht="14.25" x14ac:dyDescent="0.2">
      <c r="A433" s="434"/>
      <c r="B433" s="435"/>
      <c r="C433" s="434"/>
      <c r="D433" s="436"/>
      <c r="E433" s="440"/>
      <c r="F433" s="440"/>
      <c r="G433" s="440"/>
      <c r="H433" s="440"/>
    </row>
    <row r="434" spans="1:8" ht="14.25" x14ac:dyDescent="0.2">
      <c r="A434" s="434"/>
      <c r="B434" s="435"/>
      <c r="C434" s="434"/>
      <c r="D434" s="436"/>
      <c r="E434" s="440"/>
      <c r="F434" s="440"/>
      <c r="G434" s="440"/>
      <c r="H434" s="440"/>
    </row>
    <row r="435" spans="1:8" ht="14.25" x14ac:dyDescent="0.2">
      <c r="A435" s="434"/>
      <c r="B435" s="435"/>
      <c r="C435" s="434"/>
      <c r="D435" s="436"/>
      <c r="E435" s="440"/>
      <c r="F435" s="440"/>
      <c r="G435" s="440"/>
      <c r="H435" s="440"/>
    </row>
    <row r="436" spans="1:8" ht="14.25" x14ac:dyDescent="0.2">
      <c r="A436" s="434"/>
      <c r="B436" s="435"/>
      <c r="C436" s="434"/>
      <c r="D436" s="436"/>
      <c r="E436" s="440"/>
      <c r="F436" s="440"/>
      <c r="G436" s="440"/>
      <c r="H436" s="440"/>
    </row>
    <row r="437" spans="1:8" ht="14.25" x14ac:dyDescent="0.2">
      <c r="A437" s="434"/>
      <c r="B437" s="435"/>
      <c r="C437" s="434"/>
      <c r="D437" s="436"/>
      <c r="E437" s="440"/>
      <c r="F437" s="440"/>
      <c r="G437" s="440"/>
      <c r="H437" s="440"/>
    </row>
    <row r="438" spans="1:8" ht="14.25" x14ac:dyDescent="0.2">
      <c r="A438" s="434"/>
      <c r="B438" s="435"/>
      <c r="C438" s="434"/>
      <c r="D438" s="436"/>
      <c r="E438" s="440"/>
      <c r="F438" s="440"/>
      <c r="G438" s="440"/>
      <c r="H438" s="440"/>
    </row>
    <row r="439" spans="1:8" ht="14.25" x14ac:dyDescent="0.2">
      <c r="A439" s="434"/>
      <c r="B439" s="435"/>
      <c r="C439" s="434"/>
      <c r="D439" s="436"/>
      <c r="E439" s="440"/>
      <c r="F439" s="440"/>
      <c r="G439" s="440"/>
      <c r="H439" s="440"/>
    </row>
    <row r="440" spans="1:8" ht="14.25" x14ac:dyDescent="0.2">
      <c r="A440" s="434"/>
      <c r="B440" s="435"/>
      <c r="C440" s="434"/>
      <c r="D440" s="436"/>
      <c r="E440" s="440"/>
      <c r="F440" s="440"/>
      <c r="G440" s="440"/>
      <c r="H440" s="440"/>
    </row>
    <row r="441" spans="1:8" ht="14.25" x14ac:dyDescent="0.2">
      <c r="A441" s="434"/>
      <c r="B441" s="435"/>
      <c r="C441" s="434"/>
      <c r="D441" s="436"/>
      <c r="E441" s="440"/>
      <c r="F441" s="440"/>
      <c r="G441" s="440"/>
      <c r="H441" s="440"/>
    </row>
    <row r="442" spans="1:8" ht="14.25" x14ac:dyDescent="0.2">
      <c r="A442" s="434"/>
      <c r="B442" s="435"/>
      <c r="C442" s="434"/>
      <c r="D442" s="436"/>
      <c r="E442" s="440"/>
      <c r="F442" s="440"/>
      <c r="G442" s="440"/>
      <c r="H442" s="440"/>
    </row>
    <row r="443" spans="1:8" ht="14.25" x14ac:dyDescent="0.2">
      <c r="A443" s="434"/>
      <c r="B443" s="435"/>
      <c r="C443" s="434"/>
      <c r="D443" s="436"/>
      <c r="E443" s="440"/>
      <c r="F443" s="440"/>
      <c r="G443" s="440"/>
      <c r="H443" s="440"/>
    </row>
    <row r="444" spans="1:8" ht="14.25" x14ac:dyDescent="0.2">
      <c r="A444" s="434"/>
      <c r="B444" s="435"/>
      <c r="C444" s="434"/>
      <c r="D444" s="436"/>
      <c r="E444" s="440"/>
      <c r="F444" s="440"/>
      <c r="G444" s="440"/>
      <c r="H444" s="440"/>
    </row>
    <row r="445" spans="1:8" ht="14.25" x14ac:dyDescent="0.2">
      <c r="A445" s="434"/>
      <c r="B445" s="435"/>
      <c r="C445" s="434"/>
      <c r="D445" s="436"/>
      <c r="E445" s="440"/>
      <c r="F445" s="440"/>
      <c r="G445" s="440"/>
      <c r="H445" s="440"/>
    </row>
    <row r="446" spans="1:8" ht="14.25" x14ac:dyDescent="0.2">
      <c r="A446" s="434"/>
      <c r="B446" s="435"/>
      <c r="C446" s="434"/>
      <c r="D446" s="436"/>
      <c r="E446" s="440"/>
      <c r="F446" s="440"/>
      <c r="G446" s="440"/>
      <c r="H446" s="440"/>
    </row>
    <row r="447" spans="1:8" ht="14.25" x14ac:dyDescent="0.2">
      <c r="A447" s="434"/>
      <c r="B447" s="435"/>
      <c r="C447" s="434"/>
      <c r="D447" s="436"/>
      <c r="E447" s="440"/>
      <c r="F447" s="440"/>
      <c r="G447" s="440"/>
      <c r="H447" s="440"/>
    </row>
    <row r="448" spans="1:8" ht="14.25" x14ac:dyDescent="0.2">
      <c r="A448" s="434"/>
      <c r="B448" s="435"/>
      <c r="C448" s="434"/>
      <c r="D448" s="436"/>
      <c r="E448" s="440"/>
      <c r="F448" s="440"/>
      <c r="G448" s="440"/>
      <c r="H448" s="440"/>
    </row>
    <row r="449" spans="1:8" ht="14.25" x14ac:dyDescent="0.2">
      <c r="A449" s="434"/>
      <c r="B449" s="435"/>
      <c r="C449" s="434"/>
      <c r="D449" s="436"/>
      <c r="E449" s="440"/>
      <c r="F449" s="440"/>
      <c r="G449" s="440"/>
      <c r="H449" s="440"/>
    </row>
    <row r="450" spans="1:8" ht="14.25" x14ac:dyDescent="0.2">
      <c r="A450" s="434"/>
      <c r="B450" s="435"/>
      <c r="C450" s="434"/>
      <c r="D450" s="436"/>
      <c r="E450" s="440"/>
      <c r="F450" s="440"/>
      <c r="G450" s="440"/>
      <c r="H450" s="440"/>
    </row>
    <row r="451" spans="1:8" ht="14.25" x14ac:dyDescent="0.2">
      <c r="A451" s="434"/>
      <c r="B451" s="435"/>
      <c r="C451" s="434"/>
      <c r="D451" s="436"/>
      <c r="E451" s="440"/>
      <c r="F451" s="440"/>
      <c r="G451" s="440"/>
      <c r="H451" s="440"/>
    </row>
    <row r="452" spans="1:8" ht="14.25" x14ac:dyDescent="0.2">
      <c r="A452" s="434"/>
      <c r="B452" s="435"/>
      <c r="C452" s="434"/>
      <c r="D452" s="436"/>
      <c r="E452" s="440"/>
      <c r="F452" s="440"/>
      <c r="G452" s="440"/>
      <c r="H452" s="440"/>
    </row>
    <row r="453" spans="1:8" ht="14.25" x14ac:dyDescent="0.2">
      <c r="A453" s="434"/>
      <c r="B453" s="435"/>
      <c r="C453" s="434"/>
      <c r="D453" s="436"/>
      <c r="E453" s="440"/>
      <c r="F453" s="440"/>
      <c r="G453" s="440"/>
      <c r="H453" s="440"/>
    </row>
    <row r="454" spans="1:8" ht="14.25" x14ac:dyDescent="0.2">
      <c r="A454" s="434"/>
      <c r="B454" s="435"/>
      <c r="C454" s="434"/>
      <c r="D454" s="436"/>
      <c r="E454" s="440"/>
      <c r="F454" s="440"/>
      <c r="G454" s="440"/>
      <c r="H454" s="440"/>
    </row>
    <row r="455" spans="1:8" ht="14.25" x14ac:dyDescent="0.2">
      <c r="A455" s="434"/>
      <c r="B455" s="435"/>
      <c r="C455" s="434"/>
      <c r="D455" s="436"/>
      <c r="E455" s="440"/>
      <c r="F455" s="440"/>
      <c r="G455" s="440"/>
      <c r="H455" s="440"/>
    </row>
    <row r="456" spans="1:8" ht="14.25" x14ac:dyDescent="0.2">
      <c r="A456" s="434"/>
      <c r="B456" s="435"/>
      <c r="C456" s="434"/>
      <c r="D456" s="436"/>
      <c r="E456" s="440"/>
      <c r="F456" s="440"/>
      <c r="G456" s="440"/>
      <c r="H456" s="440"/>
    </row>
    <row r="457" spans="1:8" ht="14.25" x14ac:dyDescent="0.2">
      <c r="A457" s="434"/>
      <c r="B457" s="435"/>
      <c r="C457" s="434"/>
      <c r="D457" s="436"/>
      <c r="E457" s="440"/>
      <c r="F457" s="440"/>
      <c r="G457" s="440"/>
      <c r="H457" s="440"/>
    </row>
    <row r="458" spans="1:8" ht="14.25" x14ac:dyDescent="0.2">
      <c r="A458" s="434"/>
      <c r="B458" s="435"/>
      <c r="C458" s="434"/>
      <c r="D458" s="436"/>
      <c r="E458" s="440"/>
      <c r="F458" s="440"/>
      <c r="G458" s="440"/>
      <c r="H458" s="440"/>
    </row>
    <row r="459" spans="1:8" ht="14.25" x14ac:dyDescent="0.2">
      <c r="A459" s="434"/>
      <c r="B459" s="435"/>
      <c r="C459" s="434"/>
      <c r="D459" s="436"/>
      <c r="E459" s="440"/>
      <c r="F459" s="440"/>
      <c r="G459" s="440"/>
      <c r="H459" s="440"/>
    </row>
    <row r="460" spans="1:8" ht="14.25" x14ac:dyDescent="0.2">
      <c r="A460" s="434"/>
      <c r="B460" s="435"/>
      <c r="C460" s="434"/>
      <c r="D460" s="436"/>
      <c r="E460" s="440"/>
      <c r="F460" s="440"/>
      <c r="G460" s="440"/>
      <c r="H460" s="440"/>
    </row>
    <row r="461" spans="1:8" ht="14.25" x14ac:dyDescent="0.2">
      <c r="A461" s="434"/>
      <c r="B461" s="435"/>
      <c r="C461" s="434"/>
      <c r="D461" s="436"/>
      <c r="E461" s="440"/>
      <c r="F461" s="440"/>
      <c r="G461" s="440"/>
      <c r="H461" s="440"/>
    </row>
    <row r="462" spans="1:8" ht="14.25" x14ac:dyDescent="0.2">
      <c r="A462" s="434"/>
      <c r="B462" s="435"/>
      <c r="C462" s="434"/>
      <c r="D462" s="436"/>
      <c r="E462" s="440"/>
      <c r="F462" s="440"/>
      <c r="G462" s="440"/>
      <c r="H462" s="440"/>
    </row>
    <row r="463" spans="1:8" ht="14.25" x14ac:dyDescent="0.2">
      <c r="A463" s="434"/>
      <c r="B463" s="435"/>
      <c r="C463" s="434"/>
      <c r="D463" s="436"/>
      <c r="E463" s="440"/>
      <c r="F463" s="440"/>
      <c r="G463" s="440"/>
      <c r="H463" s="440"/>
    </row>
    <row r="464" spans="1:8" ht="14.25" x14ac:dyDescent="0.2">
      <c r="A464" s="434"/>
      <c r="B464" s="435"/>
      <c r="C464" s="434"/>
      <c r="D464" s="436"/>
      <c r="E464" s="440"/>
      <c r="F464" s="440"/>
      <c r="G464" s="440"/>
      <c r="H464" s="440"/>
    </row>
    <row r="465" spans="1:8" ht="14.25" x14ac:dyDescent="0.2">
      <c r="A465" s="434"/>
      <c r="B465" s="435"/>
      <c r="C465" s="434"/>
      <c r="D465" s="436"/>
      <c r="E465" s="440"/>
      <c r="F465" s="440"/>
      <c r="G465" s="440"/>
      <c r="H465" s="440"/>
    </row>
    <row r="466" spans="1:8" ht="14.25" x14ac:dyDescent="0.2">
      <c r="A466" s="434"/>
      <c r="B466" s="435"/>
      <c r="C466" s="434"/>
      <c r="D466" s="436"/>
      <c r="E466" s="440"/>
      <c r="F466" s="440"/>
      <c r="G466" s="440"/>
      <c r="H466" s="440"/>
    </row>
    <row r="467" spans="1:8" ht="14.25" x14ac:dyDescent="0.2">
      <c r="A467" s="434"/>
      <c r="B467" s="435"/>
      <c r="C467" s="434"/>
      <c r="D467" s="436"/>
      <c r="E467" s="440"/>
      <c r="F467" s="440"/>
      <c r="G467" s="440"/>
      <c r="H467" s="440"/>
    </row>
    <row r="468" spans="1:8" ht="14.25" x14ac:dyDescent="0.2">
      <c r="A468" s="434"/>
      <c r="B468" s="435"/>
      <c r="C468" s="434"/>
      <c r="D468" s="436"/>
      <c r="E468" s="440"/>
      <c r="F468" s="440"/>
      <c r="G468" s="440"/>
      <c r="H468" s="440"/>
    </row>
    <row r="469" spans="1:8" ht="14.25" x14ac:dyDescent="0.2">
      <c r="A469" s="434"/>
      <c r="B469" s="435"/>
      <c r="C469" s="434"/>
      <c r="D469" s="436"/>
      <c r="E469" s="440"/>
      <c r="F469" s="440"/>
      <c r="G469" s="440"/>
      <c r="H469" s="440"/>
    </row>
    <row r="470" spans="1:8" ht="14.25" x14ac:dyDescent="0.2">
      <c r="A470" s="434"/>
      <c r="B470" s="435"/>
      <c r="C470" s="434"/>
      <c r="D470" s="436"/>
      <c r="E470" s="440"/>
      <c r="F470" s="440"/>
      <c r="G470" s="440"/>
      <c r="H470" s="440"/>
    </row>
    <row r="471" spans="1:8" ht="14.25" x14ac:dyDescent="0.2">
      <c r="A471" s="434"/>
      <c r="B471" s="435"/>
      <c r="C471" s="434"/>
      <c r="D471" s="436"/>
      <c r="E471" s="440"/>
      <c r="F471" s="440"/>
      <c r="G471" s="440"/>
      <c r="H471" s="440"/>
    </row>
    <row r="472" spans="1:8" ht="14.25" x14ac:dyDescent="0.2">
      <c r="A472" s="434"/>
      <c r="B472" s="435"/>
      <c r="C472" s="434"/>
      <c r="D472" s="436"/>
      <c r="E472" s="440"/>
      <c r="F472" s="440"/>
      <c r="G472" s="440"/>
      <c r="H472" s="440"/>
    </row>
    <row r="473" spans="1:8" ht="14.25" x14ac:dyDescent="0.2">
      <c r="A473" s="434"/>
      <c r="B473" s="435"/>
      <c r="C473" s="434"/>
      <c r="D473" s="436"/>
      <c r="E473" s="440"/>
      <c r="F473" s="440"/>
      <c r="G473" s="440"/>
      <c r="H473" s="440"/>
    </row>
    <row r="474" spans="1:8" ht="14.25" x14ac:dyDescent="0.2">
      <c r="A474" s="434"/>
      <c r="B474" s="435"/>
      <c r="C474" s="434"/>
      <c r="D474" s="436"/>
      <c r="E474" s="440"/>
      <c r="F474" s="440"/>
      <c r="G474" s="440"/>
      <c r="H474" s="440"/>
    </row>
    <row r="475" spans="1:8" ht="14.25" x14ac:dyDescent="0.2">
      <c r="A475" s="434"/>
      <c r="B475" s="435"/>
      <c r="C475" s="434"/>
      <c r="D475" s="436"/>
      <c r="E475" s="440"/>
      <c r="F475" s="440"/>
      <c r="G475" s="440"/>
      <c r="H475" s="440"/>
    </row>
    <row r="476" spans="1:8" ht="14.25" x14ac:dyDescent="0.2">
      <c r="A476" s="434"/>
      <c r="B476" s="435"/>
      <c r="C476" s="434"/>
      <c r="D476" s="436"/>
      <c r="E476" s="440"/>
      <c r="F476" s="440"/>
      <c r="G476" s="440"/>
      <c r="H476" s="440"/>
    </row>
    <row r="477" spans="1:8" ht="14.25" x14ac:dyDescent="0.2">
      <c r="A477" s="434"/>
      <c r="B477" s="435"/>
      <c r="C477" s="434"/>
      <c r="D477" s="436"/>
      <c r="E477" s="440"/>
      <c r="F477" s="440"/>
      <c r="G477" s="440"/>
      <c r="H477" s="440"/>
    </row>
    <row r="478" spans="1:8" ht="14.25" x14ac:dyDescent="0.2">
      <c r="A478" s="434"/>
      <c r="B478" s="435"/>
      <c r="C478" s="434"/>
      <c r="D478" s="436"/>
      <c r="E478" s="440"/>
      <c r="F478" s="440"/>
      <c r="G478" s="440"/>
      <c r="H478" s="440"/>
    </row>
    <row r="479" spans="1:8" ht="14.25" x14ac:dyDescent="0.2">
      <c r="A479" s="434"/>
      <c r="B479" s="435"/>
      <c r="C479" s="434"/>
      <c r="D479" s="436"/>
      <c r="E479" s="440"/>
      <c r="F479" s="440"/>
      <c r="G479" s="440"/>
      <c r="H479" s="440"/>
    </row>
    <row r="480" spans="1:8" ht="14.25" x14ac:dyDescent="0.2">
      <c r="A480" s="434"/>
      <c r="B480" s="435"/>
      <c r="C480" s="434"/>
      <c r="D480" s="436"/>
      <c r="E480" s="440"/>
      <c r="F480" s="440"/>
      <c r="G480" s="440"/>
      <c r="H480" s="440"/>
    </row>
    <row r="481" spans="1:8" ht="14.25" x14ac:dyDescent="0.2">
      <c r="A481" s="434"/>
      <c r="B481" s="435"/>
      <c r="C481" s="434"/>
      <c r="D481" s="436"/>
      <c r="E481" s="440"/>
      <c r="F481" s="440"/>
      <c r="G481" s="440"/>
      <c r="H481" s="440"/>
    </row>
    <row r="482" spans="1:8" ht="14.25" x14ac:dyDescent="0.2">
      <c r="A482" s="434"/>
      <c r="B482" s="435"/>
      <c r="C482" s="434"/>
      <c r="D482" s="436"/>
      <c r="E482" s="440"/>
      <c r="F482" s="440"/>
      <c r="G482" s="440"/>
      <c r="H482" s="440"/>
    </row>
    <row r="483" spans="1:8" ht="14.25" x14ac:dyDescent="0.2">
      <c r="A483" s="434"/>
      <c r="B483" s="435"/>
      <c r="C483" s="434"/>
      <c r="D483" s="436"/>
      <c r="E483" s="440"/>
      <c r="F483" s="440"/>
      <c r="G483" s="440"/>
      <c r="H483" s="440"/>
    </row>
    <row r="484" spans="1:8" ht="14.25" x14ac:dyDescent="0.2">
      <c r="A484" s="434"/>
      <c r="B484" s="435"/>
      <c r="C484" s="434"/>
      <c r="D484" s="436"/>
      <c r="E484" s="440"/>
      <c r="F484" s="440"/>
      <c r="G484" s="440"/>
      <c r="H484" s="440"/>
    </row>
    <row r="485" spans="1:8" ht="14.25" x14ac:dyDescent="0.2">
      <c r="A485" s="434"/>
      <c r="B485" s="435"/>
      <c r="C485" s="434"/>
      <c r="D485" s="436"/>
      <c r="E485" s="440"/>
      <c r="F485" s="440"/>
      <c r="G485" s="440"/>
      <c r="H485" s="440"/>
    </row>
    <row r="486" spans="1:8" ht="14.25" x14ac:dyDescent="0.2">
      <c r="A486" s="434"/>
      <c r="B486" s="435"/>
      <c r="C486" s="434"/>
      <c r="D486" s="436"/>
      <c r="E486" s="440"/>
      <c r="F486" s="440"/>
      <c r="G486" s="440"/>
      <c r="H486" s="440"/>
    </row>
    <row r="487" spans="1:8" ht="14.25" x14ac:dyDescent="0.2">
      <c r="A487" s="434"/>
      <c r="B487" s="435"/>
      <c r="C487" s="434"/>
      <c r="D487" s="436"/>
      <c r="E487" s="440"/>
      <c r="F487" s="440"/>
      <c r="G487" s="440"/>
      <c r="H487" s="440"/>
    </row>
    <row r="488" spans="1:8" ht="14.25" x14ac:dyDescent="0.2">
      <c r="A488" s="434"/>
      <c r="B488" s="435"/>
      <c r="C488" s="434"/>
      <c r="D488" s="436"/>
      <c r="E488" s="440"/>
      <c r="F488" s="440"/>
      <c r="G488" s="440"/>
      <c r="H488" s="440"/>
    </row>
    <row r="489" spans="1:8" ht="14.25" x14ac:dyDescent="0.2">
      <c r="A489" s="434"/>
      <c r="B489" s="435"/>
      <c r="C489" s="434"/>
      <c r="D489" s="436"/>
      <c r="E489" s="440"/>
      <c r="F489" s="440"/>
      <c r="G489" s="440"/>
      <c r="H489" s="440"/>
    </row>
    <row r="490" spans="1:8" ht="14.25" x14ac:dyDescent="0.2">
      <c r="A490" s="434"/>
      <c r="B490" s="435"/>
      <c r="C490" s="434"/>
      <c r="D490" s="436"/>
      <c r="E490" s="440"/>
      <c r="F490" s="440"/>
      <c r="G490" s="440"/>
      <c r="H490" s="440"/>
    </row>
    <row r="491" spans="1:8" ht="14.25" x14ac:dyDescent="0.2">
      <c r="A491" s="434"/>
      <c r="B491" s="435"/>
      <c r="C491" s="434"/>
      <c r="D491" s="436"/>
      <c r="E491" s="440"/>
      <c r="F491" s="440"/>
      <c r="G491" s="440"/>
      <c r="H491" s="440"/>
    </row>
    <row r="492" spans="1:8" ht="14.25" x14ac:dyDescent="0.2">
      <c r="A492" s="434"/>
      <c r="B492" s="435"/>
      <c r="C492" s="434"/>
      <c r="D492" s="436"/>
      <c r="E492" s="440"/>
      <c r="F492" s="440"/>
      <c r="G492" s="440"/>
      <c r="H492" s="440"/>
    </row>
    <row r="493" spans="1:8" ht="14.25" x14ac:dyDescent="0.2">
      <c r="A493" s="434"/>
      <c r="B493" s="435"/>
      <c r="C493" s="434"/>
      <c r="D493" s="436"/>
      <c r="E493" s="440"/>
      <c r="F493" s="440"/>
      <c r="G493" s="440"/>
      <c r="H493" s="440"/>
    </row>
    <row r="494" spans="1:8" ht="14.25" x14ac:dyDescent="0.2">
      <c r="A494" s="434"/>
      <c r="B494" s="435"/>
      <c r="C494" s="434"/>
      <c r="D494" s="436"/>
      <c r="E494" s="440"/>
      <c r="F494" s="440"/>
      <c r="G494" s="440"/>
      <c r="H494" s="440"/>
    </row>
    <row r="495" spans="1:8" ht="14.25" x14ac:dyDescent="0.2">
      <c r="A495" s="434"/>
      <c r="B495" s="435"/>
      <c r="C495" s="434"/>
      <c r="D495" s="436"/>
      <c r="E495" s="440"/>
      <c r="F495" s="440"/>
      <c r="G495" s="440"/>
      <c r="H495" s="440"/>
    </row>
    <row r="496" spans="1:8" ht="14.25" x14ac:dyDescent="0.2">
      <c r="A496" s="434"/>
      <c r="B496" s="435"/>
      <c r="C496" s="434"/>
      <c r="D496" s="436"/>
      <c r="E496" s="440"/>
      <c r="F496" s="440"/>
      <c r="G496" s="440"/>
      <c r="H496" s="440"/>
    </row>
    <row r="497" spans="1:8" ht="14.25" x14ac:dyDescent="0.2">
      <c r="A497" s="434"/>
      <c r="B497" s="435"/>
      <c r="C497" s="434"/>
      <c r="D497" s="436"/>
      <c r="E497" s="440"/>
      <c r="F497" s="440"/>
      <c r="G497" s="440"/>
      <c r="H497" s="440"/>
    </row>
    <row r="498" spans="1:8" ht="14.25" x14ac:dyDescent="0.2">
      <c r="A498" s="434"/>
      <c r="B498" s="435"/>
      <c r="C498" s="434"/>
      <c r="D498" s="436"/>
      <c r="E498" s="440"/>
      <c r="F498" s="440"/>
      <c r="G498" s="440"/>
      <c r="H498" s="440"/>
    </row>
    <row r="499" spans="1:8" ht="14.25" x14ac:dyDescent="0.2">
      <c r="A499" s="434"/>
      <c r="B499" s="435"/>
      <c r="C499" s="434"/>
      <c r="D499" s="436"/>
      <c r="E499" s="440"/>
      <c r="F499" s="440"/>
      <c r="G499" s="440"/>
      <c r="H499" s="440"/>
    </row>
    <row r="500" spans="1:8" ht="14.25" x14ac:dyDescent="0.2">
      <c r="A500" s="434"/>
      <c r="B500" s="435"/>
      <c r="C500" s="434"/>
      <c r="D500" s="436"/>
      <c r="E500" s="440"/>
      <c r="F500" s="440"/>
      <c r="G500" s="440"/>
      <c r="H500" s="440"/>
    </row>
    <row r="501" spans="1:8" ht="14.25" x14ac:dyDescent="0.2">
      <c r="A501" s="434"/>
      <c r="B501" s="435"/>
      <c r="C501" s="434"/>
      <c r="D501" s="436"/>
      <c r="E501" s="440"/>
      <c r="F501" s="440"/>
      <c r="G501" s="440"/>
      <c r="H501" s="440"/>
    </row>
    <row r="502" spans="1:8" ht="14.25" x14ac:dyDescent="0.2">
      <c r="A502" s="434"/>
      <c r="B502" s="435"/>
      <c r="C502" s="434"/>
      <c r="D502" s="436"/>
      <c r="E502" s="440"/>
      <c r="F502" s="440"/>
      <c r="G502" s="440"/>
      <c r="H502" s="440"/>
    </row>
    <row r="503" spans="1:8" ht="14.25" x14ac:dyDescent="0.2">
      <c r="A503" s="434"/>
      <c r="B503" s="435"/>
      <c r="C503" s="434"/>
      <c r="D503" s="436"/>
      <c r="E503" s="440"/>
      <c r="F503" s="440"/>
      <c r="G503" s="440"/>
      <c r="H503" s="440"/>
    </row>
    <row r="504" spans="1:8" ht="14.25" x14ac:dyDescent="0.2">
      <c r="A504" s="434"/>
      <c r="B504" s="435"/>
      <c r="C504" s="434"/>
      <c r="D504" s="436"/>
      <c r="E504" s="440"/>
      <c r="F504" s="440"/>
      <c r="G504" s="440"/>
      <c r="H504" s="440"/>
    </row>
    <row r="505" spans="1:8" ht="14.25" x14ac:dyDescent="0.2">
      <c r="A505" s="434"/>
      <c r="B505" s="435"/>
      <c r="C505" s="434"/>
      <c r="D505" s="436"/>
      <c r="E505" s="440"/>
      <c r="F505" s="440"/>
      <c r="G505" s="440"/>
      <c r="H505" s="440"/>
    </row>
    <row r="506" spans="1:8" ht="14.25" x14ac:dyDescent="0.2">
      <c r="A506" s="434"/>
      <c r="B506" s="435"/>
      <c r="C506" s="434"/>
      <c r="D506" s="436"/>
      <c r="E506" s="440"/>
      <c r="F506" s="440"/>
      <c r="G506" s="440"/>
      <c r="H506" s="440"/>
    </row>
    <row r="507" spans="1:8" ht="14.25" x14ac:dyDescent="0.2">
      <c r="A507" s="434"/>
      <c r="B507" s="435"/>
      <c r="C507" s="434"/>
      <c r="D507" s="436"/>
      <c r="E507" s="440"/>
      <c r="F507" s="440"/>
      <c r="G507" s="440"/>
      <c r="H507" s="440"/>
    </row>
    <row r="508" spans="1:8" ht="14.25" x14ac:dyDescent="0.2">
      <c r="A508" s="434"/>
      <c r="B508" s="435"/>
      <c r="C508" s="434"/>
      <c r="D508" s="436"/>
      <c r="E508" s="440"/>
      <c r="F508" s="440"/>
      <c r="G508" s="440"/>
      <c r="H508" s="440"/>
    </row>
    <row r="509" spans="1:8" ht="14.25" x14ac:dyDescent="0.2">
      <c r="A509" s="434"/>
      <c r="B509" s="435"/>
      <c r="C509" s="434"/>
      <c r="D509" s="436"/>
      <c r="E509" s="440"/>
      <c r="F509" s="440"/>
      <c r="G509" s="440"/>
      <c r="H509" s="440"/>
    </row>
    <row r="510" spans="1:8" ht="14.25" x14ac:dyDescent="0.2">
      <c r="A510" s="434"/>
      <c r="B510" s="435"/>
      <c r="C510" s="434"/>
      <c r="D510" s="436"/>
      <c r="E510" s="440"/>
      <c r="F510" s="440"/>
      <c r="G510" s="440"/>
      <c r="H510" s="440"/>
    </row>
    <row r="511" spans="1:8" ht="14.25" x14ac:dyDescent="0.2">
      <c r="A511" s="434"/>
      <c r="B511" s="435"/>
      <c r="C511" s="434"/>
      <c r="D511" s="436"/>
      <c r="E511" s="440"/>
      <c r="F511" s="440"/>
      <c r="G511" s="440"/>
      <c r="H511" s="440"/>
    </row>
    <row r="512" spans="1:8" ht="14.25" x14ac:dyDescent="0.2">
      <c r="A512" s="434"/>
      <c r="B512" s="435"/>
      <c r="C512" s="434"/>
      <c r="D512" s="436"/>
      <c r="E512" s="440"/>
      <c r="F512" s="440"/>
      <c r="G512" s="440"/>
      <c r="H512" s="440"/>
    </row>
    <row r="513" spans="1:8" ht="14.25" x14ac:dyDescent="0.2">
      <c r="A513" s="434"/>
      <c r="B513" s="435"/>
      <c r="C513" s="434"/>
      <c r="D513" s="436"/>
      <c r="E513" s="440"/>
      <c r="F513" s="440"/>
      <c r="G513" s="440"/>
      <c r="H513" s="440"/>
    </row>
    <row r="514" spans="1:8" ht="14.25" x14ac:dyDescent="0.2">
      <c r="A514" s="434"/>
      <c r="B514" s="435"/>
      <c r="C514" s="434"/>
      <c r="D514" s="436"/>
      <c r="E514" s="440"/>
      <c r="F514" s="440"/>
      <c r="G514" s="440"/>
      <c r="H514" s="440"/>
    </row>
    <row r="515" spans="1:8" ht="14.25" x14ac:dyDescent="0.2">
      <c r="A515" s="434"/>
      <c r="B515" s="435"/>
      <c r="C515" s="434"/>
      <c r="D515" s="436"/>
      <c r="E515" s="440"/>
      <c r="F515" s="440"/>
      <c r="G515" s="440"/>
      <c r="H515" s="440"/>
    </row>
    <row r="516" spans="1:8" ht="14.25" x14ac:dyDescent="0.2">
      <c r="A516" s="434"/>
      <c r="B516" s="435"/>
      <c r="C516" s="434"/>
      <c r="D516" s="436"/>
      <c r="E516" s="440"/>
      <c r="F516" s="440"/>
      <c r="G516" s="440"/>
      <c r="H516" s="440"/>
    </row>
    <row r="517" spans="1:8" ht="14.25" x14ac:dyDescent="0.2">
      <c r="A517" s="434"/>
      <c r="B517" s="435"/>
      <c r="C517" s="434"/>
      <c r="D517" s="436"/>
      <c r="E517" s="440"/>
      <c r="F517" s="440"/>
      <c r="G517" s="440"/>
      <c r="H517" s="440"/>
    </row>
    <row r="518" spans="1:8" ht="14.25" x14ac:dyDescent="0.2">
      <c r="A518" s="434"/>
      <c r="B518" s="435"/>
      <c r="C518" s="434"/>
      <c r="D518" s="436"/>
      <c r="E518" s="440"/>
      <c r="F518" s="440"/>
      <c r="G518" s="440"/>
      <c r="H518" s="440"/>
    </row>
    <row r="519" spans="1:8" ht="14.25" x14ac:dyDescent="0.2">
      <c r="A519" s="434"/>
      <c r="B519" s="435"/>
      <c r="C519" s="434"/>
      <c r="D519" s="436"/>
      <c r="E519" s="440"/>
      <c r="F519" s="440"/>
      <c r="G519" s="440"/>
      <c r="H519" s="440"/>
    </row>
    <row r="520" spans="1:8" ht="14.25" x14ac:dyDescent="0.2">
      <c r="A520" s="434"/>
      <c r="B520" s="435"/>
      <c r="C520" s="434"/>
      <c r="D520" s="436"/>
      <c r="E520" s="440"/>
      <c r="F520" s="440"/>
      <c r="G520" s="440"/>
      <c r="H520" s="440"/>
    </row>
    <row r="521" spans="1:8" ht="14.25" x14ac:dyDescent="0.2">
      <c r="A521" s="434"/>
      <c r="B521" s="435"/>
      <c r="C521" s="434"/>
      <c r="D521" s="436"/>
      <c r="E521" s="440"/>
      <c r="F521" s="440"/>
      <c r="G521" s="440"/>
      <c r="H521" s="440"/>
    </row>
    <row r="522" spans="1:8" ht="14.25" x14ac:dyDescent="0.2">
      <c r="A522" s="434"/>
      <c r="B522" s="435"/>
      <c r="C522" s="434"/>
      <c r="D522" s="436"/>
      <c r="E522" s="440"/>
      <c r="F522" s="440"/>
      <c r="G522" s="440"/>
      <c r="H522" s="440"/>
    </row>
    <row r="523" spans="1:8" ht="14.25" x14ac:dyDescent="0.2">
      <c r="A523" s="434"/>
      <c r="B523" s="435"/>
      <c r="C523" s="434"/>
      <c r="D523" s="436"/>
      <c r="E523" s="440"/>
      <c r="F523" s="440"/>
      <c r="G523" s="440"/>
      <c r="H523" s="440"/>
    </row>
    <row r="524" spans="1:8" ht="14.25" x14ac:dyDescent="0.2">
      <c r="A524" s="434"/>
      <c r="B524" s="435"/>
      <c r="C524" s="434"/>
      <c r="D524" s="436"/>
      <c r="E524" s="440"/>
      <c r="F524" s="440"/>
      <c r="G524" s="440"/>
      <c r="H524" s="440"/>
    </row>
    <row r="525" spans="1:8" ht="14.25" x14ac:dyDescent="0.2">
      <c r="A525" s="434"/>
      <c r="B525" s="435"/>
      <c r="C525" s="434"/>
      <c r="D525" s="436"/>
      <c r="E525" s="440"/>
      <c r="F525" s="440"/>
      <c r="G525" s="440"/>
      <c r="H525" s="440"/>
    </row>
    <row r="526" spans="1:8" ht="14.25" x14ac:dyDescent="0.2">
      <c r="A526" s="434"/>
      <c r="B526" s="435"/>
      <c r="C526" s="434"/>
      <c r="D526" s="436"/>
      <c r="E526" s="440"/>
      <c r="F526" s="440"/>
      <c r="G526" s="440"/>
      <c r="H526" s="440"/>
    </row>
    <row r="527" spans="1:8" ht="14.25" x14ac:dyDescent="0.2">
      <c r="A527" s="434"/>
      <c r="B527" s="435"/>
      <c r="C527" s="434"/>
      <c r="D527" s="436"/>
      <c r="E527" s="440"/>
      <c r="F527" s="440"/>
      <c r="G527" s="440"/>
      <c r="H527" s="440"/>
    </row>
    <row r="528" spans="1:8" ht="14.25" x14ac:dyDescent="0.2">
      <c r="A528" s="434"/>
      <c r="B528" s="435"/>
      <c r="C528" s="434"/>
      <c r="D528" s="436"/>
      <c r="E528" s="440"/>
      <c r="F528" s="440"/>
      <c r="G528" s="440"/>
      <c r="H528" s="440"/>
    </row>
    <row r="529" spans="1:8" ht="14.25" x14ac:dyDescent="0.2">
      <c r="A529" s="434"/>
      <c r="B529" s="435"/>
      <c r="C529" s="434"/>
      <c r="D529" s="436"/>
      <c r="E529" s="440"/>
      <c r="F529" s="440"/>
      <c r="G529" s="440"/>
      <c r="H529" s="440"/>
    </row>
    <row r="530" spans="1:8" ht="14.25" x14ac:dyDescent="0.2">
      <c r="A530" s="434"/>
      <c r="B530" s="435"/>
      <c r="C530" s="434"/>
      <c r="D530" s="436"/>
      <c r="E530" s="440"/>
      <c r="F530" s="440"/>
      <c r="G530" s="440"/>
      <c r="H530" s="440"/>
    </row>
    <row r="531" spans="1:8" ht="14.25" x14ac:dyDescent="0.2">
      <c r="A531" s="434"/>
      <c r="B531" s="435"/>
      <c r="C531" s="434"/>
      <c r="D531" s="436"/>
      <c r="E531" s="440"/>
      <c r="F531" s="440"/>
      <c r="G531" s="440"/>
      <c r="H531" s="440"/>
    </row>
    <row r="532" spans="1:8" ht="14.25" x14ac:dyDescent="0.2">
      <c r="A532" s="434"/>
      <c r="B532" s="435"/>
      <c r="C532" s="434"/>
      <c r="D532" s="436"/>
      <c r="E532" s="440"/>
      <c r="F532" s="440"/>
      <c r="G532" s="440"/>
      <c r="H532" s="440"/>
    </row>
    <row r="533" spans="1:8" ht="14.25" x14ac:dyDescent="0.2">
      <c r="A533" s="434"/>
      <c r="B533" s="435"/>
      <c r="C533" s="434"/>
      <c r="D533" s="436"/>
      <c r="E533" s="440"/>
      <c r="F533" s="440"/>
      <c r="G533" s="440"/>
      <c r="H533" s="440"/>
    </row>
    <row r="534" spans="1:8" ht="14.25" x14ac:dyDescent="0.2">
      <c r="A534" s="434"/>
      <c r="B534" s="435"/>
      <c r="C534" s="434"/>
      <c r="D534" s="436"/>
      <c r="E534" s="440"/>
      <c r="F534" s="440"/>
      <c r="G534" s="440"/>
      <c r="H534" s="440"/>
    </row>
    <row r="535" spans="1:8" ht="14.25" x14ac:dyDescent="0.2">
      <c r="A535" s="434"/>
      <c r="B535" s="435"/>
      <c r="C535" s="434"/>
      <c r="D535" s="436"/>
      <c r="E535" s="440"/>
      <c r="F535" s="440"/>
      <c r="G535" s="440"/>
      <c r="H535" s="440"/>
    </row>
    <row r="536" spans="1:8" ht="14.25" x14ac:dyDescent="0.2">
      <c r="A536" s="434"/>
      <c r="B536" s="435"/>
      <c r="C536" s="434"/>
      <c r="D536" s="436"/>
      <c r="E536" s="440"/>
      <c r="F536" s="440"/>
      <c r="G536" s="440"/>
      <c r="H536" s="440"/>
    </row>
    <row r="537" spans="1:8" ht="14.25" x14ac:dyDescent="0.2">
      <c r="A537" s="434"/>
      <c r="B537" s="435"/>
      <c r="C537" s="434"/>
      <c r="D537" s="436"/>
      <c r="E537" s="440"/>
      <c r="F537" s="440"/>
      <c r="G537" s="440"/>
      <c r="H537" s="440"/>
    </row>
    <row r="538" spans="1:8" ht="14.25" x14ac:dyDescent="0.2">
      <c r="A538" s="434"/>
      <c r="B538" s="435"/>
      <c r="C538" s="434"/>
      <c r="D538" s="436"/>
      <c r="E538" s="440"/>
      <c r="F538" s="440"/>
      <c r="G538" s="440"/>
      <c r="H538" s="440"/>
    </row>
    <row r="539" spans="1:8" ht="14.25" x14ac:dyDescent="0.2">
      <c r="A539" s="434"/>
      <c r="B539" s="435"/>
      <c r="C539" s="434"/>
      <c r="D539" s="436"/>
      <c r="E539" s="440"/>
      <c r="F539" s="440"/>
      <c r="G539" s="440"/>
      <c r="H539" s="440"/>
    </row>
    <row r="540" spans="1:8" ht="14.25" x14ac:dyDescent="0.2">
      <c r="A540" s="434"/>
      <c r="B540" s="435"/>
      <c r="C540" s="434"/>
      <c r="D540" s="436"/>
      <c r="E540" s="440"/>
      <c r="F540" s="440"/>
      <c r="G540" s="440"/>
      <c r="H540" s="440"/>
    </row>
    <row r="541" spans="1:8" ht="14.25" x14ac:dyDescent="0.2">
      <c r="A541" s="434"/>
      <c r="B541" s="435"/>
      <c r="C541" s="434"/>
      <c r="D541" s="436"/>
      <c r="E541" s="440"/>
      <c r="F541" s="440"/>
      <c r="G541" s="440"/>
      <c r="H541" s="440"/>
    </row>
    <row r="542" spans="1:8" ht="14.25" x14ac:dyDescent="0.2">
      <c r="A542" s="434"/>
      <c r="B542" s="435"/>
      <c r="C542" s="434"/>
      <c r="D542" s="436"/>
      <c r="E542" s="440"/>
      <c r="F542" s="440"/>
      <c r="G542" s="440"/>
      <c r="H542" s="440"/>
    </row>
    <row r="543" spans="1:8" ht="14.25" x14ac:dyDescent="0.2">
      <c r="A543" s="434"/>
      <c r="B543" s="435"/>
      <c r="C543" s="434"/>
      <c r="D543" s="436"/>
      <c r="E543" s="440"/>
      <c r="F543" s="440"/>
      <c r="G543" s="440"/>
      <c r="H543" s="440"/>
    </row>
    <row r="544" spans="1:8" ht="14.25" x14ac:dyDescent="0.2">
      <c r="A544" s="434"/>
      <c r="B544" s="435"/>
      <c r="C544" s="434"/>
      <c r="D544" s="436"/>
      <c r="E544" s="440"/>
      <c r="F544" s="440"/>
      <c r="G544" s="440"/>
      <c r="H544" s="440"/>
    </row>
    <row r="545" spans="1:8" ht="14.25" x14ac:dyDescent="0.2">
      <c r="A545" s="434"/>
      <c r="B545" s="435"/>
      <c r="C545" s="434"/>
      <c r="D545" s="436"/>
      <c r="E545" s="440"/>
      <c r="F545" s="440"/>
      <c r="G545" s="440"/>
      <c r="H545" s="440"/>
    </row>
    <row r="546" spans="1:8" ht="14.25" x14ac:dyDescent="0.2">
      <c r="A546" s="434"/>
      <c r="B546" s="435"/>
      <c r="C546" s="434"/>
      <c r="D546" s="436"/>
      <c r="E546" s="440"/>
      <c r="F546" s="440"/>
      <c r="G546" s="440"/>
      <c r="H546" s="440"/>
    </row>
    <row r="547" spans="1:8" ht="14.25" x14ac:dyDescent="0.2">
      <c r="A547" s="434"/>
      <c r="B547" s="435"/>
      <c r="C547" s="434"/>
      <c r="D547" s="436"/>
      <c r="E547" s="440"/>
      <c r="F547" s="440"/>
      <c r="G547" s="440"/>
      <c r="H547" s="440"/>
    </row>
    <row r="548" spans="1:8" ht="14.25" x14ac:dyDescent="0.2">
      <c r="A548" s="434"/>
      <c r="B548" s="435"/>
      <c r="C548" s="434"/>
      <c r="D548" s="436"/>
      <c r="E548" s="440"/>
      <c r="F548" s="440"/>
      <c r="G548" s="440"/>
      <c r="H548" s="440"/>
    </row>
    <row r="549" spans="1:8" ht="14.25" x14ac:dyDescent="0.2">
      <c r="A549" s="434"/>
      <c r="B549" s="435"/>
      <c r="C549" s="434"/>
      <c r="D549" s="436"/>
      <c r="E549" s="440"/>
      <c r="F549" s="440"/>
      <c r="G549" s="440"/>
      <c r="H549" s="440"/>
    </row>
    <row r="550" spans="1:8" ht="14.25" x14ac:dyDescent="0.2">
      <c r="A550" s="434"/>
      <c r="B550" s="435"/>
      <c r="C550" s="434"/>
      <c r="D550" s="436"/>
      <c r="E550" s="440"/>
      <c r="F550" s="440"/>
      <c r="G550" s="440"/>
      <c r="H550" s="440"/>
    </row>
    <row r="551" spans="1:8" ht="14.25" x14ac:dyDescent="0.2">
      <c r="A551" s="434"/>
      <c r="B551" s="435"/>
      <c r="C551" s="434"/>
      <c r="D551" s="436"/>
      <c r="E551" s="440"/>
      <c r="F551" s="440"/>
      <c r="G551" s="440"/>
      <c r="H551" s="440"/>
    </row>
    <row r="552" spans="1:8" ht="14.25" x14ac:dyDescent="0.2">
      <c r="A552" s="434"/>
      <c r="B552" s="435"/>
      <c r="C552" s="434"/>
      <c r="D552" s="436"/>
      <c r="E552" s="440"/>
      <c r="F552" s="440"/>
      <c r="G552" s="440"/>
      <c r="H552" s="440"/>
    </row>
    <row r="553" spans="1:8" ht="14.25" x14ac:dyDescent="0.2">
      <c r="A553" s="434"/>
      <c r="B553" s="435"/>
      <c r="C553" s="434"/>
      <c r="D553" s="436"/>
      <c r="E553" s="440"/>
      <c r="F553" s="440"/>
      <c r="G553" s="440"/>
      <c r="H553" s="440"/>
    </row>
    <row r="554" spans="1:8" ht="14.25" x14ac:dyDescent="0.2">
      <c r="A554" s="434"/>
      <c r="B554" s="435"/>
      <c r="C554" s="434"/>
      <c r="D554" s="436"/>
      <c r="E554" s="440"/>
      <c r="F554" s="440"/>
      <c r="G554" s="440"/>
      <c r="H554" s="440"/>
    </row>
    <row r="555" spans="1:8" ht="14.25" x14ac:dyDescent="0.2">
      <c r="A555" s="434"/>
      <c r="B555" s="435"/>
      <c r="C555" s="434"/>
      <c r="D555" s="436"/>
      <c r="E555" s="440"/>
      <c r="F555" s="440"/>
      <c r="G555" s="440"/>
      <c r="H555" s="440"/>
    </row>
    <row r="556" spans="1:8" ht="14.25" x14ac:dyDescent="0.2">
      <c r="A556" s="434"/>
      <c r="B556" s="435"/>
      <c r="C556" s="434"/>
      <c r="D556" s="436"/>
      <c r="E556" s="440"/>
      <c r="F556" s="440"/>
      <c r="G556" s="440"/>
      <c r="H556" s="440"/>
    </row>
    <row r="557" spans="1:8" ht="14.25" x14ac:dyDescent="0.2">
      <c r="A557" s="434"/>
      <c r="B557" s="435"/>
      <c r="C557" s="434"/>
      <c r="D557" s="436"/>
      <c r="E557" s="440"/>
      <c r="F557" s="440"/>
      <c r="G557" s="440"/>
      <c r="H557" s="440"/>
    </row>
    <row r="558" spans="1:8" ht="14.25" x14ac:dyDescent="0.2">
      <c r="A558" s="434"/>
      <c r="B558" s="435"/>
      <c r="C558" s="434"/>
      <c r="D558" s="436"/>
      <c r="E558" s="440"/>
      <c r="F558" s="440"/>
      <c r="G558" s="440"/>
      <c r="H558" s="440"/>
    </row>
    <row r="559" spans="1:8" ht="14.25" x14ac:dyDescent="0.2">
      <c r="A559" s="434"/>
      <c r="B559" s="435"/>
      <c r="C559" s="434"/>
      <c r="D559" s="436"/>
      <c r="E559" s="440"/>
      <c r="F559" s="440"/>
      <c r="G559" s="440"/>
      <c r="H559" s="440"/>
    </row>
    <row r="560" spans="1:8" ht="14.25" x14ac:dyDescent="0.2">
      <c r="A560" s="434"/>
      <c r="B560" s="435"/>
      <c r="C560" s="434"/>
      <c r="D560" s="436"/>
      <c r="E560" s="440"/>
      <c r="F560" s="440"/>
      <c r="G560" s="440"/>
      <c r="H560" s="440"/>
    </row>
    <row r="561" spans="1:8" ht="14.25" x14ac:dyDescent="0.2">
      <c r="A561" s="434"/>
      <c r="B561" s="435"/>
      <c r="C561" s="434"/>
      <c r="D561" s="436"/>
      <c r="E561" s="440"/>
      <c r="F561" s="440"/>
      <c r="G561" s="440"/>
      <c r="H561" s="440"/>
    </row>
    <row r="562" spans="1:8" ht="14.25" x14ac:dyDescent="0.2">
      <c r="A562" s="434"/>
      <c r="B562" s="435"/>
      <c r="C562" s="434"/>
      <c r="D562" s="436"/>
      <c r="E562" s="440"/>
      <c r="F562" s="440"/>
      <c r="G562" s="440"/>
      <c r="H562" s="440"/>
    </row>
    <row r="563" spans="1:8" ht="14.25" x14ac:dyDescent="0.2">
      <c r="A563" s="434"/>
      <c r="B563" s="435"/>
      <c r="C563" s="434"/>
      <c r="D563" s="436"/>
      <c r="E563" s="440"/>
      <c r="F563" s="440"/>
      <c r="G563" s="440"/>
      <c r="H563" s="440"/>
    </row>
    <row r="564" spans="1:8" ht="14.25" x14ac:dyDescent="0.2">
      <c r="A564" s="434"/>
      <c r="B564" s="435"/>
      <c r="C564" s="434"/>
      <c r="D564" s="436"/>
      <c r="E564" s="440"/>
      <c r="F564" s="440"/>
      <c r="G564" s="440"/>
      <c r="H564" s="440"/>
    </row>
    <row r="565" spans="1:8" ht="14.25" x14ac:dyDescent="0.2">
      <c r="A565" s="434"/>
      <c r="B565" s="435"/>
      <c r="C565" s="434"/>
      <c r="D565" s="436"/>
      <c r="E565" s="440"/>
      <c r="F565" s="440"/>
      <c r="G565" s="440"/>
      <c r="H565" s="440"/>
    </row>
    <row r="566" spans="1:8" ht="14.25" x14ac:dyDescent="0.2">
      <c r="A566" s="434"/>
      <c r="B566" s="435"/>
      <c r="C566" s="434"/>
      <c r="D566" s="436"/>
      <c r="E566" s="440"/>
      <c r="F566" s="440"/>
      <c r="G566" s="440"/>
      <c r="H566" s="440"/>
    </row>
    <row r="567" spans="1:8" ht="14.25" x14ac:dyDescent="0.2">
      <c r="A567" s="434"/>
      <c r="B567" s="435"/>
      <c r="C567" s="434"/>
      <c r="D567" s="436"/>
      <c r="E567" s="440"/>
      <c r="F567" s="440"/>
      <c r="G567" s="440"/>
      <c r="H567" s="440"/>
    </row>
    <row r="568" spans="1:8" ht="14.25" x14ac:dyDescent="0.2">
      <c r="A568" s="434"/>
      <c r="B568" s="435"/>
      <c r="C568" s="434"/>
      <c r="D568" s="436"/>
      <c r="E568" s="440"/>
      <c r="F568" s="440"/>
      <c r="G568" s="440"/>
      <c r="H568" s="440"/>
    </row>
    <row r="569" spans="1:8" ht="14.25" x14ac:dyDescent="0.2">
      <c r="A569" s="434"/>
      <c r="B569" s="435"/>
      <c r="C569" s="434"/>
      <c r="D569" s="436"/>
      <c r="E569" s="440"/>
      <c r="F569" s="440"/>
      <c r="G569" s="440"/>
      <c r="H569" s="440"/>
    </row>
    <row r="570" spans="1:8" ht="14.25" x14ac:dyDescent="0.2">
      <c r="A570" s="434"/>
      <c r="B570" s="435"/>
      <c r="C570" s="434"/>
      <c r="D570" s="436"/>
      <c r="E570" s="440"/>
      <c r="F570" s="440"/>
      <c r="G570" s="440"/>
      <c r="H570" s="440"/>
    </row>
    <row r="571" spans="1:8" ht="14.25" x14ac:dyDescent="0.2">
      <c r="A571" s="434"/>
      <c r="B571" s="435"/>
      <c r="C571" s="434"/>
      <c r="D571" s="436"/>
      <c r="E571" s="440"/>
      <c r="F571" s="440"/>
      <c r="G571" s="440"/>
      <c r="H571" s="440"/>
    </row>
    <row r="572" spans="1:8" ht="14.25" x14ac:dyDescent="0.2">
      <c r="A572" s="434"/>
      <c r="B572" s="435"/>
      <c r="C572" s="434"/>
      <c r="D572" s="436"/>
      <c r="E572" s="440"/>
      <c r="F572" s="440"/>
      <c r="G572" s="440"/>
      <c r="H572" s="440"/>
    </row>
    <row r="573" spans="1:8" ht="14.25" x14ac:dyDescent="0.2">
      <c r="A573" s="434"/>
      <c r="B573" s="435"/>
      <c r="C573" s="434"/>
      <c r="D573" s="436"/>
      <c r="E573" s="440"/>
      <c r="F573" s="440"/>
      <c r="G573" s="440"/>
      <c r="H573" s="440"/>
    </row>
    <row r="574" spans="1:8" ht="14.25" x14ac:dyDescent="0.2">
      <c r="A574" s="434"/>
      <c r="B574" s="435"/>
      <c r="C574" s="434"/>
      <c r="D574" s="436"/>
      <c r="E574" s="440"/>
      <c r="F574" s="440"/>
      <c r="G574" s="440"/>
      <c r="H574" s="440"/>
    </row>
    <row r="575" spans="1:8" ht="14.25" x14ac:dyDescent="0.2">
      <c r="A575" s="434"/>
      <c r="B575" s="435"/>
      <c r="C575" s="434"/>
      <c r="D575" s="436"/>
      <c r="E575" s="440"/>
      <c r="F575" s="440"/>
      <c r="G575" s="440"/>
      <c r="H575" s="440"/>
    </row>
    <row r="576" spans="1:8" ht="14.25" x14ac:dyDescent="0.2">
      <c r="A576" s="434"/>
      <c r="B576" s="435"/>
      <c r="C576" s="434"/>
      <c r="D576" s="436"/>
      <c r="E576" s="440"/>
      <c r="F576" s="440"/>
      <c r="G576" s="440"/>
      <c r="H576" s="440"/>
    </row>
    <row r="577" spans="1:8" ht="14.25" x14ac:dyDescent="0.2">
      <c r="A577" s="434"/>
      <c r="B577" s="435"/>
      <c r="C577" s="434"/>
      <c r="D577" s="436"/>
      <c r="E577" s="440"/>
      <c r="F577" s="440"/>
      <c r="G577" s="440"/>
      <c r="H577" s="440"/>
    </row>
    <row r="578" spans="1:8" ht="14.25" x14ac:dyDescent="0.2">
      <c r="A578" s="434"/>
      <c r="B578" s="435"/>
      <c r="C578" s="434"/>
      <c r="D578" s="436"/>
      <c r="E578" s="440"/>
      <c r="F578" s="440"/>
      <c r="G578" s="440"/>
      <c r="H578" s="440"/>
    </row>
    <row r="579" spans="1:8" ht="14.25" x14ac:dyDescent="0.2">
      <c r="A579" s="434"/>
      <c r="B579" s="435"/>
      <c r="C579" s="434"/>
      <c r="D579" s="436"/>
      <c r="E579" s="440"/>
      <c r="F579" s="440"/>
      <c r="G579" s="440"/>
      <c r="H579" s="440"/>
    </row>
    <row r="580" spans="1:8" ht="14.25" x14ac:dyDescent="0.2">
      <c r="A580" s="434"/>
      <c r="B580" s="435"/>
      <c r="C580" s="434"/>
      <c r="D580" s="436"/>
      <c r="E580" s="440"/>
      <c r="F580" s="440"/>
      <c r="G580" s="440"/>
      <c r="H580" s="440"/>
    </row>
    <row r="581" spans="1:8" ht="14.25" x14ac:dyDescent="0.2">
      <c r="A581" s="434"/>
      <c r="B581" s="435"/>
      <c r="C581" s="434"/>
      <c r="D581" s="436"/>
      <c r="E581" s="440"/>
      <c r="F581" s="440"/>
      <c r="G581" s="440"/>
      <c r="H581" s="440"/>
    </row>
    <row r="582" spans="1:8" ht="14.25" x14ac:dyDescent="0.2">
      <c r="A582" s="434"/>
      <c r="B582" s="435"/>
      <c r="C582" s="434"/>
      <c r="D582" s="436"/>
      <c r="E582" s="440"/>
      <c r="F582" s="440"/>
      <c r="G582" s="440"/>
      <c r="H582" s="440"/>
    </row>
    <row r="583" spans="1:8" ht="14.25" x14ac:dyDescent="0.2">
      <c r="A583" s="434"/>
      <c r="B583" s="435"/>
      <c r="C583" s="434"/>
      <c r="D583" s="436"/>
      <c r="E583" s="440"/>
      <c r="F583" s="440"/>
      <c r="G583" s="440"/>
      <c r="H583" s="440"/>
    </row>
    <row r="584" spans="1:8" ht="14.25" x14ac:dyDescent="0.2">
      <c r="A584" s="434"/>
      <c r="B584" s="435"/>
      <c r="C584" s="434"/>
      <c r="D584" s="436"/>
      <c r="E584" s="440"/>
      <c r="F584" s="440"/>
      <c r="G584" s="440"/>
      <c r="H584" s="440"/>
    </row>
    <row r="585" spans="1:8" ht="14.25" x14ac:dyDescent="0.2">
      <c r="A585" s="434"/>
      <c r="B585" s="435"/>
      <c r="C585" s="434"/>
      <c r="D585" s="436"/>
      <c r="E585" s="440"/>
      <c r="F585" s="440"/>
      <c r="G585" s="440"/>
      <c r="H585" s="440"/>
    </row>
    <row r="586" spans="1:8" ht="14.25" x14ac:dyDescent="0.2">
      <c r="A586" s="434"/>
      <c r="B586" s="435"/>
      <c r="C586" s="434"/>
      <c r="D586" s="436"/>
      <c r="E586" s="440"/>
      <c r="F586" s="440"/>
      <c r="G586" s="440"/>
      <c r="H586" s="440"/>
    </row>
    <row r="587" spans="1:8" ht="14.25" x14ac:dyDescent="0.2">
      <c r="A587" s="434"/>
      <c r="B587" s="435"/>
      <c r="C587" s="434"/>
      <c r="D587" s="436"/>
      <c r="E587" s="440"/>
      <c r="F587" s="440"/>
      <c r="G587" s="440"/>
      <c r="H587" s="440"/>
    </row>
    <row r="588" spans="1:8" ht="14.25" x14ac:dyDescent="0.2">
      <c r="A588" s="434"/>
      <c r="B588" s="435"/>
      <c r="C588" s="434"/>
      <c r="D588" s="436"/>
      <c r="E588" s="440"/>
      <c r="F588" s="440"/>
      <c r="G588" s="440"/>
      <c r="H588" s="440"/>
    </row>
    <row r="589" spans="1:8" ht="14.25" x14ac:dyDescent="0.2">
      <c r="A589" s="434"/>
      <c r="B589" s="435"/>
      <c r="C589" s="434"/>
      <c r="D589" s="436"/>
      <c r="E589" s="440"/>
      <c r="F589" s="440"/>
      <c r="G589" s="440"/>
      <c r="H589" s="440"/>
    </row>
    <row r="590" spans="1:8" ht="14.25" x14ac:dyDescent="0.2">
      <c r="A590" s="434"/>
      <c r="B590" s="435"/>
      <c r="C590" s="434"/>
      <c r="D590" s="436"/>
      <c r="E590" s="440"/>
      <c r="F590" s="440"/>
      <c r="G590" s="440"/>
      <c r="H590" s="440"/>
    </row>
    <row r="591" spans="1:8" ht="14.25" x14ac:dyDescent="0.2">
      <c r="A591" s="434"/>
      <c r="B591" s="435"/>
      <c r="C591" s="434"/>
      <c r="D591" s="436"/>
      <c r="E591" s="440"/>
      <c r="F591" s="440"/>
      <c r="G591" s="440"/>
      <c r="H591" s="440"/>
    </row>
    <row r="592" spans="1:8" ht="14.25" x14ac:dyDescent="0.2">
      <c r="A592" s="434"/>
      <c r="B592" s="435"/>
      <c r="C592" s="434"/>
      <c r="D592" s="436"/>
      <c r="E592" s="440"/>
      <c r="F592" s="440"/>
      <c r="G592" s="440"/>
      <c r="H592" s="440"/>
    </row>
    <row r="593" spans="1:8" ht="14.25" x14ac:dyDescent="0.2">
      <c r="A593" s="434"/>
      <c r="B593" s="435"/>
      <c r="C593" s="434"/>
      <c r="D593" s="436"/>
      <c r="E593" s="440"/>
      <c r="F593" s="440"/>
      <c r="G593" s="440"/>
      <c r="H593" s="440"/>
    </row>
    <row r="594" spans="1:8" ht="14.25" x14ac:dyDescent="0.2">
      <c r="A594" s="434"/>
      <c r="B594" s="435"/>
      <c r="C594" s="434"/>
      <c r="D594" s="436"/>
      <c r="E594" s="440"/>
      <c r="F594" s="440"/>
      <c r="G594" s="440"/>
      <c r="H594" s="440"/>
    </row>
    <row r="595" spans="1:8" ht="14.25" x14ac:dyDescent="0.2">
      <c r="A595" s="434"/>
      <c r="B595" s="435"/>
      <c r="C595" s="434"/>
      <c r="D595" s="436"/>
      <c r="E595" s="440"/>
      <c r="F595" s="440"/>
      <c r="G595" s="440"/>
      <c r="H595" s="440"/>
    </row>
    <row r="596" spans="1:8" ht="14.25" x14ac:dyDescent="0.2">
      <c r="A596" s="434"/>
      <c r="B596" s="435"/>
      <c r="C596" s="434"/>
      <c r="D596" s="436"/>
      <c r="E596" s="440"/>
      <c r="F596" s="440"/>
      <c r="G596" s="440"/>
      <c r="H596" s="440"/>
    </row>
    <row r="597" spans="1:8" ht="14.25" x14ac:dyDescent="0.2">
      <c r="A597" s="434"/>
      <c r="B597" s="435"/>
      <c r="C597" s="434"/>
      <c r="D597" s="436"/>
      <c r="E597" s="440"/>
      <c r="F597" s="440"/>
      <c r="G597" s="440"/>
      <c r="H597" s="440"/>
    </row>
    <row r="598" spans="1:8" ht="14.25" x14ac:dyDescent="0.2">
      <c r="A598" s="434"/>
      <c r="B598" s="435"/>
      <c r="C598" s="434"/>
      <c r="D598" s="436"/>
      <c r="E598" s="440"/>
      <c r="F598" s="440"/>
      <c r="G598" s="440"/>
      <c r="H598" s="440"/>
    </row>
    <row r="599" spans="1:8" ht="14.25" x14ac:dyDescent="0.2">
      <c r="A599" s="434"/>
      <c r="B599" s="435"/>
      <c r="C599" s="434"/>
      <c r="D599" s="436"/>
      <c r="E599" s="440"/>
      <c r="F599" s="440"/>
      <c r="G599" s="440"/>
      <c r="H599" s="440"/>
    </row>
    <row r="600" spans="1:8" ht="14.25" x14ac:dyDescent="0.2">
      <c r="A600" s="434"/>
      <c r="B600" s="435"/>
      <c r="C600" s="434"/>
      <c r="D600" s="436"/>
      <c r="E600" s="440"/>
      <c r="F600" s="440"/>
      <c r="G600" s="440"/>
      <c r="H600" s="440"/>
    </row>
    <row r="601" spans="1:8" ht="14.25" x14ac:dyDescent="0.2">
      <c r="A601" s="434"/>
      <c r="B601" s="435"/>
      <c r="C601" s="434"/>
      <c r="D601" s="436"/>
      <c r="E601" s="440"/>
      <c r="F601" s="440"/>
      <c r="G601" s="440"/>
      <c r="H601" s="440"/>
    </row>
    <row r="602" spans="1:8" ht="14.25" x14ac:dyDescent="0.2">
      <c r="A602" s="434"/>
      <c r="B602" s="435"/>
      <c r="C602" s="434"/>
      <c r="D602" s="436"/>
      <c r="E602" s="440"/>
      <c r="F602" s="440"/>
      <c r="G602" s="440"/>
      <c r="H602" s="440"/>
    </row>
    <row r="603" spans="1:8" ht="14.25" x14ac:dyDescent="0.2">
      <c r="A603" s="434"/>
      <c r="B603" s="435"/>
      <c r="C603" s="434"/>
      <c r="D603" s="436"/>
      <c r="E603" s="440"/>
      <c r="F603" s="440"/>
      <c r="G603" s="440"/>
      <c r="H603" s="440"/>
    </row>
    <row r="604" spans="1:8" ht="14.25" x14ac:dyDescent="0.2">
      <c r="A604" s="434"/>
      <c r="B604" s="435"/>
      <c r="C604" s="434"/>
      <c r="D604" s="436"/>
      <c r="E604" s="440"/>
      <c r="F604" s="440"/>
      <c r="G604" s="440"/>
      <c r="H604" s="440"/>
    </row>
    <row r="605" spans="1:8" ht="14.25" x14ac:dyDescent="0.2">
      <c r="A605" s="434"/>
      <c r="B605" s="435"/>
      <c r="C605" s="434"/>
      <c r="D605" s="436"/>
      <c r="E605" s="440"/>
      <c r="F605" s="440"/>
      <c r="G605" s="440"/>
      <c r="H605" s="440"/>
    </row>
    <row r="606" spans="1:8" ht="14.25" x14ac:dyDescent="0.2">
      <c r="A606" s="434"/>
      <c r="B606" s="435"/>
      <c r="C606" s="434"/>
      <c r="D606" s="436"/>
      <c r="E606" s="440"/>
      <c r="F606" s="440"/>
      <c r="G606" s="440"/>
      <c r="H606" s="440"/>
    </row>
    <row r="607" spans="1:8" ht="14.25" x14ac:dyDescent="0.2">
      <c r="A607" s="434"/>
      <c r="B607" s="435"/>
      <c r="C607" s="434"/>
      <c r="D607" s="436"/>
      <c r="E607" s="440"/>
      <c r="F607" s="440"/>
      <c r="G607" s="440"/>
      <c r="H607" s="440"/>
    </row>
    <row r="608" spans="1:8" ht="14.25" x14ac:dyDescent="0.2">
      <c r="A608" s="434"/>
      <c r="B608" s="435"/>
      <c r="C608" s="434"/>
      <c r="D608" s="436"/>
      <c r="E608" s="440"/>
      <c r="F608" s="440"/>
      <c r="G608" s="440"/>
      <c r="H608" s="440"/>
    </row>
    <row r="609" spans="1:8" ht="14.25" x14ac:dyDescent="0.2">
      <c r="A609" s="434"/>
      <c r="B609" s="435"/>
      <c r="C609" s="434"/>
      <c r="D609" s="436"/>
      <c r="E609" s="440"/>
      <c r="F609" s="440"/>
      <c r="G609" s="440"/>
      <c r="H609" s="440"/>
    </row>
    <row r="610" spans="1:8" ht="14.25" x14ac:dyDescent="0.2">
      <c r="A610" s="434"/>
      <c r="B610" s="435"/>
      <c r="C610" s="434"/>
      <c r="D610" s="436"/>
      <c r="E610" s="440"/>
      <c r="F610" s="440"/>
      <c r="G610" s="440"/>
      <c r="H610" s="440"/>
    </row>
    <row r="611" spans="1:8" ht="14.25" x14ac:dyDescent="0.2">
      <c r="A611" s="434"/>
      <c r="B611" s="435"/>
      <c r="C611" s="434"/>
      <c r="D611" s="436"/>
      <c r="E611" s="440"/>
      <c r="F611" s="440"/>
      <c r="G611" s="440"/>
      <c r="H611" s="440"/>
    </row>
    <row r="612" spans="1:8" ht="14.25" x14ac:dyDescent="0.2">
      <c r="A612" s="441"/>
      <c r="B612" s="435"/>
      <c r="C612" s="434"/>
      <c r="D612" s="436"/>
      <c r="E612" s="440"/>
      <c r="F612" s="440"/>
      <c r="G612" s="440"/>
      <c r="H612" s="440"/>
    </row>
    <row r="613" spans="1:8" ht="14.25" x14ac:dyDescent="0.2">
      <c r="A613" s="441"/>
      <c r="B613" s="435"/>
      <c r="C613" s="434"/>
      <c r="D613" s="436"/>
      <c r="E613" s="440"/>
      <c r="F613" s="440"/>
      <c r="G613" s="440"/>
      <c r="H613" s="440"/>
    </row>
    <row r="614" spans="1:8" ht="14.25" x14ac:dyDescent="0.2">
      <c r="A614" s="441"/>
      <c r="B614" s="435"/>
      <c r="C614" s="434"/>
      <c r="D614" s="436"/>
      <c r="E614" s="440"/>
      <c r="F614" s="440"/>
      <c r="G614" s="440"/>
      <c r="H614" s="440"/>
    </row>
    <row r="615" spans="1:8" ht="14.25" x14ac:dyDescent="0.2">
      <c r="A615" s="441"/>
      <c r="B615" s="435"/>
      <c r="C615" s="434"/>
      <c r="D615" s="436"/>
      <c r="E615" s="440"/>
      <c r="F615" s="440"/>
      <c r="G615" s="440"/>
      <c r="H615" s="440"/>
    </row>
    <row r="616" spans="1:8" ht="14.25" x14ac:dyDescent="0.2">
      <c r="A616" s="441"/>
      <c r="B616" s="435"/>
      <c r="C616" s="434"/>
      <c r="D616" s="436"/>
      <c r="E616" s="440"/>
      <c r="F616" s="440"/>
      <c r="G616" s="440"/>
      <c r="H616" s="440"/>
    </row>
    <row r="617" spans="1:8" ht="14.25" x14ac:dyDescent="0.2">
      <c r="A617" s="441"/>
      <c r="B617" s="435"/>
      <c r="C617" s="434"/>
      <c r="D617" s="436"/>
      <c r="E617" s="440"/>
      <c r="F617" s="440"/>
      <c r="G617" s="440"/>
      <c r="H617" s="440"/>
    </row>
    <row r="618" spans="1:8" ht="14.25" x14ac:dyDescent="0.2">
      <c r="A618" s="441"/>
      <c r="B618" s="435"/>
      <c r="C618" s="434"/>
      <c r="D618" s="436"/>
      <c r="E618" s="440"/>
      <c r="F618" s="440"/>
      <c r="G618" s="440"/>
      <c r="H618" s="440"/>
    </row>
    <row r="619" spans="1:8" ht="14.25" x14ac:dyDescent="0.2">
      <c r="A619" s="441"/>
      <c r="B619" s="435"/>
      <c r="C619" s="434"/>
      <c r="D619" s="436"/>
      <c r="E619" s="440"/>
      <c r="F619" s="440"/>
      <c r="G619" s="440"/>
      <c r="H619" s="440"/>
    </row>
    <row r="620" spans="1:8" ht="14.25" x14ac:dyDescent="0.2">
      <c r="A620" s="441"/>
      <c r="B620" s="435"/>
      <c r="C620" s="434"/>
      <c r="D620" s="436"/>
      <c r="E620" s="440"/>
      <c r="F620" s="440"/>
      <c r="G620" s="440"/>
      <c r="H620" s="440"/>
    </row>
    <row r="621" spans="1:8" ht="14.25" x14ac:dyDescent="0.2">
      <c r="A621" s="441"/>
      <c r="B621" s="435"/>
      <c r="C621" s="434"/>
      <c r="D621" s="436"/>
      <c r="E621" s="440"/>
      <c r="F621" s="440"/>
      <c r="G621" s="440"/>
      <c r="H621" s="440"/>
    </row>
    <row r="622" spans="1:8" ht="14.25" x14ac:dyDescent="0.2">
      <c r="A622" s="441"/>
      <c r="B622" s="435"/>
      <c r="C622" s="434"/>
      <c r="D622" s="436"/>
      <c r="E622" s="440"/>
      <c r="F622" s="440"/>
      <c r="G622" s="440"/>
      <c r="H622" s="440"/>
    </row>
    <row r="623" spans="1:8" ht="14.25" x14ac:dyDescent="0.2">
      <c r="A623" s="441"/>
      <c r="B623" s="435"/>
      <c r="C623" s="434"/>
      <c r="D623" s="436"/>
      <c r="E623" s="440"/>
      <c r="F623" s="440"/>
      <c r="G623" s="440"/>
      <c r="H623" s="440"/>
    </row>
    <row r="624" spans="1:8" ht="14.25" x14ac:dyDescent="0.2">
      <c r="A624" s="441"/>
      <c r="B624" s="435"/>
      <c r="C624" s="434"/>
      <c r="D624" s="436"/>
      <c r="E624" s="440"/>
      <c r="F624" s="440"/>
      <c r="G624" s="440"/>
      <c r="H624" s="440"/>
    </row>
    <row r="625" spans="1:8" ht="14.25" x14ac:dyDescent="0.2">
      <c r="A625" s="441"/>
      <c r="B625" s="435"/>
      <c r="C625" s="434"/>
      <c r="D625" s="436"/>
      <c r="E625" s="440"/>
      <c r="F625" s="440"/>
      <c r="G625" s="440"/>
      <c r="H625" s="440"/>
    </row>
    <row r="626" spans="1:8" ht="14.25" x14ac:dyDescent="0.2">
      <c r="A626" s="441"/>
      <c r="B626" s="435"/>
      <c r="C626" s="434"/>
      <c r="D626" s="436"/>
      <c r="E626" s="440"/>
      <c r="F626" s="440"/>
      <c r="G626" s="440"/>
      <c r="H626" s="440"/>
    </row>
    <row r="627" spans="1:8" ht="14.25" x14ac:dyDescent="0.2">
      <c r="A627" s="441"/>
      <c r="B627" s="435"/>
      <c r="C627" s="434"/>
      <c r="D627" s="436"/>
      <c r="E627" s="440"/>
      <c r="F627" s="440"/>
      <c r="G627" s="440"/>
      <c r="H627" s="440"/>
    </row>
    <row r="628" spans="1:8" ht="14.25" x14ac:dyDescent="0.2">
      <c r="A628" s="441"/>
      <c r="B628" s="435"/>
      <c r="C628" s="434"/>
      <c r="D628" s="436"/>
      <c r="E628" s="440"/>
      <c r="F628" s="440"/>
      <c r="G628" s="440"/>
      <c r="H628" s="440"/>
    </row>
    <row r="629" spans="1:8" ht="14.25" x14ac:dyDescent="0.2">
      <c r="A629" s="441"/>
      <c r="B629" s="435"/>
      <c r="C629" s="434"/>
      <c r="D629" s="436"/>
      <c r="E629" s="440"/>
      <c r="F629" s="440"/>
      <c r="G629" s="440"/>
      <c r="H629" s="440"/>
    </row>
    <row r="630" spans="1:8" ht="14.25" x14ac:dyDescent="0.2">
      <c r="A630" s="441"/>
      <c r="B630" s="435"/>
      <c r="C630" s="434"/>
      <c r="D630" s="436"/>
      <c r="E630" s="440"/>
      <c r="F630" s="440"/>
      <c r="G630" s="440"/>
      <c r="H630" s="440"/>
    </row>
    <row r="631" spans="1:8" ht="14.25" x14ac:dyDescent="0.2">
      <c r="A631" s="441"/>
      <c r="B631" s="435"/>
      <c r="C631" s="434"/>
      <c r="D631" s="436"/>
      <c r="E631" s="440"/>
      <c r="F631" s="440"/>
      <c r="G631" s="440"/>
      <c r="H631" s="440"/>
    </row>
    <row r="632" spans="1:8" ht="14.25" x14ac:dyDescent="0.2">
      <c r="A632" s="441"/>
      <c r="B632" s="435"/>
      <c r="C632" s="434"/>
      <c r="D632" s="436"/>
      <c r="E632" s="440"/>
      <c r="F632" s="440"/>
      <c r="G632" s="440"/>
      <c r="H632" s="440"/>
    </row>
    <row r="633" spans="1:8" ht="14.25" x14ac:dyDescent="0.2">
      <c r="A633" s="441"/>
      <c r="B633" s="435"/>
      <c r="C633" s="434"/>
      <c r="D633" s="436"/>
      <c r="E633" s="440"/>
      <c r="F633" s="440"/>
      <c r="G633" s="440"/>
      <c r="H633" s="440"/>
    </row>
    <row r="634" spans="1:8" ht="14.25" x14ac:dyDescent="0.2">
      <c r="A634" s="441"/>
      <c r="B634" s="435"/>
      <c r="C634" s="434"/>
      <c r="D634" s="436"/>
      <c r="E634" s="440"/>
      <c r="F634" s="440"/>
      <c r="G634" s="440"/>
      <c r="H634" s="440"/>
    </row>
    <row r="635" spans="1:8" ht="14.25" x14ac:dyDescent="0.2">
      <c r="A635" s="441"/>
      <c r="B635" s="435"/>
      <c r="C635" s="434"/>
      <c r="D635" s="436"/>
      <c r="E635" s="440"/>
      <c r="F635" s="440"/>
      <c r="G635" s="440"/>
      <c r="H635" s="440"/>
    </row>
    <row r="636" spans="1:8" ht="14.25" x14ac:dyDescent="0.2">
      <c r="A636" s="441"/>
      <c r="B636" s="435"/>
      <c r="C636" s="434"/>
      <c r="D636" s="436"/>
      <c r="E636" s="440"/>
      <c r="F636" s="440"/>
      <c r="G636" s="440"/>
      <c r="H636" s="440"/>
    </row>
    <row r="637" spans="1:8" ht="14.25" x14ac:dyDescent="0.2">
      <c r="A637" s="441"/>
      <c r="B637" s="435"/>
      <c r="C637" s="434"/>
      <c r="D637" s="436"/>
      <c r="E637" s="440"/>
      <c r="F637" s="440"/>
      <c r="G637" s="440"/>
      <c r="H637" s="440"/>
    </row>
    <row r="638" spans="1:8" ht="14.25" x14ac:dyDescent="0.2">
      <c r="A638" s="441"/>
      <c r="B638" s="435"/>
      <c r="C638" s="434"/>
      <c r="D638" s="436"/>
      <c r="E638" s="440"/>
      <c r="F638" s="440"/>
      <c r="G638" s="440"/>
      <c r="H638" s="440"/>
    </row>
    <row r="639" spans="1:8" ht="14.25" x14ac:dyDescent="0.2">
      <c r="A639" s="441"/>
      <c r="B639" s="435"/>
      <c r="C639" s="434"/>
      <c r="D639" s="436"/>
      <c r="E639" s="440"/>
      <c r="F639" s="440"/>
      <c r="G639" s="440"/>
      <c r="H639" s="440"/>
    </row>
    <row r="640" spans="1:8" ht="14.25" x14ac:dyDescent="0.2">
      <c r="A640" s="441"/>
      <c r="B640" s="435"/>
      <c r="C640" s="434"/>
      <c r="D640" s="436"/>
      <c r="E640" s="440"/>
      <c r="F640" s="440"/>
      <c r="G640" s="440"/>
      <c r="H640" s="440"/>
    </row>
    <row r="641" spans="1:8" ht="14.25" x14ac:dyDescent="0.2">
      <c r="A641" s="441"/>
      <c r="B641" s="435"/>
      <c r="C641" s="434"/>
      <c r="D641" s="436"/>
      <c r="E641" s="440"/>
      <c r="F641" s="440"/>
      <c r="G641" s="440"/>
      <c r="H641" s="440"/>
    </row>
    <row r="642" spans="1:8" ht="14.25" x14ac:dyDescent="0.2">
      <c r="A642" s="441"/>
      <c r="B642" s="435"/>
      <c r="C642" s="434"/>
      <c r="D642" s="436"/>
      <c r="E642" s="440"/>
      <c r="F642" s="440"/>
      <c r="G642" s="440"/>
      <c r="H642" s="440"/>
    </row>
    <row r="643" spans="1:8" ht="14.25" x14ac:dyDescent="0.2">
      <c r="A643" s="441"/>
      <c r="B643" s="435"/>
      <c r="C643" s="434"/>
      <c r="D643" s="436"/>
      <c r="E643" s="440"/>
      <c r="F643" s="440"/>
      <c r="G643" s="440"/>
      <c r="H643" s="440"/>
    </row>
    <row r="644" spans="1:8" ht="14.25" x14ac:dyDescent="0.2">
      <c r="A644" s="441"/>
      <c r="B644" s="435"/>
      <c r="C644" s="434"/>
      <c r="D644" s="436"/>
      <c r="E644" s="440"/>
      <c r="F644" s="440"/>
      <c r="G644" s="440"/>
      <c r="H644" s="440"/>
    </row>
    <row r="645" spans="1:8" ht="14.25" x14ac:dyDescent="0.2">
      <c r="A645" s="441"/>
      <c r="B645" s="435"/>
      <c r="C645" s="434"/>
      <c r="D645" s="436"/>
      <c r="E645" s="440"/>
      <c r="F645" s="440"/>
      <c r="G645" s="440"/>
      <c r="H645" s="440"/>
    </row>
    <row r="646" spans="1:8" ht="14.25" x14ac:dyDescent="0.2">
      <c r="A646" s="441"/>
      <c r="B646" s="435"/>
      <c r="C646" s="434"/>
      <c r="D646" s="436"/>
      <c r="E646" s="440"/>
      <c r="F646" s="440"/>
      <c r="G646" s="440"/>
      <c r="H646" s="440"/>
    </row>
    <row r="647" spans="1:8" ht="14.25" x14ac:dyDescent="0.2">
      <c r="A647" s="441"/>
      <c r="B647" s="435"/>
      <c r="C647" s="434"/>
      <c r="D647" s="436"/>
      <c r="E647" s="440"/>
      <c r="F647" s="440"/>
      <c r="G647" s="440"/>
      <c r="H647" s="440"/>
    </row>
    <row r="648" spans="1:8" ht="14.25" x14ac:dyDescent="0.2">
      <c r="A648" s="441"/>
      <c r="B648" s="435"/>
      <c r="C648" s="434"/>
      <c r="D648" s="436"/>
      <c r="E648" s="440"/>
      <c r="F648" s="440"/>
      <c r="G648" s="440"/>
      <c r="H648" s="440"/>
    </row>
    <row r="649" spans="1:8" ht="14.25" x14ac:dyDescent="0.2">
      <c r="A649" s="441"/>
      <c r="B649" s="435"/>
      <c r="C649" s="434"/>
      <c r="D649" s="436"/>
      <c r="E649" s="440"/>
      <c r="F649" s="440"/>
      <c r="G649" s="440"/>
      <c r="H649" s="440"/>
    </row>
    <row r="650" spans="1:8" ht="14.25" x14ac:dyDescent="0.2">
      <c r="A650" s="441"/>
      <c r="B650" s="435"/>
      <c r="C650" s="434"/>
      <c r="D650" s="436"/>
      <c r="E650" s="440"/>
      <c r="F650" s="440"/>
      <c r="G650" s="440"/>
      <c r="H650" s="440"/>
    </row>
    <row r="651" spans="1:8" ht="14.25" x14ac:dyDescent="0.2">
      <c r="A651" s="441"/>
      <c r="B651" s="435"/>
      <c r="C651" s="434"/>
      <c r="D651" s="436"/>
      <c r="E651" s="440"/>
      <c r="F651" s="440"/>
      <c r="G651" s="440"/>
      <c r="H651" s="440"/>
    </row>
    <row r="652" spans="1:8" ht="14.25" x14ac:dyDescent="0.2">
      <c r="A652" s="441"/>
      <c r="B652" s="435"/>
      <c r="C652" s="434"/>
      <c r="D652" s="436"/>
      <c r="E652" s="440"/>
      <c r="F652" s="440"/>
      <c r="G652" s="440"/>
      <c r="H652" s="440"/>
    </row>
    <row r="653" spans="1:8" ht="14.25" x14ac:dyDescent="0.2">
      <c r="A653" s="441"/>
      <c r="B653" s="435"/>
      <c r="C653" s="434"/>
      <c r="D653" s="436"/>
      <c r="E653" s="440"/>
      <c r="F653" s="440"/>
      <c r="G653" s="440"/>
      <c r="H653" s="440"/>
    </row>
    <row r="654" spans="1:8" ht="14.25" x14ac:dyDescent="0.2">
      <c r="A654" s="441"/>
      <c r="B654" s="435"/>
      <c r="C654" s="434"/>
      <c r="D654" s="436"/>
      <c r="E654" s="440"/>
      <c r="F654" s="440"/>
      <c r="G654" s="440"/>
      <c r="H654" s="440"/>
    </row>
    <row r="655" spans="1:8" ht="14.25" x14ac:dyDescent="0.2">
      <c r="A655" s="441"/>
      <c r="B655" s="435"/>
      <c r="C655" s="434"/>
      <c r="D655" s="436"/>
      <c r="E655" s="440"/>
      <c r="F655" s="440"/>
      <c r="G655" s="440"/>
      <c r="H655" s="440"/>
    </row>
    <row r="656" spans="1:8" ht="14.25" x14ac:dyDescent="0.2">
      <c r="A656" s="441"/>
      <c r="B656" s="435"/>
      <c r="C656" s="434"/>
      <c r="D656" s="436"/>
      <c r="E656" s="440"/>
      <c r="F656" s="440"/>
      <c r="G656" s="440"/>
      <c r="H656" s="440"/>
    </row>
    <row r="657" spans="1:8" ht="14.25" x14ac:dyDescent="0.2">
      <c r="A657" s="441"/>
      <c r="B657" s="435"/>
      <c r="C657" s="434"/>
      <c r="D657" s="436"/>
      <c r="E657" s="440"/>
      <c r="F657" s="440"/>
      <c r="G657" s="440"/>
      <c r="H657" s="440"/>
    </row>
    <row r="658" spans="1:8" ht="14.25" x14ac:dyDescent="0.2">
      <c r="A658" s="441"/>
      <c r="B658" s="435"/>
      <c r="C658" s="434"/>
      <c r="D658" s="436"/>
      <c r="E658" s="440"/>
      <c r="F658" s="440"/>
      <c r="G658" s="440"/>
      <c r="H658" s="440"/>
    </row>
    <row r="659" spans="1:8" ht="14.25" x14ac:dyDescent="0.2">
      <c r="A659" s="441"/>
      <c r="B659" s="435"/>
      <c r="C659" s="434"/>
      <c r="D659" s="436"/>
      <c r="E659" s="440"/>
      <c r="F659" s="440"/>
      <c r="G659" s="440"/>
      <c r="H659" s="440"/>
    </row>
    <row r="660" spans="1:8" ht="14.25" x14ac:dyDescent="0.2">
      <c r="A660" s="441"/>
      <c r="B660" s="435"/>
      <c r="C660" s="434"/>
      <c r="D660" s="436"/>
      <c r="E660" s="440"/>
      <c r="F660" s="440"/>
      <c r="G660" s="440"/>
      <c r="H660" s="440"/>
    </row>
    <row r="661" spans="1:8" ht="14.25" x14ac:dyDescent="0.2">
      <c r="A661" s="441"/>
      <c r="B661" s="435"/>
      <c r="C661" s="434"/>
      <c r="D661" s="436"/>
      <c r="E661" s="440"/>
      <c r="F661" s="440"/>
      <c r="G661" s="440"/>
      <c r="H661" s="440"/>
    </row>
    <row r="662" spans="1:8" ht="14.25" x14ac:dyDescent="0.2">
      <c r="A662" s="441"/>
      <c r="B662" s="435"/>
      <c r="C662" s="434"/>
      <c r="D662" s="436"/>
      <c r="E662" s="440"/>
      <c r="F662" s="440"/>
      <c r="G662" s="440"/>
      <c r="H662" s="440"/>
    </row>
    <row r="663" spans="1:8" ht="14.25" x14ac:dyDescent="0.2">
      <c r="A663" s="441"/>
      <c r="B663" s="435"/>
      <c r="C663" s="434"/>
      <c r="D663" s="436"/>
      <c r="E663" s="440"/>
      <c r="F663" s="440"/>
      <c r="G663" s="440"/>
      <c r="H663" s="440"/>
    </row>
    <row r="664" spans="1:8" ht="14.25" x14ac:dyDescent="0.2">
      <c r="A664" s="441"/>
      <c r="B664" s="435"/>
      <c r="C664" s="434"/>
      <c r="D664" s="436"/>
      <c r="E664" s="440"/>
      <c r="F664" s="440"/>
      <c r="G664" s="440"/>
      <c r="H664" s="440"/>
    </row>
    <row r="665" spans="1:8" ht="14.25" x14ac:dyDescent="0.2">
      <c r="A665" s="441"/>
      <c r="B665" s="435"/>
      <c r="C665" s="434"/>
      <c r="D665" s="436"/>
      <c r="E665" s="440"/>
      <c r="F665" s="440"/>
      <c r="G665" s="440"/>
      <c r="H665" s="440"/>
    </row>
    <row r="666" spans="1:8" ht="14.25" x14ac:dyDescent="0.2">
      <c r="A666" s="441"/>
      <c r="B666" s="435"/>
      <c r="C666" s="434"/>
      <c r="D666" s="436"/>
      <c r="E666" s="440"/>
      <c r="F666" s="440"/>
      <c r="G666" s="440"/>
      <c r="H666" s="440"/>
    </row>
    <row r="667" spans="1:8" ht="14.25" x14ac:dyDescent="0.2">
      <c r="A667" s="441"/>
      <c r="B667" s="435"/>
      <c r="C667" s="434"/>
      <c r="D667" s="436"/>
      <c r="E667" s="440"/>
      <c r="F667" s="440"/>
      <c r="G667" s="440"/>
      <c r="H667" s="440"/>
    </row>
    <row r="668" spans="1:8" ht="14.25" x14ac:dyDescent="0.2">
      <c r="A668" s="441"/>
      <c r="B668" s="435"/>
      <c r="C668" s="434"/>
      <c r="D668" s="436"/>
      <c r="E668" s="440"/>
      <c r="F668" s="440"/>
      <c r="G668" s="440"/>
      <c r="H668" s="440"/>
    </row>
    <row r="669" spans="1:8" ht="14.25" x14ac:dyDescent="0.2">
      <c r="A669" s="441"/>
      <c r="B669" s="435"/>
      <c r="C669" s="434"/>
      <c r="D669" s="436"/>
      <c r="E669" s="440"/>
      <c r="F669" s="440"/>
      <c r="G669" s="440"/>
      <c r="H669" s="440"/>
    </row>
    <row r="670" spans="1:8" ht="14.25" x14ac:dyDescent="0.2">
      <c r="A670" s="441"/>
      <c r="B670" s="435"/>
      <c r="C670" s="434"/>
      <c r="D670" s="436"/>
      <c r="E670" s="440"/>
      <c r="F670" s="440"/>
      <c r="G670" s="440"/>
      <c r="H670" s="440"/>
    </row>
    <row r="671" spans="1:8" ht="14.25" x14ac:dyDescent="0.2">
      <c r="A671" s="441"/>
      <c r="B671" s="435"/>
      <c r="C671" s="434"/>
      <c r="D671" s="436"/>
      <c r="E671" s="440"/>
      <c r="F671" s="440"/>
      <c r="G671" s="440"/>
      <c r="H671" s="440"/>
    </row>
    <row r="672" spans="1:8" ht="14.25" x14ac:dyDescent="0.2">
      <c r="A672" s="441"/>
      <c r="B672" s="435"/>
      <c r="C672" s="434"/>
      <c r="D672" s="436"/>
      <c r="E672" s="440"/>
      <c r="F672" s="440"/>
      <c r="G672" s="440"/>
      <c r="H672" s="440"/>
    </row>
    <row r="673" spans="1:8" ht="14.25" x14ac:dyDescent="0.2">
      <c r="A673" s="441"/>
      <c r="B673" s="435"/>
      <c r="C673" s="434"/>
      <c r="D673" s="436"/>
      <c r="E673" s="440"/>
      <c r="F673" s="440"/>
      <c r="G673" s="440"/>
      <c r="H673" s="440"/>
    </row>
    <row r="674" spans="1:8" ht="14.25" x14ac:dyDescent="0.2">
      <c r="A674" s="441"/>
      <c r="B674" s="435"/>
      <c r="C674" s="434"/>
      <c r="D674" s="436"/>
      <c r="E674" s="440"/>
      <c r="F674" s="440"/>
      <c r="G674" s="440"/>
      <c r="H674" s="440"/>
    </row>
    <row r="675" spans="1:8" ht="14.25" x14ac:dyDescent="0.2">
      <c r="A675" s="441"/>
      <c r="B675" s="435"/>
      <c r="C675" s="434"/>
      <c r="D675" s="436"/>
      <c r="E675" s="440"/>
      <c r="F675" s="440"/>
      <c r="G675" s="440"/>
      <c r="H675" s="440"/>
    </row>
    <row r="676" spans="1:8" ht="14.25" x14ac:dyDescent="0.2">
      <c r="A676" s="441"/>
      <c r="B676" s="435"/>
      <c r="C676" s="434"/>
      <c r="D676" s="436"/>
      <c r="E676" s="440"/>
      <c r="F676" s="440"/>
      <c r="G676" s="440"/>
      <c r="H676" s="440"/>
    </row>
    <row r="677" spans="1:8" ht="14.25" x14ac:dyDescent="0.2">
      <c r="A677" s="441"/>
      <c r="B677" s="435"/>
      <c r="C677" s="434"/>
      <c r="D677" s="436"/>
      <c r="E677" s="440"/>
      <c r="F677" s="440"/>
      <c r="G677" s="440"/>
      <c r="H677" s="440"/>
    </row>
    <row r="678" spans="1:8" ht="14.25" x14ac:dyDescent="0.2">
      <c r="A678" s="441"/>
      <c r="B678" s="435"/>
      <c r="C678" s="434"/>
      <c r="D678" s="436"/>
      <c r="E678" s="440"/>
      <c r="F678" s="440"/>
      <c r="G678" s="440"/>
      <c r="H678" s="440"/>
    </row>
    <row r="679" spans="1:8" ht="14.25" x14ac:dyDescent="0.2">
      <c r="A679" s="441"/>
      <c r="B679" s="435"/>
      <c r="C679" s="434"/>
      <c r="D679" s="436"/>
      <c r="E679" s="440"/>
      <c r="F679" s="440"/>
      <c r="G679" s="440"/>
      <c r="H679" s="440"/>
    </row>
    <row r="680" spans="1:8" ht="14.25" x14ac:dyDescent="0.2">
      <c r="A680" s="441"/>
      <c r="B680" s="435"/>
      <c r="C680" s="434"/>
      <c r="D680" s="436"/>
      <c r="E680" s="440"/>
      <c r="F680" s="440"/>
      <c r="G680" s="440"/>
      <c r="H680" s="440"/>
    </row>
    <row r="681" spans="1:8" ht="14.25" x14ac:dyDescent="0.2">
      <c r="A681" s="441"/>
      <c r="B681" s="435"/>
      <c r="C681" s="434"/>
      <c r="D681" s="436"/>
      <c r="E681" s="440"/>
      <c r="F681" s="440"/>
      <c r="G681" s="440"/>
      <c r="H681" s="440"/>
    </row>
    <row r="682" spans="1:8" ht="14.25" x14ac:dyDescent="0.2">
      <c r="A682" s="441"/>
      <c r="B682" s="435"/>
      <c r="C682" s="434"/>
      <c r="D682" s="436"/>
      <c r="E682" s="440"/>
      <c r="F682" s="440"/>
      <c r="G682" s="440"/>
      <c r="H682" s="440"/>
    </row>
    <row r="683" spans="1:8" ht="14.25" x14ac:dyDescent="0.2">
      <c r="A683" s="441"/>
      <c r="B683" s="435"/>
      <c r="C683" s="434"/>
      <c r="D683" s="436"/>
      <c r="E683" s="440"/>
      <c r="F683" s="440"/>
      <c r="G683" s="440"/>
      <c r="H683" s="440"/>
    </row>
    <row r="684" spans="1:8" ht="14.25" x14ac:dyDescent="0.2">
      <c r="A684" s="441"/>
      <c r="B684" s="435"/>
      <c r="C684" s="434"/>
      <c r="D684" s="436"/>
      <c r="E684" s="440"/>
      <c r="F684" s="440"/>
      <c r="G684" s="440"/>
      <c r="H684" s="440"/>
    </row>
    <row r="685" spans="1:8" ht="14.25" x14ac:dyDescent="0.2">
      <c r="A685" s="441"/>
      <c r="B685" s="435"/>
      <c r="C685" s="434"/>
      <c r="D685" s="436"/>
      <c r="E685" s="440"/>
      <c r="F685" s="440"/>
      <c r="G685" s="440"/>
      <c r="H685" s="440"/>
    </row>
    <row r="686" spans="1:8" ht="14.25" x14ac:dyDescent="0.2">
      <c r="A686" s="441"/>
      <c r="B686" s="435"/>
      <c r="C686" s="434"/>
      <c r="D686" s="436"/>
      <c r="E686" s="440"/>
      <c r="F686" s="440"/>
      <c r="G686" s="440"/>
      <c r="H686" s="440"/>
    </row>
    <row r="687" spans="1:8" ht="14.25" x14ac:dyDescent="0.2">
      <c r="A687" s="441"/>
      <c r="B687" s="435"/>
      <c r="C687" s="434"/>
      <c r="D687" s="436"/>
      <c r="E687" s="440"/>
      <c r="F687" s="440"/>
      <c r="G687" s="440"/>
      <c r="H687" s="440"/>
    </row>
    <row r="688" spans="1:8" ht="14.25" x14ac:dyDescent="0.2">
      <c r="A688" s="441"/>
      <c r="B688" s="435"/>
      <c r="C688" s="434"/>
      <c r="D688" s="436"/>
      <c r="E688" s="440"/>
      <c r="F688" s="440"/>
      <c r="G688" s="440"/>
      <c r="H688" s="440"/>
    </row>
    <row r="689" spans="1:8" ht="14.25" x14ac:dyDescent="0.2">
      <c r="A689" s="441"/>
      <c r="B689" s="435"/>
      <c r="C689" s="434"/>
      <c r="D689" s="436"/>
      <c r="E689" s="440"/>
      <c r="F689" s="440"/>
      <c r="G689" s="440"/>
      <c r="H689" s="440"/>
    </row>
    <row r="690" spans="1:8" ht="14.25" x14ac:dyDescent="0.2">
      <c r="A690" s="441"/>
      <c r="B690" s="435"/>
      <c r="C690" s="434"/>
      <c r="D690" s="436"/>
      <c r="E690" s="440"/>
      <c r="F690" s="440"/>
      <c r="G690" s="440"/>
      <c r="H690" s="440"/>
    </row>
    <row r="691" spans="1:8" ht="14.25" x14ac:dyDescent="0.2">
      <c r="A691" s="441"/>
      <c r="B691" s="435"/>
      <c r="C691" s="434"/>
      <c r="D691" s="436"/>
      <c r="E691" s="440"/>
      <c r="F691" s="440"/>
      <c r="G691" s="440"/>
      <c r="H691" s="440"/>
    </row>
    <row r="692" spans="1:8" ht="14.25" x14ac:dyDescent="0.2">
      <c r="A692" s="441"/>
      <c r="B692" s="435"/>
      <c r="C692" s="434"/>
      <c r="D692" s="436"/>
      <c r="E692" s="440"/>
      <c r="F692" s="440"/>
      <c r="G692" s="440"/>
      <c r="H692" s="440"/>
    </row>
    <row r="693" spans="1:8" ht="14.25" x14ac:dyDescent="0.2">
      <c r="A693" s="441"/>
      <c r="B693" s="435"/>
      <c r="C693" s="434"/>
      <c r="D693" s="436"/>
      <c r="E693" s="440"/>
      <c r="F693" s="440"/>
      <c r="G693" s="440"/>
      <c r="H693" s="440"/>
    </row>
    <row r="694" spans="1:8" ht="14.25" x14ac:dyDescent="0.2">
      <c r="A694" s="441"/>
      <c r="B694" s="435"/>
      <c r="C694" s="434"/>
      <c r="D694" s="436"/>
      <c r="E694" s="440"/>
      <c r="F694" s="440"/>
      <c r="G694" s="440"/>
      <c r="H694" s="440"/>
    </row>
    <row r="695" spans="1:8" ht="14.25" x14ac:dyDescent="0.2">
      <c r="A695" s="441"/>
      <c r="B695" s="435"/>
      <c r="C695" s="434"/>
      <c r="D695" s="436"/>
      <c r="E695" s="440"/>
      <c r="F695" s="440"/>
      <c r="G695" s="440"/>
      <c r="H695" s="440"/>
    </row>
    <row r="696" spans="1:8" ht="14.25" x14ac:dyDescent="0.2">
      <c r="A696" s="441"/>
      <c r="B696" s="435"/>
      <c r="C696" s="434"/>
      <c r="D696" s="436"/>
      <c r="E696" s="440"/>
      <c r="F696" s="440"/>
      <c r="G696" s="440"/>
      <c r="H696" s="440"/>
    </row>
    <row r="697" spans="1:8" ht="14.25" x14ac:dyDescent="0.2">
      <c r="A697" s="441"/>
      <c r="B697" s="435"/>
      <c r="C697" s="434"/>
      <c r="D697" s="436"/>
      <c r="E697" s="440"/>
      <c r="F697" s="440"/>
      <c r="G697" s="440"/>
      <c r="H697" s="440"/>
    </row>
    <row r="698" spans="1:8" ht="14.25" x14ac:dyDescent="0.2">
      <c r="A698" s="441"/>
      <c r="B698" s="435"/>
      <c r="C698" s="434"/>
      <c r="D698" s="436"/>
      <c r="E698" s="440"/>
      <c r="F698" s="440"/>
      <c r="G698" s="440"/>
      <c r="H698" s="440"/>
    </row>
    <row r="699" spans="1:8" ht="14.25" x14ac:dyDescent="0.2">
      <c r="A699" s="441"/>
      <c r="B699" s="435"/>
      <c r="C699" s="434"/>
      <c r="D699" s="436"/>
      <c r="E699" s="440"/>
      <c r="F699" s="440"/>
      <c r="G699" s="440"/>
      <c r="H699" s="440"/>
    </row>
    <row r="700" spans="1:8" ht="14.25" x14ac:dyDescent="0.2">
      <c r="A700" s="441"/>
      <c r="B700" s="435"/>
      <c r="C700" s="434"/>
      <c r="D700" s="436"/>
      <c r="E700" s="440"/>
      <c r="F700" s="440"/>
      <c r="G700" s="440"/>
      <c r="H700" s="440"/>
    </row>
    <row r="701" spans="1:8" ht="14.25" x14ac:dyDescent="0.2">
      <c r="A701" s="441"/>
      <c r="B701" s="435"/>
      <c r="C701" s="434"/>
      <c r="D701" s="436"/>
      <c r="E701" s="440"/>
      <c r="F701" s="440"/>
      <c r="G701" s="440"/>
      <c r="H701" s="440"/>
    </row>
    <row r="702" spans="1:8" ht="14.25" x14ac:dyDescent="0.2">
      <c r="A702" s="441"/>
      <c r="B702" s="435"/>
      <c r="C702" s="434"/>
      <c r="D702" s="436"/>
      <c r="E702" s="440"/>
      <c r="F702" s="440"/>
      <c r="G702" s="440"/>
      <c r="H702" s="440"/>
    </row>
    <row r="703" spans="1:8" ht="14.25" x14ac:dyDescent="0.2">
      <c r="A703" s="441"/>
      <c r="B703" s="435"/>
      <c r="C703" s="434"/>
      <c r="D703" s="436"/>
      <c r="E703" s="440"/>
      <c r="F703" s="440"/>
      <c r="G703" s="440"/>
      <c r="H703" s="440"/>
    </row>
    <row r="704" spans="1:8" ht="14.25" x14ac:dyDescent="0.2">
      <c r="A704" s="441"/>
      <c r="B704" s="435"/>
      <c r="C704" s="434"/>
      <c r="D704" s="436"/>
      <c r="E704" s="440"/>
      <c r="F704" s="440"/>
      <c r="G704" s="440"/>
      <c r="H704" s="440"/>
    </row>
    <row r="705" spans="1:8" ht="14.25" x14ac:dyDescent="0.2">
      <c r="A705" s="441"/>
      <c r="B705" s="435"/>
      <c r="C705" s="434"/>
      <c r="D705" s="436"/>
      <c r="E705" s="440"/>
      <c r="F705" s="440"/>
      <c r="G705" s="440"/>
      <c r="H705" s="440"/>
    </row>
    <row r="706" spans="1:8" ht="14.25" x14ac:dyDescent="0.2">
      <c r="A706" s="441"/>
      <c r="B706" s="435"/>
      <c r="C706" s="434"/>
      <c r="D706" s="436"/>
      <c r="E706" s="440"/>
      <c r="F706" s="440"/>
      <c r="G706" s="440"/>
      <c r="H706" s="440"/>
    </row>
    <row r="707" spans="1:8" ht="14.25" x14ac:dyDescent="0.2">
      <c r="A707" s="441"/>
      <c r="B707" s="435"/>
      <c r="C707" s="434"/>
      <c r="D707" s="436"/>
      <c r="E707" s="440"/>
      <c r="F707" s="440"/>
      <c r="G707" s="440"/>
      <c r="H707" s="440"/>
    </row>
    <row r="708" spans="1:8" ht="14.25" x14ac:dyDescent="0.2">
      <c r="A708" s="441"/>
      <c r="B708" s="435"/>
      <c r="C708" s="434"/>
      <c r="D708" s="436"/>
      <c r="E708" s="440"/>
      <c r="F708" s="440"/>
      <c r="G708" s="440"/>
      <c r="H708" s="440"/>
    </row>
    <row r="709" spans="1:8" ht="14.25" x14ac:dyDescent="0.2">
      <c r="A709" s="441"/>
      <c r="B709" s="435"/>
      <c r="C709" s="434"/>
      <c r="D709" s="436"/>
      <c r="E709" s="440"/>
      <c r="F709" s="440"/>
      <c r="G709" s="440"/>
      <c r="H709" s="440"/>
    </row>
    <row r="710" spans="1:8" ht="14.25" x14ac:dyDescent="0.2">
      <c r="A710" s="441"/>
      <c r="B710" s="435"/>
      <c r="C710" s="434"/>
      <c r="D710" s="436"/>
      <c r="E710" s="440"/>
      <c r="F710" s="440"/>
      <c r="G710" s="440"/>
      <c r="H710" s="440"/>
    </row>
    <row r="711" spans="1:8" ht="14.25" x14ac:dyDescent="0.2">
      <c r="A711" s="441"/>
      <c r="B711" s="435"/>
      <c r="C711" s="434"/>
      <c r="D711" s="436"/>
      <c r="E711" s="440"/>
      <c r="F711" s="440"/>
      <c r="G711" s="440"/>
      <c r="H711" s="440"/>
    </row>
    <row r="712" spans="1:8" ht="14.25" x14ac:dyDescent="0.2">
      <c r="A712" s="441"/>
      <c r="B712" s="435"/>
      <c r="C712" s="434"/>
      <c r="D712" s="436"/>
      <c r="E712" s="440"/>
      <c r="F712" s="440"/>
      <c r="G712" s="440"/>
      <c r="H712" s="440"/>
    </row>
    <row r="713" spans="1:8" ht="14.25" x14ac:dyDescent="0.2">
      <c r="A713" s="441"/>
      <c r="B713" s="435"/>
      <c r="C713" s="434"/>
      <c r="D713" s="436"/>
      <c r="E713" s="440"/>
      <c r="F713" s="440"/>
      <c r="G713" s="440"/>
      <c r="H713" s="440"/>
    </row>
    <row r="714" spans="1:8" ht="14.25" x14ac:dyDescent="0.2">
      <c r="A714" s="441"/>
      <c r="B714" s="435"/>
      <c r="C714" s="434"/>
      <c r="D714" s="436"/>
      <c r="E714" s="440"/>
      <c r="F714" s="440"/>
      <c r="G714" s="440"/>
      <c r="H714" s="440"/>
    </row>
    <row r="715" spans="1:8" ht="14.25" x14ac:dyDescent="0.2">
      <c r="A715" s="441"/>
      <c r="B715" s="435"/>
      <c r="C715" s="434"/>
      <c r="D715" s="436"/>
      <c r="E715" s="440"/>
      <c r="F715" s="440"/>
      <c r="G715" s="440"/>
      <c r="H715" s="440"/>
    </row>
    <row r="716" spans="1:8" ht="14.25" x14ac:dyDescent="0.2">
      <c r="A716" s="441"/>
      <c r="B716" s="435"/>
      <c r="C716" s="434"/>
      <c r="D716" s="436"/>
      <c r="E716" s="440"/>
      <c r="F716" s="440"/>
      <c r="G716" s="440"/>
      <c r="H716" s="440"/>
    </row>
    <row r="717" spans="1:8" ht="14.25" x14ac:dyDescent="0.2">
      <c r="A717" s="441"/>
      <c r="B717" s="435"/>
      <c r="C717" s="434"/>
      <c r="D717" s="436"/>
      <c r="E717" s="440"/>
      <c r="F717" s="440"/>
      <c r="G717" s="440"/>
      <c r="H717" s="440"/>
    </row>
    <row r="718" spans="1:8" ht="14.25" x14ac:dyDescent="0.2">
      <c r="A718" s="441"/>
      <c r="B718" s="435"/>
      <c r="C718" s="434"/>
      <c r="D718" s="436"/>
      <c r="E718" s="440"/>
      <c r="F718" s="440"/>
      <c r="G718" s="440"/>
      <c r="H718" s="440"/>
    </row>
    <row r="719" spans="1:8" ht="14.25" x14ac:dyDescent="0.2">
      <c r="A719" s="441"/>
      <c r="B719" s="435"/>
      <c r="C719" s="434"/>
      <c r="D719" s="436"/>
      <c r="E719" s="440"/>
      <c r="F719" s="440"/>
      <c r="G719" s="440"/>
      <c r="H719" s="440"/>
    </row>
    <row r="720" spans="1:8" ht="14.25" x14ac:dyDescent="0.2">
      <c r="A720" s="441"/>
      <c r="B720" s="435"/>
      <c r="C720" s="434"/>
      <c r="D720" s="436"/>
      <c r="E720" s="440"/>
      <c r="F720" s="440"/>
      <c r="G720" s="440"/>
      <c r="H720" s="440"/>
    </row>
    <row r="721" spans="1:8" ht="14.25" x14ac:dyDescent="0.2">
      <c r="A721" s="441"/>
      <c r="B721" s="435"/>
      <c r="C721" s="434"/>
      <c r="D721" s="436"/>
      <c r="E721" s="440"/>
      <c r="F721" s="440"/>
      <c r="G721" s="440"/>
      <c r="H721" s="440"/>
    </row>
    <row r="722" spans="1:8" ht="14.25" x14ac:dyDescent="0.2">
      <c r="A722" s="441"/>
      <c r="B722" s="435"/>
      <c r="C722" s="434"/>
      <c r="D722" s="436"/>
      <c r="E722" s="440"/>
      <c r="F722" s="440"/>
      <c r="G722" s="440"/>
      <c r="H722" s="440"/>
    </row>
    <row r="723" spans="1:8" ht="14.25" x14ac:dyDescent="0.2">
      <c r="A723" s="441"/>
      <c r="B723" s="435"/>
      <c r="C723" s="434"/>
      <c r="D723" s="436"/>
      <c r="E723" s="440"/>
      <c r="F723" s="440"/>
      <c r="G723" s="440"/>
      <c r="H723" s="440"/>
    </row>
    <row r="724" spans="1:8" ht="14.25" x14ac:dyDescent="0.2">
      <c r="A724" s="441"/>
      <c r="B724" s="435"/>
      <c r="C724" s="434"/>
      <c r="D724" s="436"/>
      <c r="E724" s="440"/>
      <c r="F724" s="440"/>
      <c r="G724" s="440"/>
      <c r="H724" s="440"/>
    </row>
    <row r="725" spans="1:8" ht="14.25" x14ac:dyDescent="0.2">
      <c r="A725" s="441"/>
      <c r="B725" s="435"/>
      <c r="C725" s="434"/>
      <c r="D725" s="436"/>
      <c r="E725" s="440"/>
      <c r="F725" s="440"/>
      <c r="G725" s="440"/>
      <c r="H725" s="440"/>
    </row>
    <row r="726" spans="1:8" ht="14.25" x14ac:dyDescent="0.2">
      <c r="A726" s="441"/>
      <c r="B726" s="435"/>
      <c r="C726" s="434"/>
      <c r="D726" s="436"/>
      <c r="E726" s="440"/>
      <c r="F726" s="440"/>
      <c r="G726" s="440"/>
      <c r="H726" s="440"/>
    </row>
    <row r="727" spans="1:8" ht="14.25" x14ac:dyDescent="0.2">
      <c r="A727" s="441"/>
      <c r="B727" s="435"/>
      <c r="C727" s="434"/>
      <c r="D727" s="436"/>
      <c r="E727" s="440"/>
      <c r="F727" s="440"/>
      <c r="G727" s="440"/>
      <c r="H727" s="440"/>
    </row>
    <row r="728" spans="1:8" ht="14.25" x14ac:dyDescent="0.2">
      <c r="A728" s="441"/>
      <c r="B728" s="435"/>
      <c r="C728" s="434"/>
      <c r="D728" s="436"/>
      <c r="E728" s="440"/>
      <c r="F728" s="440"/>
      <c r="G728" s="440"/>
      <c r="H728" s="440"/>
    </row>
    <row r="729" spans="1:8" ht="14.25" x14ac:dyDescent="0.2">
      <c r="A729" s="441"/>
      <c r="B729" s="435"/>
      <c r="C729" s="434"/>
      <c r="D729" s="436"/>
      <c r="E729" s="440"/>
      <c r="F729" s="440"/>
      <c r="G729" s="440"/>
      <c r="H729" s="440"/>
    </row>
    <row r="730" spans="1:8" ht="14.25" x14ac:dyDescent="0.2">
      <c r="A730" s="441"/>
      <c r="B730" s="435"/>
      <c r="C730" s="434"/>
      <c r="D730" s="436"/>
      <c r="E730" s="440"/>
      <c r="F730" s="440"/>
      <c r="G730" s="440"/>
      <c r="H730" s="440"/>
    </row>
    <row r="731" spans="1:8" ht="14.25" x14ac:dyDescent="0.2">
      <c r="A731" s="441"/>
      <c r="B731" s="435"/>
      <c r="C731" s="434"/>
      <c r="D731" s="436"/>
      <c r="E731" s="440"/>
      <c r="F731" s="440"/>
      <c r="G731" s="440"/>
      <c r="H731" s="440"/>
    </row>
    <row r="732" spans="1:8" ht="14.25" x14ac:dyDescent="0.2">
      <c r="A732" s="441"/>
      <c r="B732" s="435"/>
      <c r="C732" s="434"/>
      <c r="D732" s="436"/>
      <c r="E732" s="440"/>
      <c r="F732" s="440"/>
      <c r="G732" s="440"/>
      <c r="H732" s="440"/>
    </row>
    <row r="733" spans="1:8" ht="14.25" x14ac:dyDescent="0.2">
      <c r="A733" s="441"/>
      <c r="B733" s="435"/>
      <c r="C733" s="434"/>
      <c r="D733" s="436"/>
      <c r="E733" s="440"/>
      <c r="F733" s="440"/>
      <c r="G733" s="440"/>
      <c r="H733" s="440"/>
    </row>
    <row r="734" spans="1:8" ht="14.25" x14ac:dyDescent="0.2">
      <c r="A734" s="441"/>
      <c r="B734" s="435"/>
      <c r="C734" s="434"/>
      <c r="D734" s="436"/>
      <c r="E734" s="440"/>
      <c r="F734" s="440"/>
      <c r="G734" s="440"/>
      <c r="H734" s="440"/>
    </row>
    <row r="735" spans="1:8" ht="14.25" x14ac:dyDescent="0.2">
      <c r="A735" s="441"/>
      <c r="B735" s="435"/>
      <c r="C735" s="434"/>
      <c r="D735" s="436"/>
      <c r="E735" s="440"/>
      <c r="F735" s="440"/>
      <c r="G735" s="440"/>
      <c r="H735" s="440"/>
    </row>
    <row r="736" spans="1:8" ht="14.25" x14ac:dyDescent="0.2">
      <c r="A736" s="441"/>
      <c r="B736" s="435"/>
      <c r="C736" s="434"/>
      <c r="D736" s="436"/>
      <c r="E736" s="440"/>
      <c r="F736" s="440"/>
      <c r="G736" s="440"/>
      <c r="H736" s="440"/>
    </row>
    <row r="737" spans="1:8" ht="14.25" x14ac:dyDescent="0.2">
      <c r="A737" s="441"/>
      <c r="B737" s="435"/>
      <c r="C737" s="434"/>
      <c r="D737" s="436"/>
      <c r="E737" s="440"/>
      <c r="F737" s="440"/>
      <c r="G737" s="440"/>
      <c r="H737" s="440"/>
    </row>
    <row r="738" spans="1:8" ht="14.25" x14ac:dyDescent="0.2">
      <c r="A738" s="441"/>
      <c r="B738" s="435"/>
      <c r="C738" s="434"/>
      <c r="D738" s="436"/>
      <c r="E738" s="440"/>
      <c r="F738" s="440"/>
      <c r="G738" s="440"/>
      <c r="H738" s="440"/>
    </row>
    <row r="739" spans="1:8" ht="14.25" x14ac:dyDescent="0.2">
      <c r="A739" s="441"/>
      <c r="B739" s="435"/>
      <c r="C739" s="434"/>
      <c r="D739" s="436"/>
      <c r="E739" s="440"/>
      <c r="F739" s="440"/>
      <c r="G739" s="440"/>
      <c r="H739" s="440"/>
    </row>
    <row r="740" spans="1:8" ht="14.25" x14ac:dyDescent="0.2">
      <c r="A740" s="441"/>
      <c r="B740" s="435"/>
      <c r="C740" s="434"/>
      <c r="D740" s="436"/>
      <c r="E740" s="440"/>
      <c r="F740" s="440"/>
      <c r="G740" s="440"/>
      <c r="H740" s="440"/>
    </row>
    <row r="741" spans="1:8" ht="14.25" x14ac:dyDescent="0.2">
      <c r="A741" s="441"/>
      <c r="B741" s="435"/>
      <c r="C741" s="434"/>
      <c r="D741" s="436"/>
      <c r="E741" s="440"/>
      <c r="F741" s="440"/>
      <c r="G741" s="440"/>
      <c r="H741" s="440"/>
    </row>
    <row r="742" spans="1:8" ht="14.25" x14ac:dyDescent="0.2">
      <c r="A742" s="441"/>
      <c r="B742" s="435"/>
      <c r="C742" s="434"/>
      <c r="D742" s="436"/>
      <c r="E742" s="440"/>
      <c r="F742" s="440"/>
      <c r="G742" s="440"/>
      <c r="H742" s="440"/>
    </row>
    <row r="743" spans="1:8" ht="14.25" x14ac:dyDescent="0.2">
      <c r="A743" s="441"/>
      <c r="B743" s="435"/>
      <c r="C743" s="434"/>
      <c r="D743" s="436"/>
      <c r="E743" s="440"/>
      <c r="F743" s="440"/>
      <c r="G743" s="440"/>
      <c r="H743" s="440"/>
    </row>
    <row r="744" spans="1:8" ht="14.25" x14ac:dyDescent="0.2">
      <c r="A744" s="441"/>
      <c r="B744" s="435"/>
      <c r="C744" s="434"/>
      <c r="D744" s="436"/>
      <c r="E744" s="440"/>
      <c r="F744" s="440"/>
      <c r="G744" s="440"/>
      <c r="H744" s="440"/>
    </row>
    <row r="745" spans="1:8" ht="14.25" x14ac:dyDescent="0.2">
      <c r="A745" s="441"/>
      <c r="B745" s="435"/>
      <c r="C745" s="434"/>
      <c r="D745" s="436"/>
      <c r="E745" s="440"/>
      <c r="F745" s="440"/>
      <c r="G745" s="440"/>
      <c r="H745" s="440"/>
    </row>
    <row r="746" spans="1:8" ht="14.25" x14ac:dyDescent="0.2">
      <c r="A746" s="441"/>
      <c r="B746" s="435"/>
      <c r="C746" s="434"/>
      <c r="D746" s="436"/>
      <c r="E746" s="440"/>
      <c r="F746" s="440"/>
      <c r="G746" s="440"/>
      <c r="H746" s="440"/>
    </row>
    <row r="747" spans="1:8" ht="14.25" x14ac:dyDescent="0.2">
      <c r="A747" s="441"/>
      <c r="B747" s="435"/>
      <c r="C747" s="434"/>
      <c r="D747" s="436"/>
      <c r="E747" s="440"/>
      <c r="F747" s="440"/>
      <c r="G747" s="440"/>
      <c r="H747" s="440"/>
    </row>
    <row r="748" spans="1:8" ht="14.25" x14ac:dyDescent="0.2">
      <c r="A748" s="441"/>
      <c r="B748" s="435"/>
      <c r="C748" s="434"/>
      <c r="D748" s="436"/>
      <c r="E748" s="440"/>
      <c r="F748" s="440"/>
      <c r="G748" s="440"/>
      <c r="H748" s="440"/>
    </row>
    <row r="749" spans="1:8" ht="14.25" x14ac:dyDescent="0.2">
      <c r="A749" s="441"/>
      <c r="B749" s="435"/>
      <c r="C749" s="434"/>
      <c r="D749" s="436"/>
      <c r="E749" s="440"/>
      <c r="F749" s="440"/>
      <c r="G749" s="440"/>
      <c r="H749" s="440"/>
    </row>
    <row r="750" spans="1:8" ht="14.25" x14ac:dyDescent="0.2">
      <c r="A750" s="441"/>
      <c r="B750" s="435"/>
      <c r="C750" s="434"/>
      <c r="D750" s="436"/>
      <c r="E750" s="440"/>
      <c r="F750" s="440"/>
      <c r="G750" s="440"/>
      <c r="H750" s="440"/>
    </row>
    <row r="751" spans="1:8" ht="14.25" x14ac:dyDescent="0.2">
      <c r="A751" s="441"/>
      <c r="B751" s="435"/>
      <c r="C751" s="434"/>
      <c r="D751" s="436"/>
      <c r="E751" s="440"/>
      <c r="F751" s="440"/>
      <c r="G751" s="440"/>
      <c r="H751" s="440"/>
    </row>
    <row r="752" spans="1:8" ht="14.25" x14ac:dyDescent="0.2">
      <c r="A752" s="441"/>
      <c r="B752" s="435"/>
      <c r="C752" s="434"/>
      <c r="D752" s="436"/>
      <c r="E752" s="440"/>
      <c r="F752" s="440"/>
      <c r="G752" s="440"/>
      <c r="H752" s="440"/>
    </row>
    <row r="753" spans="1:8" ht="14.25" x14ac:dyDescent="0.2">
      <c r="A753" s="441"/>
      <c r="B753" s="435"/>
      <c r="C753" s="434"/>
      <c r="D753" s="436"/>
      <c r="E753" s="440"/>
      <c r="F753" s="440"/>
      <c r="G753" s="440"/>
      <c r="H753" s="440"/>
    </row>
    <row r="754" spans="1:8" ht="14.25" x14ac:dyDescent="0.2">
      <c r="A754" s="441"/>
      <c r="B754" s="435"/>
      <c r="C754" s="434"/>
      <c r="D754" s="436"/>
      <c r="E754" s="440"/>
      <c r="F754" s="440"/>
      <c r="G754" s="440"/>
      <c r="H754" s="440"/>
    </row>
    <row r="755" spans="1:8" ht="14.25" x14ac:dyDescent="0.2">
      <c r="A755" s="441"/>
      <c r="B755" s="435"/>
      <c r="C755" s="434"/>
      <c r="D755" s="436"/>
      <c r="E755" s="440"/>
      <c r="F755" s="440"/>
      <c r="G755" s="440"/>
      <c r="H755" s="440"/>
    </row>
    <row r="756" spans="1:8" ht="14.25" x14ac:dyDescent="0.2">
      <c r="A756" s="441"/>
      <c r="B756" s="435"/>
      <c r="C756" s="434"/>
      <c r="D756" s="436"/>
      <c r="E756" s="440"/>
      <c r="F756" s="440"/>
      <c r="G756" s="440"/>
      <c r="H756" s="440"/>
    </row>
    <row r="757" spans="1:8" ht="14.25" x14ac:dyDescent="0.2">
      <c r="A757" s="441"/>
      <c r="B757" s="435"/>
      <c r="C757" s="434"/>
      <c r="D757" s="436"/>
      <c r="E757" s="440"/>
      <c r="F757" s="440"/>
      <c r="G757" s="440"/>
      <c r="H757" s="440"/>
    </row>
    <row r="758" spans="1:8" ht="14.25" x14ac:dyDescent="0.2">
      <c r="A758" s="441"/>
      <c r="B758" s="435"/>
      <c r="C758" s="434"/>
      <c r="D758" s="436"/>
      <c r="E758" s="440"/>
      <c r="F758" s="440"/>
      <c r="G758" s="440"/>
      <c r="H758" s="440"/>
    </row>
    <row r="759" spans="1:8" ht="14.25" x14ac:dyDescent="0.2">
      <c r="A759" s="441"/>
      <c r="B759" s="435"/>
      <c r="C759" s="434"/>
      <c r="D759" s="436"/>
      <c r="E759" s="440"/>
      <c r="F759" s="440"/>
      <c r="G759" s="440"/>
      <c r="H759" s="440"/>
    </row>
    <row r="760" spans="1:8" ht="14.25" x14ac:dyDescent="0.2">
      <c r="A760" s="441"/>
      <c r="B760" s="435"/>
      <c r="C760" s="434"/>
      <c r="D760" s="436"/>
      <c r="E760" s="440"/>
      <c r="F760" s="440"/>
      <c r="G760" s="440"/>
      <c r="H760" s="440"/>
    </row>
    <row r="761" spans="1:8" ht="14.25" x14ac:dyDescent="0.2">
      <c r="A761" s="441"/>
      <c r="B761" s="435"/>
      <c r="C761" s="434"/>
      <c r="D761" s="436"/>
      <c r="E761" s="440"/>
      <c r="F761" s="440"/>
      <c r="G761" s="440"/>
      <c r="H761" s="440"/>
    </row>
    <row r="762" spans="1:8" ht="14.25" x14ac:dyDescent="0.2">
      <c r="A762" s="441"/>
      <c r="B762" s="435"/>
      <c r="C762" s="434"/>
      <c r="D762" s="436"/>
      <c r="E762" s="440"/>
      <c r="F762" s="440"/>
      <c r="G762" s="440"/>
      <c r="H762" s="440"/>
    </row>
    <row r="763" spans="1:8" ht="14.25" x14ac:dyDescent="0.2">
      <c r="A763" s="441"/>
      <c r="B763" s="435"/>
      <c r="C763" s="434"/>
      <c r="D763" s="436"/>
      <c r="E763" s="440"/>
      <c r="F763" s="440"/>
      <c r="G763" s="440"/>
      <c r="H763" s="440"/>
    </row>
    <row r="764" spans="1:8" ht="14.25" x14ac:dyDescent="0.2">
      <c r="A764" s="441"/>
      <c r="B764" s="435"/>
      <c r="C764" s="434"/>
      <c r="D764" s="436"/>
      <c r="E764" s="440"/>
      <c r="F764" s="440"/>
      <c r="G764" s="440"/>
      <c r="H764" s="440"/>
    </row>
    <row r="765" spans="1:8" ht="14.25" x14ac:dyDescent="0.2">
      <c r="A765" s="441"/>
      <c r="B765" s="435"/>
      <c r="C765" s="434"/>
      <c r="D765" s="436"/>
      <c r="E765" s="440"/>
      <c r="F765" s="440"/>
      <c r="G765" s="440"/>
      <c r="H765" s="440"/>
    </row>
    <row r="766" spans="1:8" ht="14.25" x14ac:dyDescent="0.2">
      <c r="A766" s="441"/>
      <c r="B766" s="435"/>
      <c r="C766" s="434"/>
      <c r="D766" s="436"/>
      <c r="E766" s="440"/>
      <c r="F766" s="440"/>
      <c r="G766" s="440"/>
      <c r="H766" s="440"/>
    </row>
    <row r="767" spans="1:8" ht="14.25" x14ac:dyDescent="0.2">
      <c r="A767" s="441"/>
      <c r="B767" s="435"/>
      <c r="C767" s="434"/>
      <c r="D767" s="436"/>
      <c r="E767" s="440"/>
      <c r="F767" s="440"/>
      <c r="G767" s="440"/>
      <c r="H767" s="440"/>
    </row>
    <row r="768" spans="1:8" ht="14.25" x14ac:dyDescent="0.2">
      <c r="A768" s="441"/>
      <c r="B768" s="435"/>
      <c r="C768" s="434"/>
      <c r="D768" s="436"/>
      <c r="E768" s="440"/>
      <c r="F768" s="440"/>
      <c r="G768" s="440"/>
      <c r="H768" s="440"/>
    </row>
    <row r="769" spans="1:8" ht="14.25" x14ac:dyDescent="0.2">
      <c r="A769" s="441"/>
      <c r="B769" s="435"/>
      <c r="C769" s="434"/>
      <c r="D769" s="436"/>
      <c r="E769" s="440"/>
      <c r="F769" s="440"/>
      <c r="G769" s="440"/>
      <c r="H769" s="440"/>
    </row>
    <row r="770" spans="1:8" ht="14.25" x14ac:dyDescent="0.2">
      <c r="A770" s="441"/>
      <c r="B770" s="435"/>
      <c r="C770" s="434"/>
      <c r="D770" s="436"/>
      <c r="E770" s="440"/>
      <c r="F770" s="440"/>
      <c r="G770" s="440"/>
      <c r="H770" s="440"/>
    </row>
    <row r="771" spans="1:8" ht="14.25" x14ac:dyDescent="0.2">
      <c r="A771" s="441"/>
      <c r="B771" s="435"/>
      <c r="C771" s="434"/>
      <c r="D771" s="436"/>
      <c r="E771" s="440"/>
      <c r="F771" s="440"/>
      <c r="G771" s="440"/>
      <c r="H771" s="440"/>
    </row>
    <row r="772" spans="1:8" ht="14.25" x14ac:dyDescent="0.2">
      <c r="A772" s="441"/>
      <c r="B772" s="435"/>
      <c r="C772" s="434"/>
      <c r="D772" s="436"/>
      <c r="E772" s="440"/>
      <c r="F772" s="440"/>
      <c r="G772" s="440"/>
      <c r="H772" s="440"/>
    </row>
    <row r="773" spans="1:8" ht="14.25" x14ac:dyDescent="0.2">
      <c r="A773" s="441"/>
      <c r="B773" s="435"/>
      <c r="C773" s="434"/>
      <c r="D773" s="436"/>
      <c r="E773" s="440"/>
      <c r="F773" s="440"/>
      <c r="G773" s="440"/>
      <c r="H773" s="440"/>
    </row>
    <row r="774" spans="1:8" ht="14.25" x14ac:dyDescent="0.2">
      <c r="A774" s="441"/>
      <c r="B774" s="435"/>
      <c r="C774" s="434"/>
      <c r="D774" s="436"/>
      <c r="E774" s="440"/>
      <c r="F774" s="440"/>
      <c r="G774" s="440"/>
      <c r="H774" s="440"/>
    </row>
    <row r="775" spans="1:8" ht="14.25" x14ac:dyDescent="0.2">
      <c r="A775" s="441"/>
      <c r="B775" s="435"/>
      <c r="C775" s="434"/>
      <c r="D775" s="436"/>
      <c r="E775" s="440"/>
      <c r="F775" s="440"/>
      <c r="G775" s="440"/>
      <c r="H775" s="440"/>
    </row>
    <row r="776" spans="1:8" ht="14.25" x14ac:dyDescent="0.2">
      <c r="A776" s="441"/>
      <c r="B776" s="435"/>
      <c r="C776" s="434"/>
      <c r="D776" s="436"/>
      <c r="E776" s="440"/>
      <c r="F776" s="440"/>
      <c r="G776" s="440"/>
      <c r="H776" s="440"/>
    </row>
    <row r="777" spans="1:8" ht="14.25" x14ac:dyDescent="0.2">
      <c r="A777" s="441"/>
      <c r="B777" s="435"/>
      <c r="C777" s="434"/>
      <c r="D777" s="436"/>
      <c r="E777" s="440"/>
      <c r="F777" s="440"/>
      <c r="G777" s="440"/>
      <c r="H777" s="440"/>
    </row>
    <row r="778" spans="1:8" ht="14.25" x14ac:dyDescent="0.2">
      <c r="A778" s="441"/>
      <c r="B778" s="435"/>
      <c r="C778" s="434"/>
      <c r="D778" s="436"/>
      <c r="E778" s="440"/>
      <c r="F778" s="440"/>
      <c r="G778" s="440"/>
      <c r="H778" s="440"/>
    </row>
    <row r="779" spans="1:8" ht="14.25" x14ac:dyDescent="0.2">
      <c r="A779" s="441"/>
      <c r="B779" s="435"/>
      <c r="C779" s="434"/>
      <c r="D779" s="436"/>
      <c r="E779" s="440"/>
      <c r="F779" s="440"/>
      <c r="G779" s="440"/>
      <c r="H779" s="440"/>
    </row>
    <row r="780" spans="1:8" ht="14.25" x14ac:dyDescent="0.2">
      <c r="A780" s="441"/>
      <c r="B780" s="435"/>
      <c r="C780" s="434"/>
      <c r="D780" s="436"/>
      <c r="E780" s="440"/>
      <c r="F780" s="440"/>
      <c r="G780" s="440"/>
      <c r="H780" s="440"/>
    </row>
    <row r="781" spans="1:8" ht="14.25" x14ac:dyDescent="0.2">
      <c r="A781" s="441"/>
      <c r="B781" s="435"/>
      <c r="C781" s="434"/>
      <c r="D781" s="436"/>
      <c r="E781" s="440"/>
      <c r="F781" s="440"/>
      <c r="G781" s="440"/>
      <c r="H781" s="440"/>
    </row>
    <row r="782" spans="1:8" ht="14.25" x14ac:dyDescent="0.2">
      <c r="A782" s="441"/>
      <c r="B782" s="435"/>
      <c r="C782" s="434"/>
      <c r="D782" s="436"/>
      <c r="E782" s="440"/>
      <c r="F782" s="440"/>
      <c r="G782" s="440"/>
      <c r="H782" s="440"/>
    </row>
    <row r="783" spans="1:8" ht="14.25" x14ac:dyDescent="0.2">
      <c r="A783" s="441"/>
      <c r="B783" s="435"/>
      <c r="C783" s="434"/>
      <c r="D783" s="436"/>
      <c r="E783" s="440"/>
      <c r="F783" s="440"/>
      <c r="G783" s="440"/>
      <c r="H783" s="440"/>
    </row>
    <row r="784" spans="1:8" ht="14.25" x14ac:dyDescent="0.2">
      <c r="A784" s="441"/>
      <c r="B784" s="435"/>
      <c r="C784" s="434"/>
      <c r="D784" s="436"/>
      <c r="E784" s="440"/>
      <c r="F784" s="440"/>
      <c r="G784" s="440"/>
      <c r="H784" s="440"/>
    </row>
    <row r="785" spans="1:8" ht="14.25" x14ac:dyDescent="0.2">
      <c r="A785" s="441"/>
      <c r="B785" s="435"/>
      <c r="C785" s="434"/>
      <c r="D785" s="436"/>
      <c r="E785" s="440"/>
      <c r="F785" s="440"/>
      <c r="G785" s="440"/>
      <c r="H785" s="440"/>
    </row>
    <row r="786" spans="1:8" ht="14.25" x14ac:dyDescent="0.2">
      <c r="A786" s="441"/>
      <c r="B786" s="435"/>
      <c r="C786" s="434"/>
      <c r="D786" s="436"/>
      <c r="E786" s="440"/>
      <c r="F786" s="440"/>
      <c r="G786" s="440"/>
      <c r="H786" s="440"/>
    </row>
    <row r="787" spans="1:8" ht="14.25" x14ac:dyDescent="0.2">
      <c r="A787" s="441"/>
      <c r="B787" s="435"/>
      <c r="C787" s="434"/>
      <c r="D787" s="436"/>
      <c r="E787" s="440"/>
      <c r="F787" s="440"/>
      <c r="G787" s="440"/>
      <c r="H787" s="440"/>
    </row>
    <row r="788" spans="1:8" ht="14.25" x14ac:dyDescent="0.2">
      <c r="A788" s="441"/>
      <c r="B788" s="435"/>
      <c r="C788" s="434"/>
      <c r="D788" s="436"/>
      <c r="E788" s="440"/>
      <c r="F788" s="440"/>
      <c r="G788" s="440"/>
      <c r="H788" s="440"/>
    </row>
    <row r="789" spans="1:8" ht="14.25" x14ac:dyDescent="0.2">
      <c r="A789" s="441"/>
      <c r="B789" s="435"/>
      <c r="C789" s="434"/>
      <c r="D789" s="436"/>
      <c r="E789" s="440"/>
      <c r="F789" s="440"/>
      <c r="G789" s="440"/>
      <c r="H789" s="440"/>
    </row>
    <row r="790" spans="1:8" ht="14.25" x14ac:dyDescent="0.2">
      <c r="A790" s="441"/>
      <c r="B790" s="435"/>
      <c r="C790" s="434"/>
      <c r="D790" s="436"/>
      <c r="E790" s="440"/>
      <c r="F790" s="440"/>
      <c r="G790" s="440"/>
      <c r="H790" s="440"/>
    </row>
    <row r="791" spans="1:8" ht="14.25" x14ac:dyDescent="0.2">
      <c r="A791" s="441"/>
      <c r="B791" s="435"/>
      <c r="C791" s="434"/>
      <c r="D791" s="436"/>
      <c r="E791" s="440"/>
      <c r="F791" s="440"/>
      <c r="G791" s="440"/>
      <c r="H791" s="440"/>
    </row>
    <row r="792" spans="1:8" ht="14.25" x14ac:dyDescent="0.2">
      <c r="A792" s="441"/>
      <c r="B792" s="435"/>
      <c r="C792" s="434"/>
      <c r="D792" s="436"/>
      <c r="E792" s="440"/>
      <c r="F792" s="440"/>
      <c r="G792" s="440"/>
      <c r="H792" s="440"/>
    </row>
    <row r="793" spans="1:8" ht="14.25" x14ac:dyDescent="0.2">
      <c r="A793" s="441"/>
      <c r="B793" s="435"/>
      <c r="C793" s="434"/>
      <c r="D793" s="436"/>
      <c r="E793" s="440"/>
      <c r="F793" s="440"/>
      <c r="G793" s="440"/>
      <c r="H793" s="440"/>
    </row>
    <row r="794" spans="1:8" ht="14.25" x14ac:dyDescent="0.2">
      <c r="A794" s="441"/>
      <c r="B794" s="435"/>
      <c r="C794" s="434"/>
      <c r="D794" s="436"/>
      <c r="E794" s="440"/>
      <c r="F794" s="440"/>
      <c r="G794" s="440"/>
      <c r="H794" s="440"/>
    </row>
    <row r="795" spans="1:8" ht="14.25" x14ac:dyDescent="0.2">
      <c r="A795" s="441"/>
      <c r="B795" s="435"/>
      <c r="C795" s="434"/>
      <c r="D795" s="436"/>
      <c r="E795" s="440"/>
      <c r="F795" s="440"/>
      <c r="G795" s="440"/>
      <c r="H795" s="440"/>
    </row>
    <row r="796" spans="1:8" ht="14.25" x14ac:dyDescent="0.2">
      <c r="A796" s="441"/>
      <c r="B796" s="435"/>
      <c r="C796" s="434"/>
      <c r="D796" s="436"/>
      <c r="E796" s="440"/>
      <c r="F796" s="440"/>
      <c r="G796" s="440"/>
      <c r="H796" s="440"/>
    </row>
    <row r="797" spans="1:8" ht="14.25" x14ac:dyDescent="0.2">
      <c r="A797" s="441"/>
      <c r="B797" s="435"/>
      <c r="C797" s="434"/>
      <c r="D797" s="436"/>
      <c r="E797" s="440"/>
      <c r="F797" s="440"/>
      <c r="G797" s="440"/>
      <c r="H797" s="440"/>
    </row>
    <row r="798" spans="1:8" ht="14.25" x14ac:dyDescent="0.2">
      <c r="A798" s="441"/>
      <c r="B798" s="435"/>
      <c r="C798" s="434"/>
      <c r="D798" s="436"/>
      <c r="E798" s="440"/>
      <c r="F798" s="440"/>
      <c r="G798" s="440"/>
      <c r="H798" s="440"/>
    </row>
    <row r="799" spans="1:8" ht="14.25" x14ac:dyDescent="0.2">
      <c r="A799" s="441"/>
      <c r="B799" s="435"/>
      <c r="C799" s="434"/>
      <c r="D799" s="436"/>
      <c r="E799" s="440"/>
      <c r="F799" s="440"/>
      <c r="G799" s="440"/>
      <c r="H799" s="440"/>
    </row>
    <row r="800" spans="1:8" ht="14.25" x14ac:dyDescent="0.2">
      <c r="A800" s="441"/>
      <c r="B800" s="435"/>
      <c r="C800" s="434"/>
      <c r="D800" s="436"/>
      <c r="E800" s="440"/>
      <c r="F800" s="440"/>
      <c r="G800" s="440"/>
      <c r="H800" s="440"/>
    </row>
    <row r="801" spans="1:8" ht="14.25" x14ac:dyDescent="0.2">
      <c r="A801" s="441"/>
      <c r="B801" s="435"/>
      <c r="C801" s="434"/>
      <c r="D801" s="436"/>
      <c r="E801" s="440"/>
      <c r="F801" s="440"/>
      <c r="G801" s="440"/>
      <c r="H801" s="440"/>
    </row>
    <row r="802" spans="1:8" ht="14.25" x14ac:dyDescent="0.2">
      <c r="A802" s="441"/>
      <c r="B802" s="435"/>
      <c r="C802" s="434"/>
      <c r="D802" s="436"/>
      <c r="E802" s="440"/>
      <c r="F802" s="440"/>
      <c r="G802" s="440"/>
      <c r="H802" s="440"/>
    </row>
    <row r="803" spans="1:8" ht="14.25" x14ac:dyDescent="0.2">
      <c r="A803" s="441"/>
      <c r="B803" s="435"/>
      <c r="C803" s="434"/>
      <c r="D803" s="436"/>
      <c r="E803" s="440"/>
      <c r="F803" s="440"/>
      <c r="G803" s="440"/>
      <c r="H803" s="440"/>
    </row>
    <row r="804" spans="1:8" ht="14.25" x14ac:dyDescent="0.2">
      <c r="A804" s="441"/>
      <c r="B804" s="435"/>
      <c r="C804" s="434"/>
      <c r="D804" s="436"/>
      <c r="E804" s="440"/>
      <c r="F804" s="440"/>
      <c r="G804" s="440"/>
      <c r="H804" s="440"/>
    </row>
    <row r="805" spans="1:8" ht="14.25" x14ac:dyDescent="0.2">
      <c r="A805" s="441"/>
      <c r="B805" s="435"/>
      <c r="C805" s="434"/>
      <c r="D805" s="436"/>
      <c r="E805" s="440"/>
      <c r="F805" s="440"/>
      <c r="G805" s="440"/>
      <c r="H805" s="440"/>
    </row>
    <row r="806" spans="1:8" ht="14.25" x14ac:dyDescent="0.2">
      <c r="A806" s="441"/>
      <c r="B806" s="435"/>
      <c r="C806" s="434"/>
      <c r="D806" s="436"/>
      <c r="E806" s="440"/>
      <c r="F806" s="440"/>
      <c r="G806" s="440"/>
      <c r="H806" s="440"/>
    </row>
    <row r="807" spans="1:8" ht="14.25" x14ac:dyDescent="0.2">
      <c r="A807" s="441"/>
      <c r="B807" s="435"/>
      <c r="C807" s="434"/>
      <c r="D807" s="436"/>
      <c r="E807" s="440"/>
      <c r="F807" s="440"/>
      <c r="G807" s="440"/>
      <c r="H807" s="440"/>
    </row>
    <row r="808" spans="1:8" ht="14.25" x14ac:dyDescent="0.2">
      <c r="A808" s="441"/>
      <c r="B808" s="435"/>
      <c r="C808" s="434"/>
      <c r="D808" s="436"/>
      <c r="E808" s="440"/>
      <c r="F808" s="440"/>
      <c r="G808" s="440"/>
      <c r="H808" s="440"/>
    </row>
    <row r="809" spans="1:8" ht="14.25" x14ac:dyDescent="0.2">
      <c r="A809" s="441"/>
      <c r="B809" s="435"/>
      <c r="C809" s="434"/>
      <c r="D809" s="436"/>
      <c r="E809" s="440"/>
      <c r="F809" s="440"/>
      <c r="G809" s="440"/>
      <c r="H809" s="440"/>
    </row>
    <row r="810" spans="1:8" ht="14.25" x14ac:dyDescent="0.2">
      <c r="A810" s="441"/>
      <c r="B810" s="435"/>
      <c r="C810" s="434"/>
      <c r="D810" s="436"/>
      <c r="E810" s="440"/>
      <c r="F810" s="440"/>
      <c r="G810" s="440"/>
      <c r="H810" s="440"/>
    </row>
    <row r="811" spans="1:8" ht="14.25" x14ac:dyDescent="0.2">
      <c r="A811" s="441"/>
      <c r="B811" s="435"/>
      <c r="C811" s="434"/>
      <c r="D811" s="436"/>
      <c r="E811" s="440"/>
      <c r="F811" s="440"/>
      <c r="G811" s="440"/>
      <c r="H811" s="440"/>
    </row>
    <row r="812" spans="1:8" ht="14.25" x14ac:dyDescent="0.2">
      <c r="A812" s="441"/>
      <c r="B812" s="435"/>
      <c r="C812" s="434"/>
      <c r="D812" s="436"/>
      <c r="E812" s="440"/>
      <c r="F812" s="440"/>
      <c r="G812" s="440"/>
      <c r="H812" s="440"/>
    </row>
    <row r="813" spans="1:8" ht="14.25" x14ac:dyDescent="0.2">
      <c r="A813" s="441"/>
      <c r="B813" s="435"/>
      <c r="C813" s="434"/>
      <c r="D813" s="436"/>
      <c r="E813" s="440"/>
      <c r="F813" s="440"/>
      <c r="G813" s="440"/>
      <c r="H813" s="440"/>
    </row>
    <row r="814" spans="1:8" ht="14.25" x14ac:dyDescent="0.2">
      <c r="A814" s="441"/>
      <c r="B814" s="435"/>
      <c r="C814" s="434"/>
      <c r="D814" s="436"/>
      <c r="E814" s="440"/>
      <c r="F814" s="440"/>
      <c r="G814" s="440"/>
      <c r="H814" s="440"/>
    </row>
    <row r="815" spans="1:8" ht="14.25" x14ac:dyDescent="0.2">
      <c r="A815" s="441"/>
      <c r="B815" s="435"/>
      <c r="C815" s="434"/>
      <c r="D815" s="436"/>
      <c r="E815" s="440"/>
      <c r="F815" s="440"/>
      <c r="G815" s="440"/>
      <c r="H815" s="440"/>
    </row>
    <row r="816" spans="1:8" ht="14.25" x14ac:dyDescent="0.2">
      <c r="A816" s="441"/>
      <c r="B816" s="435"/>
      <c r="C816" s="434"/>
      <c r="D816" s="436"/>
      <c r="E816" s="440"/>
      <c r="F816" s="440"/>
      <c r="G816" s="440"/>
      <c r="H816" s="440"/>
    </row>
    <row r="817" spans="1:8" ht="14.25" x14ac:dyDescent="0.2">
      <c r="A817" s="441"/>
      <c r="B817" s="435"/>
      <c r="C817" s="434"/>
      <c r="D817" s="436"/>
      <c r="E817" s="440"/>
      <c r="F817" s="440"/>
      <c r="G817" s="440"/>
      <c r="H817" s="440"/>
    </row>
    <row r="818" spans="1:8" ht="14.25" x14ac:dyDescent="0.2">
      <c r="A818" s="441"/>
      <c r="B818" s="435"/>
      <c r="C818" s="434"/>
      <c r="D818" s="436"/>
      <c r="E818" s="440"/>
      <c r="F818" s="440"/>
      <c r="G818" s="440"/>
      <c r="H818" s="440"/>
    </row>
    <row r="819" spans="1:8" ht="14.25" x14ac:dyDescent="0.2">
      <c r="A819" s="441"/>
      <c r="B819" s="435"/>
      <c r="C819" s="434"/>
      <c r="D819" s="436"/>
      <c r="E819" s="440"/>
      <c r="F819" s="440"/>
      <c r="G819" s="440"/>
      <c r="H819" s="440"/>
    </row>
    <row r="820" spans="1:8" ht="14.25" x14ac:dyDescent="0.2">
      <c r="A820" s="441"/>
      <c r="B820" s="435"/>
      <c r="C820" s="434"/>
      <c r="D820" s="436"/>
      <c r="E820" s="440"/>
      <c r="F820" s="440"/>
      <c r="G820" s="440"/>
      <c r="H820" s="440"/>
    </row>
    <row r="821" spans="1:8" ht="14.25" x14ac:dyDescent="0.2">
      <c r="A821" s="441"/>
      <c r="B821" s="435"/>
      <c r="C821" s="434"/>
      <c r="D821" s="436"/>
      <c r="E821" s="440"/>
      <c r="F821" s="440"/>
      <c r="G821" s="440"/>
      <c r="H821" s="440"/>
    </row>
    <row r="822" spans="1:8" ht="14.25" x14ac:dyDescent="0.2">
      <c r="A822" s="441"/>
      <c r="B822" s="435"/>
      <c r="C822" s="434"/>
      <c r="D822" s="436"/>
      <c r="E822" s="440"/>
      <c r="F822" s="440"/>
      <c r="G822" s="440"/>
      <c r="H822" s="440"/>
    </row>
    <row r="823" spans="1:8" ht="14.25" x14ac:dyDescent="0.2">
      <c r="A823" s="441"/>
      <c r="B823" s="435"/>
      <c r="C823" s="434"/>
      <c r="D823" s="436"/>
      <c r="E823" s="440"/>
      <c r="F823" s="440"/>
      <c r="G823" s="440"/>
      <c r="H823" s="440"/>
    </row>
    <row r="824" spans="1:8" ht="14.25" x14ac:dyDescent="0.2">
      <c r="A824" s="441"/>
      <c r="B824" s="435"/>
      <c r="C824" s="434"/>
      <c r="D824" s="436"/>
      <c r="E824" s="440"/>
      <c r="F824" s="440"/>
      <c r="G824" s="440"/>
      <c r="H824" s="440"/>
    </row>
    <row r="825" spans="1:8" ht="14.25" x14ac:dyDescent="0.2">
      <c r="A825" s="441"/>
      <c r="B825" s="435"/>
      <c r="C825" s="434"/>
      <c r="D825" s="436"/>
      <c r="E825" s="440"/>
      <c r="F825" s="440"/>
      <c r="G825" s="440"/>
      <c r="H825" s="440"/>
    </row>
    <row r="826" spans="1:8" ht="14.25" x14ac:dyDescent="0.2">
      <c r="A826" s="441"/>
      <c r="B826" s="435"/>
      <c r="C826" s="434"/>
      <c r="D826" s="436"/>
      <c r="E826" s="440"/>
      <c r="F826" s="440"/>
      <c r="G826" s="440"/>
      <c r="H826" s="440"/>
    </row>
    <row r="827" spans="1:8" ht="14.25" x14ac:dyDescent="0.2">
      <c r="A827" s="441"/>
      <c r="B827" s="435"/>
      <c r="C827" s="434"/>
      <c r="D827" s="436"/>
      <c r="E827" s="440"/>
      <c r="F827" s="440"/>
      <c r="G827" s="440"/>
      <c r="H827" s="440"/>
    </row>
    <row r="828" spans="1:8" ht="14.25" x14ac:dyDescent="0.2">
      <c r="A828" s="441"/>
      <c r="B828" s="435"/>
      <c r="C828" s="434"/>
      <c r="D828" s="436"/>
      <c r="E828" s="440"/>
      <c r="F828" s="440"/>
      <c r="G828" s="440"/>
      <c r="H828" s="440"/>
    </row>
    <row r="829" spans="1:8" ht="14.25" x14ac:dyDescent="0.2">
      <c r="A829" s="441"/>
      <c r="B829" s="435"/>
      <c r="C829" s="434"/>
      <c r="D829" s="436"/>
      <c r="E829" s="440"/>
      <c r="F829" s="440"/>
      <c r="G829" s="440"/>
      <c r="H829" s="440"/>
    </row>
    <row r="830" spans="1:8" ht="14.25" x14ac:dyDescent="0.2">
      <c r="A830" s="441"/>
      <c r="B830" s="435"/>
      <c r="C830" s="434"/>
      <c r="D830" s="436"/>
      <c r="E830" s="440"/>
      <c r="F830" s="440"/>
      <c r="G830" s="440"/>
      <c r="H830" s="440"/>
    </row>
    <row r="831" spans="1:8" ht="14.25" x14ac:dyDescent="0.2">
      <c r="A831" s="441"/>
      <c r="B831" s="435"/>
      <c r="C831" s="434"/>
      <c r="D831" s="436"/>
      <c r="E831" s="440"/>
      <c r="F831" s="440"/>
      <c r="G831" s="440"/>
      <c r="H831" s="440"/>
    </row>
    <row r="832" spans="1:8" ht="14.25" x14ac:dyDescent="0.2">
      <c r="A832" s="441"/>
      <c r="B832" s="435"/>
      <c r="C832" s="434"/>
      <c r="D832" s="436"/>
      <c r="E832" s="440"/>
      <c r="F832" s="440"/>
      <c r="G832" s="440"/>
      <c r="H832" s="440"/>
    </row>
    <row r="833" spans="1:8" ht="14.25" x14ac:dyDescent="0.2">
      <c r="A833" s="441"/>
      <c r="B833" s="435"/>
      <c r="C833" s="434"/>
      <c r="D833" s="436"/>
      <c r="E833" s="440"/>
      <c r="F833" s="440"/>
      <c r="G833" s="440"/>
      <c r="H833" s="440"/>
    </row>
    <row r="834" spans="1:8" ht="14.25" x14ac:dyDescent="0.2">
      <c r="A834" s="441"/>
      <c r="B834" s="435"/>
      <c r="C834" s="434"/>
      <c r="D834" s="436"/>
      <c r="E834" s="440"/>
      <c r="F834" s="440"/>
      <c r="G834" s="440"/>
      <c r="H834" s="440"/>
    </row>
    <row r="835" spans="1:8" ht="14.25" x14ac:dyDescent="0.2">
      <c r="A835" s="441"/>
      <c r="B835" s="435"/>
      <c r="C835" s="434"/>
      <c r="D835" s="436"/>
      <c r="E835" s="440"/>
      <c r="F835" s="440"/>
      <c r="G835" s="440"/>
      <c r="H835" s="440"/>
    </row>
    <row r="836" spans="1:8" ht="14.25" x14ac:dyDescent="0.2">
      <c r="A836" s="441"/>
      <c r="B836" s="435"/>
      <c r="C836" s="434"/>
      <c r="D836" s="436"/>
      <c r="E836" s="440"/>
      <c r="F836" s="440"/>
      <c r="G836" s="440"/>
      <c r="H836" s="440"/>
    </row>
    <row r="837" spans="1:8" ht="14.25" x14ac:dyDescent="0.2">
      <c r="A837" s="441"/>
      <c r="B837" s="435"/>
      <c r="C837" s="434"/>
      <c r="D837" s="436"/>
      <c r="E837" s="440"/>
      <c r="F837" s="440"/>
      <c r="G837" s="440"/>
      <c r="H837" s="440"/>
    </row>
    <row r="838" spans="1:8" ht="14.25" x14ac:dyDescent="0.2">
      <c r="A838" s="441"/>
      <c r="B838" s="435"/>
      <c r="C838" s="434"/>
      <c r="D838" s="436"/>
      <c r="E838" s="440"/>
      <c r="F838" s="440"/>
      <c r="G838" s="440"/>
      <c r="H838" s="440"/>
    </row>
    <row r="839" spans="1:8" ht="14.25" x14ac:dyDescent="0.2">
      <c r="A839" s="441"/>
      <c r="B839" s="435"/>
      <c r="C839" s="434"/>
      <c r="D839" s="436"/>
      <c r="E839" s="440"/>
      <c r="F839" s="440"/>
      <c r="G839" s="440"/>
      <c r="H839" s="440"/>
    </row>
    <row r="840" spans="1:8" ht="14.25" x14ac:dyDescent="0.2">
      <c r="A840" s="441"/>
      <c r="B840" s="435"/>
      <c r="C840" s="434"/>
      <c r="D840" s="436"/>
      <c r="E840" s="440"/>
      <c r="F840" s="440"/>
      <c r="G840" s="440"/>
      <c r="H840" s="440"/>
    </row>
    <row r="841" spans="1:8" ht="14.25" x14ac:dyDescent="0.2">
      <c r="A841" s="441"/>
      <c r="B841" s="435"/>
      <c r="C841" s="434"/>
      <c r="D841" s="436"/>
      <c r="E841" s="440"/>
      <c r="F841" s="440"/>
      <c r="G841" s="440"/>
      <c r="H841" s="440"/>
    </row>
    <row r="842" spans="1:8" ht="14.25" x14ac:dyDescent="0.2">
      <c r="A842" s="441"/>
      <c r="B842" s="435"/>
      <c r="C842" s="434"/>
      <c r="D842" s="436"/>
      <c r="E842" s="440"/>
      <c r="F842" s="440"/>
      <c r="G842" s="440"/>
      <c r="H842" s="440"/>
    </row>
    <row r="843" spans="1:8" ht="14.25" x14ac:dyDescent="0.2">
      <c r="A843" s="441"/>
      <c r="B843" s="435"/>
      <c r="C843" s="434"/>
      <c r="D843" s="436"/>
      <c r="E843" s="440"/>
      <c r="F843" s="440"/>
      <c r="G843" s="440"/>
      <c r="H843" s="440"/>
    </row>
    <row r="844" spans="1:8" ht="14.25" x14ac:dyDescent="0.2">
      <c r="A844" s="441"/>
      <c r="B844" s="435"/>
      <c r="C844" s="434"/>
      <c r="D844" s="436"/>
      <c r="E844" s="440"/>
      <c r="F844" s="440"/>
      <c r="G844" s="440"/>
      <c r="H844" s="440"/>
    </row>
    <row r="845" spans="1:8" ht="14.25" x14ac:dyDescent="0.2">
      <c r="A845" s="441"/>
      <c r="B845" s="435"/>
      <c r="C845" s="434"/>
      <c r="D845" s="436"/>
      <c r="E845" s="440"/>
      <c r="F845" s="440"/>
      <c r="G845" s="440"/>
      <c r="H845" s="440"/>
    </row>
    <row r="846" spans="1:8" ht="14.25" x14ac:dyDescent="0.2">
      <c r="A846" s="441"/>
      <c r="B846" s="435"/>
      <c r="C846" s="434"/>
      <c r="D846" s="436"/>
      <c r="E846" s="440"/>
      <c r="F846" s="440"/>
      <c r="G846" s="440"/>
      <c r="H846" s="440"/>
    </row>
    <row r="847" spans="1:8" ht="14.25" x14ac:dyDescent="0.2">
      <c r="A847" s="441"/>
      <c r="B847" s="435"/>
      <c r="C847" s="434"/>
      <c r="D847" s="436"/>
      <c r="E847" s="440"/>
      <c r="F847" s="440"/>
      <c r="G847" s="440"/>
      <c r="H847" s="440"/>
    </row>
    <row r="848" spans="1:8" ht="14.25" x14ac:dyDescent="0.2">
      <c r="A848" s="441"/>
      <c r="B848" s="435"/>
      <c r="C848" s="434"/>
      <c r="D848" s="436"/>
      <c r="E848" s="440"/>
      <c r="F848" s="440"/>
      <c r="G848" s="440"/>
      <c r="H848" s="440"/>
    </row>
    <row r="849" spans="1:8" ht="14.25" x14ac:dyDescent="0.2">
      <c r="A849" s="441"/>
      <c r="B849" s="435"/>
      <c r="C849" s="434"/>
      <c r="D849" s="436"/>
      <c r="E849" s="440"/>
      <c r="F849" s="440"/>
      <c r="G849" s="440"/>
      <c r="H849" s="440"/>
    </row>
    <row r="850" spans="1:8" ht="14.25" x14ac:dyDescent="0.2">
      <c r="A850" s="441"/>
      <c r="B850" s="435"/>
      <c r="C850" s="434"/>
      <c r="D850" s="436"/>
      <c r="E850" s="440"/>
      <c r="F850" s="440"/>
      <c r="G850" s="440"/>
      <c r="H850" s="440"/>
    </row>
    <row r="851" spans="1:8" ht="14.25" x14ac:dyDescent="0.2">
      <c r="A851" s="441"/>
      <c r="B851" s="435"/>
      <c r="C851" s="434"/>
      <c r="D851" s="436"/>
      <c r="E851" s="440"/>
      <c r="F851" s="440"/>
      <c r="G851" s="440"/>
      <c r="H851" s="440"/>
    </row>
    <row r="852" spans="1:8" ht="14.25" x14ac:dyDescent="0.2">
      <c r="A852" s="441"/>
      <c r="B852" s="435"/>
      <c r="C852" s="434"/>
      <c r="D852" s="436"/>
      <c r="E852" s="440"/>
      <c r="F852" s="440"/>
      <c r="G852" s="440"/>
      <c r="H852" s="440"/>
    </row>
    <row r="853" spans="1:8" ht="14.25" x14ac:dyDescent="0.2">
      <c r="A853" s="441"/>
      <c r="B853" s="435"/>
      <c r="C853" s="434"/>
      <c r="D853" s="436"/>
      <c r="E853" s="440"/>
      <c r="F853" s="440"/>
      <c r="G853" s="440"/>
      <c r="H853" s="440"/>
    </row>
    <row r="854" spans="1:8" ht="14.25" x14ac:dyDescent="0.2">
      <c r="A854" s="441"/>
      <c r="B854" s="435"/>
      <c r="C854" s="434"/>
      <c r="D854" s="436"/>
      <c r="E854" s="440"/>
      <c r="F854" s="440"/>
      <c r="G854" s="440"/>
      <c r="H854" s="440"/>
    </row>
    <row r="855" spans="1:8" ht="14.25" x14ac:dyDescent="0.2">
      <c r="A855" s="441"/>
      <c r="B855" s="435"/>
      <c r="C855" s="434"/>
      <c r="D855" s="436"/>
      <c r="E855" s="440"/>
      <c r="F855" s="440"/>
      <c r="G855" s="440"/>
      <c r="H855" s="440"/>
    </row>
    <row r="856" spans="1:8" ht="14.25" x14ac:dyDescent="0.2">
      <c r="A856" s="441"/>
      <c r="B856" s="435"/>
      <c r="C856" s="434"/>
      <c r="D856" s="436"/>
      <c r="E856" s="440"/>
      <c r="F856" s="440"/>
      <c r="G856" s="440"/>
      <c r="H856" s="440"/>
    </row>
    <row r="857" spans="1:8" ht="14.25" x14ac:dyDescent="0.2">
      <c r="A857" s="441"/>
      <c r="B857" s="435"/>
      <c r="C857" s="434"/>
      <c r="D857" s="436"/>
      <c r="E857" s="440"/>
      <c r="F857" s="440"/>
      <c r="G857" s="440"/>
      <c r="H857" s="440"/>
    </row>
    <row r="858" spans="1:8" ht="14.25" x14ac:dyDescent="0.2">
      <c r="A858" s="441"/>
      <c r="B858" s="435"/>
      <c r="C858" s="434"/>
      <c r="D858" s="436"/>
      <c r="E858" s="440"/>
      <c r="F858" s="440"/>
      <c r="G858" s="440"/>
      <c r="H858" s="440"/>
    </row>
    <row r="859" spans="1:8" ht="14.25" x14ac:dyDescent="0.2">
      <c r="A859" s="441"/>
      <c r="B859" s="435"/>
      <c r="C859" s="434"/>
      <c r="D859" s="436"/>
      <c r="E859" s="440"/>
      <c r="F859" s="440"/>
      <c r="G859" s="440"/>
      <c r="H859" s="440"/>
    </row>
    <row r="860" spans="1:8" ht="14.25" x14ac:dyDescent="0.2">
      <c r="A860" s="441"/>
      <c r="B860" s="435"/>
      <c r="C860" s="434"/>
      <c r="D860" s="436"/>
      <c r="E860" s="440"/>
      <c r="F860" s="440"/>
      <c r="G860" s="440"/>
      <c r="H860" s="440"/>
    </row>
    <row r="861" spans="1:8" ht="14.25" x14ac:dyDescent="0.2">
      <c r="A861" s="441"/>
      <c r="B861" s="435"/>
      <c r="C861" s="434"/>
      <c r="D861" s="436"/>
      <c r="E861" s="440"/>
      <c r="F861" s="440"/>
      <c r="G861" s="440"/>
      <c r="H861" s="440"/>
    </row>
    <row r="862" spans="1:8" ht="14.25" x14ac:dyDescent="0.2">
      <c r="A862" s="441"/>
      <c r="B862" s="435"/>
      <c r="C862" s="434"/>
      <c r="D862" s="436"/>
      <c r="E862" s="440"/>
      <c r="F862" s="440"/>
      <c r="G862" s="440"/>
      <c r="H862" s="440"/>
    </row>
    <row r="863" spans="1:8" ht="14.25" x14ac:dyDescent="0.2">
      <c r="A863" s="441"/>
      <c r="B863" s="435"/>
      <c r="C863" s="434"/>
      <c r="D863" s="436"/>
      <c r="E863" s="440"/>
      <c r="F863" s="440"/>
      <c r="G863" s="440"/>
      <c r="H863" s="440"/>
    </row>
    <row r="864" spans="1:8" ht="14.25" x14ac:dyDescent="0.2">
      <c r="A864" s="441"/>
      <c r="B864" s="435"/>
      <c r="C864" s="434"/>
      <c r="D864" s="436"/>
      <c r="E864" s="440"/>
      <c r="F864" s="440"/>
      <c r="G864" s="440"/>
      <c r="H864" s="440"/>
    </row>
    <row r="865" spans="1:8" ht="14.25" x14ac:dyDescent="0.2">
      <c r="A865" s="441"/>
      <c r="B865" s="435"/>
      <c r="C865" s="434"/>
      <c r="D865" s="436"/>
      <c r="E865" s="440"/>
      <c r="F865" s="440"/>
      <c r="G865" s="440"/>
      <c r="H865" s="440"/>
    </row>
    <row r="866" spans="1:8" ht="14.25" x14ac:dyDescent="0.2">
      <c r="A866" s="441"/>
      <c r="B866" s="435"/>
      <c r="C866" s="434"/>
      <c r="D866" s="436"/>
      <c r="E866" s="440"/>
      <c r="F866" s="440"/>
      <c r="G866" s="440"/>
      <c r="H866" s="440"/>
    </row>
    <row r="867" spans="1:8" ht="14.25" x14ac:dyDescent="0.2">
      <c r="A867" s="441"/>
      <c r="B867" s="435"/>
      <c r="C867" s="434"/>
      <c r="D867" s="436"/>
      <c r="E867" s="440"/>
      <c r="F867" s="440"/>
      <c r="G867" s="440"/>
      <c r="H867" s="440"/>
    </row>
    <row r="868" spans="1:8" ht="14.25" x14ac:dyDescent="0.2">
      <c r="A868" s="441"/>
      <c r="B868" s="435"/>
      <c r="C868" s="434"/>
      <c r="D868" s="436"/>
      <c r="E868" s="440"/>
      <c r="F868" s="440"/>
      <c r="G868" s="440"/>
      <c r="H868" s="440"/>
    </row>
    <row r="869" spans="1:8" ht="14.25" x14ac:dyDescent="0.2">
      <c r="A869" s="441"/>
      <c r="B869" s="435"/>
      <c r="C869" s="434"/>
      <c r="D869" s="436"/>
      <c r="E869" s="440"/>
      <c r="F869" s="440"/>
      <c r="G869" s="440"/>
      <c r="H869" s="440"/>
    </row>
    <row r="870" spans="1:8" ht="14.25" x14ac:dyDescent="0.2">
      <c r="A870" s="441"/>
      <c r="B870" s="435"/>
      <c r="C870" s="434"/>
      <c r="D870" s="436"/>
      <c r="E870" s="440"/>
      <c r="F870" s="440"/>
      <c r="G870" s="440"/>
      <c r="H870" s="440"/>
    </row>
    <row r="871" spans="1:8" ht="14.25" x14ac:dyDescent="0.2">
      <c r="A871" s="441"/>
      <c r="B871" s="435"/>
      <c r="C871" s="434"/>
      <c r="D871" s="436"/>
      <c r="E871" s="440"/>
      <c r="F871" s="440"/>
      <c r="G871" s="440"/>
      <c r="H871" s="440"/>
    </row>
    <row r="872" spans="1:8" ht="14.25" x14ac:dyDescent="0.2">
      <c r="A872" s="441"/>
      <c r="B872" s="435"/>
      <c r="C872" s="434"/>
      <c r="D872" s="436"/>
      <c r="E872" s="440"/>
      <c r="F872" s="440"/>
      <c r="G872" s="440"/>
      <c r="H872" s="440"/>
    </row>
    <row r="873" spans="1:8" ht="14.25" x14ac:dyDescent="0.2">
      <c r="A873" s="441"/>
      <c r="B873" s="435"/>
      <c r="C873" s="434"/>
      <c r="D873" s="436"/>
      <c r="E873" s="440"/>
      <c r="F873" s="440"/>
      <c r="G873" s="440"/>
      <c r="H873" s="440"/>
    </row>
    <row r="874" spans="1:8" ht="14.25" x14ac:dyDescent="0.2">
      <c r="A874" s="441"/>
      <c r="B874" s="435"/>
      <c r="C874" s="434"/>
      <c r="D874" s="436"/>
      <c r="E874" s="440"/>
      <c r="F874" s="440"/>
      <c r="G874" s="440"/>
      <c r="H874" s="440"/>
    </row>
    <row r="875" spans="1:8" ht="14.25" x14ac:dyDescent="0.2">
      <c r="A875" s="441"/>
      <c r="B875" s="435"/>
      <c r="C875" s="434"/>
      <c r="D875" s="436"/>
      <c r="E875" s="440"/>
      <c r="F875" s="440"/>
      <c r="G875" s="440"/>
      <c r="H875" s="440"/>
    </row>
    <row r="876" spans="1:8" ht="14.25" x14ac:dyDescent="0.2">
      <c r="A876" s="441"/>
      <c r="B876" s="435"/>
      <c r="C876" s="434"/>
      <c r="D876" s="436"/>
      <c r="E876" s="440"/>
      <c r="F876" s="440"/>
      <c r="G876" s="440"/>
      <c r="H876" s="440"/>
    </row>
    <row r="877" spans="1:8" ht="14.25" x14ac:dyDescent="0.2">
      <c r="A877" s="441"/>
      <c r="B877" s="435"/>
      <c r="C877" s="434"/>
      <c r="D877" s="436"/>
      <c r="E877" s="440"/>
      <c r="F877" s="440"/>
      <c r="G877" s="440"/>
      <c r="H877" s="440"/>
    </row>
    <row r="878" spans="1:8" ht="14.25" x14ac:dyDescent="0.2">
      <c r="A878" s="441"/>
      <c r="B878" s="435"/>
      <c r="C878" s="434"/>
      <c r="D878" s="436"/>
      <c r="E878" s="440"/>
      <c r="F878" s="440"/>
      <c r="G878" s="440"/>
      <c r="H878" s="440"/>
    </row>
    <row r="879" spans="1:8" ht="14.25" x14ac:dyDescent="0.2">
      <c r="A879" s="441"/>
      <c r="B879" s="435"/>
      <c r="C879" s="434"/>
      <c r="D879" s="436"/>
      <c r="E879" s="440"/>
      <c r="F879" s="440"/>
      <c r="G879" s="440"/>
      <c r="H879" s="440"/>
    </row>
    <row r="880" spans="1:8" ht="14.25" x14ac:dyDescent="0.2">
      <c r="A880" s="441"/>
      <c r="B880" s="435"/>
      <c r="C880" s="434"/>
      <c r="D880" s="436"/>
      <c r="E880" s="440"/>
      <c r="F880" s="440"/>
      <c r="G880" s="440"/>
      <c r="H880" s="440"/>
    </row>
    <row r="881" spans="1:8" ht="14.25" x14ac:dyDescent="0.2">
      <c r="A881" s="441"/>
      <c r="B881" s="435"/>
      <c r="C881" s="434"/>
      <c r="D881" s="436"/>
      <c r="E881" s="440"/>
      <c r="F881" s="440"/>
      <c r="G881" s="440"/>
      <c r="H881" s="440"/>
    </row>
    <row r="882" spans="1:8" ht="14.25" x14ac:dyDescent="0.2">
      <c r="A882" s="441"/>
      <c r="B882" s="435"/>
      <c r="C882" s="434"/>
      <c r="D882" s="436"/>
      <c r="E882" s="440"/>
      <c r="F882" s="440"/>
      <c r="G882" s="440"/>
      <c r="H882" s="440"/>
    </row>
    <row r="883" spans="1:8" ht="14.25" x14ac:dyDescent="0.2">
      <c r="A883" s="441"/>
      <c r="B883" s="435"/>
      <c r="C883" s="434"/>
      <c r="D883" s="436"/>
      <c r="E883" s="440"/>
      <c r="F883" s="440"/>
      <c r="G883" s="440"/>
      <c r="H883" s="440"/>
    </row>
    <row r="884" spans="1:8" ht="14.25" x14ac:dyDescent="0.2">
      <c r="A884" s="441"/>
      <c r="B884" s="435"/>
      <c r="C884" s="434"/>
      <c r="D884" s="436"/>
      <c r="E884" s="440"/>
      <c r="F884" s="440"/>
      <c r="G884" s="440"/>
      <c r="H884" s="440"/>
    </row>
    <row r="885" spans="1:8" ht="14.25" x14ac:dyDescent="0.2">
      <c r="A885" s="441"/>
      <c r="B885" s="435"/>
      <c r="C885" s="434"/>
      <c r="D885" s="436"/>
      <c r="E885" s="440"/>
      <c r="F885" s="440"/>
      <c r="G885" s="440"/>
      <c r="H885" s="440"/>
    </row>
    <row r="886" spans="1:8" ht="14.25" x14ac:dyDescent="0.2">
      <c r="A886" s="441"/>
      <c r="B886" s="435"/>
      <c r="C886" s="434"/>
      <c r="D886" s="436"/>
      <c r="E886" s="440"/>
      <c r="F886" s="440"/>
      <c r="G886" s="440"/>
      <c r="H886" s="440"/>
    </row>
    <row r="887" spans="1:8" ht="14.25" x14ac:dyDescent="0.2">
      <c r="A887" s="441"/>
      <c r="B887" s="435"/>
      <c r="C887" s="434"/>
      <c r="D887" s="436"/>
      <c r="E887" s="440"/>
      <c r="F887" s="440"/>
      <c r="G887" s="440"/>
      <c r="H887" s="440"/>
    </row>
    <row r="888" spans="1:8" ht="14.25" x14ac:dyDescent="0.2">
      <c r="A888" s="441"/>
      <c r="B888" s="435"/>
      <c r="C888" s="434"/>
      <c r="D888" s="436"/>
      <c r="E888" s="440"/>
      <c r="F888" s="440"/>
      <c r="G888" s="440"/>
      <c r="H888" s="440"/>
    </row>
    <row r="889" spans="1:8" ht="14.25" x14ac:dyDescent="0.2">
      <c r="A889" s="441"/>
      <c r="B889" s="435"/>
      <c r="C889" s="434"/>
      <c r="D889" s="436"/>
      <c r="E889" s="440"/>
      <c r="F889" s="440"/>
      <c r="G889" s="440"/>
      <c r="H889" s="440"/>
    </row>
    <row r="890" spans="1:8" ht="14.25" x14ac:dyDescent="0.2">
      <c r="A890" s="441"/>
      <c r="B890" s="435"/>
      <c r="C890" s="434"/>
      <c r="D890" s="436"/>
      <c r="E890" s="440"/>
      <c r="F890" s="440"/>
      <c r="G890" s="440"/>
      <c r="H890" s="440"/>
    </row>
    <row r="891" spans="1:8" ht="14.25" x14ac:dyDescent="0.2">
      <c r="A891" s="441"/>
      <c r="B891" s="435"/>
      <c r="C891" s="434"/>
      <c r="D891" s="436"/>
      <c r="E891" s="440"/>
      <c r="F891" s="440"/>
      <c r="G891" s="440"/>
      <c r="H891" s="440"/>
    </row>
    <row r="892" spans="1:8" ht="14.25" x14ac:dyDescent="0.2">
      <c r="A892" s="441"/>
      <c r="B892" s="435"/>
      <c r="C892" s="434"/>
      <c r="D892" s="436"/>
      <c r="E892" s="440"/>
      <c r="F892" s="440"/>
      <c r="G892" s="440"/>
      <c r="H892" s="440"/>
    </row>
    <row r="893" spans="1:8" ht="14.25" x14ac:dyDescent="0.2">
      <c r="A893" s="441"/>
      <c r="B893" s="435"/>
      <c r="C893" s="434"/>
      <c r="D893" s="436"/>
      <c r="E893" s="440"/>
      <c r="F893" s="440"/>
      <c r="G893" s="440"/>
      <c r="H893" s="440"/>
    </row>
    <row r="894" spans="1:8" ht="14.25" x14ac:dyDescent="0.2">
      <c r="A894" s="441"/>
      <c r="B894" s="435"/>
      <c r="C894" s="434"/>
      <c r="D894" s="436"/>
      <c r="E894" s="440"/>
      <c r="F894" s="440"/>
      <c r="G894" s="440"/>
      <c r="H894" s="440"/>
    </row>
    <row r="895" spans="1:8" ht="14.25" x14ac:dyDescent="0.2">
      <c r="A895" s="441"/>
      <c r="B895" s="435"/>
      <c r="C895" s="434"/>
      <c r="D895" s="436"/>
      <c r="E895" s="440"/>
      <c r="F895" s="440"/>
      <c r="G895" s="440"/>
      <c r="H895" s="440"/>
    </row>
    <row r="896" spans="1:8" ht="14.25" x14ac:dyDescent="0.2">
      <c r="A896" s="441"/>
      <c r="B896" s="435"/>
      <c r="C896" s="434"/>
      <c r="D896" s="436"/>
      <c r="E896" s="440"/>
      <c r="F896" s="440"/>
      <c r="G896" s="440"/>
      <c r="H896" s="440"/>
    </row>
    <row r="897" spans="1:8" ht="14.25" x14ac:dyDescent="0.2">
      <c r="A897" s="440"/>
      <c r="B897" s="442"/>
      <c r="C897" s="434"/>
      <c r="D897" s="436"/>
      <c r="E897" s="440"/>
      <c r="F897" s="440"/>
      <c r="G897" s="440"/>
      <c r="H897" s="440"/>
    </row>
    <row r="898" spans="1:8" ht="14.25" x14ac:dyDescent="0.2">
      <c r="A898" s="440"/>
      <c r="B898" s="442"/>
      <c r="C898" s="434"/>
      <c r="D898" s="436"/>
      <c r="E898" s="440"/>
      <c r="F898" s="440"/>
      <c r="G898" s="440"/>
      <c r="H898" s="440"/>
    </row>
    <row r="899" spans="1:8" ht="14.25" x14ac:dyDescent="0.2">
      <c r="A899" s="440"/>
      <c r="B899" s="442"/>
      <c r="C899" s="434"/>
      <c r="D899" s="436"/>
      <c r="E899" s="440"/>
      <c r="F899" s="440"/>
      <c r="G899" s="440"/>
      <c r="H899" s="440"/>
    </row>
    <row r="900" spans="1:8" ht="14.25" x14ac:dyDescent="0.2">
      <c r="A900" s="440"/>
      <c r="B900" s="442"/>
      <c r="C900" s="443"/>
      <c r="D900" s="436"/>
      <c r="E900" s="440"/>
      <c r="F900" s="440"/>
      <c r="G900" s="440"/>
      <c r="H900" s="440"/>
    </row>
    <row r="901" spans="1:8" ht="14.25" x14ac:dyDescent="0.2">
      <c r="A901" s="440"/>
      <c r="B901" s="442"/>
      <c r="C901" s="443"/>
      <c r="D901" s="436"/>
      <c r="E901" s="440"/>
      <c r="F901" s="440"/>
      <c r="G901" s="440"/>
      <c r="H901" s="440"/>
    </row>
    <row r="902" spans="1:8" ht="14.25" x14ac:dyDescent="0.2">
      <c r="A902" s="440"/>
      <c r="B902" s="442"/>
      <c r="C902" s="443"/>
      <c r="D902" s="436"/>
      <c r="E902" s="440"/>
      <c r="F902" s="440"/>
      <c r="G902" s="440"/>
      <c r="H902" s="440"/>
    </row>
    <row r="903" spans="1:8" ht="14.25" x14ac:dyDescent="0.2">
      <c r="A903" s="440"/>
      <c r="B903" s="442"/>
      <c r="C903" s="443"/>
      <c r="D903" s="436"/>
      <c r="E903" s="440"/>
      <c r="F903" s="440"/>
      <c r="G903" s="440"/>
      <c r="H903" s="440"/>
    </row>
    <row r="904" spans="1:8" ht="14.25" x14ac:dyDescent="0.2">
      <c r="A904" s="440"/>
      <c r="B904" s="442"/>
      <c r="C904" s="443"/>
      <c r="D904" s="436"/>
      <c r="E904" s="440"/>
      <c r="F904" s="440"/>
      <c r="G904" s="440"/>
      <c r="H904" s="440"/>
    </row>
    <row r="905" spans="1:8" ht="14.25" x14ac:dyDescent="0.2">
      <c r="A905" s="440"/>
      <c r="B905" s="442"/>
      <c r="C905" s="443"/>
      <c r="D905" s="436"/>
      <c r="E905" s="440"/>
      <c r="F905" s="440"/>
      <c r="G905" s="440"/>
      <c r="H905" s="440"/>
    </row>
    <row r="906" spans="1:8" ht="14.25" x14ac:dyDescent="0.2">
      <c r="A906" s="440"/>
      <c r="B906" s="442"/>
      <c r="C906" s="443"/>
      <c r="D906" s="436"/>
      <c r="E906" s="440"/>
      <c r="F906" s="440"/>
      <c r="G906" s="440"/>
      <c r="H906" s="440"/>
    </row>
    <row r="907" spans="1:8" ht="14.25" x14ac:dyDescent="0.2">
      <c r="A907" s="440"/>
      <c r="B907" s="442"/>
      <c r="C907" s="443"/>
      <c r="D907" s="436"/>
      <c r="E907" s="440"/>
      <c r="F907" s="440"/>
      <c r="G907" s="440"/>
      <c r="H907" s="440"/>
    </row>
    <row r="908" spans="1:8" ht="14.25" x14ac:dyDescent="0.2">
      <c r="A908" s="440"/>
      <c r="B908" s="442"/>
      <c r="C908" s="443"/>
      <c r="D908" s="436"/>
      <c r="E908" s="440"/>
      <c r="F908" s="440"/>
      <c r="G908" s="440"/>
      <c r="H908" s="440"/>
    </row>
    <row r="909" spans="1:8" ht="14.25" x14ac:dyDescent="0.2">
      <c r="A909" s="440"/>
      <c r="B909" s="442"/>
      <c r="C909" s="443"/>
      <c r="D909" s="436"/>
      <c r="E909" s="440"/>
      <c r="F909" s="440"/>
      <c r="G909" s="440"/>
      <c r="H909" s="440"/>
    </row>
    <row r="910" spans="1:8" ht="14.25" x14ac:dyDescent="0.2">
      <c r="A910" s="440"/>
      <c r="B910" s="442"/>
      <c r="C910" s="443"/>
      <c r="D910" s="436"/>
      <c r="E910" s="440"/>
      <c r="F910" s="440"/>
      <c r="G910" s="440"/>
      <c r="H910" s="440"/>
    </row>
    <row r="911" spans="1:8" ht="14.25" x14ac:dyDescent="0.2">
      <c r="A911" s="440"/>
      <c r="B911" s="442"/>
      <c r="C911" s="443"/>
      <c r="D911" s="436"/>
      <c r="E911" s="440"/>
      <c r="F911" s="440"/>
      <c r="G911" s="440"/>
      <c r="H911" s="440"/>
    </row>
    <row r="912" spans="1:8" ht="14.25" x14ac:dyDescent="0.2">
      <c r="A912" s="440"/>
      <c r="B912" s="442"/>
      <c r="C912" s="443"/>
      <c r="D912" s="436"/>
      <c r="E912" s="440"/>
      <c r="F912" s="440"/>
      <c r="G912" s="440"/>
      <c r="H912" s="440"/>
    </row>
    <row r="913" spans="1:8" ht="14.25" x14ac:dyDescent="0.2">
      <c r="A913" s="440"/>
      <c r="B913" s="442"/>
      <c r="C913" s="443"/>
      <c r="D913" s="436"/>
      <c r="E913" s="440"/>
      <c r="F913" s="440"/>
      <c r="G913" s="440"/>
      <c r="H913" s="440"/>
    </row>
    <row r="914" spans="1:8" ht="14.25" x14ac:dyDescent="0.2">
      <c r="A914" s="440"/>
      <c r="B914" s="442"/>
      <c r="C914" s="443"/>
      <c r="D914" s="436"/>
      <c r="E914" s="440"/>
      <c r="F914" s="440"/>
      <c r="G914" s="440"/>
      <c r="H914" s="440"/>
    </row>
    <row r="915" spans="1:8" ht="14.25" x14ac:dyDescent="0.2">
      <c r="A915" s="440"/>
      <c r="B915" s="442"/>
      <c r="C915" s="443"/>
      <c r="D915" s="436"/>
      <c r="E915" s="440"/>
      <c r="F915" s="440"/>
      <c r="G915" s="440"/>
      <c r="H915" s="440"/>
    </row>
    <row r="916" spans="1:8" ht="14.25" x14ac:dyDescent="0.2">
      <c r="A916" s="440"/>
      <c r="B916" s="442"/>
      <c r="C916" s="443"/>
      <c r="D916" s="436"/>
      <c r="E916" s="440"/>
      <c r="F916" s="440"/>
      <c r="G916" s="440"/>
      <c r="H916" s="440"/>
    </row>
    <row r="917" spans="1:8" ht="14.25" x14ac:dyDescent="0.2">
      <c r="A917" s="440"/>
      <c r="B917" s="442"/>
      <c r="C917" s="443"/>
      <c r="D917" s="436"/>
      <c r="E917" s="440"/>
      <c r="F917" s="440"/>
      <c r="G917" s="440"/>
      <c r="H917" s="440"/>
    </row>
    <row r="918" spans="1:8" ht="14.25" x14ac:dyDescent="0.2">
      <c r="A918" s="440"/>
      <c r="B918" s="442"/>
      <c r="C918" s="443"/>
      <c r="D918" s="436"/>
      <c r="E918" s="440"/>
      <c r="F918" s="440"/>
      <c r="G918" s="440"/>
      <c r="H918" s="440"/>
    </row>
    <row r="919" spans="1:8" ht="14.25" x14ac:dyDescent="0.2">
      <c r="A919" s="440"/>
      <c r="B919" s="442"/>
      <c r="C919" s="443"/>
      <c r="D919" s="436"/>
      <c r="E919" s="440"/>
      <c r="F919" s="440"/>
      <c r="G919" s="440"/>
      <c r="H919" s="440"/>
    </row>
    <row r="920" spans="1:8" ht="14.25" x14ac:dyDescent="0.2">
      <c r="A920" s="440"/>
      <c r="B920" s="442"/>
      <c r="C920" s="443"/>
      <c r="D920" s="436"/>
      <c r="E920" s="440"/>
      <c r="F920" s="440"/>
      <c r="G920" s="440"/>
      <c r="H920" s="440"/>
    </row>
    <row r="921" spans="1:8" ht="14.25" x14ac:dyDescent="0.2">
      <c r="A921" s="440"/>
      <c r="B921" s="442"/>
      <c r="C921" s="443"/>
      <c r="D921" s="436"/>
      <c r="E921" s="440"/>
      <c r="F921" s="440"/>
      <c r="G921" s="440"/>
      <c r="H921" s="440"/>
    </row>
    <row r="922" spans="1:8" ht="14.25" x14ac:dyDescent="0.2">
      <c r="A922" s="440"/>
      <c r="B922" s="442"/>
      <c r="C922" s="443"/>
      <c r="D922" s="436"/>
      <c r="E922" s="440"/>
      <c r="F922" s="440"/>
      <c r="G922" s="440"/>
      <c r="H922" s="440"/>
    </row>
    <row r="923" spans="1:8" ht="14.25" x14ac:dyDescent="0.2">
      <c r="A923" s="440"/>
      <c r="B923" s="442"/>
      <c r="C923" s="443"/>
      <c r="D923" s="436"/>
      <c r="E923" s="440"/>
      <c r="F923" s="440"/>
      <c r="G923" s="440"/>
      <c r="H923" s="440"/>
    </row>
    <row r="924" spans="1:8" ht="14.25" x14ac:dyDescent="0.2">
      <c r="A924" s="440"/>
      <c r="B924" s="442"/>
      <c r="C924" s="443"/>
      <c r="D924" s="436"/>
      <c r="E924" s="440"/>
      <c r="F924" s="440"/>
      <c r="G924" s="440"/>
      <c r="H924" s="440"/>
    </row>
    <row r="925" spans="1:8" ht="14.25" x14ac:dyDescent="0.2">
      <c r="A925" s="440"/>
      <c r="B925" s="442"/>
      <c r="C925" s="443"/>
      <c r="D925" s="436"/>
      <c r="E925" s="440"/>
      <c r="F925" s="440"/>
      <c r="G925" s="440"/>
      <c r="H925" s="440"/>
    </row>
    <row r="926" spans="1:8" ht="14.25" x14ac:dyDescent="0.2">
      <c r="A926" s="440"/>
      <c r="B926" s="442"/>
      <c r="C926" s="443"/>
      <c r="D926" s="436"/>
      <c r="E926" s="440"/>
      <c r="F926" s="440"/>
      <c r="G926" s="440"/>
      <c r="H926" s="440"/>
    </row>
    <row r="927" spans="1:8" ht="14.25" x14ac:dyDescent="0.2">
      <c r="A927" s="440"/>
      <c r="B927" s="442"/>
      <c r="C927" s="443"/>
      <c r="D927" s="436"/>
      <c r="E927" s="440"/>
      <c r="F927" s="440"/>
      <c r="G927" s="440"/>
      <c r="H927" s="440"/>
    </row>
    <row r="928" spans="1:8" ht="14.25" x14ac:dyDescent="0.2">
      <c r="A928" s="440"/>
      <c r="B928" s="442"/>
      <c r="C928" s="443"/>
      <c r="D928" s="436"/>
      <c r="E928" s="440"/>
      <c r="F928" s="440"/>
      <c r="G928" s="440"/>
      <c r="H928" s="440"/>
    </row>
    <row r="929" spans="1:8" ht="14.25" x14ac:dyDescent="0.2">
      <c r="A929" s="440"/>
      <c r="B929" s="442"/>
      <c r="C929" s="443"/>
      <c r="D929" s="436"/>
      <c r="E929" s="440"/>
      <c r="F929" s="440"/>
      <c r="G929" s="440"/>
      <c r="H929" s="440"/>
    </row>
    <row r="930" spans="1:8" ht="14.25" x14ac:dyDescent="0.2">
      <c r="A930" s="440"/>
      <c r="B930" s="442"/>
      <c r="C930" s="443"/>
      <c r="D930" s="436"/>
      <c r="E930" s="440"/>
      <c r="F930" s="440"/>
      <c r="G930" s="440"/>
      <c r="H930" s="440"/>
    </row>
    <row r="931" spans="1:8" ht="14.25" x14ac:dyDescent="0.2">
      <c r="A931" s="440"/>
      <c r="B931" s="442"/>
      <c r="C931" s="443"/>
      <c r="D931" s="436"/>
      <c r="E931" s="440"/>
      <c r="F931" s="440"/>
      <c r="G931" s="440"/>
      <c r="H931" s="440"/>
    </row>
    <row r="932" spans="1:8" ht="14.25" x14ac:dyDescent="0.2">
      <c r="A932" s="440"/>
      <c r="B932" s="442"/>
      <c r="C932" s="443"/>
      <c r="D932" s="436"/>
      <c r="E932" s="440"/>
      <c r="F932" s="440"/>
      <c r="G932" s="440"/>
      <c r="H932" s="440"/>
    </row>
    <row r="933" spans="1:8" ht="14.25" x14ac:dyDescent="0.2">
      <c r="A933" s="440"/>
      <c r="B933" s="442"/>
      <c r="C933" s="443"/>
      <c r="D933" s="436"/>
      <c r="E933" s="440"/>
      <c r="F933" s="440"/>
      <c r="G933" s="440"/>
      <c r="H933" s="440"/>
    </row>
    <row r="934" spans="1:8" ht="14.25" x14ac:dyDescent="0.2">
      <c r="A934" s="440"/>
      <c r="B934" s="442"/>
      <c r="C934" s="443"/>
      <c r="D934" s="436"/>
      <c r="E934" s="440"/>
      <c r="F934" s="440"/>
      <c r="G934" s="440"/>
      <c r="H934" s="440"/>
    </row>
    <row r="935" spans="1:8" ht="14.25" x14ac:dyDescent="0.2">
      <c r="A935" s="440"/>
      <c r="B935" s="442"/>
      <c r="C935" s="443"/>
      <c r="D935" s="436"/>
      <c r="E935" s="440"/>
      <c r="F935" s="440"/>
      <c r="G935" s="440"/>
      <c r="H935" s="440"/>
    </row>
    <row r="936" spans="1:8" ht="14.25" x14ac:dyDescent="0.2">
      <c r="A936" s="440"/>
      <c r="B936" s="442"/>
      <c r="C936" s="443"/>
      <c r="D936" s="436"/>
      <c r="E936" s="440"/>
      <c r="F936" s="440"/>
      <c r="G936" s="440"/>
      <c r="H936" s="440"/>
    </row>
    <row r="937" spans="1:8" ht="14.25" x14ac:dyDescent="0.2">
      <c r="A937" s="440"/>
      <c r="B937" s="442"/>
      <c r="C937" s="443"/>
      <c r="D937" s="436"/>
      <c r="E937" s="440"/>
      <c r="F937" s="440"/>
      <c r="G937" s="440"/>
      <c r="H937" s="440"/>
    </row>
    <row r="938" spans="1:8" ht="14.25" x14ac:dyDescent="0.2">
      <c r="A938" s="440"/>
      <c r="B938" s="442"/>
      <c r="C938" s="443"/>
      <c r="D938" s="436"/>
      <c r="E938" s="440"/>
      <c r="F938" s="440"/>
      <c r="G938" s="440"/>
      <c r="H938" s="440"/>
    </row>
    <row r="939" spans="1:8" ht="14.25" x14ac:dyDescent="0.2">
      <c r="A939" s="440"/>
      <c r="B939" s="442"/>
      <c r="C939" s="443"/>
      <c r="D939" s="436"/>
      <c r="E939" s="440"/>
      <c r="F939" s="440"/>
      <c r="G939" s="440"/>
      <c r="H939" s="440"/>
    </row>
    <row r="940" spans="1:8" ht="14.25" x14ac:dyDescent="0.2">
      <c r="A940" s="440"/>
      <c r="B940" s="442"/>
      <c r="C940" s="443"/>
      <c r="D940" s="436"/>
      <c r="E940" s="440"/>
      <c r="F940" s="440"/>
      <c r="G940" s="440"/>
      <c r="H940" s="440"/>
    </row>
    <row r="941" spans="1:8" ht="14.25" x14ac:dyDescent="0.2">
      <c r="A941" s="440"/>
      <c r="B941" s="442"/>
      <c r="C941" s="443"/>
      <c r="D941" s="436"/>
      <c r="E941" s="440"/>
      <c r="F941" s="440"/>
      <c r="G941" s="440"/>
      <c r="H941" s="440"/>
    </row>
    <row r="942" spans="1:8" ht="14.25" x14ac:dyDescent="0.2">
      <c r="A942" s="440"/>
      <c r="B942" s="442"/>
      <c r="C942" s="443"/>
      <c r="D942" s="436"/>
      <c r="E942" s="440"/>
      <c r="F942" s="440"/>
      <c r="G942" s="440"/>
      <c r="H942" s="440"/>
    </row>
    <row r="943" spans="1:8" ht="14.25" x14ac:dyDescent="0.2">
      <c r="A943" s="440"/>
      <c r="B943" s="442"/>
      <c r="C943" s="443"/>
      <c r="D943" s="436"/>
      <c r="E943" s="440"/>
      <c r="F943" s="440"/>
      <c r="G943" s="440"/>
      <c r="H943" s="440"/>
    </row>
    <row r="944" spans="1:8" ht="14.25" x14ac:dyDescent="0.2">
      <c r="A944" s="440"/>
      <c r="B944" s="442"/>
      <c r="C944" s="443"/>
      <c r="D944" s="436"/>
      <c r="E944" s="440"/>
      <c r="F944" s="440"/>
      <c r="G944" s="440"/>
      <c r="H944" s="440"/>
    </row>
    <row r="945" spans="1:8" ht="14.25" x14ac:dyDescent="0.2">
      <c r="A945" s="440"/>
      <c r="B945" s="442"/>
      <c r="C945" s="443"/>
      <c r="D945" s="436"/>
      <c r="E945" s="440"/>
      <c r="F945" s="440"/>
      <c r="G945" s="440"/>
      <c r="H945" s="440"/>
    </row>
    <row r="946" spans="1:8" ht="14.25" x14ac:dyDescent="0.2">
      <c r="A946" s="440"/>
      <c r="B946" s="442"/>
      <c r="C946" s="443"/>
      <c r="D946" s="436"/>
      <c r="E946" s="440"/>
      <c r="F946" s="440"/>
      <c r="G946" s="440"/>
      <c r="H946" s="440"/>
    </row>
    <row r="947" spans="1:8" ht="14.25" x14ac:dyDescent="0.2">
      <c r="A947" s="440"/>
      <c r="B947" s="442"/>
      <c r="C947" s="443"/>
      <c r="D947" s="436"/>
      <c r="E947" s="440"/>
      <c r="F947" s="440"/>
      <c r="G947" s="440"/>
      <c r="H947" s="440"/>
    </row>
    <row r="948" spans="1:8" ht="14.25" x14ac:dyDescent="0.2">
      <c r="A948" s="440"/>
      <c r="B948" s="442"/>
      <c r="C948" s="443"/>
      <c r="D948" s="436"/>
      <c r="E948" s="440"/>
      <c r="F948" s="440"/>
      <c r="G948" s="440"/>
      <c r="H948" s="440"/>
    </row>
    <row r="949" spans="1:8" ht="14.25" x14ac:dyDescent="0.2">
      <c r="A949" s="440"/>
      <c r="B949" s="442"/>
      <c r="C949" s="443"/>
      <c r="D949" s="436"/>
      <c r="E949" s="440"/>
      <c r="F949" s="440"/>
      <c r="G949" s="440"/>
      <c r="H949" s="440"/>
    </row>
    <row r="950" spans="1:8" ht="14.25" x14ac:dyDescent="0.2">
      <c r="A950" s="440"/>
      <c r="B950" s="442"/>
      <c r="C950" s="443"/>
      <c r="D950" s="436"/>
      <c r="E950" s="440"/>
      <c r="F950" s="440"/>
      <c r="G950" s="440"/>
      <c r="H950" s="440"/>
    </row>
    <row r="951" spans="1:8" ht="14.25" x14ac:dyDescent="0.2">
      <c r="A951" s="440"/>
      <c r="B951" s="442"/>
      <c r="C951" s="443"/>
      <c r="D951" s="436"/>
      <c r="E951" s="440"/>
      <c r="F951" s="440"/>
      <c r="G951" s="440"/>
      <c r="H951" s="440"/>
    </row>
    <row r="952" spans="1:8" ht="14.25" x14ac:dyDescent="0.2">
      <c r="A952" s="440"/>
      <c r="B952" s="442"/>
      <c r="C952" s="443"/>
      <c r="D952" s="436"/>
      <c r="E952" s="440"/>
      <c r="F952" s="440"/>
      <c r="G952" s="440"/>
      <c r="H952" s="440"/>
    </row>
    <row r="953" spans="1:8" ht="14.25" x14ac:dyDescent="0.2">
      <c r="A953" s="440"/>
      <c r="B953" s="442"/>
      <c r="C953" s="443"/>
      <c r="D953" s="436"/>
      <c r="E953" s="440"/>
      <c r="F953" s="440"/>
      <c r="G953" s="440"/>
      <c r="H953" s="440"/>
    </row>
    <row r="954" spans="1:8" ht="14.25" x14ac:dyDescent="0.2">
      <c r="A954" s="440"/>
      <c r="B954" s="442"/>
      <c r="C954" s="443"/>
      <c r="D954" s="436"/>
      <c r="E954" s="440"/>
      <c r="F954" s="440"/>
      <c r="G954" s="440"/>
      <c r="H954" s="440"/>
    </row>
    <row r="955" spans="1:8" ht="14.25" x14ac:dyDescent="0.2">
      <c r="A955" s="440"/>
      <c r="B955" s="442"/>
      <c r="C955" s="443"/>
      <c r="D955" s="436"/>
      <c r="E955" s="440"/>
      <c r="F955" s="440"/>
      <c r="G955" s="440"/>
      <c r="H955" s="440"/>
    </row>
    <row r="956" spans="1:8" ht="14.25" x14ac:dyDescent="0.2">
      <c r="A956" s="440"/>
      <c r="B956" s="442"/>
      <c r="C956" s="443"/>
      <c r="D956" s="436"/>
      <c r="E956" s="440"/>
      <c r="F956" s="440"/>
      <c r="G956" s="440"/>
      <c r="H956" s="440"/>
    </row>
    <row r="957" spans="1:8" ht="14.25" x14ac:dyDescent="0.2">
      <c r="A957" s="440"/>
      <c r="B957" s="442"/>
      <c r="C957" s="443"/>
      <c r="D957" s="436"/>
      <c r="E957" s="440"/>
      <c r="F957" s="440"/>
      <c r="G957" s="440"/>
      <c r="H957" s="440"/>
    </row>
    <row r="958" spans="1:8" ht="14.25" x14ac:dyDescent="0.2">
      <c r="A958" s="440"/>
      <c r="B958" s="442"/>
      <c r="C958" s="443"/>
      <c r="D958" s="436"/>
      <c r="E958" s="440"/>
      <c r="F958" s="440"/>
      <c r="G958" s="440"/>
      <c r="H958" s="440"/>
    </row>
    <row r="959" spans="1:8" ht="14.25" x14ac:dyDescent="0.2">
      <c r="A959" s="440"/>
      <c r="B959" s="442"/>
      <c r="C959" s="443"/>
      <c r="D959" s="436"/>
      <c r="E959" s="440"/>
      <c r="F959" s="440"/>
      <c r="G959" s="440"/>
      <c r="H959" s="440"/>
    </row>
    <row r="960" spans="1:8" ht="14.25" x14ac:dyDescent="0.2">
      <c r="A960" s="440"/>
      <c r="B960" s="442"/>
      <c r="C960" s="443"/>
      <c r="D960" s="436"/>
      <c r="E960" s="440"/>
      <c r="F960" s="440"/>
      <c r="G960" s="440"/>
      <c r="H960" s="440"/>
    </row>
    <row r="961" spans="1:8" ht="14.25" x14ac:dyDescent="0.2">
      <c r="A961" s="440"/>
      <c r="B961" s="442"/>
      <c r="C961" s="443"/>
      <c r="D961" s="436"/>
      <c r="E961" s="440"/>
      <c r="F961" s="440"/>
      <c r="G961" s="440"/>
      <c r="H961" s="440"/>
    </row>
    <row r="962" spans="1:8" ht="14.25" x14ac:dyDescent="0.2">
      <c r="A962" s="440"/>
      <c r="B962" s="442"/>
      <c r="C962" s="443"/>
      <c r="D962" s="436"/>
      <c r="E962" s="440"/>
      <c r="F962" s="440"/>
      <c r="G962" s="440"/>
      <c r="H962" s="440"/>
    </row>
    <row r="963" spans="1:8" ht="14.25" x14ac:dyDescent="0.2">
      <c r="A963" s="440"/>
      <c r="B963" s="442"/>
      <c r="C963" s="443"/>
      <c r="D963" s="436"/>
      <c r="E963" s="440"/>
      <c r="F963" s="440"/>
      <c r="G963" s="440"/>
      <c r="H963" s="440"/>
    </row>
    <row r="964" spans="1:8" ht="14.25" x14ac:dyDescent="0.2">
      <c r="A964" s="440"/>
      <c r="B964" s="442"/>
      <c r="C964" s="443"/>
      <c r="D964" s="436"/>
      <c r="E964" s="440"/>
      <c r="F964" s="440"/>
      <c r="G964" s="440"/>
      <c r="H964" s="440"/>
    </row>
    <row r="965" spans="1:8" ht="14.25" x14ac:dyDescent="0.2">
      <c r="A965" s="440"/>
      <c r="B965" s="442"/>
      <c r="C965" s="443"/>
      <c r="D965" s="436"/>
      <c r="E965" s="440"/>
      <c r="F965" s="440"/>
      <c r="G965" s="440"/>
      <c r="H965" s="440"/>
    </row>
    <row r="966" spans="1:8" ht="14.25" x14ac:dyDescent="0.2">
      <c r="A966" s="440"/>
      <c r="B966" s="442"/>
      <c r="C966" s="443"/>
      <c r="D966" s="436"/>
      <c r="E966" s="440"/>
      <c r="F966" s="440"/>
      <c r="G966" s="440"/>
      <c r="H966" s="440"/>
    </row>
    <row r="967" spans="1:8" ht="14.25" x14ac:dyDescent="0.2">
      <c r="A967" s="440"/>
      <c r="B967" s="442"/>
      <c r="C967" s="443"/>
      <c r="D967" s="436"/>
      <c r="E967" s="440"/>
      <c r="F967" s="440"/>
      <c r="G967" s="440"/>
      <c r="H967" s="440"/>
    </row>
    <row r="968" spans="1:8" ht="14.25" x14ac:dyDescent="0.2">
      <c r="A968" s="440"/>
      <c r="B968" s="442"/>
      <c r="C968" s="443"/>
      <c r="D968" s="436"/>
      <c r="E968" s="440"/>
      <c r="F968" s="440"/>
      <c r="G968" s="440"/>
      <c r="H968" s="440"/>
    </row>
    <row r="969" spans="1:8" ht="14.25" x14ac:dyDescent="0.2">
      <c r="A969" s="440"/>
      <c r="B969" s="442"/>
      <c r="C969" s="443"/>
      <c r="D969" s="436"/>
      <c r="E969" s="440"/>
      <c r="F969" s="440"/>
      <c r="G969" s="440"/>
      <c r="H969" s="440"/>
    </row>
    <row r="970" spans="1:8" ht="14.25" x14ac:dyDescent="0.2">
      <c r="A970" s="440"/>
      <c r="B970" s="442"/>
      <c r="C970" s="443"/>
      <c r="D970" s="436"/>
      <c r="E970" s="440"/>
      <c r="F970" s="440"/>
      <c r="G970" s="440"/>
      <c r="H970" s="440"/>
    </row>
    <row r="971" spans="1:8" ht="14.25" x14ac:dyDescent="0.2">
      <c r="A971" s="440"/>
      <c r="B971" s="442"/>
      <c r="C971" s="443"/>
      <c r="D971" s="436"/>
      <c r="E971" s="440"/>
      <c r="F971" s="440"/>
      <c r="G971" s="440"/>
      <c r="H971" s="440"/>
    </row>
    <row r="972" spans="1:8" ht="14.25" x14ac:dyDescent="0.2">
      <c r="A972" s="440"/>
      <c r="B972" s="442"/>
      <c r="C972" s="443"/>
      <c r="D972" s="436"/>
      <c r="E972" s="440"/>
      <c r="F972" s="440"/>
      <c r="G972" s="440"/>
      <c r="H972" s="440"/>
    </row>
    <row r="973" spans="1:8" ht="14.25" x14ac:dyDescent="0.2">
      <c r="A973" s="440"/>
      <c r="B973" s="442"/>
      <c r="C973" s="443"/>
      <c r="D973" s="436"/>
      <c r="E973" s="440"/>
      <c r="F973" s="440"/>
      <c r="G973" s="440"/>
      <c r="H973" s="440"/>
    </row>
    <row r="974" spans="1:8" ht="14.25" x14ac:dyDescent="0.2">
      <c r="A974" s="440"/>
      <c r="B974" s="442"/>
      <c r="C974" s="443"/>
      <c r="D974" s="436"/>
      <c r="E974" s="440"/>
      <c r="F974" s="440"/>
      <c r="G974" s="440"/>
      <c r="H974" s="440"/>
    </row>
    <row r="975" spans="1:8" ht="14.25" x14ac:dyDescent="0.2">
      <c r="A975" s="440"/>
      <c r="B975" s="442"/>
      <c r="C975" s="443"/>
      <c r="D975" s="436"/>
      <c r="E975" s="440"/>
      <c r="F975" s="440"/>
      <c r="G975" s="440"/>
      <c r="H975" s="440"/>
    </row>
    <row r="976" spans="1:8" ht="14.25" x14ac:dyDescent="0.2">
      <c r="A976" s="440"/>
      <c r="B976" s="442"/>
      <c r="C976" s="443"/>
      <c r="D976" s="436"/>
      <c r="E976" s="440"/>
      <c r="F976" s="440"/>
      <c r="G976" s="440"/>
      <c r="H976" s="440"/>
    </row>
    <row r="977" spans="3:8" ht="14.25" x14ac:dyDescent="0.2">
      <c r="C977" s="443"/>
      <c r="F977" s="440"/>
      <c r="G977" s="440"/>
      <c r="H977" s="440"/>
    </row>
    <row r="978" spans="3:8" ht="14.25" x14ac:dyDescent="0.2">
      <c r="C978" s="443"/>
      <c r="F978" s="440"/>
      <c r="G978" s="440"/>
      <c r="H978" s="440"/>
    </row>
    <row r="979" spans="3:8" ht="14.25" x14ac:dyDescent="0.2">
      <c r="C979" s="443"/>
      <c r="F979" s="440"/>
      <c r="G979" s="440"/>
      <c r="H979" s="440"/>
    </row>
    <row r="980" spans="3:8" ht="14.25" x14ac:dyDescent="0.2">
      <c r="F980" s="440"/>
      <c r="G980" s="440"/>
      <c r="H980" s="440"/>
    </row>
  </sheetData>
  <sheetProtection algorithmName="SHA-512" hashValue="Vdv3/MMKYvoxCTGVT+v11/QfOVLWpB4wwd8maCChKL8zWX1eJN8oI07JVJdokQWev1oSYpvP+qa/gM0URA9oSg==" saltValue="Xbq0no64VgkzF+kVvA3ABg==" spinCount="100000" sheet="1" objects="1" scenarios="1"/>
  <pageMargins left="0.78740157480314965" right="0.78740157480314965" top="0.98425196850393704" bottom="0.98425196850393704" header="0.51181102362204722" footer="0.51181102362204722"/>
  <pageSetup paperSize="9" scale="90" orientation="landscape" horizontalDpi="4294967293" verticalDpi="300" r:id="rId1"/>
  <headerFooter alignWithMargins="0"/>
  <rowBreaks count="5" manualBreakCount="5">
    <brk id="37" max="16383" man="1"/>
    <brk id="77" max="16383" man="1"/>
    <brk id="112" max="16383" man="1"/>
    <brk id="147" max="16383" man="1"/>
    <brk id="185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00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201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s="1" customFormat="1" ht="12" customHeight="1" x14ac:dyDescent="0.2">
      <c r="B8" s="33"/>
      <c r="D8" s="28" t="s">
        <v>203</v>
      </c>
      <c r="L8" s="33"/>
    </row>
    <row r="9" spans="2:46" s="1" customFormat="1" ht="16.5" customHeight="1" x14ac:dyDescent="0.2">
      <c r="B9" s="33"/>
      <c r="E9" s="582" t="s">
        <v>3081</v>
      </c>
      <c r="F9" s="609"/>
      <c r="G9" s="609"/>
      <c r="H9" s="609"/>
      <c r="L9" s="33"/>
    </row>
    <row r="10" spans="2:46" s="1" customFormat="1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21. 12. 2022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 x14ac:dyDescent="0.2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612" t="str">
        <f>'Rekapitulace stavby'!E14</f>
        <v>Vyplň údaj</v>
      </c>
      <c r="F18" s="594"/>
      <c r="G18" s="594"/>
      <c r="H18" s="594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 x14ac:dyDescent="0.2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36</v>
      </c>
      <c r="I24" s="28" t="s">
        <v>28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37</v>
      </c>
      <c r="L26" s="33"/>
    </row>
    <row r="27" spans="2:12" s="7" customFormat="1" ht="16.5" customHeight="1" x14ac:dyDescent="0.2">
      <c r="B27" s="92"/>
      <c r="E27" s="598" t="s">
        <v>19</v>
      </c>
      <c r="F27" s="598"/>
      <c r="G27" s="598"/>
      <c r="H27" s="598"/>
      <c r="L27" s="92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93" t="s">
        <v>39</v>
      </c>
      <c r="J30" s="64">
        <f>ROUNDUP(J81,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 x14ac:dyDescent="0.2">
      <c r="B33" s="33"/>
      <c r="D33" s="53" t="s">
        <v>43</v>
      </c>
      <c r="E33" s="28" t="s">
        <v>44</v>
      </c>
      <c r="F33" s="84">
        <f>ROUNDUP((SUM(BE81:BE99)),  2)</f>
        <v>0</v>
      </c>
      <c r="I33" s="94">
        <v>0.21</v>
      </c>
      <c r="J33" s="84">
        <f>ROUNDUP(((SUM(BE81:BE99))*I33),  2)</f>
        <v>0</v>
      </c>
      <c r="L33" s="33"/>
    </row>
    <row r="34" spans="2:12" s="1" customFormat="1" ht="14.45" customHeight="1" x14ac:dyDescent="0.2">
      <c r="B34" s="33"/>
      <c r="E34" s="28" t="s">
        <v>45</v>
      </c>
      <c r="F34" s="84">
        <f>ROUNDUP((SUM(BF81:BF99)),  2)</f>
        <v>0</v>
      </c>
      <c r="I34" s="94">
        <v>0.15</v>
      </c>
      <c r="J34" s="84">
        <f>ROUNDUP(((SUM(BF81:BF99))*I34),  2)</f>
        <v>0</v>
      </c>
      <c r="L34" s="33"/>
    </row>
    <row r="35" spans="2:12" s="1" customFormat="1" ht="14.45" hidden="1" customHeight="1" x14ac:dyDescent="0.2">
      <c r="B35" s="33"/>
      <c r="E35" s="28" t="s">
        <v>46</v>
      </c>
      <c r="F35" s="84">
        <f>ROUNDUP((SUM(BG81:BG99)),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 x14ac:dyDescent="0.2">
      <c r="B36" s="33"/>
      <c r="E36" s="28" t="s">
        <v>47</v>
      </c>
      <c r="F36" s="84">
        <f>ROUNDUP((SUM(BH81:BH99)),  2)</f>
        <v>0</v>
      </c>
      <c r="I36" s="94">
        <v>0.15</v>
      </c>
      <c r="J36" s="84">
        <f>0</f>
        <v>0</v>
      </c>
      <c r="L36" s="33"/>
    </row>
    <row r="37" spans="2:12" s="1" customFormat="1" ht="14.45" hidden="1" customHeight="1" x14ac:dyDescent="0.2">
      <c r="B37" s="33"/>
      <c r="E37" s="28" t="s">
        <v>48</v>
      </c>
      <c r="F37" s="84">
        <f>ROUNDUP((SUM(BI81:BI99)),  2)</f>
        <v>0</v>
      </c>
      <c r="I37" s="94">
        <v>0</v>
      </c>
      <c r="J37" s="84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205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16.5" customHeight="1" x14ac:dyDescent="0.2">
      <c r="B48" s="33"/>
      <c r="E48" s="610" t="str">
        <f>E7</f>
        <v>Malšovice - Kanalizace a ČOV II.etapa_ČOV 820EO</v>
      </c>
      <c r="F48" s="611"/>
      <c r="G48" s="611"/>
      <c r="H48" s="611"/>
      <c r="L48" s="33"/>
    </row>
    <row r="49" spans="2:47" s="1" customFormat="1" ht="12" customHeight="1" x14ac:dyDescent="0.2">
      <c r="B49" s="33"/>
      <c r="C49" s="28" t="s">
        <v>203</v>
      </c>
      <c r="L49" s="33"/>
    </row>
    <row r="50" spans="2:47" s="1" customFormat="1" ht="16.5" customHeight="1" x14ac:dyDescent="0.2">
      <c r="B50" s="33"/>
      <c r="E50" s="582" t="str">
        <f>E9</f>
        <v>VRN - Vedlejší a ostatní náklady</v>
      </c>
      <c r="F50" s="609"/>
      <c r="G50" s="609"/>
      <c r="H50" s="609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>Malšovice</v>
      </c>
      <c r="I52" s="28" t="s">
        <v>23</v>
      </c>
      <c r="J52" s="50" t="str">
        <f>IF(J12="","",J12)</f>
        <v>21. 12. 2022</v>
      </c>
      <c r="L52" s="33"/>
    </row>
    <row r="53" spans="2:47" s="1" customFormat="1" ht="6.95" customHeight="1" x14ac:dyDescent="0.2">
      <c r="B53" s="33"/>
      <c r="L53" s="33"/>
    </row>
    <row r="54" spans="2:47" s="1" customFormat="1" ht="25.7" customHeight="1" x14ac:dyDescent="0.2">
      <c r="B54" s="33"/>
      <c r="C54" s="28" t="s">
        <v>25</v>
      </c>
      <c r="F54" s="26" t="str">
        <f>E15</f>
        <v>Obec Malšovice</v>
      </c>
      <c r="I54" s="28" t="s">
        <v>31</v>
      </c>
      <c r="J54" s="31" t="str">
        <f>E21</f>
        <v>AZ Consult spol. s r.o.</v>
      </c>
      <c r="L54" s="33"/>
    </row>
    <row r="55" spans="2:47" s="1" customFormat="1" ht="15.2" customHeight="1" x14ac:dyDescent="0.2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Dagmar Sedláčková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103" t="s">
        <v>71</v>
      </c>
      <c r="J59" s="64">
        <f>J81</f>
        <v>0</v>
      </c>
      <c r="L59" s="33"/>
      <c r="AU59" s="18" t="s">
        <v>208</v>
      </c>
    </row>
    <row r="60" spans="2:47" s="8" customFormat="1" ht="24.95" customHeight="1" x14ac:dyDescent="0.2">
      <c r="B60" s="104"/>
      <c r="D60" s="105" t="s">
        <v>3082</v>
      </c>
      <c r="E60" s="106"/>
      <c r="F60" s="106"/>
      <c r="G60" s="106"/>
      <c r="H60" s="106"/>
      <c r="I60" s="106"/>
      <c r="J60" s="107">
        <f>J82</f>
        <v>0</v>
      </c>
      <c r="L60" s="104"/>
    </row>
    <row r="61" spans="2:47" s="9" customFormat="1" ht="19.899999999999999" customHeight="1" x14ac:dyDescent="0.2">
      <c r="B61" s="108"/>
      <c r="D61" s="109" t="s">
        <v>3083</v>
      </c>
      <c r="E61" s="110"/>
      <c r="F61" s="110"/>
      <c r="G61" s="110"/>
      <c r="H61" s="110"/>
      <c r="I61" s="110"/>
      <c r="J61" s="111">
        <f>J83</f>
        <v>0</v>
      </c>
      <c r="L61" s="108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211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16.5" customHeight="1" x14ac:dyDescent="0.2">
      <c r="B71" s="33"/>
      <c r="E71" s="610" t="str">
        <f>E7</f>
        <v>Malšovice - Kanalizace a ČOV II.etapa_ČOV 820EO</v>
      </c>
      <c r="F71" s="611"/>
      <c r="G71" s="611"/>
      <c r="H71" s="611"/>
      <c r="L71" s="33"/>
    </row>
    <row r="72" spans="2:20" s="1" customFormat="1" ht="12" customHeight="1" x14ac:dyDescent="0.2">
      <c r="B72" s="33"/>
      <c r="C72" s="28" t="s">
        <v>203</v>
      </c>
      <c r="L72" s="33"/>
    </row>
    <row r="73" spans="2:20" s="1" customFormat="1" ht="16.5" customHeight="1" x14ac:dyDescent="0.2">
      <c r="B73" s="33"/>
      <c r="E73" s="582" t="str">
        <f>E9</f>
        <v>VRN - Vedlejší a ostatní náklady</v>
      </c>
      <c r="F73" s="609"/>
      <c r="G73" s="609"/>
      <c r="H73" s="609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>Malšovice</v>
      </c>
      <c r="I75" s="28" t="s">
        <v>23</v>
      </c>
      <c r="J75" s="50" t="str">
        <f>IF(J12="","",J12)</f>
        <v>21. 12. 2022</v>
      </c>
      <c r="L75" s="33"/>
    </row>
    <row r="76" spans="2:20" s="1" customFormat="1" ht="6.95" customHeight="1" x14ac:dyDescent="0.2">
      <c r="B76" s="33"/>
      <c r="L76" s="33"/>
    </row>
    <row r="77" spans="2:20" s="1" customFormat="1" ht="25.7" customHeight="1" x14ac:dyDescent="0.2">
      <c r="B77" s="33"/>
      <c r="C77" s="28" t="s">
        <v>25</v>
      </c>
      <c r="F77" s="26" t="str">
        <f>E15</f>
        <v>Obec Malšovice</v>
      </c>
      <c r="I77" s="28" t="s">
        <v>31</v>
      </c>
      <c r="J77" s="31" t="str">
        <f>E21</f>
        <v>AZ Consult spol. s r.o.</v>
      </c>
      <c r="L77" s="33"/>
    </row>
    <row r="78" spans="2:20" s="1" customFormat="1" ht="15.2" customHeight="1" x14ac:dyDescent="0.2">
      <c r="B78" s="33"/>
      <c r="C78" s="28" t="s">
        <v>29</v>
      </c>
      <c r="F78" s="26" t="str">
        <f>IF(E18="","",E18)</f>
        <v>Vyplň údaj</v>
      </c>
      <c r="I78" s="28" t="s">
        <v>34</v>
      </c>
      <c r="J78" s="31" t="str">
        <f>E24</f>
        <v>Dagmar Sedláčková</v>
      </c>
      <c r="L78" s="33"/>
    </row>
    <row r="79" spans="2:20" s="1" customFormat="1" ht="10.35" customHeight="1" x14ac:dyDescent="0.2">
      <c r="B79" s="33"/>
      <c r="L79" s="33"/>
    </row>
    <row r="80" spans="2:20" s="10" customFormat="1" ht="29.25" customHeight="1" x14ac:dyDescent="0.2">
      <c r="B80" s="112"/>
      <c r="C80" s="113" t="s">
        <v>212</v>
      </c>
      <c r="D80" s="114" t="s">
        <v>58</v>
      </c>
      <c r="E80" s="114" t="s">
        <v>54</v>
      </c>
      <c r="F80" s="114" t="s">
        <v>55</v>
      </c>
      <c r="G80" s="114" t="s">
        <v>213</v>
      </c>
      <c r="H80" s="114" t="s">
        <v>214</v>
      </c>
      <c r="I80" s="114" t="s">
        <v>215</v>
      </c>
      <c r="J80" s="114" t="s">
        <v>207</v>
      </c>
      <c r="K80" s="115" t="s">
        <v>216</v>
      </c>
      <c r="L80" s="112"/>
      <c r="M80" s="57" t="s">
        <v>19</v>
      </c>
      <c r="N80" s="58" t="s">
        <v>43</v>
      </c>
      <c r="O80" s="58" t="s">
        <v>217</v>
      </c>
      <c r="P80" s="58" t="s">
        <v>218</v>
      </c>
      <c r="Q80" s="58" t="s">
        <v>219</v>
      </c>
      <c r="R80" s="58" t="s">
        <v>220</v>
      </c>
      <c r="S80" s="58" t="s">
        <v>221</v>
      </c>
      <c r="T80" s="59" t="s">
        <v>222</v>
      </c>
    </row>
    <row r="81" spans="2:65" s="1" customFormat="1" ht="22.9" customHeight="1" x14ac:dyDescent="0.25">
      <c r="B81" s="33"/>
      <c r="C81" s="62" t="s">
        <v>223</v>
      </c>
      <c r="J81" s="116">
        <f>BK81</f>
        <v>0</v>
      </c>
      <c r="L81" s="33"/>
      <c r="M81" s="60"/>
      <c r="N81" s="51"/>
      <c r="O81" s="51"/>
      <c r="P81" s="117">
        <f>P82</f>
        <v>0</v>
      </c>
      <c r="Q81" s="51"/>
      <c r="R81" s="117">
        <f>R82</f>
        <v>0</v>
      </c>
      <c r="S81" s="51"/>
      <c r="T81" s="118">
        <f>T82</f>
        <v>0</v>
      </c>
      <c r="AT81" s="18" t="s">
        <v>72</v>
      </c>
      <c r="AU81" s="18" t="s">
        <v>208</v>
      </c>
      <c r="BK81" s="119">
        <f>BK82</f>
        <v>0</v>
      </c>
    </row>
    <row r="82" spans="2:65" s="11" customFormat="1" ht="25.9" customHeight="1" x14ac:dyDescent="0.2">
      <c r="B82" s="120"/>
      <c r="D82" s="121" t="s">
        <v>72</v>
      </c>
      <c r="E82" s="122" t="s">
        <v>3084</v>
      </c>
      <c r="F82" s="122" t="s">
        <v>132</v>
      </c>
      <c r="I82" s="123"/>
      <c r="J82" s="124">
        <f>BK82</f>
        <v>0</v>
      </c>
      <c r="L82" s="120"/>
      <c r="M82" s="125"/>
      <c r="P82" s="126">
        <f>P83</f>
        <v>0</v>
      </c>
      <c r="R82" s="126">
        <f>R83</f>
        <v>0</v>
      </c>
      <c r="T82" s="127">
        <f>T83</f>
        <v>0</v>
      </c>
      <c r="AR82" s="121" t="s">
        <v>233</v>
      </c>
      <c r="AT82" s="128" t="s">
        <v>72</v>
      </c>
      <c r="AU82" s="128" t="s">
        <v>73</v>
      </c>
      <c r="AY82" s="121" t="s">
        <v>226</v>
      </c>
      <c r="BK82" s="129">
        <f>BK83</f>
        <v>0</v>
      </c>
    </row>
    <row r="83" spans="2:65" s="11" customFormat="1" ht="22.9" customHeight="1" x14ac:dyDescent="0.2">
      <c r="B83" s="120"/>
      <c r="D83" s="121" t="s">
        <v>72</v>
      </c>
      <c r="E83" s="130" t="s">
        <v>3085</v>
      </c>
      <c r="F83" s="130" t="s">
        <v>199</v>
      </c>
      <c r="I83" s="123"/>
      <c r="J83" s="131">
        <f>BK83</f>
        <v>0</v>
      </c>
      <c r="L83" s="120"/>
      <c r="M83" s="125"/>
      <c r="P83" s="126">
        <f>SUM(P84:P99)</f>
        <v>0</v>
      </c>
      <c r="R83" s="126">
        <f>SUM(R84:R99)</f>
        <v>0</v>
      </c>
      <c r="T83" s="127">
        <f>SUM(T84:T99)</f>
        <v>0</v>
      </c>
      <c r="AR83" s="121" t="s">
        <v>233</v>
      </c>
      <c r="AT83" s="128" t="s">
        <v>72</v>
      </c>
      <c r="AU83" s="128" t="s">
        <v>81</v>
      </c>
      <c r="AY83" s="121" t="s">
        <v>226</v>
      </c>
      <c r="BK83" s="129">
        <f>SUM(BK84:BK99)</f>
        <v>0</v>
      </c>
    </row>
    <row r="84" spans="2:65" s="1" customFormat="1" ht="16.5" customHeight="1" x14ac:dyDescent="0.2">
      <c r="B84" s="33"/>
      <c r="C84" s="132" t="s">
        <v>81</v>
      </c>
      <c r="D84" s="132" t="s">
        <v>228</v>
      </c>
      <c r="E84" s="133" t="s">
        <v>3086</v>
      </c>
      <c r="F84" s="134" t="s">
        <v>3087</v>
      </c>
      <c r="G84" s="135" t="s">
        <v>422</v>
      </c>
      <c r="H84" s="136">
        <v>1</v>
      </c>
      <c r="I84" s="137"/>
      <c r="J84" s="138">
        <f>ROUND(I84*H84,2)</f>
        <v>0</v>
      </c>
      <c r="K84" s="134" t="s">
        <v>19</v>
      </c>
      <c r="L84" s="33"/>
      <c r="M84" s="139" t="s">
        <v>19</v>
      </c>
      <c r="N84" s="140" t="s">
        <v>44</v>
      </c>
      <c r="P84" s="141">
        <f>O84*H84</f>
        <v>0</v>
      </c>
      <c r="Q84" s="141">
        <v>0</v>
      </c>
      <c r="R84" s="141">
        <f>Q84*H84</f>
        <v>0</v>
      </c>
      <c r="S84" s="141">
        <v>0</v>
      </c>
      <c r="T84" s="142">
        <f>S84*H84</f>
        <v>0</v>
      </c>
      <c r="AR84" s="143" t="s">
        <v>3070</v>
      </c>
      <c r="AT84" s="143" t="s">
        <v>228</v>
      </c>
      <c r="AU84" s="143" t="s">
        <v>83</v>
      </c>
      <c r="AY84" s="18" t="s">
        <v>226</v>
      </c>
      <c r="BE84" s="144">
        <f>IF(N84="základní",J84,0)</f>
        <v>0</v>
      </c>
      <c r="BF84" s="144">
        <f>IF(N84="snížená",J84,0)</f>
        <v>0</v>
      </c>
      <c r="BG84" s="144">
        <f>IF(N84="zákl. přenesená",J84,0)</f>
        <v>0</v>
      </c>
      <c r="BH84" s="144">
        <f>IF(N84="sníž. přenesená",J84,0)</f>
        <v>0</v>
      </c>
      <c r="BI84" s="144">
        <f>IF(N84="nulová",J84,0)</f>
        <v>0</v>
      </c>
      <c r="BJ84" s="18" t="s">
        <v>81</v>
      </c>
      <c r="BK84" s="144">
        <f>ROUND(I84*H84,2)</f>
        <v>0</v>
      </c>
      <c r="BL84" s="18" t="s">
        <v>3070</v>
      </c>
      <c r="BM84" s="143" t="s">
        <v>3088</v>
      </c>
    </row>
    <row r="85" spans="2:65" s="1" customFormat="1" ht="48.75" x14ac:dyDescent="0.2">
      <c r="B85" s="33"/>
      <c r="D85" s="150" t="s">
        <v>3089</v>
      </c>
      <c r="F85" s="201" t="s">
        <v>3090</v>
      </c>
      <c r="I85" s="147"/>
      <c r="L85" s="33"/>
      <c r="M85" s="148"/>
      <c r="T85" s="54"/>
      <c r="AT85" s="18" t="s">
        <v>3089</v>
      </c>
      <c r="AU85" s="18" t="s">
        <v>83</v>
      </c>
    </row>
    <row r="86" spans="2:65" s="1" customFormat="1" ht="24.2" customHeight="1" x14ac:dyDescent="0.2">
      <c r="B86" s="33"/>
      <c r="C86" s="132" t="s">
        <v>83</v>
      </c>
      <c r="D86" s="132" t="s">
        <v>228</v>
      </c>
      <c r="E86" s="133" t="s">
        <v>3091</v>
      </c>
      <c r="F86" s="134" t="s">
        <v>3092</v>
      </c>
      <c r="G86" s="135" t="s">
        <v>422</v>
      </c>
      <c r="H86" s="136">
        <v>1</v>
      </c>
      <c r="I86" s="137"/>
      <c r="J86" s="138">
        <f t="shared" ref="J86:J99" si="0">ROUND(I86*H86,2)</f>
        <v>0</v>
      </c>
      <c r="K86" s="134" t="s">
        <v>19</v>
      </c>
      <c r="L86" s="33"/>
      <c r="M86" s="139" t="s">
        <v>19</v>
      </c>
      <c r="N86" s="140" t="s">
        <v>44</v>
      </c>
      <c r="P86" s="141">
        <f t="shared" ref="P86:P99" si="1">O86*H86</f>
        <v>0</v>
      </c>
      <c r="Q86" s="141">
        <v>0</v>
      </c>
      <c r="R86" s="141">
        <f t="shared" ref="R86:R99" si="2">Q86*H86</f>
        <v>0</v>
      </c>
      <c r="S86" s="141">
        <v>0</v>
      </c>
      <c r="T86" s="142">
        <f t="shared" ref="T86:T99" si="3">S86*H86</f>
        <v>0</v>
      </c>
      <c r="AR86" s="143" t="s">
        <v>3070</v>
      </c>
      <c r="AT86" s="143" t="s">
        <v>228</v>
      </c>
      <c r="AU86" s="143" t="s">
        <v>83</v>
      </c>
      <c r="AY86" s="18" t="s">
        <v>226</v>
      </c>
      <c r="BE86" s="144">
        <f t="shared" ref="BE86:BE99" si="4">IF(N86="základní",J86,0)</f>
        <v>0</v>
      </c>
      <c r="BF86" s="144">
        <f t="shared" ref="BF86:BF99" si="5">IF(N86="snížená",J86,0)</f>
        <v>0</v>
      </c>
      <c r="BG86" s="144">
        <f t="shared" ref="BG86:BG99" si="6">IF(N86="zákl. přenesená",J86,0)</f>
        <v>0</v>
      </c>
      <c r="BH86" s="144">
        <f t="shared" ref="BH86:BH99" si="7">IF(N86="sníž. přenesená",J86,0)</f>
        <v>0</v>
      </c>
      <c r="BI86" s="144">
        <f t="shared" ref="BI86:BI99" si="8">IF(N86="nulová",J86,0)</f>
        <v>0</v>
      </c>
      <c r="BJ86" s="18" t="s">
        <v>81</v>
      </c>
      <c r="BK86" s="144">
        <f t="shared" ref="BK86:BK99" si="9">ROUND(I86*H86,2)</f>
        <v>0</v>
      </c>
      <c r="BL86" s="18" t="s">
        <v>3070</v>
      </c>
      <c r="BM86" s="143" t="s">
        <v>3093</v>
      </c>
    </row>
    <row r="87" spans="2:65" s="1" customFormat="1" ht="16.5" customHeight="1" x14ac:dyDescent="0.2">
      <c r="B87" s="33"/>
      <c r="C87" s="132" t="s">
        <v>246</v>
      </c>
      <c r="D87" s="132" t="s">
        <v>228</v>
      </c>
      <c r="E87" s="133" t="s">
        <v>3094</v>
      </c>
      <c r="F87" s="134" t="s">
        <v>3095</v>
      </c>
      <c r="G87" s="135" t="s">
        <v>422</v>
      </c>
      <c r="H87" s="136">
        <v>1</v>
      </c>
      <c r="I87" s="137"/>
      <c r="J87" s="138">
        <f t="shared" si="0"/>
        <v>0</v>
      </c>
      <c r="K87" s="134" t="s">
        <v>19</v>
      </c>
      <c r="L87" s="33"/>
      <c r="M87" s="139" t="s">
        <v>19</v>
      </c>
      <c r="N87" s="140" t="s">
        <v>44</v>
      </c>
      <c r="P87" s="141">
        <f t="shared" si="1"/>
        <v>0</v>
      </c>
      <c r="Q87" s="141">
        <v>0</v>
      </c>
      <c r="R87" s="141">
        <f t="shared" si="2"/>
        <v>0</v>
      </c>
      <c r="S87" s="141">
        <v>0</v>
      </c>
      <c r="T87" s="142">
        <f t="shared" si="3"/>
        <v>0</v>
      </c>
      <c r="AR87" s="143" t="s">
        <v>3070</v>
      </c>
      <c r="AT87" s="143" t="s">
        <v>228</v>
      </c>
      <c r="AU87" s="143" t="s">
        <v>83</v>
      </c>
      <c r="AY87" s="18" t="s">
        <v>226</v>
      </c>
      <c r="BE87" s="144">
        <f t="shared" si="4"/>
        <v>0</v>
      </c>
      <c r="BF87" s="144">
        <f t="shared" si="5"/>
        <v>0</v>
      </c>
      <c r="BG87" s="144">
        <f t="shared" si="6"/>
        <v>0</v>
      </c>
      <c r="BH87" s="144">
        <f t="shared" si="7"/>
        <v>0</v>
      </c>
      <c r="BI87" s="144">
        <f t="shared" si="8"/>
        <v>0</v>
      </c>
      <c r="BJ87" s="18" t="s">
        <v>81</v>
      </c>
      <c r="BK87" s="144">
        <f t="shared" si="9"/>
        <v>0</v>
      </c>
      <c r="BL87" s="18" t="s">
        <v>3070</v>
      </c>
      <c r="BM87" s="143" t="s">
        <v>3096</v>
      </c>
    </row>
    <row r="88" spans="2:65" s="1" customFormat="1" ht="24.2" customHeight="1" x14ac:dyDescent="0.2">
      <c r="B88" s="33"/>
      <c r="C88" s="132" t="s">
        <v>233</v>
      </c>
      <c r="D88" s="132" t="s">
        <v>228</v>
      </c>
      <c r="E88" s="133" t="s">
        <v>3097</v>
      </c>
      <c r="F88" s="134" t="s">
        <v>3098</v>
      </c>
      <c r="G88" s="135" t="s">
        <v>422</v>
      </c>
      <c r="H88" s="136">
        <v>1</v>
      </c>
      <c r="I88" s="137"/>
      <c r="J88" s="138">
        <f t="shared" si="0"/>
        <v>0</v>
      </c>
      <c r="K88" s="134" t="s">
        <v>19</v>
      </c>
      <c r="L88" s="33"/>
      <c r="M88" s="139" t="s">
        <v>19</v>
      </c>
      <c r="N88" s="140" t="s">
        <v>44</v>
      </c>
      <c r="P88" s="141">
        <f t="shared" si="1"/>
        <v>0</v>
      </c>
      <c r="Q88" s="141">
        <v>0</v>
      </c>
      <c r="R88" s="141">
        <f t="shared" si="2"/>
        <v>0</v>
      </c>
      <c r="S88" s="141">
        <v>0</v>
      </c>
      <c r="T88" s="142">
        <f t="shared" si="3"/>
        <v>0</v>
      </c>
      <c r="AR88" s="143" t="s">
        <v>3070</v>
      </c>
      <c r="AT88" s="143" t="s">
        <v>228</v>
      </c>
      <c r="AU88" s="143" t="s">
        <v>83</v>
      </c>
      <c r="AY88" s="18" t="s">
        <v>226</v>
      </c>
      <c r="BE88" s="144">
        <f t="shared" si="4"/>
        <v>0</v>
      </c>
      <c r="BF88" s="144">
        <f t="shared" si="5"/>
        <v>0</v>
      </c>
      <c r="BG88" s="144">
        <f t="shared" si="6"/>
        <v>0</v>
      </c>
      <c r="BH88" s="144">
        <f t="shared" si="7"/>
        <v>0</v>
      </c>
      <c r="BI88" s="144">
        <f t="shared" si="8"/>
        <v>0</v>
      </c>
      <c r="BJ88" s="18" t="s">
        <v>81</v>
      </c>
      <c r="BK88" s="144">
        <f t="shared" si="9"/>
        <v>0</v>
      </c>
      <c r="BL88" s="18" t="s">
        <v>3070</v>
      </c>
      <c r="BM88" s="143" t="s">
        <v>3099</v>
      </c>
    </row>
    <row r="89" spans="2:65" s="1" customFormat="1" ht="16.5" customHeight="1" x14ac:dyDescent="0.2">
      <c r="B89" s="33"/>
      <c r="C89" s="132" t="s">
        <v>255</v>
      </c>
      <c r="D89" s="132" t="s">
        <v>228</v>
      </c>
      <c r="E89" s="133" t="s">
        <v>3100</v>
      </c>
      <c r="F89" s="134" t="s">
        <v>3101</v>
      </c>
      <c r="G89" s="135" t="s">
        <v>422</v>
      </c>
      <c r="H89" s="136">
        <v>1</v>
      </c>
      <c r="I89" s="137"/>
      <c r="J89" s="138">
        <f t="shared" si="0"/>
        <v>0</v>
      </c>
      <c r="K89" s="134" t="s">
        <v>19</v>
      </c>
      <c r="L89" s="33"/>
      <c r="M89" s="139" t="s">
        <v>19</v>
      </c>
      <c r="N89" s="140" t="s">
        <v>44</v>
      </c>
      <c r="P89" s="141">
        <f t="shared" si="1"/>
        <v>0</v>
      </c>
      <c r="Q89" s="141">
        <v>0</v>
      </c>
      <c r="R89" s="141">
        <f t="shared" si="2"/>
        <v>0</v>
      </c>
      <c r="S89" s="141">
        <v>0</v>
      </c>
      <c r="T89" s="142">
        <f t="shared" si="3"/>
        <v>0</v>
      </c>
      <c r="AR89" s="143" t="s">
        <v>3070</v>
      </c>
      <c r="AT89" s="143" t="s">
        <v>228</v>
      </c>
      <c r="AU89" s="143" t="s">
        <v>83</v>
      </c>
      <c r="AY89" s="18" t="s">
        <v>226</v>
      </c>
      <c r="BE89" s="144">
        <f t="shared" si="4"/>
        <v>0</v>
      </c>
      <c r="BF89" s="144">
        <f t="shared" si="5"/>
        <v>0</v>
      </c>
      <c r="BG89" s="144">
        <f t="shared" si="6"/>
        <v>0</v>
      </c>
      <c r="BH89" s="144">
        <f t="shared" si="7"/>
        <v>0</v>
      </c>
      <c r="BI89" s="144">
        <f t="shared" si="8"/>
        <v>0</v>
      </c>
      <c r="BJ89" s="18" t="s">
        <v>81</v>
      </c>
      <c r="BK89" s="144">
        <f t="shared" si="9"/>
        <v>0</v>
      </c>
      <c r="BL89" s="18" t="s">
        <v>3070</v>
      </c>
      <c r="BM89" s="143" t="s">
        <v>3102</v>
      </c>
    </row>
    <row r="90" spans="2:65" s="1" customFormat="1" ht="16.5" customHeight="1" x14ac:dyDescent="0.2">
      <c r="B90" s="33"/>
      <c r="C90" s="132" t="s">
        <v>260</v>
      </c>
      <c r="D90" s="132" t="s">
        <v>228</v>
      </c>
      <c r="E90" s="133" t="s">
        <v>3103</v>
      </c>
      <c r="F90" s="134" t="s">
        <v>3104</v>
      </c>
      <c r="G90" s="135" t="s">
        <v>422</v>
      </c>
      <c r="H90" s="136">
        <v>1</v>
      </c>
      <c r="I90" s="137"/>
      <c r="J90" s="138">
        <f t="shared" si="0"/>
        <v>0</v>
      </c>
      <c r="K90" s="134" t="s">
        <v>19</v>
      </c>
      <c r="L90" s="33"/>
      <c r="M90" s="139" t="s">
        <v>19</v>
      </c>
      <c r="N90" s="140" t="s">
        <v>44</v>
      </c>
      <c r="P90" s="141">
        <f t="shared" si="1"/>
        <v>0</v>
      </c>
      <c r="Q90" s="141">
        <v>0</v>
      </c>
      <c r="R90" s="141">
        <f t="shared" si="2"/>
        <v>0</v>
      </c>
      <c r="S90" s="141">
        <v>0</v>
      </c>
      <c r="T90" s="142">
        <f t="shared" si="3"/>
        <v>0</v>
      </c>
      <c r="AR90" s="143" t="s">
        <v>3070</v>
      </c>
      <c r="AT90" s="143" t="s">
        <v>228</v>
      </c>
      <c r="AU90" s="143" t="s">
        <v>83</v>
      </c>
      <c r="AY90" s="18" t="s">
        <v>226</v>
      </c>
      <c r="BE90" s="144">
        <f t="shared" si="4"/>
        <v>0</v>
      </c>
      <c r="BF90" s="144">
        <f t="shared" si="5"/>
        <v>0</v>
      </c>
      <c r="BG90" s="144">
        <f t="shared" si="6"/>
        <v>0</v>
      </c>
      <c r="BH90" s="144">
        <f t="shared" si="7"/>
        <v>0</v>
      </c>
      <c r="BI90" s="144">
        <f t="shared" si="8"/>
        <v>0</v>
      </c>
      <c r="BJ90" s="18" t="s">
        <v>81</v>
      </c>
      <c r="BK90" s="144">
        <f t="shared" si="9"/>
        <v>0</v>
      </c>
      <c r="BL90" s="18" t="s">
        <v>3070</v>
      </c>
      <c r="BM90" s="143" t="s">
        <v>3105</v>
      </c>
    </row>
    <row r="91" spans="2:65" s="1" customFormat="1" ht="16.5" customHeight="1" x14ac:dyDescent="0.2">
      <c r="B91" s="33"/>
      <c r="C91" s="132" t="s">
        <v>265</v>
      </c>
      <c r="D91" s="132" t="s">
        <v>228</v>
      </c>
      <c r="E91" s="133" t="s">
        <v>3106</v>
      </c>
      <c r="F91" s="134" t="s">
        <v>3107</v>
      </c>
      <c r="G91" s="135" t="s">
        <v>422</v>
      </c>
      <c r="H91" s="136">
        <v>1</v>
      </c>
      <c r="I91" s="137"/>
      <c r="J91" s="138">
        <f t="shared" si="0"/>
        <v>0</v>
      </c>
      <c r="K91" s="134" t="s">
        <v>19</v>
      </c>
      <c r="L91" s="33"/>
      <c r="M91" s="139" t="s">
        <v>19</v>
      </c>
      <c r="N91" s="140" t="s">
        <v>44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3070</v>
      </c>
      <c r="AT91" s="143" t="s">
        <v>228</v>
      </c>
      <c r="AU91" s="143" t="s">
        <v>83</v>
      </c>
      <c r="AY91" s="18" t="s">
        <v>226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81</v>
      </c>
      <c r="BK91" s="144">
        <f t="shared" si="9"/>
        <v>0</v>
      </c>
      <c r="BL91" s="18" t="s">
        <v>3070</v>
      </c>
      <c r="BM91" s="143" t="s">
        <v>3108</v>
      </c>
    </row>
    <row r="92" spans="2:65" s="1" customFormat="1" ht="16.5" customHeight="1" x14ac:dyDescent="0.2">
      <c r="B92" s="33"/>
      <c r="C92" s="132" t="s">
        <v>270</v>
      </c>
      <c r="D92" s="132" t="s">
        <v>228</v>
      </c>
      <c r="E92" s="133" t="s">
        <v>3109</v>
      </c>
      <c r="F92" s="134" t="s">
        <v>3110</v>
      </c>
      <c r="G92" s="135" t="s">
        <v>422</v>
      </c>
      <c r="H92" s="136">
        <v>1</v>
      </c>
      <c r="I92" s="137"/>
      <c r="J92" s="138">
        <f t="shared" si="0"/>
        <v>0</v>
      </c>
      <c r="K92" s="134" t="s">
        <v>19</v>
      </c>
      <c r="L92" s="33"/>
      <c r="M92" s="139" t="s">
        <v>19</v>
      </c>
      <c r="N92" s="140" t="s">
        <v>44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3070</v>
      </c>
      <c r="AT92" s="143" t="s">
        <v>228</v>
      </c>
      <c r="AU92" s="143" t="s">
        <v>83</v>
      </c>
      <c r="AY92" s="18" t="s">
        <v>226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81</v>
      </c>
      <c r="BK92" s="144">
        <f t="shared" si="9"/>
        <v>0</v>
      </c>
      <c r="BL92" s="18" t="s">
        <v>3070</v>
      </c>
      <c r="BM92" s="143" t="s">
        <v>3111</v>
      </c>
    </row>
    <row r="93" spans="2:65" s="1" customFormat="1" ht="16.5" customHeight="1" x14ac:dyDescent="0.2">
      <c r="B93" s="33"/>
      <c r="C93" s="132" t="s">
        <v>330</v>
      </c>
      <c r="D93" s="132" t="s">
        <v>228</v>
      </c>
      <c r="E93" s="133" t="s">
        <v>3112</v>
      </c>
      <c r="F93" s="134" t="s">
        <v>3113</v>
      </c>
      <c r="G93" s="135" t="s">
        <v>422</v>
      </c>
      <c r="H93" s="136">
        <v>1</v>
      </c>
      <c r="I93" s="137"/>
      <c r="J93" s="138">
        <f t="shared" si="0"/>
        <v>0</v>
      </c>
      <c r="K93" s="134" t="s">
        <v>19</v>
      </c>
      <c r="L93" s="33"/>
      <c r="M93" s="139" t="s">
        <v>19</v>
      </c>
      <c r="N93" s="140" t="s">
        <v>44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3070</v>
      </c>
      <c r="AT93" s="143" t="s">
        <v>228</v>
      </c>
      <c r="AU93" s="143" t="s">
        <v>83</v>
      </c>
      <c r="AY93" s="18" t="s">
        <v>226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81</v>
      </c>
      <c r="BK93" s="144">
        <f t="shared" si="9"/>
        <v>0</v>
      </c>
      <c r="BL93" s="18" t="s">
        <v>3070</v>
      </c>
      <c r="BM93" s="143" t="s">
        <v>3114</v>
      </c>
    </row>
    <row r="94" spans="2:65" s="1" customFormat="1" ht="16.5" customHeight="1" x14ac:dyDescent="0.2">
      <c r="B94" s="33"/>
      <c r="C94" s="132" t="s">
        <v>337</v>
      </c>
      <c r="D94" s="132" t="s">
        <v>228</v>
      </c>
      <c r="E94" s="133" t="s">
        <v>3115</v>
      </c>
      <c r="F94" s="134" t="s">
        <v>3116</v>
      </c>
      <c r="G94" s="135" t="s">
        <v>422</v>
      </c>
      <c r="H94" s="136">
        <v>1</v>
      </c>
      <c r="I94" s="137"/>
      <c r="J94" s="138">
        <f t="shared" si="0"/>
        <v>0</v>
      </c>
      <c r="K94" s="134" t="s">
        <v>19</v>
      </c>
      <c r="L94" s="33"/>
      <c r="M94" s="139" t="s">
        <v>19</v>
      </c>
      <c r="N94" s="140" t="s">
        <v>44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3070</v>
      </c>
      <c r="AT94" s="143" t="s">
        <v>228</v>
      </c>
      <c r="AU94" s="143" t="s">
        <v>83</v>
      </c>
      <c r="AY94" s="18" t="s">
        <v>226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81</v>
      </c>
      <c r="BK94" s="144">
        <f t="shared" si="9"/>
        <v>0</v>
      </c>
      <c r="BL94" s="18" t="s">
        <v>3070</v>
      </c>
      <c r="BM94" s="143" t="s">
        <v>3117</v>
      </c>
    </row>
    <row r="95" spans="2:65" s="1" customFormat="1" ht="16.5" customHeight="1" x14ac:dyDescent="0.2">
      <c r="B95" s="33"/>
      <c r="C95" s="132" t="s">
        <v>343</v>
      </c>
      <c r="D95" s="132" t="s">
        <v>228</v>
      </c>
      <c r="E95" s="133" t="s">
        <v>3118</v>
      </c>
      <c r="F95" s="134" t="s">
        <v>3119</v>
      </c>
      <c r="G95" s="135" t="s">
        <v>422</v>
      </c>
      <c r="H95" s="136">
        <v>1</v>
      </c>
      <c r="I95" s="137"/>
      <c r="J95" s="138">
        <f t="shared" si="0"/>
        <v>0</v>
      </c>
      <c r="K95" s="134" t="s">
        <v>19</v>
      </c>
      <c r="L95" s="33"/>
      <c r="M95" s="139" t="s">
        <v>19</v>
      </c>
      <c r="N95" s="140" t="s">
        <v>44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3070</v>
      </c>
      <c r="AT95" s="143" t="s">
        <v>228</v>
      </c>
      <c r="AU95" s="143" t="s">
        <v>83</v>
      </c>
      <c r="AY95" s="18" t="s">
        <v>226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81</v>
      </c>
      <c r="BK95" s="144">
        <f t="shared" si="9"/>
        <v>0</v>
      </c>
      <c r="BL95" s="18" t="s">
        <v>3070</v>
      </c>
      <c r="BM95" s="143" t="s">
        <v>3120</v>
      </c>
    </row>
    <row r="96" spans="2:65" s="1" customFormat="1" ht="16.5" customHeight="1" x14ac:dyDescent="0.2">
      <c r="B96" s="33"/>
      <c r="C96" s="132" t="s">
        <v>348</v>
      </c>
      <c r="D96" s="132" t="s">
        <v>228</v>
      </c>
      <c r="E96" s="133" t="s">
        <v>3121</v>
      </c>
      <c r="F96" s="134" t="s">
        <v>3122</v>
      </c>
      <c r="G96" s="135" t="s">
        <v>422</v>
      </c>
      <c r="H96" s="136">
        <v>1</v>
      </c>
      <c r="I96" s="137"/>
      <c r="J96" s="138">
        <f t="shared" si="0"/>
        <v>0</v>
      </c>
      <c r="K96" s="134" t="s">
        <v>19</v>
      </c>
      <c r="L96" s="33"/>
      <c r="M96" s="139" t="s">
        <v>19</v>
      </c>
      <c r="N96" s="140" t="s">
        <v>44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3070</v>
      </c>
      <c r="AT96" s="143" t="s">
        <v>228</v>
      </c>
      <c r="AU96" s="143" t="s">
        <v>83</v>
      </c>
      <c r="AY96" s="18" t="s">
        <v>226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81</v>
      </c>
      <c r="BK96" s="144">
        <f t="shared" si="9"/>
        <v>0</v>
      </c>
      <c r="BL96" s="18" t="s">
        <v>3070</v>
      </c>
      <c r="BM96" s="143" t="s">
        <v>3123</v>
      </c>
    </row>
    <row r="97" spans="2:65" s="1" customFormat="1" ht="37.9" customHeight="1" x14ac:dyDescent="0.2">
      <c r="B97" s="33"/>
      <c r="C97" s="132" t="s">
        <v>354</v>
      </c>
      <c r="D97" s="132" t="s">
        <v>228</v>
      </c>
      <c r="E97" s="133" t="s">
        <v>3124</v>
      </c>
      <c r="F97" s="134" t="s">
        <v>3125</v>
      </c>
      <c r="G97" s="135" t="s">
        <v>422</v>
      </c>
      <c r="H97" s="136">
        <v>1</v>
      </c>
      <c r="I97" s="137"/>
      <c r="J97" s="138">
        <f t="shared" si="0"/>
        <v>0</v>
      </c>
      <c r="K97" s="134" t="s">
        <v>19</v>
      </c>
      <c r="L97" s="33"/>
      <c r="M97" s="139" t="s">
        <v>19</v>
      </c>
      <c r="N97" s="140" t="s">
        <v>44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3070</v>
      </c>
      <c r="AT97" s="143" t="s">
        <v>228</v>
      </c>
      <c r="AU97" s="143" t="s">
        <v>83</v>
      </c>
      <c r="AY97" s="18" t="s">
        <v>226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81</v>
      </c>
      <c r="BK97" s="144">
        <f t="shared" si="9"/>
        <v>0</v>
      </c>
      <c r="BL97" s="18" t="s">
        <v>3070</v>
      </c>
      <c r="BM97" s="143" t="s">
        <v>3126</v>
      </c>
    </row>
    <row r="98" spans="2:65" s="1" customFormat="1" ht="16.5" customHeight="1" x14ac:dyDescent="0.2">
      <c r="B98" s="33"/>
      <c r="C98" s="132" t="s">
        <v>359</v>
      </c>
      <c r="D98" s="132" t="s">
        <v>228</v>
      </c>
      <c r="E98" s="133" t="s">
        <v>3127</v>
      </c>
      <c r="F98" s="134" t="s">
        <v>3128</v>
      </c>
      <c r="G98" s="135" t="s">
        <v>422</v>
      </c>
      <c r="H98" s="136">
        <v>1</v>
      </c>
      <c r="I98" s="137"/>
      <c r="J98" s="138">
        <f t="shared" si="0"/>
        <v>0</v>
      </c>
      <c r="K98" s="134" t="s">
        <v>19</v>
      </c>
      <c r="L98" s="33"/>
      <c r="M98" s="139" t="s">
        <v>19</v>
      </c>
      <c r="N98" s="140" t="s">
        <v>44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3070</v>
      </c>
      <c r="AT98" s="143" t="s">
        <v>228</v>
      </c>
      <c r="AU98" s="143" t="s">
        <v>83</v>
      </c>
      <c r="AY98" s="18" t="s">
        <v>226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81</v>
      </c>
      <c r="BK98" s="144">
        <f t="shared" si="9"/>
        <v>0</v>
      </c>
      <c r="BL98" s="18" t="s">
        <v>3070</v>
      </c>
      <c r="BM98" s="143" t="s">
        <v>3129</v>
      </c>
    </row>
    <row r="99" spans="2:65" s="1" customFormat="1" ht="16.5" customHeight="1" x14ac:dyDescent="0.2">
      <c r="B99" s="33"/>
      <c r="C99" s="132" t="s">
        <v>8</v>
      </c>
      <c r="D99" s="132" t="s">
        <v>228</v>
      </c>
      <c r="E99" s="133" t="s">
        <v>3130</v>
      </c>
      <c r="F99" s="134" t="s">
        <v>3131</v>
      </c>
      <c r="G99" s="135" t="s">
        <v>422</v>
      </c>
      <c r="H99" s="136">
        <v>1</v>
      </c>
      <c r="I99" s="137"/>
      <c r="J99" s="138">
        <f t="shared" si="0"/>
        <v>0</v>
      </c>
      <c r="K99" s="134" t="s">
        <v>19</v>
      </c>
      <c r="L99" s="33"/>
      <c r="M99" s="194" t="s">
        <v>19</v>
      </c>
      <c r="N99" s="195" t="s">
        <v>44</v>
      </c>
      <c r="O99" s="165"/>
      <c r="P99" s="196">
        <f t="shared" si="1"/>
        <v>0</v>
      </c>
      <c r="Q99" s="196">
        <v>0</v>
      </c>
      <c r="R99" s="196">
        <f t="shared" si="2"/>
        <v>0</v>
      </c>
      <c r="S99" s="196">
        <v>0</v>
      </c>
      <c r="T99" s="197">
        <f t="shared" si="3"/>
        <v>0</v>
      </c>
      <c r="AR99" s="143" t="s">
        <v>3070</v>
      </c>
      <c r="AT99" s="143" t="s">
        <v>228</v>
      </c>
      <c r="AU99" s="143" t="s">
        <v>83</v>
      </c>
      <c r="AY99" s="18" t="s">
        <v>226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81</v>
      </c>
      <c r="BK99" s="144">
        <f t="shared" si="9"/>
        <v>0</v>
      </c>
      <c r="BL99" s="18" t="s">
        <v>3070</v>
      </c>
      <c r="BM99" s="143" t="s">
        <v>3132</v>
      </c>
    </row>
    <row r="100" spans="2:65" s="1" customFormat="1" ht="6.95" customHeight="1" x14ac:dyDescent="0.2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t1BoSDkFAUU+I6zpjxoAm5kiwT1+mMWa0RJoZf0H0meMZ7vFIXIqaZSVSYSjdEcMOqFMASjfHLzpzUtOc0ZbCA==" saltValue="/b9I+1Imje7PqCjqo8WoZgqDMfwHvOCkFuiCPTOoTvSd3jb5hVTp0bNiijvYw/6eRMRTvFByrvbBC1HKldm33g==" spinCount="100000" sheet="1" objects="1" scenarios="1" formatColumns="0" formatRows="0" autoFilter="0"/>
  <autoFilter ref="C80:K99" xr:uid="{00000000-0009-0000-0000-000025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1:H1889"/>
  <sheetViews>
    <sheetView showGridLines="0" workbookViewId="0"/>
  </sheetViews>
  <sheetFormatPr defaultRowHeight="11.25" x14ac:dyDescent="0.2"/>
  <cols>
    <col min="1" max="1" width="8.33203125" customWidth="1"/>
    <col min="2" max="2" width="1.6640625" customWidth="1"/>
    <col min="3" max="3" width="25" customWidth="1"/>
    <col min="4" max="4" width="130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 x14ac:dyDescent="0.2"/>
    <row r="2" spans="2:8" ht="36.950000000000003" customHeight="1" x14ac:dyDescent="0.2"/>
    <row r="3" spans="2:8" ht="6.95" customHeight="1" x14ac:dyDescent="0.2">
      <c r="B3" s="19"/>
      <c r="C3" s="20"/>
      <c r="D3" s="20"/>
      <c r="E3" s="20"/>
      <c r="F3" s="20"/>
      <c r="G3" s="20"/>
      <c r="H3" s="21"/>
    </row>
    <row r="4" spans="2:8" ht="24.95" customHeight="1" x14ac:dyDescent="0.2">
      <c r="B4" s="21"/>
      <c r="C4" s="22" t="s">
        <v>3133</v>
      </c>
      <c r="H4" s="21"/>
    </row>
    <row r="5" spans="2:8" ht="12" customHeight="1" x14ac:dyDescent="0.2">
      <c r="B5" s="21"/>
      <c r="C5" s="25" t="s">
        <v>13</v>
      </c>
      <c r="D5" s="598" t="s">
        <v>14</v>
      </c>
      <c r="E5" s="590"/>
      <c r="F5" s="590"/>
      <c r="H5" s="21"/>
    </row>
    <row r="6" spans="2:8" ht="36.950000000000003" customHeight="1" x14ac:dyDescent="0.2">
      <c r="B6" s="21"/>
      <c r="C6" s="27" t="s">
        <v>16</v>
      </c>
      <c r="D6" s="595" t="s">
        <v>17</v>
      </c>
      <c r="E6" s="590"/>
      <c r="F6" s="590"/>
      <c r="H6" s="21"/>
    </row>
    <row r="7" spans="2:8" ht="16.5" customHeight="1" x14ac:dyDescent="0.2">
      <c r="B7" s="21"/>
      <c r="C7" s="28" t="s">
        <v>23</v>
      </c>
      <c r="D7" s="50" t="str">
        <f>'Rekapitulace stavby'!AN8</f>
        <v>21. 12. 2022</v>
      </c>
      <c r="H7" s="21"/>
    </row>
    <row r="8" spans="2:8" s="1" customFormat="1" ht="10.9" customHeight="1" x14ac:dyDescent="0.2">
      <c r="B8" s="33"/>
      <c r="H8" s="33"/>
    </row>
    <row r="9" spans="2:8" s="10" customFormat="1" ht="29.25" customHeight="1" x14ac:dyDescent="0.2">
      <c r="B9" s="112"/>
      <c r="C9" s="113" t="s">
        <v>54</v>
      </c>
      <c r="D9" s="114" t="s">
        <v>55</v>
      </c>
      <c r="E9" s="114" t="s">
        <v>213</v>
      </c>
      <c r="F9" s="115" t="s">
        <v>3134</v>
      </c>
      <c r="H9" s="112"/>
    </row>
    <row r="10" spans="2:8" s="1" customFormat="1" ht="26.45" customHeight="1" x14ac:dyDescent="0.2">
      <c r="B10" s="33"/>
      <c r="C10" s="202" t="s">
        <v>3135</v>
      </c>
      <c r="D10" s="202" t="s">
        <v>88</v>
      </c>
      <c r="H10" s="33"/>
    </row>
    <row r="11" spans="2:8" s="1" customFormat="1" ht="16.899999999999999" customHeight="1" x14ac:dyDescent="0.2">
      <c r="B11" s="33"/>
      <c r="C11" s="203" t="s">
        <v>275</v>
      </c>
      <c r="D11" s="204" t="s">
        <v>276</v>
      </c>
      <c r="E11" s="205" t="s">
        <v>277</v>
      </c>
      <c r="F11" s="206">
        <v>2.8559999999999999</v>
      </c>
      <c r="H11" s="33"/>
    </row>
    <row r="12" spans="2:8" s="1" customFormat="1" ht="16.899999999999999" customHeight="1" x14ac:dyDescent="0.2">
      <c r="B12" s="33"/>
      <c r="C12" s="207" t="s">
        <v>19</v>
      </c>
      <c r="D12" s="207" t="s">
        <v>308</v>
      </c>
      <c r="E12" s="18" t="s">
        <v>19</v>
      </c>
      <c r="F12" s="208">
        <v>2.0880000000000001</v>
      </c>
      <c r="H12" s="33"/>
    </row>
    <row r="13" spans="2:8" s="1" customFormat="1" ht="16.899999999999999" customHeight="1" x14ac:dyDescent="0.2">
      <c r="B13" s="33"/>
      <c r="C13" s="207" t="s">
        <v>19</v>
      </c>
      <c r="D13" s="207" t="s">
        <v>309</v>
      </c>
      <c r="E13" s="18" t="s">
        <v>19</v>
      </c>
      <c r="F13" s="208">
        <v>0.76800000000000002</v>
      </c>
      <c r="H13" s="33"/>
    </row>
    <row r="14" spans="2:8" s="1" customFormat="1" ht="16.899999999999999" customHeight="1" x14ac:dyDescent="0.2">
      <c r="B14" s="33"/>
      <c r="C14" s="207" t="s">
        <v>275</v>
      </c>
      <c r="D14" s="207" t="s">
        <v>310</v>
      </c>
      <c r="E14" s="18" t="s">
        <v>19</v>
      </c>
      <c r="F14" s="208">
        <v>2.8559999999999999</v>
      </c>
      <c r="H14" s="33"/>
    </row>
    <row r="15" spans="2:8" s="1" customFormat="1" ht="16.899999999999999" customHeight="1" x14ac:dyDescent="0.2">
      <c r="B15" s="33"/>
      <c r="C15" s="209" t="s">
        <v>3136</v>
      </c>
      <c r="H15" s="33"/>
    </row>
    <row r="16" spans="2:8" s="1" customFormat="1" ht="16.899999999999999" customHeight="1" x14ac:dyDescent="0.2">
      <c r="B16" s="33"/>
      <c r="C16" s="207" t="s">
        <v>304</v>
      </c>
      <c r="D16" s="207" t="s">
        <v>3137</v>
      </c>
      <c r="E16" s="18" t="s">
        <v>277</v>
      </c>
      <c r="F16" s="208">
        <v>2.2850000000000001</v>
      </c>
      <c r="H16" s="33"/>
    </row>
    <row r="17" spans="2:8" s="1" customFormat="1" ht="16.899999999999999" customHeight="1" x14ac:dyDescent="0.2">
      <c r="B17" s="33"/>
      <c r="C17" s="207" t="s">
        <v>312</v>
      </c>
      <c r="D17" s="207" t="s">
        <v>3138</v>
      </c>
      <c r="E17" s="18" t="s">
        <v>277</v>
      </c>
      <c r="F17" s="208">
        <v>0.57099999999999995</v>
      </c>
      <c r="H17" s="33"/>
    </row>
    <row r="18" spans="2:8" s="1" customFormat="1" ht="26.45" customHeight="1" x14ac:dyDescent="0.2">
      <c r="B18" s="33"/>
      <c r="C18" s="202" t="s">
        <v>3139</v>
      </c>
      <c r="D18" s="202" t="s">
        <v>92</v>
      </c>
      <c r="H18" s="33"/>
    </row>
    <row r="19" spans="2:8" s="1" customFormat="1" ht="16.899999999999999" customHeight="1" x14ac:dyDescent="0.2">
      <c r="B19" s="33"/>
      <c r="C19" s="203" t="s">
        <v>545</v>
      </c>
      <c r="D19" s="204" t="s">
        <v>546</v>
      </c>
      <c r="E19" s="205" t="s">
        <v>277</v>
      </c>
      <c r="F19" s="206">
        <v>1386</v>
      </c>
      <c r="H19" s="33"/>
    </row>
    <row r="20" spans="2:8" s="1" customFormat="1" ht="16.899999999999999" customHeight="1" x14ac:dyDescent="0.2">
      <c r="B20" s="33"/>
      <c r="C20" s="207" t="s">
        <v>545</v>
      </c>
      <c r="D20" s="207" t="s">
        <v>575</v>
      </c>
      <c r="E20" s="18" t="s">
        <v>19</v>
      </c>
      <c r="F20" s="208">
        <v>1386</v>
      </c>
      <c r="H20" s="33"/>
    </row>
    <row r="21" spans="2:8" s="1" customFormat="1" ht="16.899999999999999" customHeight="1" x14ac:dyDescent="0.2">
      <c r="B21" s="33"/>
      <c r="C21" s="209" t="s">
        <v>3136</v>
      </c>
      <c r="H21" s="33"/>
    </row>
    <row r="22" spans="2:8" s="1" customFormat="1" ht="16.899999999999999" customHeight="1" x14ac:dyDescent="0.2">
      <c r="B22" s="33"/>
      <c r="C22" s="207" t="s">
        <v>571</v>
      </c>
      <c r="D22" s="207" t="s">
        <v>3140</v>
      </c>
      <c r="E22" s="18" t="s">
        <v>277</v>
      </c>
      <c r="F22" s="208">
        <v>1386</v>
      </c>
      <c r="H22" s="33"/>
    </row>
    <row r="23" spans="2:8" s="1" customFormat="1" ht="16.899999999999999" customHeight="1" x14ac:dyDescent="0.2">
      <c r="B23" s="33"/>
      <c r="C23" s="207" t="s">
        <v>582</v>
      </c>
      <c r="D23" s="207" t="s">
        <v>3141</v>
      </c>
      <c r="E23" s="18" t="s">
        <v>277</v>
      </c>
      <c r="F23" s="208">
        <v>924.15</v>
      </c>
      <c r="H23" s="33"/>
    </row>
    <row r="24" spans="2:8" s="1" customFormat="1" ht="16.899999999999999" customHeight="1" x14ac:dyDescent="0.2">
      <c r="B24" s="33"/>
      <c r="C24" s="207" t="s">
        <v>587</v>
      </c>
      <c r="D24" s="207" t="s">
        <v>3142</v>
      </c>
      <c r="E24" s="18" t="s">
        <v>277</v>
      </c>
      <c r="F24" s="208">
        <v>10165.65</v>
      </c>
      <c r="H24" s="33"/>
    </row>
    <row r="25" spans="2:8" s="1" customFormat="1" ht="16.899999999999999" customHeight="1" x14ac:dyDescent="0.2">
      <c r="B25" s="33"/>
      <c r="C25" s="207" t="s">
        <v>605</v>
      </c>
      <c r="D25" s="207" t="s">
        <v>3143</v>
      </c>
      <c r="E25" s="18" t="s">
        <v>492</v>
      </c>
      <c r="F25" s="208">
        <v>1663.47</v>
      </c>
      <c r="H25" s="33"/>
    </row>
    <row r="26" spans="2:8" s="1" customFormat="1" ht="16.899999999999999" customHeight="1" x14ac:dyDescent="0.2">
      <c r="B26" s="33"/>
      <c r="C26" s="207" t="s">
        <v>609</v>
      </c>
      <c r="D26" s="207" t="s">
        <v>3144</v>
      </c>
      <c r="E26" s="18" t="s">
        <v>277</v>
      </c>
      <c r="F26" s="208">
        <v>923.7</v>
      </c>
      <c r="H26" s="33"/>
    </row>
    <row r="27" spans="2:8" s="1" customFormat="1" ht="16.899999999999999" customHeight="1" x14ac:dyDescent="0.2">
      <c r="B27" s="33"/>
      <c r="C27" s="203" t="s">
        <v>603</v>
      </c>
      <c r="D27" s="204" t="s">
        <v>3145</v>
      </c>
      <c r="E27" s="205" t="s">
        <v>277</v>
      </c>
      <c r="F27" s="206">
        <v>923.7</v>
      </c>
      <c r="H27" s="33"/>
    </row>
    <row r="28" spans="2:8" s="1" customFormat="1" ht="16.899999999999999" customHeight="1" x14ac:dyDescent="0.2">
      <c r="B28" s="33"/>
      <c r="C28" s="207" t="s">
        <v>603</v>
      </c>
      <c r="D28" s="207" t="s">
        <v>604</v>
      </c>
      <c r="E28" s="18" t="s">
        <v>19</v>
      </c>
      <c r="F28" s="208">
        <v>923.7</v>
      </c>
      <c r="H28" s="33"/>
    </row>
    <row r="29" spans="2:8" s="1" customFormat="1" ht="16.899999999999999" customHeight="1" x14ac:dyDescent="0.2">
      <c r="B29" s="33"/>
      <c r="C29" s="203" t="s">
        <v>548</v>
      </c>
      <c r="D29" s="204" t="s">
        <v>549</v>
      </c>
      <c r="E29" s="205" t="s">
        <v>277</v>
      </c>
      <c r="F29" s="206">
        <v>923.7</v>
      </c>
      <c r="H29" s="33"/>
    </row>
    <row r="30" spans="2:8" s="1" customFormat="1" ht="16.899999999999999" customHeight="1" x14ac:dyDescent="0.2">
      <c r="B30" s="33"/>
      <c r="C30" s="207" t="s">
        <v>19</v>
      </c>
      <c r="D30" s="207" t="s">
        <v>545</v>
      </c>
      <c r="E30" s="18" t="s">
        <v>19</v>
      </c>
      <c r="F30" s="208">
        <v>1386</v>
      </c>
      <c r="H30" s="33"/>
    </row>
    <row r="31" spans="2:8" s="1" customFormat="1" ht="16.899999999999999" customHeight="1" x14ac:dyDescent="0.2">
      <c r="B31" s="33"/>
      <c r="C31" s="207" t="s">
        <v>19</v>
      </c>
      <c r="D31" s="207" t="s">
        <v>613</v>
      </c>
      <c r="E31" s="18" t="s">
        <v>19</v>
      </c>
      <c r="F31" s="208">
        <v>-462.3</v>
      </c>
      <c r="H31" s="33"/>
    </row>
    <row r="32" spans="2:8" s="1" customFormat="1" ht="16.899999999999999" customHeight="1" x14ac:dyDescent="0.2">
      <c r="B32" s="33"/>
      <c r="C32" s="207" t="s">
        <v>548</v>
      </c>
      <c r="D32" s="207" t="s">
        <v>240</v>
      </c>
      <c r="E32" s="18" t="s">
        <v>19</v>
      </c>
      <c r="F32" s="208">
        <v>923.7</v>
      </c>
      <c r="H32" s="33"/>
    </row>
    <row r="33" spans="2:8" s="1" customFormat="1" ht="16.899999999999999" customHeight="1" x14ac:dyDescent="0.2">
      <c r="B33" s="33"/>
      <c r="C33" s="209" t="s">
        <v>3136</v>
      </c>
      <c r="H33" s="33"/>
    </row>
    <row r="34" spans="2:8" s="1" customFormat="1" ht="16.899999999999999" customHeight="1" x14ac:dyDescent="0.2">
      <c r="B34" s="33"/>
      <c r="C34" s="207" t="s">
        <v>609</v>
      </c>
      <c r="D34" s="207" t="s">
        <v>3144</v>
      </c>
      <c r="E34" s="18" t="s">
        <v>277</v>
      </c>
      <c r="F34" s="208">
        <v>923.7</v>
      </c>
      <c r="H34" s="33"/>
    </row>
    <row r="35" spans="2:8" s="1" customFormat="1" ht="16.899999999999999" customHeight="1" x14ac:dyDescent="0.2">
      <c r="B35" s="33"/>
      <c r="C35" s="207" t="s">
        <v>576</v>
      </c>
      <c r="D35" s="207" t="s">
        <v>3146</v>
      </c>
      <c r="E35" s="18" t="s">
        <v>277</v>
      </c>
      <c r="F35" s="208">
        <v>1385.55</v>
      </c>
      <c r="H35" s="33"/>
    </row>
    <row r="36" spans="2:8" s="1" customFormat="1" ht="16.899999999999999" customHeight="1" x14ac:dyDescent="0.2">
      <c r="B36" s="33"/>
      <c r="C36" s="207" t="s">
        <v>582</v>
      </c>
      <c r="D36" s="207" t="s">
        <v>3141</v>
      </c>
      <c r="E36" s="18" t="s">
        <v>277</v>
      </c>
      <c r="F36" s="208">
        <v>924.15</v>
      </c>
      <c r="H36" s="33"/>
    </row>
    <row r="37" spans="2:8" s="1" customFormat="1" ht="16.899999999999999" customHeight="1" x14ac:dyDescent="0.2">
      <c r="B37" s="33"/>
      <c r="C37" s="207" t="s">
        <v>587</v>
      </c>
      <c r="D37" s="207" t="s">
        <v>3142</v>
      </c>
      <c r="E37" s="18" t="s">
        <v>277</v>
      </c>
      <c r="F37" s="208">
        <v>10165.65</v>
      </c>
      <c r="H37" s="33"/>
    </row>
    <row r="38" spans="2:8" s="1" customFormat="1" ht="16.899999999999999" customHeight="1" x14ac:dyDescent="0.2">
      <c r="B38" s="33"/>
      <c r="C38" s="207" t="s">
        <v>592</v>
      </c>
      <c r="D38" s="207" t="s">
        <v>3147</v>
      </c>
      <c r="E38" s="18" t="s">
        <v>277</v>
      </c>
      <c r="F38" s="208">
        <v>923.7</v>
      </c>
      <c r="H38" s="33"/>
    </row>
    <row r="39" spans="2:8" s="1" customFormat="1" ht="16.899999999999999" customHeight="1" x14ac:dyDescent="0.2">
      <c r="B39" s="33"/>
      <c r="C39" s="207" t="s">
        <v>605</v>
      </c>
      <c r="D39" s="207" t="s">
        <v>3143</v>
      </c>
      <c r="E39" s="18" t="s">
        <v>492</v>
      </c>
      <c r="F39" s="208">
        <v>1663.47</v>
      </c>
      <c r="H39" s="33"/>
    </row>
    <row r="40" spans="2:8" s="1" customFormat="1" ht="16.899999999999999" customHeight="1" x14ac:dyDescent="0.2">
      <c r="B40" s="33"/>
      <c r="C40" s="207" t="s">
        <v>599</v>
      </c>
      <c r="D40" s="207" t="s">
        <v>3148</v>
      </c>
      <c r="E40" s="18" t="s">
        <v>277</v>
      </c>
      <c r="F40" s="208">
        <v>923.7</v>
      </c>
      <c r="H40" s="33"/>
    </row>
    <row r="41" spans="2:8" s="1" customFormat="1" ht="16.899999999999999" customHeight="1" x14ac:dyDescent="0.2">
      <c r="B41" s="33"/>
      <c r="C41" s="207" t="s">
        <v>614</v>
      </c>
      <c r="D41" s="207" t="s">
        <v>615</v>
      </c>
      <c r="E41" s="18" t="s">
        <v>492</v>
      </c>
      <c r="F41" s="208">
        <v>831.33</v>
      </c>
      <c r="H41" s="33"/>
    </row>
    <row r="42" spans="2:8" s="1" customFormat="1" ht="26.45" customHeight="1" x14ac:dyDescent="0.2">
      <c r="B42" s="33"/>
      <c r="C42" s="202" t="s">
        <v>3149</v>
      </c>
      <c r="D42" s="202" t="s">
        <v>95</v>
      </c>
      <c r="H42" s="33"/>
    </row>
    <row r="43" spans="2:8" s="1" customFormat="1" ht="16.899999999999999" customHeight="1" x14ac:dyDescent="0.2">
      <c r="B43" s="33"/>
      <c r="C43" s="203" t="s">
        <v>808</v>
      </c>
      <c r="D43" s="204" t="s">
        <v>809</v>
      </c>
      <c r="E43" s="205" t="s">
        <v>277</v>
      </c>
      <c r="F43" s="206">
        <v>1.125</v>
      </c>
      <c r="H43" s="33"/>
    </row>
    <row r="44" spans="2:8" s="1" customFormat="1" ht="16.899999999999999" customHeight="1" x14ac:dyDescent="0.2">
      <c r="B44" s="33"/>
      <c r="C44" s="207" t="s">
        <v>19</v>
      </c>
      <c r="D44" s="207" t="s">
        <v>911</v>
      </c>
      <c r="E44" s="18" t="s">
        <v>19</v>
      </c>
      <c r="F44" s="208">
        <v>1.125</v>
      </c>
      <c r="H44" s="33"/>
    </row>
    <row r="45" spans="2:8" s="1" customFormat="1" ht="16.899999999999999" customHeight="1" x14ac:dyDescent="0.2">
      <c r="B45" s="33"/>
      <c r="C45" s="207" t="s">
        <v>808</v>
      </c>
      <c r="D45" s="207" t="s">
        <v>240</v>
      </c>
      <c r="E45" s="18" t="s">
        <v>19</v>
      </c>
      <c r="F45" s="208">
        <v>1.125</v>
      </c>
      <c r="H45" s="33"/>
    </row>
    <row r="46" spans="2:8" s="1" customFormat="1" ht="16.899999999999999" customHeight="1" x14ac:dyDescent="0.2">
      <c r="B46" s="33"/>
      <c r="C46" s="209" t="s">
        <v>3136</v>
      </c>
      <c r="H46" s="33"/>
    </row>
    <row r="47" spans="2:8" s="1" customFormat="1" ht="16.899999999999999" customHeight="1" x14ac:dyDescent="0.2">
      <c r="B47" s="33"/>
      <c r="C47" s="207" t="s">
        <v>907</v>
      </c>
      <c r="D47" s="207" t="s">
        <v>3150</v>
      </c>
      <c r="E47" s="18" t="s">
        <v>277</v>
      </c>
      <c r="F47" s="208">
        <v>1.125</v>
      </c>
      <c r="H47" s="33"/>
    </row>
    <row r="48" spans="2:8" s="1" customFormat="1" ht="16.899999999999999" customHeight="1" x14ac:dyDescent="0.2">
      <c r="B48" s="33"/>
      <c r="C48" s="207" t="s">
        <v>599</v>
      </c>
      <c r="D48" s="207" t="s">
        <v>3148</v>
      </c>
      <c r="E48" s="18" t="s">
        <v>277</v>
      </c>
      <c r="F48" s="208">
        <v>118.81100000000001</v>
      </c>
      <c r="H48" s="33"/>
    </row>
    <row r="49" spans="2:8" s="1" customFormat="1" ht="16.899999999999999" customHeight="1" x14ac:dyDescent="0.2">
      <c r="B49" s="33"/>
      <c r="C49" s="207" t="s">
        <v>614</v>
      </c>
      <c r="D49" s="207" t="s">
        <v>615</v>
      </c>
      <c r="E49" s="18" t="s">
        <v>492</v>
      </c>
      <c r="F49" s="208">
        <v>81.082999999999998</v>
      </c>
      <c r="H49" s="33"/>
    </row>
    <row r="50" spans="2:8" s="1" customFormat="1" ht="16.899999999999999" customHeight="1" x14ac:dyDescent="0.2">
      <c r="B50" s="33"/>
      <c r="C50" s="203" t="s">
        <v>811</v>
      </c>
      <c r="D50" s="204" t="s">
        <v>812</v>
      </c>
      <c r="E50" s="205" t="s">
        <v>277</v>
      </c>
      <c r="F50" s="206">
        <v>11</v>
      </c>
      <c r="H50" s="33"/>
    </row>
    <row r="51" spans="2:8" s="1" customFormat="1" ht="16.899999999999999" customHeight="1" x14ac:dyDescent="0.2">
      <c r="B51" s="33"/>
      <c r="C51" s="207" t="s">
        <v>19</v>
      </c>
      <c r="D51" s="207" t="s">
        <v>905</v>
      </c>
      <c r="E51" s="18" t="s">
        <v>19</v>
      </c>
      <c r="F51" s="208">
        <v>9.24</v>
      </c>
      <c r="H51" s="33"/>
    </row>
    <row r="52" spans="2:8" s="1" customFormat="1" ht="16.899999999999999" customHeight="1" x14ac:dyDescent="0.2">
      <c r="B52" s="33"/>
      <c r="C52" s="207" t="s">
        <v>19</v>
      </c>
      <c r="D52" s="207" t="s">
        <v>906</v>
      </c>
      <c r="E52" s="18" t="s">
        <v>19</v>
      </c>
      <c r="F52" s="208">
        <v>1.76</v>
      </c>
      <c r="H52" s="33"/>
    </row>
    <row r="53" spans="2:8" s="1" customFormat="1" ht="16.899999999999999" customHeight="1" x14ac:dyDescent="0.2">
      <c r="B53" s="33"/>
      <c r="C53" s="207" t="s">
        <v>811</v>
      </c>
      <c r="D53" s="207" t="s">
        <v>240</v>
      </c>
      <c r="E53" s="18" t="s">
        <v>19</v>
      </c>
      <c r="F53" s="208">
        <v>11</v>
      </c>
      <c r="H53" s="33"/>
    </row>
    <row r="54" spans="2:8" s="1" customFormat="1" ht="16.899999999999999" customHeight="1" x14ac:dyDescent="0.2">
      <c r="B54" s="33"/>
      <c r="C54" s="209" t="s">
        <v>3136</v>
      </c>
      <c r="H54" s="33"/>
    </row>
    <row r="55" spans="2:8" s="1" customFormat="1" ht="16.899999999999999" customHeight="1" x14ac:dyDescent="0.2">
      <c r="B55" s="33"/>
      <c r="C55" s="207" t="s">
        <v>901</v>
      </c>
      <c r="D55" s="207" t="s">
        <v>3151</v>
      </c>
      <c r="E55" s="18" t="s">
        <v>277</v>
      </c>
      <c r="F55" s="208">
        <v>11</v>
      </c>
      <c r="H55" s="33"/>
    </row>
    <row r="56" spans="2:8" s="1" customFormat="1" ht="16.899999999999999" customHeight="1" x14ac:dyDescent="0.2">
      <c r="B56" s="33"/>
      <c r="C56" s="207" t="s">
        <v>599</v>
      </c>
      <c r="D56" s="207" t="s">
        <v>3148</v>
      </c>
      <c r="E56" s="18" t="s">
        <v>277</v>
      </c>
      <c r="F56" s="208">
        <v>118.81100000000001</v>
      </c>
      <c r="H56" s="33"/>
    </row>
    <row r="57" spans="2:8" s="1" customFormat="1" ht="16.899999999999999" customHeight="1" x14ac:dyDescent="0.2">
      <c r="B57" s="33"/>
      <c r="C57" s="207" t="s">
        <v>609</v>
      </c>
      <c r="D57" s="207" t="s">
        <v>3144</v>
      </c>
      <c r="E57" s="18" t="s">
        <v>277</v>
      </c>
      <c r="F57" s="208">
        <v>144.38900000000001</v>
      </c>
      <c r="H57" s="33"/>
    </row>
    <row r="58" spans="2:8" s="1" customFormat="1" ht="16.899999999999999" customHeight="1" x14ac:dyDescent="0.2">
      <c r="B58" s="33"/>
      <c r="C58" s="207" t="s">
        <v>614</v>
      </c>
      <c r="D58" s="207" t="s">
        <v>615</v>
      </c>
      <c r="E58" s="18" t="s">
        <v>492</v>
      </c>
      <c r="F58" s="208">
        <v>81.082999999999998</v>
      </c>
      <c r="H58" s="33"/>
    </row>
    <row r="59" spans="2:8" s="1" customFormat="1" ht="16.899999999999999" customHeight="1" x14ac:dyDescent="0.2">
      <c r="B59" s="33"/>
      <c r="C59" s="203" t="s">
        <v>813</v>
      </c>
      <c r="D59" s="204" t="s">
        <v>814</v>
      </c>
      <c r="E59" s="205" t="s">
        <v>277</v>
      </c>
      <c r="F59" s="206">
        <v>45.045999999999999</v>
      </c>
      <c r="H59" s="33"/>
    </row>
    <row r="60" spans="2:8" s="1" customFormat="1" ht="16.899999999999999" customHeight="1" x14ac:dyDescent="0.2">
      <c r="B60" s="33"/>
      <c r="C60" s="207" t="s">
        <v>19</v>
      </c>
      <c r="D60" s="207" t="s">
        <v>879</v>
      </c>
      <c r="E60" s="18" t="s">
        <v>19</v>
      </c>
      <c r="F60" s="208">
        <v>143.26400000000001</v>
      </c>
      <c r="H60" s="33"/>
    </row>
    <row r="61" spans="2:8" s="1" customFormat="1" ht="16.899999999999999" customHeight="1" x14ac:dyDescent="0.2">
      <c r="B61" s="33"/>
      <c r="C61" s="207" t="s">
        <v>19</v>
      </c>
      <c r="D61" s="207" t="s">
        <v>880</v>
      </c>
      <c r="E61" s="18" t="s">
        <v>19</v>
      </c>
      <c r="F61" s="208">
        <v>-98.218000000000004</v>
      </c>
      <c r="H61" s="33"/>
    </row>
    <row r="62" spans="2:8" s="1" customFormat="1" ht="16.899999999999999" customHeight="1" x14ac:dyDescent="0.2">
      <c r="B62" s="33"/>
      <c r="C62" s="207" t="s">
        <v>813</v>
      </c>
      <c r="D62" s="207" t="s">
        <v>240</v>
      </c>
      <c r="E62" s="18" t="s">
        <v>19</v>
      </c>
      <c r="F62" s="208">
        <v>45.045999999999999</v>
      </c>
      <c r="H62" s="33"/>
    </row>
    <row r="63" spans="2:8" s="1" customFormat="1" ht="16.899999999999999" customHeight="1" x14ac:dyDescent="0.2">
      <c r="B63" s="33"/>
      <c r="C63" s="209" t="s">
        <v>3136</v>
      </c>
      <c r="H63" s="33"/>
    </row>
    <row r="64" spans="2:8" s="1" customFormat="1" ht="16.899999999999999" customHeight="1" x14ac:dyDescent="0.2">
      <c r="B64" s="33"/>
      <c r="C64" s="207" t="s">
        <v>614</v>
      </c>
      <c r="D64" s="207" t="s">
        <v>615</v>
      </c>
      <c r="E64" s="18" t="s">
        <v>492</v>
      </c>
      <c r="F64" s="208">
        <v>45.045999999999999</v>
      </c>
      <c r="H64" s="33"/>
    </row>
    <row r="65" spans="2:8" s="1" customFormat="1" ht="16.899999999999999" customHeight="1" x14ac:dyDescent="0.2">
      <c r="B65" s="33"/>
      <c r="C65" s="207" t="s">
        <v>599</v>
      </c>
      <c r="D65" s="207" t="s">
        <v>3148</v>
      </c>
      <c r="E65" s="18" t="s">
        <v>277</v>
      </c>
      <c r="F65" s="208">
        <v>118.81100000000001</v>
      </c>
      <c r="H65" s="33"/>
    </row>
    <row r="66" spans="2:8" s="1" customFormat="1" ht="16.899999999999999" customHeight="1" x14ac:dyDescent="0.2">
      <c r="B66" s="33"/>
      <c r="C66" s="203" t="s">
        <v>816</v>
      </c>
      <c r="D66" s="204" t="s">
        <v>817</v>
      </c>
      <c r="E66" s="205" t="s">
        <v>277</v>
      </c>
      <c r="F66" s="206">
        <v>55.649000000000001</v>
      </c>
      <c r="H66" s="33"/>
    </row>
    <row r="67" spans="2:8" s="1" customFormat="1" ht="16.899999999999999" customHeight="1" x14ac:dyDescent="0.2">
      <c r="B67" s="33"/>
      <c r="C67" s="207" t="s">
        <v>19</v>
      </c>
      <c r="D67" s="207" t="s">
        <v>886</v>
      </c>
      <c r="E67" s="18" t="s">
        <v>19</v>
      </c>
      <c r="F67" s="208">
        <v>45.36</v>
      </c>
      <c r="H67" s="33"/>
    </row>
    <row r="68" spans="2:8" s="1" customFormat="1" ht="16.899999999999999" customHeight="1" x14ac:dyDescent="0.2">
      <c r="B68" s="33"/>
      <c r="C68" s="207" t="s">
        <v>19</v>
      </c>
      <c r="D68" s="207" t="s">
        <v>887</v>
      </c>
      <c r="E68" s="18" t="s">
        <v>19</v>
      </c>
      <c r="F68" s="208">
        <v>9.24</v>
      </c>
      <c r="H68" s="33"/>
    </row>
    <row r="69" spans="2:8" s="1" customFormat="1" ht="16.899999999999999" customHeight="1" x14ac:dyDescent="0.2">
      <c r="B69" s="33"/>
      <c r="C69" s="207" t="s">
        <v>19</v>
      </c>
      <c r="D69" s="207" t="s">
        <v>888</v>
      </c>
      <c r="E69" s="18" t="s">
        <v>19</v>
      </c>
      <c r="F69" s="208">
        <v>7.04</v>
      </c>
      <c r="H69" s="33"/>
    </row>
    <row r="70" spans="2:8" s="1" customFormat="1" ht="16.899999999999999" customHeight="1" x14ac:dyDescent="0.2">
      <c r="B70" s="33"/>
      <c r="C70" s="207" t="s">
        <v>19</v>
      </c>
      <c r="D70" s="207" t="s">
        <v>889</v>
      </c>
      <c r="E70" s="18" t="s">
        <v>19</v>
      </c>
      <c r="F70" s="208">
        <v>-5.9909999999999997</v>
      </c>
      <c r="H70" s="33"/>
    </row>
    <row r="71" spans="2:8" s="1" customFormat="1" ht="16.899999999999999" customHeight="1" x14ac:dyDescent="0.2">
      <c r="B71" s="33"/>
      <c r="C71" s="207" t="s">
        <v>816</v>
      </c>
      <c r="D71" s="207" t="s">
        <v>240</v>
      </c>
      <c r="E71" s="18" t="s">
        <v>19</v>
      </c>
      <c r="F71" s="208">
        <v>55.649000000000001</v>
      </c>
      <c r="H71" s="33"/>
    </row>
    <row r="72" spans="2:8" s="1" customFormat="1" ht="16.899999999999999" customHeight="1" x14ac:dyDescent="0.2">
      <c r="B72" s="33"/>
      <c r="C72" s="209" t="s">
        <v>3136</v>
      </c>
      <c r="H72" s="33"/>
    </row>
    <row r="73" spans="2:8" s="1" customFormat="1" ht="16.899999999999999" customHeight="1" x14ac:dyDescent="0.2">
      <c r="B73" s="33"/>
      <c r="C73" s="207" t="s">
        <v>882</v>
      </c>
      <c r="D73" s="207" t="s">
        <v>3152</v>
      </c>
      <c r="E73" s="18" t="s">
        <v>277</v>
      </c>
      <c r="F73" s="208">
        <v>55.649000000000001</v>
      </c>
      <c r="H73" s="33"/>
    </row>
    <row r="74" spans="2:8" s="1" customFormat="1" ht="16.899999999999999" customHeight="1" x14ac:dyDescent="0.2">
      <c r="B74" s="33"/>
      <c r="C74" s="207" t="s">
        <v>890</v>
      </c>
      <c r="D74" s="207" t="s">
        <v>891</v>
      </c>
      <c r="E74" s="18" t="s">
        <v>492</v>
      </c>
      <c r="F74" s="208">
        <v>100.16800000000001</v>
      </c>
      <c r="H74" s="33"/>
    </row>
    <row r="75" spans="2:8" s="1" customFormat="1" ht="16.899999999999999" customHeight="1" x14ac:dyDescent="0.2">
      <c r="B75" s="33"/>
      <c r="C75" s="203" t="s">
        <v>819</v>
      </c>
      <c r="D75" s="204" t="s">
        <v>820</v>
      </c>
      <c r="E75" s="205" t="s">
        <v>277</v>
      </c>
      <c r="F75" s="206">
        <v>61.64</v>
      </c>
      <c r="H75" s="33"/>
    </row>
    <row r="76" spans="2:8" s="1" customFormat="1" ht="16.899999999999999" customHeight="1" x14ac:dyDescent="0.2">
      <c r="B76" s="33"/>
      <c r="C76" s="207" t="s">
        <v>19</v>
      </c>
      <c r="D76" s="207" t="s">
        <v>886</v>
      </c>
      <c r="E76" s="18" t="s">
        <v>19</v>
      </c>
      <c r="F76" s="208">
        <v>45.36</v>
      </c>
      <c r="H76" s="33"/>
    </row>
    <row r="77" spans="2:8" s="1" customFormat="1" ht="16.899999999999999" customHeight="1" x14ac:dyDescent="0.2">
      <c r="B77" s="33"/>
      <c r="C77" s="207" t="s">
        <v>19</v>
      </c>
      <c r="D77" s="207" t="s">
        <v>887</v>
      </c>
      <c r="E77" s="18" t="s">
        <v>19</v>
      </c>
      <c r="F77" s="208">
        <v>9.24</v>
      </c>
      <c r="H77" s="33"/>
    </row>
    <row r="78" spans="2:8" s="1" customFormat="1" ht="16.899999999999999" customHeight="1" x14ac:dyDescent="0.2">
      <c r="B78" s="33"/>
      <c r="C78" s="207" t="s">
        <v>19</v>
      </c>
      <c r="D78" s="207" t="s">
        <v>888</v>
      </c>
      <c r="E78" s="18" t="s">
        <v>19</v>
      </c>
      <c r="F78" s="208">
        <v>7.04</v>
      </c>
      <c r="H78" s="33"/>
    </row>
    <row r="79" spans="2:8" s="1" customFormat="1" ht="16.899999999999999" customHeight="1" x14ac:dyDescent="0.2">
      <c r="B79" s="33"/>
      <c r="C79" s="207" t="s">
        <v>819</v>
      </c>
      <c r="D79" s="207" t="s">
        <v>310</v>
      </c>
      <c r="E79" s="18" t="s">
        <v>19</v>
      </c>
      <c r="F79" s="208">
        <v>61.64</v>
      </c>
      <c r="H79" s="33"/>
    </row>
    <row r="80" spans="2:8" s="1" customFormat="1" ht="16.899999999999999" customHeight="1" x14ac:dyDescent="0.2">
      <c r="B80" s="33"/>
      <c r="C80" s="209" t="s">
        <v>3136</v>
      </c>
      <c r="H80" s="33"/>
    </row>
    <row r="81" spans="2:8" s="1" customFormat="1" ht="16.899999999999999" customHeight="1" x14ac:dyDescent="0.2">
      <c r="B81" s="33"/>
      <c r="C81" s="207" t="s">
        <v>882</v>
      </c>
      <c r="D81" s="207" t="s">
        <v>3152</v>
      </c>
      <c r="E81" s="18" t="s">
        <v>277</v>
      </c>
      <c r="F81" s="208">
        <v>55.649000000000001</v>
      </c>
      <c r="H81" s="33"/>
    </row>
    <row r="82" spans="2:8" s="1" customFormat="1" ht="16.899999999999999" customHeight="1" x14ac:dyDescent="0.2">
      <c r="B82" s="33"/>
      <c r="C82" s="207" t="s">
        <v>599</v>
      </c>
      <c r="D82" s="207" t="s">
        <v>3148</v>
      </c>
      <c r="E82" s="18" t="s">
        <v>277</v>
      </c>
      <c r="F82" s="208">
        <v>118.81100000000001</v>
      </c>
      <c r="H82" s="33"/>
    </row>
    <row r="83" spans="2:8" s="1" customFormat="1" ht="16.899999999999999" customHeight="1" x14ac:dyDescent="0.2">
      <c r="B83" s="33"/>
      <c r="C83" s="207" t="s">
        <v>609</v>
      </c>
      <c r="D83" s="207" t="s">
        <v>3144</v>
      </c>
      <c r="E83" s="18" t="s">
        <v>277</v>
      </c>
      <c r="F83" s="208">
        <v>144.38900000000001</v>
      </c>
      <c r="H83" s="33"/>
    </row>
    <row r="84" spans="2:8" s="1" customFormat="1" ht="16.899999999999999" customHeight="1" x14ac:dyDescent="0.2">
      <c r="B84" s="33"/>
      <c r="C84" s="207" t="s">
        <v>614</v>
      </c>
      <c r="D84" s="207" t="s">
        <v>615</v>
      </c>
      <c r="E84" s="18" t="s">
        <v>492</v>
      </c>
      <c r="F84" s="208">
        <v>81.082999999999998</v>
      </c>
      <c r="H84" s="33"/>
    </row>
    <row r="85" spans="2:8" s="1" customFormat="1" ht="16.899999999999999" customHeight="1" x14ac:dyDescent="0.2">
      <c r="B85" s="33"/>
      <c r="C85" s="203" t="s">
        <v>603</v>
      </c>
      <c r="D85" s="204" t="s">
        <v>822</v>
      </c>
      <c r="E85" s="205" t="s">
        <v>277</v>
      </c>
      <c r="F85" s="206">
        <v>118.81100000000001</v>
      </c>
      <c r="H85" s="33"/>
    </row>
    <row r="86" spans="2:8" s="1" customFormat="1" ht="16.899999999999999" customHeight="1" x14ac:dyDescent="0.2">
      <c r="B86" s="33"/>
      <c r="C86" s="207" t="s">
        <v>19</v>
      </c>
      <c r="D86" s="207" t="s">
        <v>873</v>
      </c>
      <c r="E86" s="18" t="s">
        <v>19</v>
      </c>
      <c r="F86" s="208">
        <v>73.765000000000001</v>
      </c>
      <c r="H86" s="33"/>
    </row>
    <row r="87" spans="2:8" s="1" customFormat="1" ht="16.899999999999999" customHeight="1" x14ac:dyDescent="0.2">
      <c r="B87" s="33"/>
      <c r="C87" s="207" t="s">
        <v>19</v>
      </c>
      <c r="D87" s="207" t="s">
        <v>813</v>
      </c>
      <c r="E87" s="18" t="s">
        <v>19</v>
      </c>
      <c r="F87" s="208">
        <v>45.045999999999999</v>
      </c>
      <c r="H87" s="33"/>
    </row>
    <row r="88" spans="2:8" s="1" customFormat="1" ht="16.899999999999999" customHeight="1" x14ac:dyDescent="0.2">
      <c r="B88" s="33"/>
      <c r="C88" s="207" t="s">
        <v>603</v>
      </c>
      <c r="D88" s="207" t="s">
        <v>240</v>
      </c>
      <c r="E88" s="18" t="s">
        <v>19</v>
      </c>
      <c r="F88" s="208">
        <v>118.81100000000001</v>
      </c>
      <c r="H88" s="33"/>
    </row>
    <row r="89" spans="2:8" s="1" customFormat="1" ht="16.899999999999999" customHeight="1" x14ac:dyDescent="0.2">
      <c r="B89" s="33"/>
      <c r="C89" s="209" t="s">
        <v>3136</v>
      </c>
      <c r="H89" s="33"/>
    </row>
    <row r="90" spans="2:8" s="1" customFormat="1" ht="16.899999999999999" customHeight="1" x14ac:dyDescent="0.2">
      <c r="B90" s="33"/>
      <c r="C90" s="207" t="s">
        <v>599</v>
      </c>
      <c r="D90" s="207" t="s">
        <v>3148</v>
      </c>
      <c r="E90" s="18" t="s">
        <v>277</v>
      </c>
      <c r="F90" s="208">
        <v>118.81100000000001</v>
      </c>
      <c r="H90" s="33"/>
    </row>
    <row r="91" spans="2:8" s="1" customFormat="1" ht="16.899999999999999" customHeight="1" x14ac:dyDescent="0.2">
      <c r="B91" s="33"/>
      <c r="C91" s="207" t="s">
        <v>861</v>
      </c>
      <c r="D91" s="207" t="s">
        <v>3153</v>
      </c>
      <c r="E91" s="18" t="s">
        <v>277</v>
      </c>
      <c r="F91" s="208">
        <v>118.81100000000001</v>
      </c>
      <c r="H91" s="33"/>
    </row>
    <row r="92" spans="2:8" s="1" customFormat="1" ht="16.899999999999999" customHeight="1" x14ac:dyDescent="0.2">
      <c r="B92" s="33"/>
      <c r="C92" s="207" t="s">
        <v>592</v>
      </c>
      <c r="D92" s="207" t="s">
        <v>3147</v>
      </c>
      <c r="E92" s="18" t="s">
        <v>277</v>
      </c>
      <c r="F92" s="208">
        <v>118.81100000000001</v>
      </c>
      <c r="H92" s="33"/>
    </row>
    <row r="93" spans="2:8" s="1" customFormat="1" ht="16.899999999999999" customHeight="1" x14ac:dyDescent="0.2">
      <c r="B93" s="33"/>
      <c r="C93" s="207" t="s">
        <v>605</v>
      </c>
      <c r="D93" s="207" t="s">
        <v>3143</v>
      </c>
      <c r="E93" s="18" t="s">
        <v>492</v>
      </c>
      <c r="F93" s="208">
        <v>213.86</v>
      </c>
      <c r="H93" s="33"/>
    </row>
    <row r="94" spans="2:8" s="1" customFormat="1" ht="16.899999999999999" customHeight="1" x14ac:dyDescent="0.2">
      <c r="B94" s="33"/>
      <c r="C94" s="203" t="s">
        <v>824</v>
      </c>
      <c r="D94" s="204" t="s">
        <v>825</v>
      </c>
      <c r="E94" s="205" t="s">
        <v>826</v>
      </c>
      <c r="F94" s="206">
        <v>217.029</v>
      </c>
      <c r="H94" s="33"/>
    </row>
    <row r="95" spans="2:8" s="1" customFormat="1" ht="16.899999999999999" customHeight="1" x14ac:dyDescent="0.2">
      <c r="B95" s="33"/>
      <c r="C95" s="207" t="s">
        <v>19</v>
      </c>
      <c r="D95" s="207" t="s">
        <v>837</v>
      </c>
      <c r="E95" s="18" t="s">
        <v>19</v>
      </c>
      <c r="F95" s="208">
        <v>0</v>
      </c>
      <c r="H95" s="33"/>
    </row>
    <row r="96" spans="2:8" s="1" customFormat="1" ht="16.899999999999999" customHeight="1" x14ac:dyDescent="0.2">
      <c r="B96" s="33"/>
      <c r="C96" s="207" t="s">
        <v>19</v>
      </c>
      <c r="D96" s="207" t="s">
        <v>838</v>
      </c>
      <c r="E96" s="18" t="s">
        <v>19</v>
      </c>
      <c r="F96" s="208">
        <v>54</v>
      </c>
      <c r="H96" s="33"/>
    </row>
    <row r="97" spans="2:8" s="1" customFormat="1" ht="16.899999999999999" customHeight="1" x14ac:dyDescent="0.2">
      <c r="B97" s="33"/>
      <c r="C97" s="207" t="s">
        <v>19</v>
      </c>
      <c r="D97" s="207" t="s">
        <v>839</v>
      </c>
      <c r="E97" s="18" t="s">
        <v>19</v>
      </c>
      <c r="F97" s="208">
        <v>71.774000000000001</v>
      </c>
      <c r="H97" s="33"/>
    </row>
    <row r="98" spans="2:8" s="1" customFormat="1" ht="16.899999999999999" customHeight="1" x14ac:dyDescent="0.2">
      <c r="B98" s="33"/>
      <c r="C98" s="207" t="s">
        <v>19</v>
      </c>
      <c r="D98" s="207" t="s">
        <v>840</v>
      </c>
      <c r="E98" s="18" t="s">
        <v>19</v>
      </c>
      <c r="F98" s="208">
        <v>0</v>
      </c>
      <c r="H98" s="33"/>
    </row>
    <row r="99" spans="2:8" s="1" customFormat="1" ht="16.899999999999999" customHeight="1" x14ac:dyDescent="0.2">
      <c r="B99" s="33"/>
      <c r="C99" s="207" t="s">
        <v>19</v>
      </c>
      <c r="D99" s="207" t="s">
        <v>841</v>
      </c>
      <c r="E99" s="18" t="s">
        <v>19</v>
      </c>
      <c r="F99" s="208">
        <v>26.443000000000001</v>
      </c>
      <c r="H99" s="33"/>
    </row>
    <row r="100" spans="2:8" s="1" customFormat="1" ht="16.899999999999999" customHeight="1" x14ac:dyDescent="0.2">
      <c r="B100" s="33"/>
      <c r="C100" s="207" t="s">
        <v>19</v>
      </c>
      <c r="D100" s="207" t="s">
        <v>842</v>
      </c>
      <c r="E100" s="18" t="s">
        <v>19</v>
      </c>
      <c r="F100" s="208">
        <v>0</v>
      </c>
      <c r="H100" s="33"/>
    </row>
    <row r="101" spans="2:8" s="1" customFormat="1" ht="16.899999999999999" customHeight="1" x14ac:dyDescent="0.2">
      <c r="B101" s="33"/>
      <c r="C101" s="207" t="s">
        <v>19</v>
      </c>
      <c r="D101" s="207" t="s">
        <v>843</v>
      </c>
      <c r="E101" s="18" t="s">
        <v>19</v>
      </c>
      <c r="F101" s="208">
        <v>11.7</v>
      </c>
      <c r="H101" s="33"/>
    </row>
    <row r="102" spans="2:8" s="1" customFormat="1" ht="16.899999999999999" customHeight="1" x14ac:dyDescent="0.2">
      <c r="B102" s="33"/>
      <c r="C102" s="207" t="s">
        <v>19</v>
      </c>
      <c r="D102" s="207" t="s">
        <v>844</v>
      </c>
      <c r="E102" s="18" t="s">
        <v>19</v>
      </c>
      <c r="F102" s="208">
        <v>15.347</v>
      </c>
      <c r="H102" s="33"/>
    </row>
    <row r="103" spans="2:8" s="1" customFormat="1" ht="16.899999999999999" customHeight="1" x14ac:dyDescent="0.2">
      <c r="B103" s="33"/>
      <c r="C103" s="207" t="s">
        <v>19</v>
      </c>
      <c r="D103" s="207" t="s">
        <v>845</v>
      </c>
      <c r="E103" s="18" t="s">
        <v>19</v>
      </c>
      <c r="F103" s="208">
        <v>13.125</v>
      </c>
      <c r="H103" s="33"/>
    </row>
    <row r="104" spans="2:8" s="1" customFormat="1" ht="16.899999999999999" customHeight="1" x14ac:dyDescent="0.2">
      <c r="B104" s="33"/>
      <c r="C104" s="207" t="s">
        <v>19</v>
      </c>
      <c r="D104" s="207" t="s">
        <v>846</v>
      </c>
      <c r="E104" s="18" t="s">
        <v>19</v>
      </c>
      <c r="F104" s="208">
        <v>0</v>
      </c>
      <c r="H104" s="33"/>
    </row>
    <row r="105" spans="2:8" s="1" customFormat="1" ht="16.899999999999999" customHeight="1" x14ac:dyDescent="0.2">
      <c r="B105" s="33"/>
      <c r="C105" s="207" t="s">
        <v>19</v>
      </c>
      <c r="D105" s="207" t="s">
        <v>847</v>
      </c>
      <c r="E105" s="18" t="s">
        <v>19</v>
      </c>
      <c r="F105" s="208">
        <v>24.64</v>
      </c>
      <c r="H105" s="33"/>
    </row>
    <row r="106" spans="2:8" s="1" customFormat="1" ht="16.899999999999999" customHeight="1" x14ac:dyDescent="0.2">
      <c r="B106" s="33"/>
      <c r="C106" s="207" t="s">
        <v>824</v>
      </c>
      <c r="D106" s="207" t="s">
        <v>240</v>
      </c>
      <c r="E106" s="18" t="s">
        <v>19</v>
      </c>
      <c r="F106" s="208">
        <v>217.029</v>
      </c>
      <c r="H106" s="33"/>
    </row>
    <row r="107" spans="2:8" s="1" customFormat="1" ht="16.899999999999999" customHeight="1" x14ac:dyDescent="0.2">
      <c r="B107" s="33"/>
      <c r="C107" s="209" t="s">
        <v>3136</v>
      </c>
      <c r="H107" s="33"/>
    </row>
    <row r="108" spans="2:8" s="1" customFormat="1" ht="16.899999999999999" customHeight="1" x14ac:dyDescent="0.2">
      <c r="B108" s="33"/>
      <c r="C108" s="207" t="s">
        <v>833</v>
      </c>
      <c r="D108" s="207" t="s">
        <v>3154</v>
      </c>
      <c r="E108" s="18" t="s">
        <v>277</v>
      </c>
      <c r="F108" s="208">
        <v>217.029</v>
      </c>
      <c r="H108" s="33"/>
    </row>
    <row r="109" spans="2:8" s="1" customFormat="1" ht="16.899999999999999" customHeight="1" x14ac:dyDescent="0.2">
      <c r="B109" s="33"/>
      <c r="C109" s="207" t="s">
        <v>609</v>
      </c>
      <c r="D109" s="207" t="s">
        <v>3144</v>
      </c>
      <c r="E109" s="18" t="s">
        <v>277</v>
      </c>
      <c r="F109" s="208">
        <v>144.38900000000001</v>
      </c>
      <c r="H109" s="33"/>
    </row>
    <row r="110" spans="2:8" s="1" customFormat="1" ht="16.899999999999999" customHeight="1" x14ac:dyDescent="0.2">
      <c r="B110" s="33"/>
      <c r="C110" s="207" t="s">
        <v>614</v>
      </c>
      <c r="D110" s="207" t="s">
        <v>615</v>
      </c>
      <c r="E110" s="18" t="s">
        <v>492</v>
      </c>
      <c r="F110" s="208">
        <v>81.082999999999998</v>
      </c>
      <c r="H110" s="33"/>
    </row>
    <row r="111" spans="2:8" s="1" customFormat="1" ht="26.45" customHeight="1" x14ac:dyDescent="0.2">
      <c r="B111" s="33"/>
      <c r="C111" s="202" t="s">
        <v>3155</v>
      </c>
      <c r="D111" s="202" t="s">
        <v>135</v>
      </c>
      <c r="H111" s="33"/>
    </row>
    <row r="112" spans="2:8" s="1" customFormat="1" ht="16.899999999999999" customHeight="1" x14ac:dyDescent="0.2">
      <c r="B112" s="33"/>
      <c r="C112" s="203" t="s">
        <v>1137</v>
      </c>
      <c r="D112" s="204" t="s">
        <v>1138</v>
      </c>
      <c r="E112" s="205" t="s">
        <v>231</v>
      </c>
      <c r="F112" s="206">
        <v>56.78</v>
      </c>
      <c r="H112" s="33"/>
    </row>
    <row r="113" spans="2:8" s="1" customFormat="1" ht="16.899999999999999" customHeight="1" x14ac:dyDescent="0.2">
      <c r="B113" s="33"/>
      <c r="C113" s="207" t="s">
        <v>19</v>
      </c>
      <c r="D113" s="207" t="s">
        <v>1297</v>
      </c>
      <c r="E113" s="18" t="s">
        <v>19</v>
      </c>
      <c r="F113" s="208">
        <v>51.06</v>
      </c>
      <c r="H113" s="33"/>
    </row>
    <row r="114" spans="2:8" s="1" customFormat="1" ht="16.899999999999999" customHeight="1" x14ac:dyDescent="0.2">
      <c r="B114" s="33"/>
      <c r="C114" s="207" t="s">
        <v>19</v>
      </c>
      <c r="D114" s="207" t="s">
        <v>1298</v>
      </c>
      <c r="E114" s="18" t="s">
        <v>19</v>
      </c>
      <c r="F114" s="208">
        <v>5.72</v>
      </c>
      <c r="H114" s="33"/>
    </row>
    <row r="115" spans="2:8" s="1" customFormat="1" ht="16.899999999999999" customHeight="1" x14ac:dyDescent="0.2">
      <c r="B115" s="33"/>
      <c r="C115" s="207" t="s">
        <v>1137</v>
      </c>
      <c r="D115" s="207" t="s">
        <v>240</v>
      </c>
      <c r="E115" s="18" t="s">
        <v>19</v>
      </c>
      <c r="F115" s="208">
        <v>56.78</v>
      </c>
      <c r="H115" s="33"/>
    </row>
    <row r="116" spans="2:8" s="1" customFormat="1" ht="16.899999999999999" customHeight="1" x14ac:dyDescent="0.2">
      <c r="B116" s="33"/>
      <c r="C116" s="209" t="s">
        <v>3136</v>
      </c>
      <c r="H116" s="33"/>
    </row>
    <row r="117" spans="2:8" s="1" customFormat="1" ht="16.899999999999999" customHeight="1" x14ac:dyDescent="0.2">
      <c r="B117" s="33"/>
      <c r="C117" s="207" t="s">
        <v>1293</v>
      </c>
      <c r="D117" s="207" t="s">
        <v>3156</v>
      </c>
      <c r="E117" s="18" t="s">
        <v>231</v>
      </c>
      <c r="F117" s="208">
        <v>56.78</v>
      </c>
      <c r="H117" s="33"/>
    </row>
    <row r="118" spans="2:8" s="1" customFormat="1" ht="16.899999999999999" customHeight="1" x14ac:dyDescent="0.2">
      <c r="B118" s="33"/>
      <c r="C118" s="207" t="s">
        <v>1166</v>
      </c>
      <c r="D118" s="207" t="s">
        <v>3157</v>
      </c>
      <c r="E118" s="18" t="s">
        <v>231</v>
      </c>
      <c r="F118" s="208">
        <v>56.78</v>
      </c>
      <c r="H118" s="33"/>
    </row>
    <row r="119" spans="2:8" s="1" customFormat="1" ht="16.899999999999999" customHeight="1" x14ac:dyDescent="0.2">
      <c r="B119" s="33"/>
      <c r="C119" s="207" t="s">
        <v>1170</v>
      </c>
      <c r="D119" s="207" t="s">
        <v>3158</v>
      </c>
      <c r="E119" s="18" t="s">
        <v>231</v>
      </c>
      <c r="F119" s="208">
        <v>56.78</v>
      </c>
      <c r="H119" s="33"/>
    </row>
    <row r="120" spans="2:8" s="1" customFormat="1" ht="16.899999999999999" customHeight="1" x14ac:dyDescent="0.2">
      <c r="B120" s="33"/>
      <c r="C120" s="207" t="s">
        <v>1285</v>
      </c>
      <c r="D120" s="207" t="s">
        <v>3159</v>
      </c>
      <c r="E120" s="18" t="s">
        <v>231</v>
      </c>
      <c r="F120" s="208">
        <v>56.78</v>
      </c>
      <c r="H120" s="33"/>
    </row>
    <row r="121" spans="2:8" s="1" customFormat="1" ht="16.899999999999999" customHeight="1" x14ac:dyDescent="0.2">
      <c r="B121" s="33"/>
      <c r="C121" s="203" t="s">
        <v>808</v>
      </c>
      <c r="D121" s="204" t="s">
        <v>1140</v>
      </c>
      <c r="E121" s="205" t="s">
        <v>277</v>
      </c>
      <c r="F121" s="206">
        <v>4.0570000000000004</v>
      </c>
      <c r="H121" s="33"/>
    </row>
    <row r="122" spans="2:8" s="1" customFormat="1" ht="16.899999999999999" customHeight="1" x14ac:dyDescent="0.2">
      <c r="B122" s="33"/>
      <c r="C122" s="207" t="s">
        <v>19</v>
      </c>
      <c r="D122" s="207" t="s">
        <v>1269</v>
      </c>
      <c r="E122" s="18" t="s">
        <v>19</v>
      </c>
      <c r="F122" s="208">
        <v>3.4319999999999999</v>
      </c>
      <c r="H122" s="33"/>
    </row>
    <row r="123" spans="2:8" s="1" customFormat="1" ht="16.899999999999999" customHeight="1" x14ac:dyDescent="0.2">
      <c r="B123" s="33"/>
      <c r="C123" s="207" t="s">
        <v>19</v>
      </c>
      <c r="D123" s="207" t="s">
        <v>1270</v>
      </c>
      <c r="E123" s="18" t="s">
        <v>19</v>
      </c>
      <c r="F123" s="208">
        <v>0.625</v>
      </c>
      <c r="H123" s="33"/>
    </row>
    <row r="124" spans="2:8" s="1" customFormat="1" ht="16.899999999999999" customHeight="1" x14ac:dyDescent="0.2">
      <c r="B124" s="33"/>
      <c r="C124" s="207" t="s">
        <v>808</v>
      </c>
      <c r="D124" s="207" t="s">
        <v>240</v>
      </c>
      <c r="E124" s="18" t="s">
        <v>19</v>
      </c>
      <c r="F124" s="208">
        <v>4.0570000000000004</v>
      </c>
      <c r="H124" s="33"/>
    </row>
    <row r="125" spans="2:8" s="1" customFormat="1" ht="16.899999999999999" customHeight="1" x14ac:dyDescent="0.2">
      <c r="B125" s="33"/>
      <c r="C125" s="209" t="s">
        <v>3136</v>
      </c>
      <c r="H125" s="33"/>
    </row>
    <row r="126" spans="2:8" s="1" customFormat="1" ht="16.899999999999999" customHeight="1" x14ac:dyDescent="0.2">
      <c r="B126" s="33"/>
      <c r="C126" s="207" t="s">
        <v>1265</v>
      </c>
      <c r="D126" s="207" t="s">
        <v>3160</v>
      </c>
      <c r="E126" s="18" t="s">
        <v>277</v>
      </c>
      <c r="F126" s="208">
        <v>4.0570000000000004</v>
      </c>
      <c r="H126" s="33"/>
    </row>
    <row r="127" spans="2:8" s="1" customFormat="1" ht="16.899999999999999" customHeight="1" x14ac:dyDescent="0.2">
      <c r="B127" s="33"/>
      <c r="C127" s="207" t="s">
        <v>599</v>
      </c>
      <c r="D127" s="207" t="s">
        <v>3148</v>
      </c>
      <c r="E127" s="18" t="s">
        <v>277</v>
      </c>
      <c r="F127" s="208">
        <v>105.563</v>
      </c>
      <c r="H127" s="33"/>
    </row>
    <row r="128" spans="2:8" s="1" customFormat="1" ht="16.899999999999999" customHeight="1" x14ac:dyDescent="0.2">
      <c r="B128" s="33"/>
      <c r="C128" s="207" t="s">
        <v>614</v>
      </c>
      <c r="D128" s="207" t="s">
        <v>615</v>
      </c>
      <c r="E128" s="18" t="s">
        <v>492</v>
      </c>
      <c r="F128" s="208">
        <v>97.340999999999994</v>
      </c>
      <c r="H128" s="33"/>
    </row>
    <row r="129" spans="2:8" s="1" customFormat="1" ht="16.899999999999999" customHeight="1" x14ac:dyDescent="0.2">
      <c r="B129" s="33"/>
      <c r="C129" s="203" t="s">
        <v>811</v>
      </c>
      <c r="D129" s="204" t="s">
        <v>1142</v>
      </c>
      <c r="E129" s="205" t="s">
        <v>826</v>
      </c>
      <c r="F129" s="206">
        <v>2.8860000000000001</v>
      </c>
      <c r="H129" s="33"/>
    </row>
    <row r="130" spans="2:8" s="1" customFormat="1" ht="16.899999999999999" customHeight="1" x14ac:dyDescent="0.2">
      <c r="B130" s="33"/>
      <c r="C130" s="207" t="s">
        <v>19</v>
      </c>
      <c r="D130" s="207" t="s">
        <v>1263</v>
      </c>
      <c r="E130" s="18" t="s">
        <v>19</v>
      </c>
      <c r="F130" s="208">
        <v>2.5739999999999998</v>
      </c>
      <c r="H130" s="33"/>
    </row>
    <row r="131" spans="2:8" s="1" customFormat="1" ht="16.899999999999999" customHeight="1" x14ac:dyDescent="0.2">
      <c r="B131" s="33"/>
      <c r="C131" s="207" t="s">
        <v>19</v>
      </c>
      <c r="D131" s="207" t="s">
        <v>1264</v>
      </c>
      <c r="E131" s="18" t="s">
        <v>19</v>
      </c>
      <c r="F131" s="208">
        <v>0.312</v>
      </c>
      <c r="H131" s="33"/>
    </row>
    <row r="132" spans="2:8" s="1" customFormat="1" ht="16.899999999999999" customHeight="1" x14ac:dyDescent="0.2">
      <c r="B132" s="33"/>
      <c r="C132" s="207" t="s">
        <v>811</v>
      </c>
      <c r="D132" s="207" t="s">
        <v>240</v>
      </c>
      <c r="E132" s="18" t="s">
        <v>19</v>
      </c>
      <c r="F132" s="208">
        <v>2.8860000000000001</v>
      </c>
      <c r="H132" s="33"/>
    </row>
    <row r="133" spans="2:8" s="1" customFormat="1" ht="16.899999999999999" customHeight="1" x14ac:dyDescent="0.2">
      <c r="B133" s="33"/>
      <c r="C133" s="209" t="s">
        <v>3136</v>
      </c>
      <c r="H133" s="33"/>
    </row>
    <row r="134" spans="2:8" s="1" customFormat="1" ht="16.899999999999999" customHeight="1" x14ac:dyDescent="0.2">
      <c r="B134" s="33"/>
      <c r="C134" s="207" t="s">
        <v>901</v>
      </c>
      <c r="D134" s="207" t="s">
        <v>3151</v>
      </c>
      <c r="E134" s="18" t="s">
        <v>277</v>
      </c>
      <c r="F134" s="208">
        <v>2.8860000000000001</v>
      </c>
      <c r="H134" s="33"/>
    </row>
    <row r="135" spans="2:8" s="1" customFormat="1" ht="16.899999999999999" customHeight="1" x14ac:dyDescent="0.2">
      <c r="B135" s="33"/>
      <c r="C135" s="207" t="s">
        <v>599</v>
      </c>
      <c r="D135" s="207" t="s">
        <v>3148</v>
      </c>
      <c r="E135" s="18" t="s">
        <v>277</v>
      </c>
      <c r="F135" s="208">
        <v>105.563</v>
      </c>
      <c r="H135" s="33"/>
    </row>
    <row r="136" spans="2:8" s="1" customFormat="1" ht="16.899999999999999" customHeight="1" x14ac:dyDescent="0.2">
      <c r="B136" s="33"/>
      <c r="C136" s="207" t="s">
        <v>614</v>
      </c>
      <c r="D136" s="207" t="s">
        <v>615</v>
      </c>
      <c r="E136" s="18" t="s">
        <v>492</v>
      </c>
      <c r="F136" s="208">
        <v>97.340999999999994</v>
      </c>
      <c r="H136" s="33"/>
    </row>
    <row r="137" spans="2:8" s="1" customFormat="1" ht="16.899999999999999" customHeight="1" x14ac:dyDescent="0.2">
      <c r="B137" s="33"/>
      <c r="C137" s="203" t="s">
        <v>813</v>
      </c>
      <c r="D137" s="204" t="s">
        <v>814</v>
      </c>
      <c r="E137" s="205" t="s">
        <v>277</v>
      </c>
      <c r="F137" s="206">
        <v>97.340999999999994</v>
      </c>
      <c r="H137" s="33"/>
    </row>
    <row r="138" spans="2:8" s="1" customFormat="1" ht="16.899999999999999" customHeight="1" x14ac:dyDescent="0.2">
      <c r="B138" s="33"/>
      <c r="C138" s="207" t="s">
        <v>19</v>
      </c>
      <c r="D138" s="207" t="s">
        <v>1246</v>
      </c>
      <c r="E138" s="18" t="s">
        <v>19</v>
      </c>
      <c r="F138" s="208">
        <v>97.340999999999994</v>
      </c>
      <c r="H138" s="33"/>
    </row>
    <row r="139" spans="2:8" s="1" customFormat="1" ht="16.899999999999999" customHeight="1" x14ac:dyDescent="0.2">
      <c r="B139" s="33"/>
      <c r="C139" s="207" t="s">
        <v>813</v>
      </c>
      <c r="D139" s="207" t="s">
        <v>240</v>
      </c>
      <c r="E139" s="18" t="s">
        <v>19</v>
      </c>
      <c r="F139" s="208">
        <v>97.340999999999994</v>
      </c>
      <c r="H139" s="33"/>
    </row>
    <row r="140" spans="2:8" s="1" customFormat="1" ht="16.899999999999999" customHeight="1" x14ac:dyDescent="0.2">
      <c r="B140" s="33"/>
      <c r="C140" s="209" t="s">
        <v>3136</v>
      </c>
      <c r="H140" s="33"/>
    </row>
    <row r="141" spans="2:8" s="1" customFormat="1" ht="16.899999999999999" customHeight="1" x14ac:dyDescent="0.2">
      <c r="B141" s="33"/>
      <c r="C141" s="207" t="s">
        <v>614</v>
      </c>
      <c r="D141" s="207" t="s">
        <v>615</v>
      </c>
      <c r="E141" s="18" t="s">
        <v>492</v>
      </c>
      <c r="F141" s="208">
        <v>97.340999999999994</v>
      </c>
      <c r="H141" s="33"/>
    </row>
    <row r="142" spans="2:8" s="1" customFormat="1" ht="16.899999999999999" customHeight="1" x14ac:dyDescent="0.2">
      <c r="B142" s="33"/>
      <c r="C142" s="207" t="s">
        <v>599</v>
      </c>
      <c r="D142" s="207" t="s">
        <v>3148</v>
      </c>
      <c r="E142" s="18" t="s">
        <v>277</v>
      </c>
      <c r="F142" s="208">
        <v>105.563</v>
      </c>
      <c r="H142" s="33"/>
    </row>
    <row r="143" spans="2:8" s="1" customFormat="1" ht="16.899999999999999" customHeight="1" x14ac:dyDescent="0.2">
      <c r="B143" s="33"/>
      <c r="C143" s="207" t="s">
        <v>609</v>
      </c>
      <c r="D143" s="207" t="s">
        <v>3144</v>
      </c>
      <c r="E143" s="18" t="s">
        <v>277</v>
      </c>
      <c r="F143" s="208">
        <v>131.94900000000001</v>
      </c>
      <c r="H143" s="33"/>
    </row>
    <row r="144" spans="2:8" s="1" customFormat="1" ht="16.899999999999999" customHeight="1" x14ac:dyDescent="0.2">
      <c r="B144" s="33"/>
      <c r="C144" s="203" t="s">
        <v>1145</v>
      </c>
      <c r="D144" s="204" t="s">
        <v>1146</v>
      </c>
      <c r="E144" s="205" t="s">
        <v>231</v>
      </c>
      <c r="F144" s="206">
        <v>40.880000000000003</v>
      </c>
      <c r="H144" s="33"/>
    </row>
    <row r="145" spans="2:8" s="1" customFormat="1" ht="16.899999999999999" customHeight="1" x14ac:dyDescent="0.2">
      <c r="B145" s="33"/>
      <c r="C145" s="207" t="s">
        <v>19</v>
      </c>
      <c r="D145" s="207" t="s">
        <v>1283</v>
      </c>
      <c r="E145" s="18" t="s">
        <v>19</v>
      </c>
      <c r="F145" s="208">
        <v>37.76</v>
      </c>
      <c r="H145" s="33"/>
    </row>
    <row r="146" spans="2:8" s="1" customFormat="1" ht="16.899999999999999" customHeight="1" x14ac:dyDescent="0.2">
      <c r="B146" s="33"/>
      <c r="C146" s="207" t="s">
        <v>19</v>
      </c>
      <c r="D146" s="207" t="s">
        <v>1284</v>
      </c>
      <c r="E146" s="18" t="s">
        <v>19</v>
      </c>
      <c r="F146" s="208">
        <v>3.12</v>
      </c>
      <c r="H146" s="33"/>
    </row>
    <row r="147" spans="2:8" s="1" customFormat="1" ht="16.899999999999999" customHeight="1" x14ac:dyDescent="0.2">
      <c r="B147" s="33"/>
      <c r="C147" s="207" t="s">
        <v>1145</v>
      </c>
      <c r="D147" s="207" t="s">
        <v>240</v>
      </c>
      <c r="E147" s="18" t="s">
        <v>19</v>
      </c>
      <c r="F147" s="208">
        <v>40.880000000000003</v>
      </c>
      <c r="H147" s="33"/>
    </row>
    <row r="148" spans="2:8" s="1" customFormat="1" ht="16.899999999999999" customHeight="1" x14ac:dyDescent="0.2">
      <c r="B148" s="33"/>
      <c r="C148" s="209" t="s">
        <v>3136</v>
      </c>
      <c r="H148" s="33"/>
    </row>
    <row r="149" spans="2:8" s="1" customFormat="1" ht="16.899999999999999" customHeight="1" x14ac:dyDescent="0.2">
      <c r="B149" s="33"/>
      <c r="C149" s="207" t="s">
        <v>1279</v>
      </c>
      <c r="D149" s="207" t="s">
        <v>3161</v>
      </c>
      <c r="E149" s="18" t="s">
        <v>231</v>
      </c>
      <c r="F149" s="208">
        <v>40.880000000000003</v>
      </c>
      <c r="H149" s="33"/>
    </row>
    <row r="150" spans="2:8" s="1" customFormat="1" ht="16.899999999999999" customHeight="1" x14ac:dyDescent="0.2">
      <c r="B150" s="33"/>
      <c r="C150" s="207" t="s">
        <v>1158</v>
      </c>
      <c r="D150" s="207" t="s">
        <v>3162</v>
      </c>
      <c r="E150" s="18" t="s">
        <v>231</v>
      </c>
      <c r="F150" s="208">
        <v>40.880000000000003</v>
      </c>
      <c r="H150" s="33"/>
    </row>
    <row r="151" spans="2:8" s="1" customFormat="1" ht="16.899999999999999" customHeight="1" x14ac:dyDescent="0.2">
      <c r="B151" s="33"/>
      <c r="C151" s="207" t="s">
        <v>1162</v>
      </c>
      <c r="D151" s="207" t="s">
        <v>3163</v>
      </c>
      <c r="E151" s="18" t="s">
        <v>231</v>
      </c>
      <c r="F151" s="208">
        <v>40.880000000000003</v>
      </c>
      <c r="H151" s="33"/>
    </row>
    <row r="152" spans="2:8" s="1" customFormat="1" ht="16.899999999999999" customHeight="1" x14ac:dyDescent="0.2">
      <c r="B152" s="33"/>
      <c r="C152" s="207" t="s">
        <v>1289</v>
      </c>
      <c r="D152" s="207" t="s">
        <v>3164</v>
      </c>
      <c r="E152" s="18" t="s">
        <v>231</v>
      </c>
      <c r="F152" s="208">
        <v>40.880000000000003</v>
      </c>
      <c r="H152" s="33"/>
    </row>
    <row r="153" spans="2:8" s="1" customFormat="1" ht="16.899999999999999" customHeight="1" x14ac:dyDescent="0.2">
      <c r="B153" s="33"/>
      <c r="C153" s="203" t="s">
        <v>816</v>
      </c>
      <c r="D153" s="204" t="s">
        <v>1148</v>
      </c>
      <c r="E153" s="205" t="s">
        <v>277</v>
      </c>
      <c r="F153" s="206">
        <v>1.0940000000000001</v>
      </c>
      <c r="H153" s="33"/>
    </row>
    <row r="154" spans="2:8" s="1" customFormat="1" ht="16.899999999999999" customHeight="1" x14ac:dyDescent="0.2">
      <c r="B154" s="33"/>
      <c r="C154" s="207" t="s">
        <v>819</v>
      </c>
      <c r="D154" s="207" t="s">
        <v>1248</v>
      </c>
      <c r="E154" s="18" t="s">
        <v>19</v>
      </c>
      <c r="F154" s="208">
        <v>1.2789999999999999</v>
      </c>
      <c r="H154" s="33"/>
    </row>
    <row r="155" spans="2:8" s="1" customFormat="1" ht="16.899999999999999" customHeight="1" x14ac:dyDescent="0.2">
      <c r="B155" s="33"/>
      <c r="C155" s="207" t="s">
        <v>19</v>
      </c>
      <c r="D155" s="207" t="s">
        <v>1249</v>
      </c>
      <c r="E155" s="18" t="s">
        <v>19</v>
      </c>
      <c r="F155" s="208">
        <v>-0.185</v>
      </c>
      <c r="H155" s="33"/>
    </row>
    <row r="156" spans="2:8" s="1" customFormat="1" ht="16.899999999999999" customHeight="1" x14ac:dyDescent="0.2">
      <c r="B156" s="33"/>
      <c r="C156" s="207" t="s">
        <v>816</v>
      </c>
      <c r="D156" s="207" t="s">
        <v>240</v>
      </c>
      <c r="E156" s="18" t="s">
        <v>19</v>
      </c>
      <c r="F156" s="208">
        <v>1.0940000000000001</v>
      </c>
      <c r="H156" s="33"/>
    </row>
    <row r="157" spans="2:8" s="1" customFormat="1" ht="16.899999999999999" customHeight="1" x14ac:dyDescent="0.2">
      <c r="B157" s="33"/>
      <c r="C157" s="209" t="s">
        <v>3136</v>
      </c>
      <c r="H157" s="33"/>
    </row>
    <row r="158" spans="2:8" s="1" customFormat="1" ht="16.899999999999999" customHeight="1" x14ac:dyDescent="0.2">
      <c r="B158" s="33"/>
      <c r="C158" s="207" t="s">
        <v>882</v>
      </c>
      <c r="D158" s="207" t="s">
        <v>3152</v>
      </c>
      <c r="E158" s="18" t="s">
        <v>277</v>
      </c>
      <c r="F158" s="208">
        <v>1.0940000000000001</v>
      </c>
      <c r="H158" s="33"/>
    </row>
    <row r="159" spans="2:8" s="1" customFormat="1" ht="16.899999999999999" customHeight="1" x14ac:dyDescent="0.2">
      <c r="B159" s="33"/>
      <c r="C159" s="207" t="s">
        <v>890</v>
      </c>
      <c r="D159" s="207" t="s">
        <v>891</v>
      </c>
      <c r="E159" s="18" t="s">
        <v>492</v>
      </c>
      <c r="F159" s="208">
        <v>1.9690000000000001</v>
      </c>
      <c r="H159" s="33"/>
    </row>
    <row r="160" spans="2:8" s="1" customFormat="1" ht="16.899999999999999" customHeight="1" x14ac:dyDescent="0.2">
      <c r="B160" s="33"/>
      <c r="C160" s="203" t="s">
        <v>819</v>
      </c>
      <c r="D160" s="204" t="s">
        <v>820</v>
      </c>
      <c r="E160" s="205" t="s">
        <v>277</v>
      </c>
      <c r="F160" s="206">
        <v>1.2789999999999999</v>
      </c>
      <c r="H160" s="33"/>
    </row>
    <row r="161" spans="2:8" s="1" customFormat="1" ht="16.899999999999999" customHeight="1" x14ac:dyDescent="0.2">
      <c r="B161" s="33"/>
      <c r="C161" s="207" t="s">
        <v>819</v>
      </c>
      <c r="D161" s="207" t="s">
        <v>1248</v>
      </c>
      <c r="E161" s="18" t="s">
        <v>19</v>
      </c>
      <c r="F161" s="208">
        <v>1.2789999999999999</v>
      </c>
      <c r="H161" s="33"/>
    </row>
    <row r="162" spans="2:8" s="1" customFormat="1" ht="16.899999999999999" customHeight="1" x14ac:dyDescent="0.2">
      <c r="B162" s="33"/>
      <c r="C162" s="209" t="s">
        <v>3136</v>
      </c>
      <c r="H162" s="33"/>
    </row>
    <row r="163" spans="2:8" s="1" customFormat="1" ht="16.899999999999999" customHeight="1" x14ac:dyDescent="0.2">
      <c r="B163" s="33"/>
      <c r="C163" s="207" t="s">
        <v>882</v>
      </c>
      <c r="D163" s="207" t="s">
        <v>3152</v>
      </c>
      <c r="E163" s="18" t="s">
        <v>277</v>
      </c>
      <c r="F163" s="208">
        <v>1.0940000000000001</v>
      </c>
      <c r="H163" s="33"/>
    </row>
    <row r="164" spans="2:8" s="1" customFormat="1" ht="16.899999999999999" customHeight="1" x14ac:dyDescent="0.2">
      <c r="B164" s="33"/>
      <c r="C164" s="207" t="s">
        <v>599</v>
      </c>
      <c r="D164" s="207" t="s">
        <v>3148</v>
      </c>
      <c r="E164" s="18" t="s">
        <v>277</v>
      </c>
      <c r="F164" s="208">
        <v>105.563</v>
      </c>
      <c r="H164" s="33"/>
    </row>
    <row r="165" spans="2:8" s="1" customFormat="1" ht="16.899999999999999" customHeight="1" x14ac:dyDescent="0.2">
      <c r="B165" s="33"/>
      <c r="C165" s="207" t="s">
        <v>614</v>
      </c>
      <c r="D165" s="207" t="s">
        <v>615</v>
      </c>
      <c r="E165" s="18" t="s">
        <v>492</v>
      </c>
      <c r="F165" s="208">
        <v>97.340999999999994</v>
      </c>
      <c r="H165" s="33"/>
    </row>
    <row r="166" spans="2:8" s="1" customFormat="1" ht="16.899999999999999" customHeight="1" x14ac:dyDescent="0.2">
      <c r="B166" s="33"/>
      <c r="C166" s="203" t="s">
        <v>603</v>
      </c>
      <c r="D166" s="204" t="s">
        <v>822</v>
      </c>
      <c r="E166" s="205" t="s">
        <v>277</v>
      </c>
      <c r="F166" s="206">
        <v>105.563</v>
      </c>
      <c r="H166" s="33"/>
    </row>
    <row r="167" spans="2:8" s="1" customFormat="1" ht="16.899999999999999" customHeight="1" x14ac:dyDescent="0.2">
      <c r="B167" s="33"/>
      <c r="C167" s="207" t="s">
        <v>19</v>
      </c>
      <c r="D167" s="207" t="s">
        <v>873</v>
      </c>
      <c r="E167" s="18" t="s">
        <v>19</v>
      </c>
      <c r="F167" s="208">
        <v>8.2219999999999995</v>
      </c>
      <c r="H167" s="33"/>
    </row>
    <row r="168" spans="2:8" s="1" customFormat="1" ht="16.899999999999999" customHeight="1" x14ac:dyDescent="0.2">
      <c r="B168" s="33"/>
      <c r="C168" s="207" t="s">
        <v>19</v>
      </c>
      <c r="D168" s="207" t="s">
        <v>813</v>
      </c>
      <c r="E168" s="18" t="s">
        <v>19</v>
      </c>
      <c r="F168" s="208">
        <v>97.340999999999994</v>
      </c>
      <c r="H168" s="33"/>
    </row>
    <row r="169" spans="2:8" s="1" customFormat="1" ht="16.899999999999999" customHeight="1" x14ac:dyDescent="0.2">
      <c r="B169" s="33"/>
      <c r="C169" s="207" t="s">
        <v>603</v>
      </c>
      <c r="D169" s="207" t="s">
        <v>240</v>
      </c>
      <c r="E169" s="18" t="s">
        <v>19</v>
      </c>
      <c r="F169" s="208">
        <v>105.563</v>
      </c>
      <c r="H169" s="33"/>
    </row>
    <row r="170" spans="2:8" s="1" customFormat="1" ht="16.899999999999999" customHeight="1" x14ac:dyDescent="0.2">
      <c r="B170" s="33"/>
      <c r="C170" s="209" t="s">
        <v>3136</v>
      </c>
      <c r="H170" s="33"/>
    </row>
    <row r="171" spans="2:8" s="1" customFormat="1" ht="16.899999999999999" customHeight="1" x14ac:dyDescent="0.2">
      <c r="B171" s="33"/>
      <c r="C171" s="207" t="s">
        <v>599</v>
      </c>
      <c r="D171" s="207" t="s">
        <v>3148</v>
      </c>
      <c r="E171" s="18" t="s">
        <v>277</v>
      </c>
      <c r="F171" s="208">
        <v>105.563</v>
      </c>
      <c r="H171" s="33"/>
    </row>
    <row r="172" spans="2:8" s="1" customFormat="1" ht="16.899999999999999" customHeight="1" x14ac:dyDescent="0.2">
      <c r="B172" s="33"/>
      <c r="C172" s="207" t="s">
        <v>1226</v>
      </c>
      <c r="D172" s="207" t="s">
        <v>3165</v>
      </c>
      <c r="E172" s="18" t="s">
        <v>277</v>
      </c>
      <c r="F172" s="208">
        <v>61.335999999999999</v>
      </c>
      <c r="H172" s="33"/>
    </row>
    <row r="173" spans="2:8" s="1" customFormat="1" ht="16.899999999999999" customHeight="1" x14ac:dyDescent="0.2">
      <c r="B173" s="33"/>
      <c r="C173" s="207" t="s">
        <v>861</v>
      </c>
      <c r="D173" s="207" t="s">
        <v>3153</v>
      </c>
      <c r="E173" s="18" t="s">
        <v>277</v>
      </c>
      <c r="F173" s="208">
        <v>44.226999999999997</v>
      </c>
      <c r="H173" s="33"/>
    </row>
    <row r="174" spans="2:8" s="1" customFormat="1" ht="16.899999999999999" customHeight="1" x14ac:dyDescent="0.2">
      <c r="B174" s="33"/>
      <c r="C174" s="207" t="s">
        <v>1234</v>
      </c>
      <c r="D174" s="207" t="s">
        <v>3166</v>
      </c>
      <c r="E174" s="18" t="s">
        <v>277</v>
      </c>
      <c r="F174" s="208">
        <v>61.335999999999999</v>
      </c>
      <c r="H174" s="33"/>
    </row>
    <row r="175" spans="2:8" s="1" customFormat="1" ht="16.899999999999999" customHeight="1" x14ac:dyDescent="0.2">
      <c r="B175" s="33"/>
      <c r="C175" s="207" t="s">
        <v>592</v>
      </c>
      <c r="D175" s="207" t="s">
        <v>3147</v>
      </c>
      <c r="E175" s="18" t="s">
        <v>277</v>
      </c>
      <c r="F175" s="208">
        <v>44.226999999999997</v>
      </c>
      <c r="H175" s="33"/>
    </row>
    <row r="176" spans="2:8" s="1" customFormat="1" ht="16.899999999999999" customHeight="1" x14ac:dyDescent="0.2">
      <c r="B176" s="33"/>
      <c r="C176" s="207" t="s">
        <v>605</v>
      </c>
      <c r="D176" s="207" t="s">
        <v>3143</v>
      </c>
      <c r="E176" s="18" t="s">
        <v>492</v>
      </c>
      <c r="F176" s="208">
        <v>190.01300000000001</v>
      </c>
      <c r="H176" s="33"/>
    </row>
    <row r="177" spans="2:8" s="1" customFormat="1" ht="16.899999999999999" customHeight="1" x14ac:dyDescent="0.2">
      <c r="B177" s="33"/>
      <c r="C177" s="207" t="s">
        <v>609</v>
      </c>
      <c r="D177" s="207" t="s">
        <v>3144</v>
      </c>
      <c r="E177" s="18" t="s">
        <v>277</v>
      </c>
      <c r="F177" s="208">
        <v>131.94900000000001</v>
      </c>
      <c r="H177" s="33"/>
    </row>
    <row r="178" spans="2:8" s="1" customFormat="1" ht="16.899999999999999" customHeight="1" x14ac:dyDescent="0.2">
      <c r="B178" s="33"/>
      <c r="C178" s="203" t="s">
        <v>1153</v>
      </c>
      <c r="D178" s="204" t="s">
        <v>1154</v>
      </c>
      <c r="E178" s="205" t="s">
        <v>277</v>
      </c>
      <c r="F178" s="206">
        <v>124.45699999999999</v>
      </c>
      <c r="H178" s="33"/>
    </row>
    <row r="179" spans="2:8" s="1" customFormat="1" ht="16.899999999999999" customHeight="1" x14ac:dyDescent="0.2">
      <c r="B179" s="33"/>
      <c r="C179" s="207" t="s">
        <v>1153</v>
      </c>
      <c r="D179" s="207" t="s">
        <v>1182</v>
      </c>
      <c r="E179" s="18" t="s">
        <v>19</v>
      </c>
      <c r="F179" s="208">
        <v>124.45699999999999</v>
      </c>
      <c r="H179" s="33"/>
    </row>
    <row r="180" spans="2:8" s="1" customFormat="1" ht="16.899999999999999" customHeight="1" x14ac:dyDescent="0.2">
      <c r="B180" s="33"/>
      <c r="C180" s="209" t="s">
        <v>3136</v>
      </c>
      <c r="H180" s="33"/>
    </row>
    <row r="181" spans="2:8" s="1" customFormat="1" ht="16.899999999999999" customHeight="1" x14ac:dyDescent="0.2">
      <c r="B181" s="33"/>
      <c r="C181" s="207" t="s">
        <v>1178</v>
      </c>
      <c r="D181" s="207" t="s">
        <v>3167</v>
      </c>
      <c r="E181" s="18" t="s">
        <v>277</v>
      </c>
      <c r="F181" s="208">
        <v>74.674000000000007</v>
      </c>
      <c r="H181" s="33"/>
    </row>
    <row r="182" spans="2:8" s="1" customFormat="1" ht="16.899999999999999" customHeight="1" x14ac:dyDescent="0.2">
      <c r="B182" s="33"/>
      <c r="C182" s="207" t="s">
        <v>1184</v>
      </c>
      <c r="D182" s="207" t="s">
        <v>3168</v>
      </c>
      <c r="E182" s="18" t="s">
        <v>277</v>
      </c>
      <c r="F182" s="208">
        <v>37.337000000000003</v>
      </c>
      <c r="H182" s="33"/>
    </row>
    <row r="183" spans="2:8" s="1" customFormat="1" ht="16.899999999999999" customHeight="1" x14ac:dyDescent="0.2">
      <c r="B183" s="33"/>
      <c r="C183" s="207" t="s">
        <v>1189</v>
      </c>
      <c r="D183" s="207" t="s">
        <v>3169</v>
      </c>
      <c r="E183" s="18" t="s">
        <v>277</v>
      </c>
      <c r="F183" s="208">
        <v>12.446</v>
      </c>
      <c r="H183" s="33"/>
    </row>
    <row r="184" spans="2:8" s="1" customFormat="1" ht="16.899999999999999" customHeight="1" x14ac:dyDescent="0.2">
      <c r="B184" s="33"/>
      <c r="C184" s="207" t="s">
        <v>1226</v>
      </c>
      <c r="D184" s="207" t="s">
        <v>3165</v>
      </c>
      <c r="E184" s="18" t="s">
        <v>277</v>
      </c>
      <c r="F184" s="208">
        <v>61.335999999999999</v>
      </c>
      <c r="H184" s="33"/>
    </row>
    <row r="185" spans="2:8" s="1" customFormat="1" ht="16.899999999999999" customHeight="1" x14ac:dyDescent="0.2">
      <c r="B185" s="33"/>
      <c r="C185" s="207" t="s">
        <v>861</v>
      </c>
      <c r="D185" s="207" t="s">
        <v>3153</v>
      </c>
      <c r="E185" s="18" t="s">
        <v>277</v>
      </c>
      <c r="F185" s="208">
        <v>44.226999999999997</v>
      </c>
      <c r="H185" s="33"/>
    </row>
    <row r="186" spans="2:8" s="1" customFormat="1" ht="16.899999999999999" customHeight="1" x14ac:dyDescent="0.2">
      <c r="B186" s="33"/>
      <c r="C186" s="207" t="s">
        <v>1234</v>
      </c>
      <c r="D186" s="207" t="s">
        <v>3166</v>
      </c>
      <c r="E186" s="18" t="s">
        <v>277</v>
      </c>
      <c r="F186" s="208">
        <v>61.335999999999999</v>
      </c>
      <c r="H186" s="33"/>
    </row>
    <row r="187" spans="2:8" s="1" customFormat="1" ht="16.899999999999999" customHeight="1" x14ac:dyDescent="0.2">
      <c r="B187" s="33"/>
      <c r="C187" s="207" t="s">
        <v>592</v>
      </c>
      <c r="D187" s="207" t="s">
        <v>3147</v>
      </c>
      <c r="E187" s="18" t="s">
        <v>277</v>
      </c>
      <c r="F187" s="208">
        <v>44.226999999999997</v>
      </c>
      <c r="H187" s="33"/>
    </row>
    <row r="188" spans="2:8" s="1" customFormat="1" ht="16.899999999999999" customHeight="1" x14ac:dyDescent="0.2">
      <c r="B188" s="33"/>
      <c r="C188" s="207" t="s">
        <v>609</v>
      </c>
      <c r="D188" s="207" t="s">
        <v>3144</v>
      </c>
      <c r="E188" s="18" t="s">
        <v>277</v>
      </c>
      <c r="F188" s="208">
        <v>131.94900000000001</v>
      </c>
      <c r="H188" s="33"/>
    </row>
    <row r="189" spans="2:8" s="1" customFormat="1" ht="16.899999999999999" customHeight="1" x14ac:dyDescent="0.2">
      <c r="B189" s="33"/>
      <c r="C189" s="207" t="s">
        <v>614</v>
      </c>
      <c r="D189" s="207" t="s">
        <v>615</v>
      </c>
      <c r="E189" s="18" t="s">
        <v>492</v>
      </c>
      <c r="F189" s="208">
        <v>97.340999999999994</v>
      </c>
      <c r="H189" s="33"/>
    </row>
    <row r="190" spans="2:8" s="1" customFormat="1" ht="16.899999999999999" customHeight="1" x14ac:dyDescent="0.2">
      <c r="B190" s="33"/>
      <c r="C190" s="203" t="s">
        <v>824</v>
      </c>
      <c r="D190" s="204" t="s">
        <v>1156</v>
      </c>
      <c r="E190" s="205" t="s">
        <v>277</v>
      </c>
      <c r="F190" s="206">
        <v>15.714</v>
      </c>
      <c r="H190" s="33"/>
    </row>
    <row r="191" spans="2:8" s="1" customFormat="1" ht="16.899999999999999" customHeight="1" x14ac:dyDescent="0.2">
      <c r="B191" s="33"/>
      <c r="C191" s="207" t="s">
        <v>19</v>
      </c>
      <c r="D191" s="207" t="s">
        <v>837</v>
      </c>
      <c r="E191" s="18" t="s">
        <v>19</v>
      </c>
      <c r="F191" s="208">
        <v>0</v>
      </c>
      <c r="H191" s="33"/>
    </row>
    <row r="192" spans="2:8" s="1" customFormat="1" ht="16.899999999999999" customHeight="1" x14ac:dyDescent="0.2">
      <c r="B192" s="33"/>
      <c r="C192" s="207" t="s">
        <v>19</v>
      </c>
      <c r="D192" s="207" t="s">
        <v>1198</v>
      </c>
      <c r="E192" s="18" t="s">
        <v>19</v>
      </c>
      <c r="F192" s="208">
        <v>4.68</v>
      </c>
      <c r="H192" s="33"/>
    </row>
    <row r="193" spans="2:8" s="1" customFormat="1" ht="16.899999999999999" customHeight="1" x14ac:dyDescent="0.2">
      <c r="B193" s="33"/>
      <c r="C193" s="207" t="s">
        <v>19</v>
      </c>
      <c r="D193" s="207" t="s">
        <v>842</v>
      </c>
      <c r="E193" s="18" t="s">
        <v>19</v>
      </c>
      <c r="F193" s="208">
        <v>0</v>
      </c>
      <c r="H193" s="33"/>
    </row>
    <row r="194" spans="2:8" s="1" customFormat="1" ht="16.899999999999999" customHeight="1" x14ac:dyDescent="0.2">
      <c r="B194" s="33"/>
      <c r="C194" s="207" t="s">
        <v>19</v>
      </c>
      <c r="D194" s="207" t="s">
        <v>1199</v>
      </c>
      <c r="E194" s="18" t="s">
        <v>19</v>
      </c>
      <c r="F194" s="208">
        <v>12.5</v>
      </c>
      <c r="H194" s="33"/>
    </row>
    <row r="195" spans="2:8" s="1" customFormat="1" ht="16.899999999999999" customHeight="1" x14ac:dyDescent="0.2">
      <c r="B195" s="33"/>
      <c r="C195" s="207" t="s">
        <v>19</v>
      </c>
      <c r="D195" s="207" t="s">
        <v>1200</v>
      </c>
      <c r="E195" s="18" t="s">
        <v>19</v>
      </c>
      <c r="F195" s="208">
        <v>0</v>
      </c>
      <c r="H195" s="33"/>
    </row>
    <row r="196" spans="2:8" s="1" customFormat="1" ht="16.899999999999999" customHeight="1" x14ac:dyDescent="0.2">
      <c r="B196" s="33"/>
      <c r="C196" s="207" t="s">
        <v>19</v>
      </c>
      <c r="D196" s="207" t="s">
        <v>1201</v>
      </c>
      <c r="E196" s="18" t="s">
        <v>19</v>
      </c>
      <c r="F196" s="208">
        <v>-1.466</v>
      </c>
      <c r="H196" s="33"/>
    </row>
    <row r="197" spans="2:8" s="1" customFormat="1" ht="16.899999999999999" customHeight="1" x14ac:dyDescent="0.2">
      <c r="B197" s="33"/>
      <c r="C197" s="207" t="s">
        <v>824</v>
      </c>
      <c r="D197" s="207" t="s">
        <v>310</v>
      </c>
      <c r="E197" s="18" t="s">
        <v>19</v>
      </c>
      <c r="F197" s="208">
        <v>15.714</v>
      </c>
      <c r="H197" s="33"/>
    </row>
    <row r="198" spans="2:8" s="1" customFormat="1" ht="16.899999999999999" customHeight="1" x14ac:dyDescent="0.2">
      <c r="B198" s="33"/>
      <c r="C198" s="209" t="s">
        <v>3136</v>
      </c>
      <c r="H198" s="33"/>
    </row>
    <row r="199" spans="2:8" s="1" customFormat="1" ht="16.899999999999999" customHeight="1" x14ac:dyDescent="0.2">
      <c r="B199" s="33"/>
      <c r="C199" s="207" t="s">
        <v>1194</v>
      </c>
      <c r="D199" s="207" t="s">
        <v>3170</v>
      </c>
      <c r="E199" s="18" t="s">
        <v>277</v>
      </c>
      <c r="F199" s="208">
        <v>9.4280000000000008</v>
      </c>
      <c r="H199" s="33"/>
    </row>
    <row r="200" spans="2:8" s="1" customFormat="1" ht="16.899999999999999" customHeight="1" x14ac:dyDescent="0.2">
      <c r="B200" s="33"/>
      <c r="C200" s="207" t="s">
        <v>1203</v>
      </c>
      <c r="D200" s="207" t="s">
        <v>3171</v>
      </c>
      <c r="E200" s="18" t="s">
        <v>277</v>
      </c>
      <c r="F200" s="208">
        <v>4.7140000000000004</v>
      </c>
      <c r="H200" s="33"/>
    </row>
    <row r="201" spans="2:8" s="1" customFormat="1" ht="16.899999999999999" customHeight="1" x14ac:dyDescent="0.2">
      <c r="B201" s="33"/>
      <c r="C201" s="207" t="s">
        <v>1208</v>
      </c>
      <c r="D201" s="207" t="s">
        <v>3172</v>
      </c>
      <c r="E201" s="18" t="s">
        <v>277</v>
      </c>
      <c r="F201" s="208">
        <v>1.571</v>
      </c>
      <c r="H201" s="33"/>
    </row>
    <row r="202" spans="2:8" s="1" customFormat="1" ht="16.899999999999999" customHeight="1" x14ac:dyDescent="0.2">
      <c r="B202" s="33"/>
      <c r="C202" s="207" t="s">
        <v>1226</v>
      </c>
      <c r="D202" s="207" t="s">
        <v>3165</v>
      </c>
      <c r="E202" s="18" t="s">
        <v>277</v>
      </c>
      <c r="F202" s="208">
        <v>61.335999999999999</v>
      </c>
      <c r="H202" s="33"/>
    </row>
    <row r="203" spans="2:8" s="1" customFormat="1" ht="16.899999999999999" customHeight="1" x14ac:dyDescent="0.2">
      <c r="B203" s="33"/>
      <c r="C203" s="207" t="s">
        <v>861</v>
      </c>
      <c r="D203" s="207" t="s">
        <v>3153</v>
      </c>
      <c r="E203" s="18" t="s">
        <v>277</v>
      </c>
      <c r="F203" s="208">
        <v>44.226999999999997</v>
      </c>
      <c r="H203" s="33"/>
    </row>
    <row r="204" spans="2:8" s="1" customFormat="1" ht="16.899999999999999" customHeight="1" x14ac:dyDescent="0.2">
      <c r="B204" s="33"/>
      <c r="C204" s="207" t="s">
        <v>1234</v>
      </c>
      <c r="D204" s="207" t="s">
        <v>3166</v>
      </c>
      <c r="E204" s="18" t="s">
        <v>277</v>
      </c>
      <c r="F204" s="208">
        <v>61.335999999999999</v>
      </c>
      <c r="H204" s="33"/>
    </row>
    <row r="205" spans="2:8" s="1" customFormat="1" ht="16.899999999999999" customHeight="1" x14ac:dyDescent="0.2">
      <c r="B205" s="33"/>
      <c r="C205" s="207" t="s">
        <v>592</v>
      </c>
      <c r="D205" s="207" t="s">
        <v>3147</v>
      </c>
      <c r="E205" s="18" t="s">
        <v>277</v>
      </c>
      <c r="F205" s="208">
        <v>44.226999999999997</v>
      </c>
      <c r="H205" s="33"/>
    </row>
    <row r="206" spans="2:8" s="1" customFormat="1" ht="16.899999999999999" customHeight="1" x14ac:dyDescent="0.2">
      <c r="B206" s="33"/>
      <c r="C206" s="207" t="s">
        <v>609</v>
      </c>
      <c r="D206" s="207" t="s">
        <v>3144</v>
      </c>
      <c r="E206" s="18" t="s">
        <v>277</v>
      </c>
      <c r="F206" s="208">
        <v>131.94900000000001</v>
      </c>
      <c r="H206" s="33"/>
    </row>
    <row r="207" spans="2:8" s="1" customFormat="1" ht="16.899999999999999" customHeight="1" x14ac:dyDescent="0.2">
      <c r="B207" s="33"/>
      <c r="C207" s="207" t="s">
        <v>614</v>
      </c>
      <c r="D207" s="207" t="s">
        <v>615</v>
      </c>
      <c r="E207" s="18" t="s">
        <v>492</v>
      </c>
      <c r="F207" s="208">
        <v>97.340999999999994</v>
      </c>
      <c r="H207" s="33"/>
    </row>
    <row r="208" spans="2:8" s="1" customFormat="1" ht="26.45" customHeight="1" x14ac:dyDescent="0.2">
      <c r="B208" s="33"/>
      <c r="C208" s="202" t="s">
        <v>3173</v>
      </c>
      <c r="D208" s="202" t="s">
        <v>142</v>
      </c>
      <c r="H208" s="33"/>
    </row>
    <row r="209" spans="2:8" s="1" customFormat="1" ht="16.899999999999999" customHeight="1" x14ac:dyDescent="0.2">
      <c r="B209" s="33"/>
      <c r="C209" s="203" t="s">
        <v>808</v>
      </c>
      <c r="D209" s="204" t="s">
        <v>1140</v>
      </c>
      <c r="E209" s="205" t="s">
        <v>277</v>
      </c>
      <c r="F209" s="206">
        <v>2.0609999999999999</v>
      </c>
      <c r="H209" s="33"/>
    </row>
    <row r="210" spans="2:8" s="1" customFormat="1" ht="16.899999999999999" customHeight="1" x14ac:dyDescent="0.2">
      <c r="B210" s="33"/>
      <c r="C210" s="207" t="s">
        <v>19</v>
      </c>
      <c r="D210" s="207" t="s">
        <v>1455</v>
      </c>
      <c r="E210" s="18" t="s">
        <v>19</v>
      </c>
      <c r="F210" s="208">
        <v>1.4359999999999999</v>
      </c>
      <c r="H210" s="33"/>
    </row>
    <row r="211" spans="2:8" s="1" customFormat="1" ht="16.899999999999999" customHeight="1" x14ac:dyDescent="0.2">
      <c r="B211" s="33"/>
      <c r="C211" s="207" t="s">
        <v>19</v>
      </c>
      <c r="D211" s="207" t="s">
        <v>1270</v>
      </c>
      <c r="E211" s="18" t="s">
        <v>19</v>
      </c>
      <c r="F211" s="208">
        <v>0.625</v>
      </c>
      <c r="H211" s="33"/>
    </row>
    <row r="212" spans="2:8" s="1" customFormat="1" ht="16.899999999999999" customHeight="1" x14ac:dyDescent="0.2">
      <c r="B212" s="33"/>
      <c r="C212" s="207" t="s">
        <v>808</v>
      </c>
      <c r="D212" s="207" t="s">
        <v>240</v>
      </c>
      <c r="E212" s="18" t="s">
        <v>19</v>
      </c>
      <c r="F212" s="208">
        <v>2.0609999999999999</v>
      </c>
      <c r="H212" s="33"/>
    </row>
    <row r="213" spans="2:8" s="1" customFormat="1" ht="16.899999999999999" customHeight="1" x14ac:dyDescent="0.2">
      <c r="B213" s="33"/>
      <c r="C213" s="209" t="s">
        <v>3136</v>
      </c>
      <c r="H213" s="33"/>
    </row>
    <row r="214" spans="2:8" s="1" customFormat="1" ht="16.899999999999999" customHeight="1" x14ac:dyDescent="0.2">
      <c r="B214" s="33"/>
      <c r="C214" s="207" t="s">
        <v>1265</v>
      </c>
      <c r="D214" s="207" t="s">
        <v>3160</v>
      </c>
      <c r="E214" s="18" t="s">
        <v>277</v>
      </c>
      <c r="F214" s="208">
        <v>2.0609999999999999</v>
      </c>
      <c r="H214" s="33"/>
    </row>
    <row r="215" spans="2:8" s="1" customFormat="1" ht="16.899999999999999" customHeight="1" x14ac:dyDescent="0.2">
      <c r="B215" s="33"/>
      <c r="C215" s="207" t="s">
        <v>599</v>
      </c>
      <c r="D215" s="207" t="s">
        <v>3148</v>
      </c>
      <c r="E215" s="18" t="s">
        <v>277</v>
      </c>
      <c r="F215" s="208">
        <v>112.02200000000001</v>
      </c>
      <c r="H215" s="33"/>
    </row>
    <row r="216" spans="2:8" s="1" customFormat="1" ht="16.899999999999999" customHeight="1" x14ac:dyDescent="0.2">
      <c r="B216" s="33"/>
      <c r="C216" s="207" t="s">
        <v>614</v>
      </c>
      <c r="D216" s="207" t="s">
        <v>615</v>
      </c>
      <c r="E216" s="18" t="s">
        <v>492</v>
      </c>
      <c r="F216" s="208">
        <v>190.15199999999999</v>
      </c>
      <c r="H216" s="33"/>
    </row>
    <row r="217" spans="2:8" s="1" customFormat="1" ht="16.899999999999999" customHeight="1" x14ac:dyDescent="0.2">
      <c r="B217" s="33"/>
      <c r="C217" s="203" t="s">
        <v>811</v>
      </c>
      <c r="D217" s="204" t="s">
        <v>1142</v>
      </c>
      <c r="E217" s="205" t="s">
        <v>826</v>
      </c>
      <c r="F217" s="206">
        <v>1.7130000000000001</v>
      </c>
      <c r="H217" s="33"/>
    </row>
    <row r="218" spans="2:8" s="1" customFormat="1" ht="16.899999999999999" customHeight="1" x14ac:dyDescent="0.2">
      <c r="B218" s="33"/>
      <c r="C218" s="207" t="s">
        <v>19</v>
      </c>
      <c r="D218" s="207" t="s">
        <v>1452</v>
      </c>
      <c r="E218" s="18" t="s">
        <v>19</v>
      </c>
      <c r="F218" s="208">
        <v>1.077</v>
      </c>
      <c r="H218" s="33"/>
    </row>
    <row r="219" spans="2:8" s="1" customFormat="1" ht="16.899999999999999" customHeight="1" x14ac:dyDescent="0.2">
      <c r="B219" s="33"/>
      <c r="C219" s="207" t="s">
        <v>19</v>
      </c>
      <c r="D219" s="207" t="s">
        <v>1453</v>
      </c>
      <c r="E219" s="18" t="s">
        <v>19</v>
      </c>
      <c r="F219" s="208">
        <v>0.63600000000000001</v>
      </c>
      <c r="H219" s="33"/>
    </row>
    <row r="220" spans="2:8" s="1" customFormat="1" ht="16.899999999999999" customHeight="1" x14ac:dyDescent="0.2">
      <c r="B220" s="33"/>
      <c r="C220" s="207" t="s">
        <v>811</v>
      </c>
      <c r="D220" s="207" t="s">
        <v>240</v>
      </c>
      <c r="E220" s="18" t="s">
        <v>19</v>
      </c>
      <c r="F220" s="208">
        <v>1.7130000000000001</v>
      </c>
      <c r="H220" s="33"/>
    </row>
    <row r="221" spans="2:8" s="1" customFormat="1" ht="16.899999999999999" customHeight="1" x14ac:dyDescent="0.2">
      <c r="B221" s="33"/>
      <c r="C221" s="209" t="s">
        <v>3136</v>
      </c>
      <c r="H221" s="33"/>
    </row>
    <row r="222" spans="2:8" s="1" customFormat="1" ht="16.899999999999999" customHeight="1" x14ac:dyDescent="0.2">
      <c r="B222" s="33"/>
      <c r="C222" s="207" t="s">
        <v>901</v>
      </c>
      <c r="D222" s="207" t="s">
        <v>3151</v>
      </c>
      <c r="E222" s="18" t="s">
        <v>277</v>
      </c>
      <c r="F222" s="208">
        <v>1.7130000000000001</v>
      </c>
      <c r="H222" s="33"/>
    </row>
    <row r="223" spans="2:8" s="1" customFormat="1" ht="16.899999999999999" customHeight="1" x14ac:dyDescent="0.2">
      <c r="B223" s="33"/>
      <c r="C223" s="207" t="s">
        <v>599</v>
      </c>
      <c r="D223" s="207" t="s">
        <v>3148</v>
      </c>
      <c r="E223" s="18" t="s">
        <v>277</v>
      </c>
      <c r="F223" s="208">
        <v>112.02200000000001</v>
      </c>
      <c r="H223" s="33"/>
    </row>
    <row r="224" spans="2:8" s="1" customFormat="1" ht="16.899999999999999" customHeight="1" x14ac:dyDescent="0.2">
      <c r="B224" s="33"/>
      <c r="C224" s="207" t="s">
        <v>614</v>
      </c>
      <c r="D224" s="207" t="s">
        <v>615</v>
      </c>
      <c r="E224" s="18" t="s">
        <v>492</v>
      </c>
      <c r="F224" s="208">
        <v>190.15199999999999</v>
      </c>
      <c r="H224" s="33"/>
    </row>
    <row r="225" spans="2:8" s="1" customFormat="1" ht="16.899999999999999" customHeight="1" x14ac:dyDescent="0.2">
      <c r="B225" s="33"/>
      <c r="C225" s="203" t="s">
        <v>813</v>
      </c>
      <c r="D225" s="204" t="s">
        <v>814</v>
      </c>
      <c r="E225" s="205" t="s">
        <v>277</v>
      </c>
      <c r="F225" s="206">
        <v>105.64</v>
      </c>
      <c r="H225" s="33"/>
    </row>
    <row r="226" spans="2:8" s="1" customFormat="1" ht="16.899999999999999" customHeight="1" x14ac:dyDescent="0.2">
      <c r="B226" s="33"/>
      <c r="C226" s="207" t="s">
        <v>19</v>
      </c>
      <c r="D226" s="207" t="s">
        <v>1417</v>
      </c>
      <c r="E226" s="18" t="s">
        <v>19</v>
      </c>
      <c r="F226" s="208">
        <v>105.64</v>
      </c>
      <c r="H226" s="33"/>
    </row>
    <row r="227" spans="2:8" s="1" customFormat="1" ht="16.899999999999999" customHeight="1" x14ac:dyDescent="0.2">
      <c r="B227" s="33"/>
      <c r="C227" s="207" t="s">
        <v>813</v>
      </c>
      <c r="D227" s="207" t="s">
        <v>240</v>
      </c>
      <c r="E227" s="18" t="s">
        <v>19</v>
      </c>
      <c r="F227" s="208">
        <v>105.64</v>
      </c>
      <c r="H227" s="33"/>
    </row>
    <row r="228" spans="2:8" s="1" customFormat="1" ht="16.899999999999999" customHeight="1" x14ac:dyDescent="0.2">
      <c r="B228" s="33"/>
      <c r="C228" s="209" t="s">
        <v>3136</v>
      </c>
      <c r="H228" s="33"/>
    </row>
    <row r="229" spans="2:8" s="1" customFormat="1" ht="16.899999999999999" customHeight="1" x14ac:dyDescent="0.2">
      <c r="B229" s="33"/>
      <c r="C229" s="207" t="s">
        <v>614</v>
      </c>
      <c r="D229" s="207" t="s">
        <v>615</v>
      </c>
      <c r="E229" s="18" t="s">
        <v>492</v>
      </c>
      <c r="F229" s="208">
        <v>105.64</v>
      </c>
      <c r="H229" s="33"/>
    </row>
    <row r="230" spans="2:8" s="1" customFormat="1" ht="16.899999999999999" customHeight="1" x14ac:dyDescent="0.2">
      <c r="B230" s="33"/>
      <c r="C230" s="207" t="s">
        <v>599</v>
      </c>
      <c r="D230" s="207" t="s">
        <v>3148</v>
      </c>
      <c r="E230" s="18" t="s">
        <v>277</v>
      </c>
      <c r="F230" s="208">
        <v>112.02200000000001</v>
      </c>
      <c r="H230" s="33"/>
    </row>
    <row r="231" spans="2:8" s="1" customFormat="1" ht="16.899999999999999" customHeight="1" x14ac:dyDescent="0.2">
      <c r="B231" s="33"/>
      <c r="C231" s="207" t="s">
        <v>609</v>
      </c>
      <c r="D231" s="207" t="s">
        <v>3144</v>
      </c>
      <c r="E231" s="18" t="s">
        <v>277</v>
      </c>
      <c r="F231" s="208">
        <v>119.104</v>
      </c>
      <c r="H231" s="33"/>
    </row>
    <row r="232" spans="2:8" s="1" customFormat="1" ht="16.899999999999999" customHeight="1" x14ac:dyDescent="0.2">
      <c r="B232" s="33"/>
      <c r="C232" s="203" t="s">
        <v>816</v>
      </c>
      <c r="D232" s="204" t="s">
        <v>817</v>
      </c>
      <c r="E232" s="205" t="s">
        <v>277</v>
      </c>
      <c r="F232" s="206">
        <v>2.423</v>
      </c>
      <c r="H232" s="33"/>
    </row>
    <row r="233" spans="2:8" s="1" customFormat="1" ht="16.899999999999999" customHeight="1" x14ac:dyDescent="0.2">
      <c r="B233" s="33"/>
      <c r="C233" s="207" t="s">
        <v>819</v>
      </c>
      <c r="D233" s="207" t="s">
        <v>1420</v>
      </c>
      <c r="E233" s="18" t="s">
        <v>19</v>
      </c>
      <c r="F233" s="208">
        <v>2.6080000000000001</v>
      </c>
      <c r="H233" s="33"/>
    </row>
    <row r="234" spans="2:8" s="1" customFormat="1" ht="16.899999999999999" customHeight="1" x14ac:dyDescent="0.2">
      <c r="B234" s="33"/>
      <c r="C234" s="207" t="s">
        <v>19</v>
      </c>
      <c r="D234" s="207" t="s">
        <v>1249</v>
      </c>
      <c r="E234" s="18" t="s">
        <v>19</v>
      </c>
      <c r="F234" s="208">
        <v>-0.185</v>
      </c>
      <c r="H234" s="33"/>
    </row>
    <row r="235" spans="2:8" s="1" customFormat="1" ht="16.899999999999999" customHeight="1" x14ac:dyDescent="0.2">
      <c r="B235" s="33"/>
      <c r="C235" s="207" t="s">
        <v>816</v>
      </c>
      <c r="D235" s="207" t="s">
        <v>240</v>
      </c>
      <c r="E235" s="18" t="s">
        <v>19</v>
      </c>
      <c r="F235" s="208">
        <v>2.423</v>
      </c>
      <c r="H235" s="33"/>
    </row>
    <row r="236" spans="2:8" s="1" customFormat="1" ht="16.899999999999999" customHeight="1" x14ac:dyDescent="0.2">
      <c r="B236" s="33"/>
      <c r="C236" s="209" t="s">
        <v>3136</v>
      </c>
      <c r="H236" s="33"/>
    </row>
    <row r="237" spans="2:8" s="1" customFormat="1" ht="16.899999999999999" customHeight="1" x14ac:dyDescent="0.2">
      <c r="B237" s="33"/>
      <c r="C237" s="207" t="s">
        <v>882</v>
      </c>
      <c r="D237" s="207" t="s">
        <v>3152</v>
      </c>
      <c r="E237" s="18" t="s">
        <v>277</v>
      </c>
      <c r="F237" s="208">
        <v>2.423</v>
      </c>
      <c r="H237" s="33"/>
    </row>
    <row r="238" spans="2:8" s="1" customFormat="1" ht="16.899999999999999" customHeight="1" x14ac:dyDescent="0.2">
      <c r="B238" s="33"/>
      <c r="C238" s="207" t="s">
        <v>890</v>
      </c>
      <c r="D238" s="207" t="s">
        <v>891</v>
      </c>
      <c r="E238" s="18" t="s">
        <v>492</v>
      </c>
      <c r="F238" s="208">
        <v>2.423</v>
      </c>
      <c r="H238" s="33"/>
    </row>
    <row r="239" spans="2:8" s="1" customFormat="1" ht="16.899999999999999" customHeight="1" x14ac:dyDescent="0.2">
      <c r="B239" s="33"/>
      <c r="C239" s="203" t="s">
        <v>819</v>
      </c>
      <c r="D239" s="204" t="s">
        <v>820</v>
      </c>
      <c r="E239" s="205" t="s">
        <v>277</v>
      </c>
      <c r="F239" s="206">
        <v>2.6080000000000001</v>
      </c>
      <c r="H239" s="33"/>
    </row>
    <row r="240" spans="2:8" s="1" customFormat="1" ht="16.899999999999999" customHeight="1" x14ac:dyDescent="0.2">
      <c r="B240" s="33"/>
      <c r="C240" s="207" t="s">
        <v>819</v>
      </c>
      <c r="D240" s="207" t="s">
        <v>1420</v>
      </c>
      <c r="E240" s="18" t="s">
        <v>19</v>
      </c>
      <c r="F240" s="208">
        <v>2.6080000000000001</v>
      </c>
      <c r="H240" s="33"/>
    </row>
    <row r="241" spans="2:8" s="1" customFormat="1" ht="16.899999999999999" customHeight="1" x14ac:dyDescent="0.2">
      <c r="B241" s="33"/>
      <c r="C241" s="209" t="s">
        <v>3136</v>
      </c>
      <c r="H241" s="33"/>
    </row>
    <row r="242" spans="2:8" s="1" customFormat="1" ht="16.899999999999999" customHeight="1" x14ac:dyDescent="0.2">
      <c r="B242" s="33"/>
      <c r="C242" s="207" t="s">
        <v>882</v>
      </c>
      <c r="D242" s="207" t="s">
        <v>3152</v>
      </c>
      <c r="E242" s="18" t="s">
        <v>277</v>
      </c>
      <c r="F242" s="208">
        <v>2.423</v>
      </c>
      <c r="H242" s="33"/>
    </row>
    <row r="243" spans="2:8" s="1" customFormat="1" ht="16.899999999999999" customHeight="1" x14ac:dyDescent="0.2">
      <c r="B243" s="33"/>
      <c r="C243" s="207" t="s">
        <v>599</v>
      </c>
      <c r="D243" s="207" t="s">
        <v>3148</v>
      </c>
      <c r="E243" s="18" t="s">
        <v>277</v>
      </c>
      <c r="F243" s="208">
        <v>112.02200000000001</v>
      </c>
      <c r="H243" s="33"/>
    </row>
    <row r="244" spans="2:8" s="1" customFormat="1" ht="16.899999999999999" customHeight="1" x14ac:dyDescent="0.2">
      <c r="B244" s="33"/>
      <c r="C244" s="207" t="s">
        <v>614</v>
      </c>
      <c r="D244" s="207" t="s">
        <v>615</v>
      </c>
      <c r="E244" s="18" t="s">
        <v>492</v>
      </c>
      <c r="F244" s="208">
        <v>190.15199999999999</v>
      </c>
      <c r="H244" s="33"/>
    </row>
    <row r="245" spans="2:8" s="1" customFormat="1" ht="16.899999999999999" customHeight="1" x14ac:dyDescent="0.2">
      <c r="B245" s="33"/>
      <c r="C245" s="203" t="s">
        <v>1351</v>
      </c>
      <c r="D245" s="204" t="s">
        <v>1352</v>
      </c>
      <c r="E245" s="205" t="s">
        <v>396</v>
      </c>
      <c r="F245" s="206">
        <v>21.902000000000001</v>
      </c>
      <c r="H245" s="33"/>
    </row>
    <row r="246" spans="2:8" s="1" customFormat="1" ht="16.899999999999999" customHeight="1" x14ac:dyDescent="0.2">
      <c r="B246" s="33"/>
      <c r="C246" s="207" t="s">
        <v>19</v>
      </c>
      <c r="D246" s="207" t="s">
        <v>1426</v>
      </c>
      <c r="E246" s="18" t="s">
        <v>19</v>
      </c>
      <c r="F246" s="208">
        <v>21.902000000000001</v>
      </c>
      <c r="H246" s="33"/>
    </row>
    <row r="247" spans="2:8" s="1" customFormat="1" ht="16.899999999999999" customHeight="1" x14ac:dyDescent="0.2">
      <c r="B247" s="33"/>
      <c r="C247" s="207" t="s">
        <v>1351</v>
      </c>
      <c r="D247" s="207" t="s">
        <v>240</v>
      </c>
      <c r="E247" s="18" t="s">
        <v>19</v>
      </c>
      <c r="F247" s="208">
        <v>21.902000000000001</v>
      </c>
      <c r="H247" s="33"/>
    </row>
    <row r="248" spans="2:8" s="1" customFormat="1" ht="16.899999999999999" customHeight="1" x14ac:dyDescent="0.2">
      <c r="B248" s="33"/>
      <c r="C248" s="209" t="s">
        <v>3136</v>
      </c>
      <c r="H248" s="33"/>
    </row>
    <row r="249" spans="2:8" s="1" customFormat="1" ht="16.899999999999999" customHeight="1" x14ac:dyDescent="0.2">
      <c r="B249" s="33"/>
      <c r="C249" s="207" t="s">
        <v>1422</v>
      </c>
      <c r="D249" s="207" t="s">
        <v>3174</v>
      </c>
      <c r="E249" s="18" t="s">
        <v>231</v>
      </c>
      <c r="F249" s="208">
        <v>21.902000000000001</v>
      </c>
      <c r="H249" s="33"/>
    </row>
    <row r="250" spans="2:8" s="1" customFormat="1" ht="16.899999999999999" customHeight="1" x14ac:dyDescent="0.2">
      <c r="B250" s="33"/>
      <c r="C250" s="207" t="s">
        <v>1368</v>
      </c>
      <c r="D250" s="207" t="s">
        <v>3175</v>
      </c>
      <c r="E250" s="18" t="s">
        <v>231</v>
      </c>
      <c r="F250" s="208">
        <v>21.902000000000001</v>
      </c>
      <c r="H250" s="33"/>
    </row>
    <row r="251" spans="2:8" s="1" customFormat="1" ht="16.899999999999999" customHeight="1" x14ac:dyDescent="0.2">
      <c r="B251" s="33"/>
      <c r="C251" s="207" t="s">
        <v>1427</v>
      </c>
      <c r="D251" s="207" t="s">
        <v>3176</v>
      </c>
      <c r="E251" s="18" t="s">
        <v>231</v>
      </c>
      <c r="F251" s="208">
        <v>21.902000000000001</v>
      </c>
      <c r="H251" s="33"/>
    </row>
    <row r="252" spans="2:8" s="1" customFormat="1" ht="16.899999999999999" customHeight="1" x14ac:dyDescent="0.2">
      <c r="B252" s="33"/>
      <c r="C252" s="207" t="s">
        <v>1433</v>
      </c>
      <c r="D252" s="207" t="s">
        <v>3177</v>
      </c>
      <c r="E252" s="18" t="s">
        <v>231</v>
      </c>
      <c r="F252" s="208">
        <v>21.902000000000001</v>
      </c>
      <c r="H252" s="33"/>
    </row>
    <row r="253" spans="2:8" s="1" customFormat="1" ht="16.899999999999999" customHeight="1" x14ac:dyDescent="0.2">
      <c r="B253" s="33"/>
      <c r="C253" s="207" t="s">
        <v>1437</v>
      </c>
      <c r="D253" s="207" t="s">
        <v>3178</v>
      </c>
      <c r="E253" s="18" t="s">
        <v>231</v>
      </c>
      <c r="F253" s="208">
        <v>21.902000000000001</v>
      </c>
      <c r="H253" s="33"/>
    </row>
    <row r="254" spans="2:8" s="1" customFormat="1" ht="16.899999999999999" customHeight="1" x14ac:dyDescent="0.2">
      <c r="B254" s="33"/>
      <c r="C254" s="207" t="s">
        <v>349</v>
      </c>
      <c r="D254" s="207" t="s">
        <v>3179</v>
      </c>
      <c r="E254" s="18" t="s">
        <v>277</v>
      </c>
      <c r="F254" s="208">
        <v>2.19</v>
      </c>
      <c r="H254" s="33"/>
    </row>
    <row r="255" spans="2:8" s="1" customFormat="1" ht="16.899999999999999" customHeight="1" x14ac:dyDescent="0.2">
      <c r="B255" s="33"/>
      <c r="C255" s="207" t="s">
        <v>332</v>
      </c>
      <c r="D255" s="207" t="s">
        <v>333</v>
      </c>
      <c r="E255" s="18" t="s">
        <v>334</v>
      </c>
      <c r="F255" s="208">
        <v>0.32900000000000001</v>
      </c>
      <c r="H255" s="33"/>
    </row>
    <row r="256" spans="2:8" s="1" customFormat="1" ht="16.899999999999999" customHeight="1" x14ac:dyDescent="0.2">
      <c r="B256" s="33"/>
      <c r="C256" s="203" t="s">
        <v>603</v>
      </c>
      <c r="D256" s="204" t="s">
        <v>822</v>
      </c>
      <c r="E256" s="205" t="s">
        <v>277</v>
      </c>
      <c r="F256" s="206">
        <v>112.02200000000001</v>
      </c>
      <c r="H256" s="33"/>
    </row>
    <row r="257" spans="2:8" s="1" customFormat="1" ht="16.899999999999999" customHeight="1" x14ac:dyDescent="0.2">
      <c r="B257" s="33"/>
      <c r="C257" s="207" t="s">
        <v>19</v>
      </c>
      <c r="D257" s="207" t="s">
        <v>873</v>
      </c>
      <c r="E257" s="18" t="s">
        <v>19</v>
      </c>
      <c r="F257" s="208">
        <v>6.3819999999999997</v>
      </c>
      <c r="H257" s="33"/>
    </row>
    <row r="258" spans="2:8" s="1" customFormat="1" ht="16.899999999999999" customHeight="1" x14ac:dyDescent="0.2">
      <c r="B258" s="33"/>
      <c r="C258" s="207" t="s">
        <v>19</v>
      </c>
      <c r="D258" s="207" t="s">
        <v>813</v>
      </c>
      <c r="E258" s="18" t="s">
        <v>19</v>
      </c>
      <c r="F258" s="208">
        <v>105.64</v>
      </c>
      <c r="H258" s="33"/>
    </row>
    <row r="259" spans="2:8" s="1" customFormat="1" ht="16.899999999999999" customHeight="1" x14ac:dyDescent="0.2">
      <c r="B259" s="33"/>
      <c r="C259" s="207" t="s">
        <v>603</v>
      </c>
      <c r="D259" s="207" t="s">
        <v>240</v>
      </c>
      <c r="E259" s="18" t="s">
        <v>19</v>
      </c>
      <c r="F259" s="208">
        <v>112.02200000000001</v>
      </c>
      <c r="H259" s="33"/>
    </row>
    <row r="260" spans="2:8" s="1" customFormat="1" ht="16.899999999999999" customHeight="1" x14ac:dyDescent="0.2">
      <c r="B260" s="33"/>
      <c r="C260" s="209" t="s">
        <v>3136</v>
      </c>
      <c r="H260" s="33"/>
    </row>
    <row r="261" spans="2:8" s="1" customFormat="1" ht="16.899999999999999" customHeight="1" x14ac:dyDescent="0.2">
      <c r="B261" s="33"/>
      <c r="C261" s="207" t="s">
        <v>599</v>
      </c>
      <c r="D261" s="207" t="s">
        <v>3148</v>
      </c>
      <c r="E261" s="18" t="s">
        <v>277</v>
      </c>
      <c r="F261" s="208">
        <v>112.02200000000001</v>
      </c>
      <c r="H261" s="33"/>
    </row>
    <row r="262" spans="2:8" s="1" customFormat="1" ht="16.899999999999999" customHeight="1" x14ac:dyDescent="0.2">
      <c r="B262" s="33"/>
      <c r="C262" s="207" t="s">
        <v>1226</v>
      </c>
      <c r="D262" s="207" t="s">
        <v>3165</v>
      </c>
      <c r="E262" s="18" t="s">
        <v>277</v>
      </c>
      <c r="F262" s="208">
        <v>66.647000000000006</v>
      </c>
      <c r="H262" s="33"/>
    </row>
    <row r="263" spans="2:8" s="1" customFormat="1" ht="16.899999999999999" customHeight="1" x14ac:dyDescent="0.2">
      <c r="B263" s="33"/>
      <c r="C263" s="207" t="s">
        <v>861</v>
      </c>
      <c r="D263" s="207" t="s">
        <v>3153</v>
      </c>
      <c r="E263" s="18" t="s">
        <v>277</v>
      </c>
      <c r="F263" s="208">
        <v>45.375</v>
      </c>
      <c r="H263" s="33"/>
    </row>
    <row r="264" spans="2:8" s="1" customFormat="1" ht="16.899999999999999" customHeight="1" x14ac:dyDescent="0.2">
      <c r="B264" s="33"/>
      <c r="C264" s="207" t="s">
        <v>1234</v>
      </c>
      <c r="D264" s="207" t="s">
        <v>3166</v>
      </c>
      <c r="E264" s="18" t="s">
        <v>277</v>
      </c>
      <c r="F264" s="208">
        <v>66.647000000000006</v>
      </c>
      <c r="H264" s="33"/>
    </row>
    <row r="265" spans="2:8" s="1" customFormat="1" ht="16.899999999999999" customHeight="1" x14ac:dyDescent="0.2">
      <c r="B265" s="33"/>
      <c r="C265" s="207" t="s">
        <v>592</v>
      </c>
      <c r="D265" s="207" t="s">
        <v>3147</v>
      </c>
      <c r="E265" s="18" t="s">
        <v>277</v>
      </c>
      <c r="F265" s="208">
        <v>45.375</v>
      </c>
      <c r="H265" s="33"/>
    </row>
    <row r="266" spans="2:8" s="1" customFormat="1" ht="16.899999999999999" customHeight="1" x14ac:dyDescent="0.2">
      <c r="B266" s="33"/>
      <c r="C266" s="207" t="s">
        <v>605</v>
      </c>
      <c r="D266" s="207" t="s">
        <v>3143</v>
      </c>
      <c r="E266" s="18" t="s">
        <v>492</v>
      </c>
      <c r="F266" s="208">
        <v>201.64</v>
      </c>
      <c r="H266" s="33"/>
    </row>
    <row r="267" spans="2:8" s="1" customFormat="1" ht="16.899999999999999" customHeight="1" x14ac:dyDescent="0.2">
      <c r="B267" s="33"/>
      <c r="C267" s="207" t="s">
        <v>609</v>
      </c>
      <c r="D267" s="207" t="s">
        <v>3144</v>
      </c>
      <c r="E267" s="18" t="s">
        <v>277</v>
      </c>
      <c r="F267" s="208">
        <v>119.104</v>
      </c>
      <c r="H267" s="33"/>
    </row>
    <row r="268" spans="2:8" s="1" customFormat="1" ht="16.899999999999999" customHeight="1" x14ac:dyDescent="0.2">
      <c r="B268" s="33"/>
      <c r="C268" s="203" t="s">
        <v>1153</v>
      </c>
      <c r="D268" s="204" t="s">
        <v>1154</v>
      </c>
      <c r="E268" s="205" t="s">
        <v>277</v>
      </c>
      <c r="F268" s="206">
        <v>104.91200000000001</v>
      </c>
      <c r="H268" s="33"/>
    </row>
    <row r="269" spans="2:8" s="1" customFormat="1" ht="16.899999999999999" customHeight="1" x14ac:dyDescent="0.2">
      <c r="B269" s="33"/>
      <c r="C269" s="207" t="s">
        <v>1153</v>
      </c>
      <c r="D269" s="207" t="s">
        <v>1374</v>
      </c>
      <c r="E269" s="18" t="s">
        <v>19</v>
      </c>
      <c r="F269" s="208">
        <v>104.91200000000001</v>
      </c>
      <c r="H269" s="33"/>
    </row>
    <row r="270" spans="2:8" s="1" customFormat="1" ht="16.899999999999999" customHeight="1" x14ac:dyDescent="0.2">
      <c r="B270" s="33"/>
      <c r="C270" s="209" t="s">
        <v>3136</v>
      </c>
      <c r="H270" s="33"/>
    </row>
    <row r="271" spans="2:8" s="1" customFormat="1" ht="16.899999999999999" customHeight="1" x14ac:dyDescent="0.2">
      <c r="B271" s="33"/>
      <c r="C271" s="207" t="s">
        <v>1178</v>
      </c>
      <c r="D271" s="207" t="s">
        <v>3167</v>
      </c>
      <c r="E271" s="18" t="s">
        <v>277</v>
      </c>
      <c r="F271" s="208">
        <v>62.947000000000003</v>
      </c>
      <c r="H271" s="33"/>
    </row>
    <row r="272" spans="2:8" s="1" customFormat="1" ht="16.899999999999999" customHeight="1" x14ac:dyDescent="0.2">
      <c r="B272" s="33"/>
      <c r="C272" s="207" t="s">
        <v>1184</v>
      </c>
      <c r="D272" s="207" t="s">
        <v>3168</v>
      </c>
      <c r="E272" s="18" t="s">
        <v>277</v>
      </c>
      <c r="F272" s="208">
        <v>31.474</v>
      </c>
      <c r="H272" s="33"/>
    </row>
    <row r="273" spans="2:8" s="1" customFormat="1" ht="16.899999999999999" customHeight="1" x14ac:dyDescent="0.2">
      <c r="B273" s="33"/>
      <c r="C273" s="207" t="s">
        <v>1189</v>
      </c>
      <c r="D273" s="207" t="s">
        <v>3169</v>
      </c>
      <c r="E273" s="18" t="s">
        <v>277</v>
      </c>
      <c r="F273" s="208">
        <v>10.491</v>
      </c>
      <c r="H273" s="33"/>
    </row>
    <row r="274" spans="2:8" s="1" customFormat="1" ht="16.899999999999999" customHeight="1" x14ac:dyDescent="0.2">
      <c r="B274" s="33"/>
      <c r="C274" s="207" t="s">
        <v>1396</v>
      </c>
      <c r="D274" s="207" t="s">
        <v>3180</v>
      </c>
      <c r="E274" s="18" t="s">
        <v>277</v>
      </c>
      <c r="F274" s="208">
        <v>62.947000000000003</v>
      </c>
      <c r="H274" s="33"/>
    </row>
    <row r="275" spans="2:8" s="1" customFormat="1" ht="16.899999999999999" customHeight="1" x14ac:dyDescent="0.2">
      <c r="B275" s="33"/>
      <c r="C275" s="207" t="s">
        <v>1400</v>
      </c>
      <c r="D275" s="207" t="s">
        <v>3181</v>
      </c>
      <c r="E275" s="18" t="s">
        <v>277</v>
      </c>
      <c r="F275" s="208">
        <v>41.965000000000003</v>
      </c>
      <c r="H275" s="33"/>
    </row>
    <row r="276" spans="2:8" s="1" customFormat="1" ht="16.899999999999999" customHeight="1" x14ac:dyDescent="0.2">
      <c r="B276" s="33"/>
      <c r="C276" s="207" t="s">
        <v>1226</v>
      </c>
      <c r="D276" s="207" t="s">
        <v>3165</v>
      </c>
      <c r="E276" s="18" t="s">
        <v>277</v>
      </c>
      <c r="F276" s="208">
        <v>66.647000000000006</v>
      </c>
      <c r="H276" s="33"/>
    </row>
    <row r="277" spans="2:8" s="1" customFormat="1" ht="16.899999999999999" customHeight="1" x14ac:dyDescent="0.2">
      <c r="B277" s="33"/>
      <c r="C277" s="207" t="s">
        <v>861</v>
      </c>
      <c r="D277" s="207" t="s">
        <v>3153</v>
      </c>
      <c r="E277" s="18" t="s">
        <v>277</v>
      </c>
      <c r="F277" s="208">
        <v>45.375</v>
      </c>
      <c r="H277" s="33"/>
    </row>
    <row r="278" spans="2:8" s="1" customFormat="1" ht="16.899999999999999" customHeight="1" x14ac:dyDescent="0.2">
      <c r="B278" s="33"/>
      <c r="C278" s="207" t="s">
        <v>1234</v>
      </c>
      <c r="D278" s="207" t="s">
        <v>3166</v>
      </c>
      <c r="E278" s="18" t="s">
        <v>277</v>
      </c>
      <c r="F278" s="208">
        <v>66.647000000000006</v>
      </c>
      <c r="H278" s="33"/>
    </row>
    <row r="279" spans="2:8" s="1" customFormat="1" ht="16.899999999999999" customHeight="1" x14ac:dyDescent="0.2">
      <c r="B279" s="33"/>
      <c r="C279" s="207" t="s">
        <v>592</v>
      </c>
      <c r="D279" s="207" t="s">
        <v>3147</v>
      </c>
      <c r="E279" s="18" t="s">
        <v>277</v>
      </c>
      <c r="F279" s="208">
        <v>45.375</v>
      </c>
      <c r="H279" s="33"/>
    </row>
    <row r="280" spans="2:8" s="1" customFormat="1" ht="16.899999999999999" customHeight="1" x14ac:dyDescent="0.2">
      <c r="B280" s="33"/>
      <c r="C280" s="207" t="s">
        <v>609</v>
      </c>
      <c r="D280" s="207" t="s">
        <v>3144</v>
      </c>
      <c r="E280" s="18" t="s">
        <v>277</v>
      </c>
      <c r="F280" s="208">
        <v>119.104</v>
      </c>
      <c r="H280" s="33"/>
    </row>
    <row r="281" spans="2:8" s="1" customFormat="1" ht="16.899999999999999" customHeight="1" x14ac:dyDescent="0.2">
      <c r="B281" s="33"/>
      <c r="C281" s="207" t="s">
        <v>614</v>
      </c>
      <c r="D281" s="207" t="s">
        <v>615</v>
      </c>
      <c r="E281" s="18" t="s">
        <v>492</v>
      </c>
      <c r="F281" s="208">
        <v>190.15199999999999</v>
      </c>
      <c r="H281" s="33"/>
    </row>
    <row r="282" spans="2:8" s="1" customFormat="1" ht="16.899999999999999" customHeight="1" x14ac:dyDescent="0.2">
      <c r="B282" s="33"/>
      <c r="C282" s="203" t="s">
        <v>824</v>
      </c>
      <c r="D282" s="204" t="s">
        <v>1156</v>
      </c>
      <c r="E282" s="205" t="s">
        <v>277</v>
      </c>
      <c r="F282" s="206">
        <v>20.574000000000002</v>
      </c>
      <c r="H282" s="33"/>
    </row>
    <row r="283" spans="2:8" s="1" customFormat="1" ht="16.899999999999999" customHeight="1" x14ac:dyDescent="0.2">
      <c r="B283" s="33"/>
      <c r="C283" s="207" t="s">
        <v>19</v>
      </c>
      <c r="D283" s="207" t="s">
        <v>837</v>
      </c>
      <c r="E283" s="18" t="s">
        <v>19</v>
      </c>
      <c r="F283" s="208">
        <v>0</v>
      </c>
      <c r="H283" s="33"/>
    </row>
    <row r="284" spans="2:8" s="1" customFormat="1" ht="16.899999999999999" customHeight="1" x14ac:dyDescent="0.2">
      <c r="B284" s="33"/>
      <c r="C284" s="207" t="s">
        <v>19</v>
      </c>
      <c r="D284" s="207" t="s">
        <v>1381</v>
      </c>
      <c r="E284" s="18" t="s">
        <v>19</v>
      </c>
      <c r="F284" s="208">
        <v>9.5399999999999991</v>
      </c>
      <c r="H284" s="33"/>
    </row>
    <row r="285" spans="2:8" s="1" customFormat="1" ht="16.899999999999999" customHeight="1" x14ac:dyDescent="0.2">
      <c r="B285" s="33"/>
      <c r="C285" s="207" t="s">
        <v>19</v>
      </c>
      <c r="D285" s="207" t="s">
        <v>842</v>
      </c>
      <c r="E285" s="18" t="s">
        <v>19</v>
      </c>
      <c r="F285" s="208">
        <v>0</v>
      </c>
      <c r="H285" s="33"/>
    </row>
    <row r="286" spans="2:8" s="1" customFormat="1" ht="16.899999999999999" customHeight="1" x14ac:dyDescent="0.2">
      <c r="B286" s="33"/>
      <c r="C286" s="207" t="s">
        <v>19</v>
      </c>
      <c r="D286" s="207" t="s">
        <v>1199</v>
      </c>
      <c r="E286" s="18" t="s">
        <v>19</v>
      </c>
      <c r="F286" s="208">
        <v>12.5</v>
      </c>
      <c r="H286" s="33"/>
    </row>
    <row r="287" spans="2:8" s="1" customFormat="1" ht="16.899999999999999" customHeight="1" x14ac:dyDescent="0.2">
      <c r="B287" s="33"/>
      <c r="C287" s="207" t="s">
        <v>19</v>
      </c>
      <c r="D287" s="207" t="s">
        <v>1200</v>
      </c>
      <c r="E287" s="18" t="s">
        <v>19</v>
      </c>
      <c r="F287" s="208">
        <v>0</v>
      </c>
      <c r="H287" s="33"/>
    </row>
    <row r="288" spans="2:8" s="1" customFormat="1" ht="16.899999999999999" customHeight="1" x14ac:dyDescent="0.2">
      <c r="B288" s="33"/>
      <c r="C288" s="207" t="s">
        <v>19</v>
      </c>
      <c r="D288" s="207" t="s">
        <v>1201</v>
      </c>
      <c r="E288" s="18" t="s">
        <v>19</v>
      </c>
      <c r="F288" s="208">
        <v>-1.466</v>
      </c>
      <c r="H288" s="33"/>
    </row>
    <row r="289" spans="2:8" s="1" customFormat="1" ht="16.899999999999999" customHeight="1" x14ac:dyDescent="0.2">
      <c r="B289" s="33"/>
      <c r="C289" s="207" t="s">
        <v>824</v>
      </c>
      <c r="D289" s="207" t="s">
        <v>310</v>
      </c>
      <c r="E289" s="18" t="s">
        <v>19</v>
      </c>
      <c r="F289" s="208">
        <v>20.574000000000002</v>
      </c>
      <c r="H289" s="33"/>
    </row>
    <row r="290" spans="2:8" s="1" customFormat="1" ht="16.899999999999999" customHeight="1" x14ac:dyDescent="0.2">
      <c r="B290" s="33"/>
      <c r="C290" s="209" t="s">
        <v>3136</v>
      </c>
      <c r="H290" s="33"/>
    </row>
    <row r="291" spans="2:8" s="1" customFormat="1" ht="16.899999999999999" customHeight="1" x14ac:dyDescent="0.2">
      <c r="B291" s="33"/>
      <c r="C291" s="207" t="s">
        <v>1377</v>
      </c>
      <c r="D291" s="207" t="s">
        <v>3182</v>
      </c>
      <c r="E291" s="18" t="s">
        <v>277</v>
      </c>
      <c r="F291" s="208">
        <v>12.343999999999999</v>
      </c>
      <c r="H291" s="33"/>
    </row>
    <row r="292" spans="2:8" s="1" customFormat="1" ht="16.899999999999999" customHeight="1" x14ac:dyDescent="0.2">
      <c r="B292" s="33"/>
      <c r="C292" s="207" t="s">
        <v>1382</v>
      </c>
      <c r="D292" s="207" t="s">
        <v>3183</v>
      </c>
      <c r="E292" s="18" t="s">
        <v>277</v>
      </c>
      <c r="F292" s="208">
        <v>6.1719999999999997</v>
      </c>
      <c r="H292" s="33"/>
    </row>
    <row r="293" spans="2:8" s="1" customFormat="1" ht="16.899999999999999" customHeight="1" x14ac:dyDescent="0.2">
      <c r="B293" s="33"/>
      <c r="C293" s="207" t="s">
        <v>1386</v>
      </c>
      <c r="D293" s="207" t="s">
        <v>3184</v>
      </c>
      <c r="E293" s="18" t="s">
        <v>277</v>
      </c>
      <c r="F293" s="208">
        <v>2.0569999999999999</v>
      </c>
      <c r="H293" s="33"/>
    </row>
    <row r="294" spans="2:8" s="1" customFormat="1" ht="16.899999999999999" customHeight="1" x14ac:dyDescent="0.2">
      <c r="B294" s="33"/>
      <c r="C294" s="207" t="s">
        <v>1226</v>
      </c>
      <c r="D294" s="207" t="s">
        <v>3165</v>
      </c>
      <c r="E294" s="18" t="s">
        <v>277</v>
      </c>
      <c r="F294" s="208">
        <v>66.647000000000006</v>
      </c>
      <c r="H294" s="33"/>
    </row>
    <row r="295" spans="2:8" s="1" customFormat="1" ht="16.899999999999999" customHeight="1" x14ac:dyDescent="0.2">
      <c r="B295" s="33"/>
      <c r="C295" s="207" t="s">
        <v>861</v>
      </c>
      <c r="D295" s="207" t="s">
        <v>3153</v>
      </c>
      <c r="E295" s="18" t="s">
        <v>277</v>
      </c>
      <c r="F295" s="208">
        <v>45.375</v>
      </c>
      <c r="H295" s="33"/>
    </row>
    <row r="296" spans="2:8" s="1" customFormat="1" ht="16.899999999999999" customHeight="1" x14ac:dyDescent="0.2">
      <c r="B296" s="33"/>
      <c r="C296" s="207" t="s">
        <v>1234</v>
      </c>
      <c r="D296" s="207" t="s">
        <v>3166</v>
      </c>
      <c r="E296" s="18" t="s">
        <v>277</v>
      </c>
      <c r="F296" s="208">
        <v>66.647000000000006</v>
      </c>
      <c r="H296" s="33"/>
    </row>
    <row r="297" spans="2:8" s="1" customFormat="1" ht="16.899999999999999" customHeight="1" x14ac:dyDescent="0.2">
      <c r="B297" s="33"/>
      <c r="C297" s="207" t="s">
        <v>592</v>
      </c>
      <c r="D297" s="207" t="s">
        <v>3147</v>
      </c>
      <c r="E297" s="18" t="s">
        <v>277</v>
      </c>
      <c r="F297" s="208">
        <v>45.375</v>
      </c>
      <c r="H297" s="33"/>
    </row>
    <row r="298" spans="2:8" s="1" customFormat="1" ht="16.899999999999999" customHeight="1" x14ac:dyDescent="0.2">
      <c r="B298" s="33"/>
      <c r="C298" s="207" t="s">
        <v>609</v>
      </c>
      <c r="D298" s="207" t="s">
        <v>3144</v>
      </c>
      <c r="E298" s="18" t="s">
        <v>277</v>
      </c>
      <c r="F298" s="208">
        <v>119.104</v>
      </c>
      <c r="H298" s="33"/>
    </row>
    <row r="299" spans="2:8" s="1" customFormat="1" ht="16.899999999999999" customHeight="1" x14ac:dyDescent="0.2">
      <c r="B299" s="33"/>
      <c r="C299" s="207" t="s">
        <v>614</v>
      </c>
      <c r="D299" s="207" t="s">
        <v>615</v>
      </c>
      <c r="E299" s="18" t="s">
        <v>492</v>
      </c>
      <c r="F299" s="208">
        <v>190.15199999999999</v>
      </c>
      <c r="H299" s="33"/>
    </row>
    <row r="300" spans="2:8" s="1" customFormat="1" ht="26.45" customHeight="1" x14ac:dyDescent="0.2">
      <c r="B300" s="33"/>
      <c r="C300" s="202" t="s">
        <v>3185</v>
      </c>
      <c r="D300" s="202" t="s">
        <v>147</v>
      </c>
      <c r="H300" s="33"/>
    </row>
    <row r="301" spans="2:8" s="1" customFormat="1" ht="16.899999999999999" customHeight="1" x14ac:dyDescent="0.2">
      <c r="B301" s="33"/>
      <c r="C301" s="203" t="s">
        <v>1510</v>
      </c>
      <c r="D301" s="204" t="s">
        <v>1511</v>
      </c>
      <c r="E301" s="205" t="s">
        <v>396</v>
      </c>
      <c r="F301" s="206">
        <v>370.18</v>
      </c>
      <c r="H301" s="33"/>
    </row>
    <row r="302" spans="2:8" s="1" customFormat="1" ht="16.899999999999999" customHeight="1" x14ac:dyDescent="0.2">
      <c r="B302" s="33"/>
      <c r="C302" s="207" t="s">
        <v>19</v>
      </c>
      <c r="D302" s="207" t="s">
        <v>1748</v>
      </c>
      <c r="E302" s="18" t="s">
        <v>19</v>
      </c>
      <c r="F302" s="208">
        <v>53.82</v>
      </c>
      <c r="H302" s="33"/>
    </row>
    <row r="303" spans="2:8" s="1" customFormat="1" ht="16.899999999999999" customHeight="1" x14ac:dyDescent="0.2">
      <c r="B303" s="33"/>
      <c r="C303" s="207" t="s">
        <v>19</v>
      </c>
      <c r="D303" s="207" t="s">
        <v>1749</v>
      </c>
      <c r="E303" s="18" t="s">
        <v>19</v>
      </c>
      <c r="F303" s="208">
        <v>18</v>
      </c>
      <c r="H303" s="33"/>
    </row>
    <row r="304" spans="2:8" s="1" customFormat="1" ht="16.899999999999999" customHeight="1" x14ac:dyDescent="0.2">
      <c r="B304" s="33"/>
      <c r="C304" s="207" t="s">
        <v>19</v>
      </c>
      <c r="D304" s="207" t="s">
        <v>1750</v>
      </c>
      <c r="E304" s="18" t="s">
        <v>19</v>
      </c>
      <c r="F304" s="208">
        <v>13.1</v>
      </c>
      <c r="H304" s="33"/>
    </row>
    <row r="305" spans="2:8" s="1" customFormat="1" ht="16.899999999999999" customHeight="1" x14ac:dyDescent="0.2">
      <c r="B305" s="33"/>
      <c r="C305" s="207" t="s">
        <v>19</v>
      </c>
      <c r="D305" s="207" t="s">
        <v>1751</v>
      </c>
      <c r="E305" s="18" t="s">
        <v>19</v>
      </c>
      <c r="F305" s="208">
        <v>25.6</v>
      </c>
      <c r="H305" s="33"/>
    </row>
    <row r="306" spans="2:8" s="1" customFormat="1" ht="16.899999999999999" customHeight="1" x14ac:dyDescent="0.2">
      <c r="B306" s="33"/>
      <c r="C306" s="207" t="s">
        <v>19</v>
      </c>
      <c r="D306" s="207" t="s">
        <v>1752</v>
      </c>
      <c r="E306" s="18" t="s">
        <v>19</v>
      </c>
      <c r="F306" s="208">
        <v>6.35</v>
      </c>
      <c r="H306" s="33"/>
    </row>
    <row r="307" spans="2:8" s="1" customFormat="1" ht="16.899999999999999" customHeight="1" x14ac:dyDescent="0.2">
      <c r="B307" s="33"/>
      <c r="C307" s="207" t="s">
        <v>19</v>
      </c>
      <c r="D307" s="207" t="s">
        <v>1753</v>
      </c>
      <c r="E307" s="18" t="s">
        <v>19</v>
      </c>
      <c r="F307" s="208">
        <v>16.149999999999999</v>
      </c>
      <c r="H307" s="33"/>
    </row>
    <row r="308" spans="2:8" s="1" customFormat="1" ht="16.899999999999999" customHeight="1" x14ac:dyDescent="0.2">
      <c r="B308" s="33"/>
      <c r="C308" s="207" t="s">
        <v>19</v>
      </c>
      <c r="D308" s="207" t="s">
        <v>1754</v>
      </c>
      <c r="E308" s="18" t="s">
        <v>19</v>
      </c>
      <c r="F308" s="208">
        <v>155.05000000000001</v>
      </c>
      <c r="H308" s="33"/>
    </row>
    <row r="309" spans="2:8" s="1" customFormat="1" ht="16.899999999999999" customHeight="1" x14ac:dyDescent="0.2">
      <c r="B309" s="33"/>
      <c r="C309" s="207" t="s">
        <v>19</v>
      </c>
      <c r="D309" s="207" t="s">
        <v>1755</v>
      </c>
      <c r="E309" s="18" t="s">
        <v>19</v>
      </c>
      <c r="F309" s="208">
        <v>10.85</v>
      </c>
      <c r="H309" s="33"/>
    </row>
    <row r="310" spans="2:8" s="1" customFormat="1" ht="16.899999999999999" customHeight="1" x14ac:dyDescent="0.2">
      <c r="B310" s="33"/>
      <c r="C310" s="207" t="s">
        <v>19</v>
      </c>
      <c r="D310" s="207" t="s">
        <v>1756</v>
      </c>
      <c r="E310" s="18" t="s">
        <v>19</v>
      </c>
      <c r="F310" s="208">
        <v>14.5</v>
      </c>
      <c r="H310" s="33"/>
    </row>
    <row r="311" spans="2:8" s="1" customFormat="1" ht="16.899999999999999" customHeight="1" x14ac:dyDescent="0.2">
      <c r="B311" s="33"/>
      <c r="C311" s="207" t="s">
        <v>19</v>
      </c>
      <c r="D311" s="207" t="s">
        <v>1757</v>
      </c>
      <c r="E311" s="18" t="s">
        <v>19</v>
      </c>
      <c r="F311" s="208">
        <v>27.26</v>
      </c>
      <c r="H311" s="33"/>
    </row>
    <row r="312" spans="2:8" s="1" customFormat="1" ht="16.899999999999999" customHeight="1" x14ac:dyDescent="0.2">
      <c r="B312" s="33"/>
      <c r="C312" s="207" t="s">
        <v>19</v>
      </c>
      <c r="D312" s="207" t="s">
        <v>1758</v>
      </c>
      <c r="E312" s="18" t="s">
        <v>19</v>
      </c>
      <c r="F312" s="208">
        <v>29.5</v>
      </c>
      <c r="H312" s="33"/>
    </row>
    <row r="313" spans="2:8" s="1" customFormat="1" ht="16.899999999999999" customHeight="1" x14ac:dyDescent="0.2">
      <c r="B313" s="33"/>
      <c r="C313" s="207" t="s">
        <v>1510</v>
      </c>
      <c r="D313" s="207" t="s">
        <v>240</v>
      </c>
      <c r="E313" s="18" t="s">
        <v>19</v>
      </c>
      <c r="F313" s="208">
        <v>370.18</v>
      </c>
      <c r="H313" s="33"/>
    </row>
    <row r="314" spans="2:8" s="1" customFormat="1" ht="16.899999999999999" customHeight="1" x14ac:dyDescent="0.2">
      <c r="B314" s="33"/>
      <c r="C314" s="209" t="s">
        <v>3136</v>
      </c>
      <c r="H314" s="33"/>
    </row>
    <row r="315" spans="2:8" s="1" customFormat="1" ht="16.899999999999999" customHeight="1" x14ac:dyDescent="0.2">
      <c r="B315" s="33"/>
      <c r="C315" s="207" t="s">
        <v>1744</v>
      </c>
      <c r="D315" s="207" t="s">
        <v>3186</v>
      </c>
      <c r="E315" s="18" t="s">
        <v>396</v>
      </c>
      <c r="F315" s="208">
        <v>370.18</v>
      </c>
      <c r="H315" s="33"/>
    </row>
    <row r="316" spans="2:8" s="1" customFormat="1" ht="16.899999999999999" customHeight="1" x14ac:dyDescent="0.2">
      <c r="B316" s="33"/>
      <c r="C316" s="207" t="s">
        <v>1620</v>
      </c>
      <c r="D316" s="207" t="s">
        <v>3187</v>
      </c>
      <c r="E316" s="18" t="s">
        <v>277</v>
      </c>
      <c r="F316" s="208">
        <v>513.83500000000004</v>
      </c>
      <c r="H316" s="33"/>
    </row>
    <row r="317" spans="2:8" s="1" customFormat="1" ht="16.899999999999999" customHeight="1" x14ac:dyDescent="0.2">
      <c r="B317" s="33"/>
      <c r="C317" s="207" t="s">
        <v>1639</v>
      </c>
      <c r="D317" s="207" t="s">
        <v>3188</v>
      </c>
      <c r="E317" s="18" t="s">
        <v>231</v>
      </c>
      <c r="F317" s="208">
        <v>1713.933</v>
      </c>
      <c r="H317" s="33"/>
    </row>
    <row r="318" spans="2:8" s="1" customFormat="1" ht="16.899999999999999" customHeight="1" x14ac:dyDescent="0.2">
      <c r="B318" s="33"/>
      <c r="C318" s="207" t="s">
        <v>866</v>
      </c>
      <c r="D318" s="207" t="s">
        <v>3189</v>
      </c>
      <c r="E318" s="18" t="s">
        <v>231</v>
      </c>
      <c r="F318" s="208">
        <v>407.19799999999998</v>
      </c>
      <c r="H318" s="33"/>
    </row>
    <row r="319" spans="2:8" s="1" customFormat="1" ht="16.899999999999999" customHeight="1" x14ac:dyDescent="0.2">
      <c r="B319" s="33"/>
      <c r="C319" s="207" t="s">
        <v>882</v>
      </c>
      <c r="D319" s="207" t="s">
        <v>3152</v>
      </c>
      <c r="E319" s="18" t="s">
        <v>277</v>
      </c>
      <c r="F319" s="208">
        <v>187.31100000000001</v>
      </c>
      <c r="H319" s="33"/>
    </row>
    <row r="320" spans="2:8" s="1" customFormat="1" ht="16.899999999999999" customHeight="1" x14ac:dyDescent="0.2">
      <c r="B320" s="33"/>
      <c r="C320" s="207" t="s">
        <v>619</v>
      </c>
      <c r="D320" s="207" t="s">
        <v>3190</v>
      </c>
      <c r="E320" s="18" t="s">
        <v>396</v>
      </c>
      <c r="F320" s="208">
        <v>370.18</v>
      </c>
      <c r="H320" s="33"/>
    </row>
    <row r="321" spans="2:8" s="1" customFormat="1" ht="16.899999999999999" customHeight="1" x14ac:dyDescent="0.2">
      <c r="B321" s="33"/>
      <c r="C321" s="207" t="s">
        <v>901</v>
      </c>
      <c r="D321" s="207" t="s">
        <v>3151</v>
      </c>
      <c r="E321" s="18" t="s">
        <v>277</v>
      </c>
      <c r="F321" s="208">
        <v>40.72</v>
      </c>
      <c r="H321" s="33"/>
    </row>
    <row r="322" spans="2:8" s="1" customFormat="1" ht="16.899999999999999" customHeight="1" x14ac:dyDescent="0.2">
      <c r="B322" s="33"/>
      <c r="C322" s="207" t="s">
        <v>1764</v>
      </c>
      <c r="D322" s="207" t="s">
        <v>3191</v>
      </c>
      <c r="E322" s="18" t="s">
        <v>396</v>
      </c>
      <c r="F322" s="208">
        <v>370.18</v>
      </c>
      <c r="H322" s="33"/>
    </row>
    <row r="323" spans="2:8" s="1" customFormat="1" ht="16.899999999999999" customHeight="1" x14ac:dyDescent="0.2">
      <c r="B323" s="33"/>
      <c r="C323" s="207" t="s">
        <v>1782</v>
      </c>
      <c r="D323" s="207" t="s">
        <v>3192</v>
      </c>
      <c r="E323" s="18" t="s">
        <v>396</v>
      </c>
      <c r="F323" s="208">
        <v>477.18</v>
      </c>
      <c r="H323" s="33"/>
    </row>
    <row r="324" spans="2:8" s="1" customFormat="1" ht="16.899999999999999" customHeight="1" x14ac:dyDescent="0.2">
      <c r="B324" s="33"/>
      <c r="C324" s="207" t="s">
        <v>1788</v>
      </c>
      <c r="D324" s="207" t="s">
        <v>3193</v>
      </c>
      <c r="E324" s="18" t="s">
        <v>396</v>
      </c>
      <c r="F324" s="208">
        <v>477.18</v>
      </c>
      <c r="H324" s="33"/>
    </row>
    <row r="325" spans="2:8" s="1" customFormat="1" ht="16.899999999999999" customHeight="1" x14ac:dyDescent="0.2">
      <c r="B325" s="33"/>
      <c r="C325" s="207" t="s">
        <v>1309</v>
      </c>
      <c r="D325" s="207" t="s">
        <v>3194</v>
      </c>
      <c r="E325" s="18" t="s">
        <v>396</v>
      </c>
      <c r="F325" s="208">
        <v>740.36</v>
      </c>
      <c r="H325" s="33"/>
    </row>
    <row r="326" spans="2:8" s="1" customFormat="1" ht="16.899999999999999" customHeight="1" x14ac:dyDescent="0.2">
      <c r="B326" s="33"/>
      <c r="C326" s="207" t="s">
        <v>1759</v>
      </c>
      <c r="D326" s="207" t="s">
        <v>1760</v>
      </c>
      <c r="E326" s="18" t="s">
        <v>396</v>
      </c>
      <c r="F326" s="208">
        <v>381.28500000000003</v>
      </c>
      <c r="H326" s="33"/>
    </row>
    <row r="327" spans="2:8" s="1" customFormat="1" ht="16.899999999999999" customHeight="1" x14ac:dyDescent="0.2">
      <c r="B327" s="33"/>
      <c r="C327" s="203" t="s">
        <v>811</v>
      </c>
      <c r="D327" s="204" t="s">
        <v>1513</v>
      </c>
      <c r="E327" s="205" t="s">
        <v>277</v>
      </c>
      <c r="F327" s="206">
        <v>40.72</v>
      </c>
      <c r="H327" s="33"/>
    </row>
    <row r="328" spans="2:8" s="1" customFormat="1" ht="16.899999999999999" customHeight="1" x14ac:dyDescent="0.2">
      <c r="B328" s="33"/>
      <c r="C328" s="207" t="s">
        <v>19</v>
      </c>
      <c r="D328" s="207" t="s">
        <v>1693</v>
      </c>
      <c r="E328" s="18" t="s">
        <v>19</v>
      </c>
      <c r="F328" s="208">
        <v>40.72</v>
      </c>
      <c r="H328" s="33"/>
    </row>
    <row r="329" spans="2:8" s="1" customFormat="1" ht="16.899999999999999" customHeight="1" x14ac:dyDescent="0.2">
      <c r="B329" s="33"/>
      <c r="C329" s="207" t="s">
        <v>811</v>
      </c>
      <c r="D329" s="207" t="s">
        <v>240</v>
      </c>
      <c r="E329" s="18" t="s">
        <v>19</v>
      </c>
      <c r="F329" s="208">
        <v>40.72</v>
      </c>
      <c r="H329" s="33"/>
    </row>
    <row r="330" spans="2:8" s="1" customFormat="1" ht="16.899999999999999" customHeight="1" x14ac:dyDescent="0.2">
      <c r="B330" s="33"/>
      <c r="C330" s="209" t="s">
        <v>3136</v>
      </c>
      <c r="H330" s="33"/>
    </row>
    <row r="331" spans="2:8" s="1" customFormat="1" ht="16.899999999999999" customHeight="1" x14ac:dyDescent="0.2">
      <c r="B331" s="33"/>
      <c r="C331" s="207" t="s">
        <v>901</v>
      </c>
      <c r="D331" s="207" t="s">
        <v>3151</v>
      </c>
      <c r="E331" s="18" t="s">
        <v>277</v>
      </c>
      <c r="F331" s="208">
        <v>40.72</v>
      </c>
      <c r="H331" s="33"/>
    </row>
    <row r="332" spans="2:8" s="1" customFormat="1" ht="16.899999999999999" customHeight="1" x14ac:dyDescent="0.2">
      <c r="B332" s="33"/>
      <c r="C332" s="207" t="s">
        <v>599</v>
      </c>
      <c r="D332" s="207" t="s">
        <v>3148</v>
      </c>
      <c r="E332" s="18" t="s">
        <v>277</v>
      </c>
      <c r="F332" s="208">
        <v>686.726</v>
      </c>
      <c r="H332" s="33"/>
    </row>
    <row r="333" spans="2:8" s="1" customFormat="1" ht="16.899999999999999" customHeight="1" x14ac:dyDescent="0.2">
      <c r="B333" s="33"/>
      <c r="C333" s="207" t="s">
        <v>614</v>
      </c>
      <c r="D333" s="207" t="s">
        <v>615</v>
      </c>
      <c r="E333" s="18" t="s">
        <v>492</v>
      </c>
      <c r="F333" s="208">
        <v>825.65099999999995</v>
      </c>
      <c r="H333" s="33"/>
    </row>
    <row r="334" spans="2:8" s="1" customFormat="1" ht="16.899999999999999" customHeight="1" x14ac:dyDescent="0.2">
      <c r="B334" s="33"/>
      <c r="C334" s="203" t="s">
        <v>813</v>
      </c>
      <c r="D334" s="204" t="s">
        <v>814</v>
      </c>
      <c r="E334" s="205" t="s">
        <v>277</v>
      </c>
      <c r="F334" s="206">
        <v>458.69499999999999</v>
      </c>
      <c r="H334" s="33"/>
    </row>
    <row r="335" spans="2:8" s="1" customFormat="1" ht="16.899999999999999" customHeight="1" x14ac:dyDescent="0.2">
      <c r="B335" s="33"/>
      <c r="C335" s="207" t="s">
        <v>19</v>
      </c>
      <c r="D335" s="207" t="s">
        <v>1663</v>
      </c>
      <c r="E335" s="18" t="s">
        <v>19</v>
      </c>
      <c r="F335" s="208">
        <v>628.36</v>
      </c>
      <c r="H335" s="33"/>
    </row>
    <row r="336" spans="2:8" s="1" customFormat="1" ht="16.899999999999999" customHeight="1" x14ac:dyDescent="0.2">
      <c r="B336" s="33"/>
      <c r="C336" s="207" t="s">
        <v>19</v>
      </c>
      <c r="D336" s="207" t="s">
        <v>1664</v>
      </c>
      <c r="E336" s="18" t="s">
        <v>19</v>
      </c>
      <c r="F336" s="208">
        <v>-169.66499999999999</v>
      </c>
      <c r="H336" s="33"/>
    </row>
    <row r="337" spans="2:8" s="1" customFormat="1" ht="16.899999999999999" customHeight="1" x14ac:dyDescent="0.2">
      <c r="B337" s="33"/>
      <c r="C337" s="207" t="s">
        <v>813</v>
      </c>
      <c r="D337" s="207" t="s">
        <v>240</v>
      </c>
      <c r="E337" s="18" t="s">
        <v>19</v>
      </c>
      <c r="F337" s="208">
        <v>458.69499999999999</v>
      </c>
      <c r="H337" s="33"/>
    </row>
    <row r="338" spans="2:8" s="1" customFormat="1" ht="16.899999999999999" customHeight="1" x14ac:dyDescent="0.2">
      <c r="B338" s="33"/>
      <c r="C338" s="209" t="s">
        <v>3136</v>
      </c>
      <c r="H338" s="33"/>
    </row>
    <row r="339" spans="2:8" s="1" customFormat="1" ht="16.899999999999999" customHeight="1" x14ac:dyDescent="0.2">
      <c r="B339" s="33"/>
      <c r="C339" s="207" t="s">
        <v>614</v>
      </c>
      <c r="D339" s="207" t="s">
        <v>615</v>
      </c>
      <c r="E339" s="18" t="s">
        <v>492</v>
      </c>
      <c r="F339" s="208">
        <v>458.69499999999999</v>
      </c>
      <c r="H339" s="33"/>
    </row>
    <row r="340" spans="2:8" s="1" customFormat="1" ht="16.899999999999999" customHeight="1" x14ac:dyDescent="0.2">
      <c r="B340" s="33"/>
      <c r="C340" s="207" t="s">
        <v>599</v>
      </c>
      <c r="D340" s="207" t="s">
        <v>3148</v>
      </c>
      <c r="E340" s="18" t="s">
        <v>277</v>
      </c>
      <c r="F340" s="208">
        <v>686.726</v>
      </c>
      <c r="H340" s="33"/>
    </row>
    <row r="341" spans="2:8" s="1" customFormat="1" ht="16.899999999999999" customHeight="1" x14ac:dyDescent="0.2">
      <c r="B341" s="33"/>
      <c r="C341" s="207" t="s">
        <v>609</v>
      </c>
      <c r="D341" s="207" t="s">
        <v>3144</v>
      </c>
      <c r="E341" s="18" t="s">
        <v>277</v>
      </c>
      <c r="F341" s="208">
        <v>628.36</v>
      </c>
      <c r="H341" s="33"/>
    </row>
    <row r="342" spans="2:8" s="1" customFormat="1" ht="16.899999999999999" customHeight="1" x14ac:dyDescent="0.2">
      <c r="B342" s="33"/>
      <c r="C342" s="203" t="s">
        <v>1145</v>
      </c>
      <c r="D342" s="204" t="s">
        <v>1146</v>
      </c>
      <c r="E342" s="205" t="s">
        <v>231</v>
      </c>
      <c r="F342" s="206">
        <v>155.30000000000001</v>
      </c>
      <c r="H342" s="33"/>
    </row>
    <row r="343" spans="2:8" s="1" customFormat="1" ht="16.899999999999999" customHeight="1" x14ac:dyDescent="0.2">
      <c r="B343" s="33"/>
      <c r="C343" s="207" t="s">
        <v>19</v>
      </c>
      <c r="D343" s="207" t="s">
        <v>1539</v>
      </c>
      <c r="E343" s="18" t="s">
        <v>19</v>
      </c>
      <c r="F343" s="208">
        <v>0</v>
      </c>
      <c r="H343" s="33"/>
    </row>
    <row r="344" spans="2:8" s="1" customFormat="1" ht="16.899999999999999" customHeight="1" x14ac:dyDescent="0.2">
      <c r="B344" s="33"/>
      <c r="C344" s="207" t="s">
        <v>19</v>
      </c>
      <c r="D344" s="207" t="s">
        <v>1540</v>
      </c>
      <c r="E344" s="18" t="s">
        <v>19</v>
      </c>
      <c r="F344" s="208">
        <v>22.81</v>
      </c>
      <c r="H344" s="33"/>
    </row>
    <row r="345" spans="2:8" s="1" customFormat="1" ht="16.899999999999999" customHeight="1" x14ac:dyDescent="0.2">
      <c r="B345" s="33"/>
      <c r="C345" s="207" t="s">
        <v>19</v>
      </c>
      <c r="D345" s="207" t="s">
        <v>1541</v>
      </c>
      <c r="E345" s="18" t="s">
        <v>19</v>
      </c>
      <c r="F345" s="208">
        <v>6.84</v>
      </c>
      <c r="H345" s="33"/>
    </row>
    <row r="346" spans="2:8" s="1" customFormat="1" ht="16.899999999999999" customHeight="1" x14ac:dyDescent="0.2">
      <c r="B346" s="33"/>
      <c r="C346" s="207" t="s">
        <v>19</v>
      </c>
      <c r="D346" s="207" t="s">
        <v>1542</v>
      </c>
      <c r="E346" s="18" t="s">
        <v>19</v>
      </c>
      <c r="F346" s="208">
        <v>0</v>
      </c>
      <c r="H346" s="33"/>
    </row>
    <row r="347" spans="2:8" s="1" customFormat="1" ht="16.899999999999999" customHeight="1" x14ac:dyDescent="0.2">
      <c r="B347" s="33"/>
      <c r="C347" s="207" t="s">
        <v>19</v>
      </c>
      <c r="D347" s="207" t="s">
        <v>1543</v>
      </c>
      <c r="E347" s="18" t="s">
        <v>19</v>
      </c>
      <c r="F347" s="208">
        <v>8.1300000000000008</v>
      </c>
      <c r="H347" s="33"/>
    </row>
    <row r="348" spans="2:8" s="1" customFormat="1" ht="16.899999999999999" customHeight="1" x14ac:dyDescent="0.2">
      <c r="B348" s="33"/>
      <c r="C348" s="207" t="s">
        <v>19</v>
      </c>
      <c r="D348" s="207" t="s">
        <v>1544</v>
      </c>
      <c r="E348" s="18" t="s">
        <v>19</v>
      </c>
      <c r="F348" s="208">
        <v>2</v>
      </c>
      <c r="H348" s="33"/>
    </row>
    <row r="349" spans="2:8" s="1" customFormat="1" ht="16.899999999999999" customHeight="1" x14ac:dyDescent="0.2">
      <c r="B349" s="33"/>
      <c r="C349" s="207" t="s">
        <v>19</v>
      </c>
      <c r="D349" s="207" t="s">
        <v>1545</v>
      </c>
      <c r="E349" s="18" t="s">
        <v>19</v>
      </c>
      <c r="F349" s="208">
        <v>8.3000000000000007</v>
      </c>
      <c r="H349" s="33"/>
    </row>
    <row r="350" spans="2:8" s="1" customFormat="1" ht="16.899999999999999" customHeight="1" x14ac:dyDescent="0.2">
      <c r="B350" s="33"/>
      <c r="C350" s="207" t="s">
        <v>19</v>
      </c>
      <c r="D350" s="207" t="s">
        <v>1546</v>
      </c>
      <c r="E350" s="18" t="s">
        <v>19</v>
      </c>
      <c r="F350" s="208">
        <v>81.42</v>
      </c>
      <c r="H350" s="33"/>
    </row>
    <row r="351" spans="2:8" s="1" customFormat="1" ht="16.899999999999999" customHeight="1" x14ac:dyDescent="0.2">
      <c r="B351" s="33"/>
      <c r="C351" s="207" t="s">
        <v>19</v>
      </c>
      <c r="D351" s="207" t="s">
        <v>1547</v>
      </c>
      <c r="E351" s="18" t="s">
        <v>19</v>
      </c>
      <c r="F351" s="208">
        <v>0</v>
      </c>
      <c r="H351" s="33"/>
    </row>
    <row r="352" spans="2:8" s="1" customFormat="1" ht="16.899999999999999" customHeight="1" x14ac:dyDescent="0.2">
      <c r="B352" s="33"/>
      <c r="C352" s="207" t="s">
        <v>19</v>
      </c>
      <c r="D352" s="207" t="s">
        <v>1548</v>
      </c>
      <c r="E352" s="18" t="s">
        <v>19</v>
      </c>
      <c r="F352" s="208">
        <v>5.7</v>
      </c>
      <c r="H352" s="33"/>
    </row>
    <row r="353" spans="2:8" s="1" customFormat="1" ht="16.899999999999999" customHeight="1" x14ac:dyDescent="0.2">
      <c r="B353" s="33"/>
      <c r="C353" s="207" t="s">
        <v>19</v>
      </c>
      <c r="D353" s="207" t="s">
        <v>1549</v>
      </c>
      <c r="E353" s="18" t="s">
        <v>19</v>
      </c>
      <c r="F353" s="208">
        <v>20.100000000000001</v>
      </c>
      <c r="H353" s="33"/>
    </row>
    <row r="354" spans="2:8" s="1" customFormat="1" ht="16.899999999999999" customHeight="1" x14ac:dyDescent="0.2">
      <c r="B354" s="33"/>
      <c r="C354" s="207" t="s">
        <v>1145</v>
      </c>
      <c r="D354" s="207" t="s">
        <v>310</v>
      </c>
      <c r="E354" s="18" t="s">
        <v>19</v>
      </c>
      <c r="F354" s="208">
        <v>155.30000000000001</v>
      </c>
      <c r="H354" s="33"/>
    </row>
    <row r="355" spans="2:8" s="1" customFormat="1" ht="16.899999999999999" customHeight="1" x14ac:dyDescent="0.2">
      <c r="B355" s="33"/>
      <c r="C355" s="209" t="s">
        <v>3136</v>
      </c>
      <c r="H355" s="33"/>
    </row>
    <row r="356" spans="2:8" s="1" customFormat="1" ht="16.899999999999999" customHeight="1" x14ac:dyDescent="0.2">
      <c r="B356" s="33"/>
      <c r="C356" s="207" t="s">
        <v>1535</v>
      </c>
      <c r="D356" s="207" t="s">
        <v>3195</v>
      </c>
      <c r="E356" s="18" t="s">
        <v>231</v>
      </c>
      <c r="F356" s="208">
        <v>202.85</v>
      </c>
      <c r="H356" s="33"/>
    </row>
    <row r="357" spans="2:8" s="1" customFormat="1" ht="16.899999999999999" customHeight="1" x14ac:dyDescent="0.2">
      <c r="B357" s="33"/>
      <c r="C357" s="207" t="s">
        <v>1570</v>
      </c>
      <c r="D357" s="207" t="s">
        <v>3196</v>
      </c>
      <c r="E357" s="18" t="s">
        <v>231</v>
      </c>
      <c r="F357" s="208">
        <v>240.00899999999999</v>
      </c>
      <c r="H357" s="33"/>
    </row>
    <row r="358" spans="2:8" s="1" customFormat="1" ht="16.899999999999999" customHeight="1" x14ac:dyDescent="0.2">
      <c r="B358" s="33"/>
      <c r="C358" s="207" t="s">
        <v>1576</v>
      </c>
      <c r="D358" s="207" t="s">
        <v>3197</v>
      </c>
      <c r="E358" s="18" t="s">
        <v>231</v>
      </c>
      <c r="F358" s="208">
        <v>174.37100000000001</v>
      </c>
      <c r="H358" s="33"/>
    </row>
    <row r="359" spans="2:8" s="1" customFormat="1" ht="16.899999999999999" customHeight="1" x14ac:dyDescent="0.2">
      <c r="B359" s="33"/>
      <c r="C359" s="207" t="s">
        <v>1587</v>
      </c>
      <c r="D359" s="207" t="s">
        <v>3198</v>
      </c>
      <c r="E359" s="18" t="s">
        <v>231</v>
      </c>
      <c r="F359" s="208">
        <v>240.00899999999999</v>
      </c>
      <c r="H359" s="33"/>
    </row>
    <row r="360" spans="2:8" s="1" customFormat="1" ht="16.899999999999999" customHeight="1" x14ac:dyDescent="0.2">
      <c r="B360" s="33"/>
      <c r="C360" s="207" t="s">
        <v>1620</v>
      </c>
      <c r="D360" s="207" t="s">
        <v>3187</v>
      </c>
      <c r="E360" s="18" t="s">
        <v>277</v>
      </c>
      <c r="F360" s="208">
        <v>513.83500000000004</v>
      </c>
      <c r="H360" s="33"/>
    </row>
    <row r="361" spans="2:8" s="1" customFormat="1" ht="16.899999999999999" customHeight="1" x14ac:dyDescent="0.2">
      <c r="B361" s="33"/>
      <c r="C361" s="207" t="s">
        <v>1461</v>
      </c>
      <c r="D361" s="207" t="s">
        <v>3199</v>
      </c>
      <c r="E361" s="18" t="s">
        <v>231</v>
      </c>
      <c r="F361" s="208">
        <v>167.64</v>
      </c>
      <c r="H361" s="33"/>
    </row>
    <row r="362" spans="2:8" s="1" customFormat="1" ht="16.899999999999999" customHeight="1" x14ac:dyDescent="0.2">
      <c r="B362" s="33"/>
      <c r="C362" s="207" t="s">
        <v>1699</v>
      </c>
      <c r="D362" s="207" t="s">
        <v>3200</v>
      </c>
      <c r="E362" s="18" t="s">
        <v>231</v>
      </c>
      <c r="F362" s="208">
        <v>155.30000000000001</v>
      </c>
      <c r="H362" s="33"/>
    </row>
    <row r="363" spans="2:8" s="1" customFormat="1" ht="16.899999999999999" customHeight="1" x14ac:dyDescent="0.2">
      <c r="B363" s="33"/>
      <c r="C363" s="207" t="s">
        <v>1709</v>
      </c>
      <c r="D363" s="207" t="s">
        <v>3201</v>
      </c>
      <c r="E363" s="18" t="s">
        <v>231</v>
      </c>
      <c r="F363" s="208">
        <v>240.00899999999999</v>
      </c>
      <c r="H363" s="33"/>
    </row>
    <row r="364" spans="2:8" s="1" customFormat="1" ht="16.899999999999999" customHeight="1" x14ac:dyDescent="0.2">
      <c r="B364" s="33"/>
      <c r="C364" s="207" t="s">
        <v>1289</v>
      </c>
      <c r="D364" s="207" t="s">
        <v>3164</v>
      </c>
      <c r="E364" s="18" t="s">
        <v>231</v>
      </c>
      <c r="F364" s="208">
        <v>155.30000000000001</v>
      </c>
      <c r="H364" s="33"/>
    </row>
    <row r="365" spans="2:8" s="1" customFormat="1" ht="16.899999999999999" customHeight="1" x14ac:dyDescent="0.2">
      <c r="B365" s="33"/>
      <c r="C365" s="207" t="s">
        <v>1719</v>
      </c>
      <c r="D365" s="207" t="s">
        <v>3202</v>
      </c>
      <c r="E365" s="18" t="s">
        <v>231</v>
      </c>
      <c r="F365" s="208">
        <v>259.08</v>
      </c>
      <c r="H365" s="33"/>
    </row>
    <row r="366" spans="2:8" s="1" customFormat="1" ht="16.899999999999999" customHeight="1" x14ac:dyDescent="0.2">
      <c r="B366" s="33"/>
      <c r="C366" s="207" t="s">
        <v>453</v>
      </c>
      <c r="D366" s="207" t="s">
        <v>3203</v>
      </c>
      <c r="E366" s="18" t="s">
        <v>231</v>
      </c>
      <c r="F366" s="208">
        <v>240.00899999999999</v>
      </c>
      <c r="H366" s="33"/>
    </row>
    <row r="367" spans="2:8" s="1" customFormat="1" ht="16.899999999999999" customHeight="1" x14ac:dyDescent="0.2">
      <c r="B367" s="33"/>
      <c r="C367" s="203" t="s">
        <v>819</v>
      </c>
      <c r="D367" s="204" t="s">
        <v>820</v>
      </c>
      <c r="E367" s="205" t="s">
        <v>277</v>
      </c>
      <c r="F367" s="206">
        <v>187.31100000000001</v>
      </c>
      <c r="H367" s="33"/>
    </row>
    <row r="368" spans="2:8" s="1" customFormat="1" ht="16.899999999999999" customHeight="1" x14ac:dyDescent="0.2">
      <c r="B368" s="33"/>
      <c r="C368" s="207" t="s">
        <v>19</v>
      </c>
      <c r="D368" s="207" t="s">
        <v>1667</v>
      </c>
      <c r="E368" s="18" t="s">
        <v>19</v>
      </c>
      <c r="F368" s="208">
        <v>187.31100000000001</v>
      </c>
      <c r="H368" s="33"/>
    </row>
    <row r="369" spans="2:8" s="1" customFormat="1" ht="16.899999999999999" customHeight="1" x14ac:dyDescent="0.2">
      <c r="B369" s="33"/>
      <c r="C369" s="207" t="s">
        <v>819</v>
      </c>
      <c r="D369" s="207" t="s">
        <v>240</v>
      </c>
      <c r="E369" s="18" t="s">
        <v>19</v>
      </c>
      <c r="F369" s="208">
        <v>187.31100000000001</v>
      </c>
      <c r="H369" s="33"/>
    </row>
    <row r="370" spans="2:8" s="1" customFormat="1" ht="16.899999999999999" customHeight="1" x14ac:dyDescent="0.2">
      <c r="B370" s="33"/>
      <c r="C370" s="209" t="s">
        <v>3136</v>
      </c>
      <c r="H370" s="33"/>
    </row>
    <row r="371" spans="2:8" s="1" customFormat="1" ht="16.899999999999999" customHeight="1" x14ac:dyDescent="0.2">
      <c r="B371" s="33"/>
      <c r="C371" s="207" t="s">
        <v>882</v>
      </c>
      <c r="D371" s="207" t="s">
        <v>3152</v>
      </c>
      <c r="E371" s="18" t="s">
        <v>277</v>
      </c>
      <c r="F371" s="208">
        <v>187.31100000000001</v>
      </c>
      <c r="H371" s="33"/>
    </row>
    <row r="372" spans="2:8" s="1" customFormat="1" ht="16.899999999999999" customHeight="1" x14ac:dyDescent="0.2">
      <c r="B372" s="33"/>
      <c r="C372" s="207" t="s">
        <v>599</v>
      </c>
      <c r="D372" s="207" t="s">
        <v>3148</v>
      </c>
      <c r="E372" s="18" t="s">
        <v>277</v>
      </c>
      <c r="F372" s="208">
        <v>686.726</v>
      </c>
      <c r="H372" s="33"/>
    </row>
    <row r="373" spans="2:8" s="1" customFormat="1" ht="16.899999999999999" customHeight="1" x14ac:dyDescent="0.2">
      <c r="B373" s="33"/>
      <c r="C373" s="207" t="s">
        <v>614</v>
      </c>
      <c r="D373" s="207" t="s">
        <v>615</v>
      </c>
      <c r="E373" s="18" t="s">
        <v>492</v>
      </c>
      <c r="F373" s="208">
        <v>825.65099999999995</v>
      </c>
      <c r="H373" s="33"/>
    </row>
    <row r="374" spans="2:8" s="1" customFormat="1" ht="16.899999999999999" customHeight="1" x14ac:dyDescent="0.2">
      <c r="B374" s="33"/>
      <c r="C374" s="203" t="s">
        <v>1351</v>
      </c>
      <c r="D374" s="204" t="s">
        <v>1352</v>
      </c>
      <c r="E374" s="205" t="s">
        <v>231</v>
      </c>
      <c r="F374" s="206">
        <v>111.99</v>
      </c>
      <c r="H374" s="33"/>
    </row>
    <row r="375" spans="2:8" s="1" customFormat="1" ht="16.899999999999999" customHeight="1" x14ac:dyDescent="0.2">
      <c r="B375" s="33"/>
      <c r="C375" s="207" t="s">
        <v>19</v>
      </c>
      <c r="D375" s="207" t="s">
        <v>1672</v>
      </c>
      <c r="E375" s="18" t="s">
        <v>19</v>
      </c>
      <c r="F375" s="208">
        <v>0</v>
      </c>
      <c r="H375" s="33"/>
    </row>
    <row r="376" spans="2:8" s="1" customFormat="1" ht="16.899999999999999" customHeight="1" x14ac:dyDescent="0.2">
      <c r="B376" s="33"/>
      <c r="C376" s="207" t="s">
        <v>19</v>
      </c>
      <c r="D376" s="207" t="s">
        <v>1673</v>
      </c>
      <c r="E376" s="18" t="s">
        <v>19</v>
      </c>
      <c r="F376" s="208">
        <v>21.61</v>
      </c>
      <c r="H376" s="33"/>
    </row>
    <row r="377" spans="2:8" s="1" customFormat="1" ht="16.899999999999999" customHeight="1" x14ac:dyDescent="0.2">
      <c r="B377" s="33"/>
      <c r="C377" s="207" t="s">
        <v>19</v>
      </c>
      <c r="D377" s="207" t="s">
        <v>1674</v>
      </c>
      <c r="E377" s="18" t="s">
        <v>19</v>
      </c>
      <c r="F377" s="208">
        <v>4.6399999999999997</v>
      </c>
      <c r="H377" s="33"/>
    </row>
    <row r="378" spans="2:8" s="1" customFormat="1" ht="16.899999999999999" customHeight="1" x14ac:dyDescent="0.2">
      <c r="B378" s="33"/>
      <c r="C378" s="207" t="s">
        <v>19</v>
      </c>
      <c r="D378" s="207" t="s">
        <v>1675</v>
      </c>
      <c r="E378" s="18" t="s">
        <v>19</v>
      </c>
      <c r="F378" s="208">
        <v>6.95</v>
      </c>
      <c r="H378" s="33"/>
    </row>
    <row r="379" spans="2:8" s="1" customFormat="1" ht="16.899999999999999" customHeight="1" x14ac:dyDescent="0.2">
      <c r="B379" s="33"/>
      <c r="C379" s="207" t="s">
        <v>19</v>
      </c>
      <c r="D379" s="207" t="s">
        <v>1676</v>
      </c>
      <c r="E379" s="18" t="s">
        <v>19</v>
      </c>
      <c r="F379" s="208">
        <v>14</v>
      </c>
      <c r="H379" s="33"/>
    </row>
    <row r="380" spans="2:8" s="1" customFormat="1" ht="16.899999999999999" customHeight="1" x14ac:dyDescent="0.2">
      <c r="B380" s="33"/>
      <c r="C380" s="207" t="s">
        <v>19</v>
      </c>
      <c r="D380" s="207" t="s">
        <v>1677</v>
      </c>
      <c r="E380" s="18" t="s">
        <v>19</v>
      </c>
      <c r="F380" s="208">
        <v>0.21</v>
      </c>
      <c r="H380" s="33"/>
    </row>
    <row r="381" spans="2:8" s="1" customFormat="1" ht="16.899999999999999" customHeight="1" x14ac:dyDescent="0.2">
      <c r="B381" s="33"/>
      <c r="C381" s="207" t="s">
        <v>19</v>
      </c>
      <c r="D381" s="207" t="s">
        <v>1678</v>
      </c>
      <c r="E381" s="18" t="s">
        <v>19</v>
      </c>
      <c r="F381" s="208">
        <v>3.63</v>
      </c>
      <c r="H381" s="33"/>
    </row>
    <row r="382" spans="2:8" s="1" customFormat="1" ht="16.899999999999999" customHeight="1" x14ac:dyDescent="0.2">
      <c r="B382" s="33"/>
      <c r="C382" s="207" t="s">
        <v>19</v>
      </c>
      <c r="D382" s="207" t="s">
        <v>1679</v>
      </c>
      <c r="E382" s="18" t="s">
        <v>19</v>
      </c>
      <c r="F382" s="208">
        <v>30.55</v>
      </c>
      <c r="H382" s="33"/>
    </row>
    <row r="383" spans="2:8" s="1" customFormat="1" ht="16.899999999999999" customHeight="1" x14ac:dyDescent="0.2">
      <c r="B383" s="33"/>
      <c r="C383" s="207" t="s">
        <v>19</v>
      </c>
      <c r="D383" s="207" t="s">
        <v>1680</v>
      </c>
      <c r="E383" s="18" t="s">
        <v>19</v>
      </c>
      <c r="F383" s="208">
        <v>6.39</v>
      </c>
      <c r="H383" s="33"/>
    </row>
    <row r="384" spans="2:8" s="1" customFormat="1" ht="16.899999999999999" customHeight="1" x14ac:dyDescent="0.2">
      <c r="B384" s="33"/>
      <c r="C384" s="207" t="s">
        <v>19</v>
      </c>
      <c r="D384" s="207" t="s">
        <v>1681</v>
      </c>
      <c r="E384" s="18" t="s">
        <v>19</v>
      </c>
      <c r="F384" s="208">
        <v>4.68</v>
      </c>
      <c r="H384" s="33"/>
    </row>
    <row r="385" spans="2:8" s="1" customFormat="1" ht="16.899999999999999" customHeight="1" x14ac:dyDescent="0.2">
      <c r="B385" s="33"/>
      <c r="C385" s="207" t="s">
        <v>19</v>
      </c>
      <c r="D385" s="207" t="s">
        <v>1682</v>
      </c>
      <c r="E385" s="18" t="s">
        <v>19</v>
      </c>
      <c r="F385" s="208">
        <v>12.98</v>
      </c>
      <c r="H385" s="33"/>
    </row>
    <row r="386" spans="2:8" s="1" customFormat="1" ht="16.899999999999999" customHeight="1" x14ac:dyDescent="0.2">
      <c r="B386" s="33"/>
      <c r="C386" s="207" t="s">
        <v>19</v>
      </c>
      <c r="D386" s="207" t="s">
        <v>1683</v>
      </c>
      <c r="E386" s="18" t="s">
        <v>19</v>
      </c>
      <c r="F386" s="208">
        <v>6.35</v>
      </c>
      <c r="H386" s="33"/>
    </row>
    <row r="387" spans="2:8" s="1" customFormat="1" ht="16.899999999999999" customHeight="1" x14ac:dyDescent="0.2">
      <c r="B387" s="33"/>
      <c r="C387" s="207" t="s">
        <v>1351</v>
      </c>
      <c r="D387" s="207" t="s">
        <v>240</v>
      </c>
      <c r="E387" s="18" t="s">
        <v>19</v>
      </c>
      <c r="F387" s="208">
        <v>111.99</v>
      </c>
      <c r="H387" s="33"/>
    </row>
    <row r="388" spans="2:8" s="1" customFormat="1" ht="16.899999999999999" customHeight="1" x14ac:dyDescent="0.2">
      <c r="B388" s="33"/>
      <c r="C388" s="209" t="s">
        <v>3136</v>
      </c>
      <c r="H388" s="33"/>
    </row>
    <row r="389" spans="2:8" s="1" customFormat="1" ht="16.899999999999999" customHeight="1" x14ac:dyDescent="0.2">
      <c r="B389" s="33"/>
      <c r="C389" s="207" t="s">
        <v>1422</v>
      </c>
      <c r="D389" s="207" t="s">
        <v>3174</v>
      </c>
      <c r="E389" s="18" t="s">
        <v>231</v>
      </c>
      <c r="F389" s="208">
        <v>111.99</v>
      </c>
      <c r="H389" s="33"/>
    </row>
    <row r="390" spans="2:8" s="1" customFormat="1" ht="16.899999999999999" customHeight="1" x14ac:dyDescent="0.2">
      <c r="B390" s="33"/>
      <c r="C390" s="207" t="s">
        <v>1368</v>
      </c>
      <c r="D390" s="207" t="s">
        <v>3175</v>
      </c>
      <c r="E390" s="18" t="s">
        <v>231</v>
      </c>
      <c r="F390" s="208">
        <v>111.99</v>
      </c>
      <c r="H390" s="33"/>
    </row>
    <row r="391" spans="2:8" s="1" customFormat="1" ht="16.899999999999999" customHeight="1" x14ac:dyDescent="0.2">
      <c r="B391" s="33"/>
      <c r="C391" s="207" t="s">
        <v>1620</v>
      </c>
      <c r="D391" s="207" t="s">
        <v>3187</v>
      </c>
      <c r="E391" s="18" t="s">
        <v>277</v>
      </c>
      <c r="F391" s="208">
        <v>513.83500000000004</v>
      </c>
      <c r="H391" s="33"/>
    </row>
    <row r="392" spans="2:8" s="1" customFormat="1" ht="16.899999999999999" customHeight="1" x14ac:dyDescent="0.2">
      <c r="B392" s="33"/>
      <c r="C392" s="207" t="s">
        <v>1427</v>
      </c>
      <c r="D392" s="207" t="s">
        <v>3176</v>
      </c>
      <c r="E392" s="18" t="s">
        <v>231</v>
      </c>
      <c r="F392" s="208">
        <v>111.99</v>
      </c>
      <c r="H392" s="33"/>
    </row>
    <row r="393" spans="2:8" s="1" customFormat="1" ht="16.899999999999999" customHeight="1" x14ac:dyDescent="0.2">
      <c r="B393" s="33"/>
      <c r="C393" s="207" t="s">
        <v>1433</v>
      </c>
      <c r="D393" s="207" t="s">
        <v>3177</v>
      </c>
      <c r="E393" s="18" t="s">
        <v>231</v>
      </c>
      <c r="F393" s="208">
        <v>111.99</v>
      </c>
      <c r="H393" s="33"/>
    </row>
    <row r="394" spans="2:8" s="1" customFormat="1" ht="16.899999999999999" customHeight="1" x14ac:dyDescent="0.2">
      <c r="B394" s="33"/>
      <c r="C394" s="207" t="s">
        <v>1437</v>
      </c>
      <c r="D394" s="207" t="s">
        <v>3178</v>
      </c>
      <c r="E394" s="18" t="s">
        <v>231</v>
      </c>
      <c r="F394" s="208">
        <v>111.99</v>
      </c>
      <c r="H394" s="33"/>
    </row>
    <row r="395" spans="2:8" s="1" customFormat="1" ht="16.899999999999999" customHeight="1" x14ac:dyDescent="0.2">
      <c r="B395" s="33"/>
      <c r="C395" s="207" t="s">
        <v>349</v>
      </c>
      <c r="D395" s="207" t="s">
        <v>3179</v>
      </c>
      <c r="E395" s="18" t="s">
        <v>277</v>
      </c>
      <c r="F395" s="208">
        <v>11.199</v>
      </c>
      <c r="H395" s="33"/>
    </row>
    <row r="396" spans="2:8" s="1" customFormat="1" ht="16.899999999999999" customHeight="1" x14ac:dyDescent="0.2">
      <c r="B396" s="33"/>
      <c r="C396" s="207" t="s">
        <v>332</v>
      </c>
      <c r="D396" s="207" t="s">
        <v>333</v>
      </c>
      <c r="E396" s="18" t="s">
        <v>334</v>
      </c>
      <c r="F396" s="208">
        <v>1.68</v>
      </c>
      <c r="H396" s="33"/>
    </row>
    <row r="397" spans="2:8" s="1" customFormat="1" ht="16.899999999999999" customHeight="1" x14ac:dyDescent="0.2">
      <c r="B397" s="33"/>
      <c r="C397" s="207" t="s">
        <v>614</v>
      </c>
      <c r="D397" s="207" t="s">
        <v>615</v>
      </c>
      <c r="E397" s="18" t="s">
        <v>492</v>
      </c>
      <c r="F397" s="208">
        <v>825.65099999999995</v>
      </c>
      <c r="H397" s="33"/>
    </row>
    <row r="398" spans="2:8" s="1" customFormat="1" ht="16.899999999999999" customHeight="1" x14ac:dyDescent="0.2">
      <c r="B398" s="33"/>
      <c r="C398" s="203" t="s">
        <v>603</v>
      </c>
      <c r="D398" s="204" t="s">
        <v>822</v>
      </c>
      <c r="E398" s="205" t="s">
        <v>277</v>
      </c>
      <c r="F398" s="206">
        <v>686.726</v>
      </c>
      <c r="H398" s="33"/>
    </row>
    <row r="399" spans="2:8" s="1" customFormat="1" ht="16.899999999999999" customHeight="1" x14ac:dyDescent="0.2">
      <c r="B399" s="33"/>
      <c r="C399" s="207" t="s">
        <v>19</v>
      </c>
      <c r="D399" s="207" t="s">
        <v>1658</v>
      </c>
      <c r="E399" s="18" t="s">
        <v>19</v>
      </c>
      <c r="F399" s="208">
        <v>228.03100000000001</v>
      </c>
      <c r="H399" s="33"/>
    </row>
    <row r="400" spans="2:8" s="1" customFormat="1" ht="16.899999999999999" customHeight="1" x14ac:dyDescent="0.2">
      <c r="B400" s="33"/>
      <c r="C400" s="207" t="s">
        <v>19</v>
      </c>
      <c r="D400" s="207" t="s">
        <v>813</v>
      </c>
      <c r="E400" s="18" t="s">
        <v>19</v>
      </c>
      <c r="F400" s="208">
        <v>458.69499999999999</v>
      </c>
      <c r="H400" s="33"/>
    </row>
    <row r="401" spans="2:8" s="1" customFormat="1" ht="16.899999999999999" customHeight="1" x14ac:dyDescent="0.2">
      <c r="B401" s="33"/>
      <c r="C401" s="207" t="s">
        <v>603</v>
      </c>
      <c r="D401" s="207" t="s">
        <v>240</v>
      </c>
      <c r="E401" s="18" t="s">
        <v>19</v>
      </c>
      <c r="F401" s="208">
        <v>686.726</v>
      </c>
      <c r="H401" s="33"/>
    </row>
    <row r="402" spans="2:8" s="1" customFormat="1" ht="16.899999999999999" customHeight="1" x14ac:dyDescent="0.2">
      <c r="B402" s="33"/>
      <c r="C402" s="209" t="s">
        <v>3136</v>
      </c>
      <c r="H402" s="33"/>
    </row>
    <row r="403" spans="2:8" s="1" customFormat="1" ht="16.899999999999999" customHeight="1" x14ac:dyDescent="0.2">
      <c r="B403" s="33"/>
      <c r="C403" s="207" t="s">
        <v>599</v>
      </c>
      <c r="D403" s="207" t="s">
        <v>3148</v>
      </c>
      <c r="E403" s="18" t="s">
        <v>277</v>
      </c>
      <c r="F403" s="208">
        <v>686.726</v>
      </c>
      <c r="H403" s="33"/>
    </row>
    <row r="404" spans="2:8" s="1" customFormat="1" ht="16.899999999999999" customHeight="1" x14ac:dyDescent="0.2">
      <c r="B404" s="33"/>
      <c r="C404" s="207" t="s">
        <v>1226</v>
      </c>
      <c r="D404" s="207" t="s">
        <v>3165</v>
      </c>
      <c r="E404" s="18" t="s">
        <v>277</v>
      </c>
      <c r="F404" s="208">
        <v>402.72800000000001</v>
      </c>
      <c r="H404" s="33"/>
    </row>
    <row r="405" spans="2:8" s="1" customFormat="1" ht="16.899999999999999" customHeight="1" x14ac:dyDescent="0.2">
      <c r="B405" s="33"/>
      <c r="C405" s="207" t="s">
        <v>861</v>
      </c>
      <c r="D405" s="207" t="s">
        <v>3153</v>
      </c>
      <c r="E405" s="18" t="s">
        <v>277</v>
      </c>
      <c r="F405" s="208">
        <v>283.99799999999999</v>
      </c>
      <c r="H405" s="33"/>
    </row>
    <row r="406" spans="2:8" s="1" customFormat="1" ht="16.899999999999999" customHeight="1" x14ac:dyDescent="0.2">
      <c r="B406" s="33"/>
      <c r="C406" s="207" t="s">
        <v>1234</v>
      </c>
      <c r="D406" s="207" t="s">
        <v>3166</v>
      </c>
      <c r="E406" s="18" t="s">
        <v>277</v>
      </c>
      <c r="F406" s="208">
        <v>402.72800000000001</v>
      </c>
      <c r="H406" s="33"/>
    </row>
    <row r="407" spans="2:8" s="1" customFormat="1" ht="16.899999999999999" customHeight="1" x14ac:dyDescent="0.2">
      <c r="B407" s="33"/>
      <c r="C407" s="207" t="s">
        <v>592</v>
      </c>
      <c r="D407" s="207" t="s">
        <v>3147</v>
      </c>
      <c r="E407" s="18" t="s">
        <v>277</v>
      </c>
      <c r="F407" s="208">
        <v>283.99799999999999</v>
      </c>
      <c r="H407" s="33"/>
    </row>
    <row r="408" spans="2:8" s="1" customFormat="1" ht="16.899999999999999" customHeight="1" x14ac:dyDescent="0.2">
      <c r="B408" s="33"/>
      <c r="C408" s="207" t="s">
        <v>605</v>
      </c>
      <c r="D408" s="207" t="s">
        <v>3143</v>
      </c>
      <c r="E408" s="18" t="s">
        <v>492</v>
      </c>
      <c r="F408" s="208">
        <v>686.726</v>
      </c>
      <c r="H408" s="33"/>
    </row>
    <row r="409" spans="2:8" s="1" customFormat="1" ht="16.899999999999999" customHeight="1" x14ac:dyDescent="0.2">
      <c r="B409" s="33"/>
      <c r="C409" s="207" t="s">
        <v>609</v>
      </c>
      <c r="D409" s="207" t="s">
        <v>3144</v>
      </c>
      <c r="E409" s="18" t="s">
        <v>277</v>
      </c>
      <c r="F409" s="208">
        <v>628.36</v>
      </c>
      <c r="H409" s="33"/>
    </row>
    <row r="410" spans="2:8" s="1" customFormat="1" ht="16.899999999999999" customHeight="1" x14ac:dyDescent="0.2">
      <c r="B410" s="33"/>
      <c r="C410" s="203" t="s">
        <v>50</v>
      </c>
      <c r="D410" s="204" t="s">
        <v>1521</v>
      </c>
      <c r="E410" s="205" t="s">
        <v>277</v>
      </c>
      <c r="F410" s="206">
        <v>856.39099999999996</v>
      </c>
      <c r="H410" s="33"/>
    </row>
    <row r="411" spans="2:8" s="1" customFormat="1" ht="16.899999999999999" customHeight="1" x14ac:dyDescent="0.2">
      <c r="B411" s="33"/>
      <c r="C411" s="207" t="s">
        <v>19</v>
      </c>
      <c r="D411" s="207" t="s">
        <v>1624</v>
      </c>
      <c r="E411" s="18" t="s">
        <v>19</v>
      </c>
      <c r="F411" s="208">
        <v>0</v>
      </c>
      <c r="H411" s="33"/>
    </row>
    <row r="412" spans="2:8" s="1" customFormat="1" ht="16.899999999999999" customHeight="1" x14ac:dyDescent="0.2">
      <c r="B412" s="33"/>
      <c r="C412" s="207" t="s">
        <v>19</v>
      </c>
      <c r="D412" s="207" t="s">
        <v>1625</v>
      </c>
      <c r="E412" s="18" t="s">
        <v>19</v>
      </c>
      <c r="F412" s="208">
        <v>942.66300000000001</v>
      </c>
      <c r="H412" s="33"/>
    </row>
    <row r="413" spans="2:8" s="1" customFormat="1" ht="16.899999999999999" customHeight="1" x14ac:dyDescent="0.2">
      <c r="B413" s="33"/>
      <c r="C413" s="207" t="s">
        <v>19</v>
      </c>
      <c r="D413" s="207" t="s">
        <v>1200</v>
      </c>
      <c r="E413" s="18" t="s">
        <v>19</v>
      </c>
      <c r="F413" s="208">
        <v>0</v>
      </c>
      <c r="H413" s="33"/>
    </row>
    <row r="414" spans="2:8" s="1" customFormat="1" ht="16.899999999999999" customHeight="1" x14ac:dyDescent="0.2">
      <c r="B414" s="33"/>
      <c r="C414" s="207" t="s">
        <v>19</v>
      </c>
      <c r="D414" s="207" t="s">
        <v>1626</v>
      </c>
      <c r="E414" s="18" t="s">
        <v>19</v>
      </c>
      <c r="F414" s="208">
        <v>-5.8</v>
      </c>
      <c r="H414" s="33"/>
    </row>
    <row r="415" spans="2:8" s="1" customFormat="1" ht="16.899999999999999" customHeight="1" x14ac:dyDescent="0.2">
      <c r="B415" s="33"/>
      <c r="C415" s="207" t="s">
        <v>19</v>
      </c>
      <c r="D415" s="207" t="s">
        <v>1627</v>
      </c>
      <c r="E415" s="18" t="s">
        <v>19</v>
      </c>
      <c r="F415" s="208">
        <v>-63.673000000000002</v>
      </c>
      <c r="H415" s="33"/>
    </row>
    <row r="416" spans="2:8" s="1" customFormat="1" ht="16.899999999999999" customHeight="1" x14ac:dyDescent="0.2">
      <c r="B416" s="33"/>
      <c r="C416" s="207" t="s">
        <v>19</v>
      </c>
      <c r="D416" s="207" t="s">
        <v>1628</v>
      </c>
      <c r="E416" s="18" t="s">
        <v>19</v>
      </c>
      <c r="F416" s="208">
        <v>-16.798999999999999</v>
      </c>
      <c r="H416" s="33"/>
    </row>
    <row r="417" spans="2:8" s="1" customFormat="1" ht="16.899999999999999" customHeight="1" x14ac:dyDescent="0.2">
      <c r="B417" s="33"/>
      <c r="C417" s="207" t="s">
        <v>50</v>
      </c>
      <c r="D417" s="207" t="s">
        <v>310</v>
      </c>
      <c r="E417" s="18" t="s">
        <v>19</v>
      </c>
      <c r="F417" s="208">
        <v>856.39099999999996</v>
      </c>
      <c r="H417" s="33"/>
    </row>
    <row r="418" spans="2:8" s="1" customFormat="1" ht="16.899999999999999" customHeight="1" x14ac:dyDescent="0.2">
      <c r="B418" s="33"/>
      <c r="C418" s="209" t="s">
        <v>3136</v>
      </c>
      <c r="H418" s="33"/>
    </row>
    <row r="419" spans="2:8" s="1" customFormat="1" ht="16.899999999999999" customHeight="1" x14ac:dyDescent="0.2">
      <c r="B419" s="33"/>
      <c r="C419" s="207" t="s">
        <v>1620</v>
      </c>
      <c r="D419" s="207" t="s">
        <v>3187</v>
      </c>
      <c r="E419" s="18" t="s">
        <v>277</v>
      </c>
      <c r="F419" s="208">
        <v>513.83500000000004</v>
      </c>
      <c r="H419" s="33"/>
    </row>
    <row r="420" spans="2:8" s="1" customFormat="1" ht="16.899999999999999" customHeight="1" x14ac:dyDescent="0.2">
      <c r="B420" s="33"/>
      <c r="C420" s="207" t="s">
        <v>1613</v>
      </c>
      <c r="D420" s="207" t="s">
        <v>3204</v>
      </c>
      <c r="E420" s="18" t="s">
        <v>277</v>
      </c>
      <c r="F420" s="208">
        <v>85.638999999999996</v>
      </c>
      <c r="H420" s="33"/>
    </row>
    <row r="421" spans="2:8" s="1" customFormat="1" ht="16.899999999999999" customHeight="1" x14ac:dyDescent="0.2">
      <c r="B421" s="33"/>
      <c r="C421" s="207" t="s">
        <v>1630</v>
      </c>
      <c r="D421" s="207" t="s">
        <v>3205</v>
      </c>
      <c r="E421" s="18" t="s">
        <v>277</v>
      </c>
      <c r="F421" s="208">
        <v>256.91699999999997</v>
      </c>
      <c r="H421" s="33"/>
    </row>
    <row r="422" spans="2:8" s="1" customFormat="1" ht="16.899999999999999" customHeight="1" x14ac:dyDescent="0.2">
      <c r="B422" s="33"/>
      <c r="C422" s="207" t="s">
        <v>1635</v>
      </c>
      <c r="D422" s="207" t="s">
        <v>3206</v>
      </c>
      <c r="E422" s="18" t="s">
        <v>277</v>
      </c>
      <c r="F422" s="208">
        <v>85.638999999999996</v>
      </c>
      <c r="H422" s="33"/>
    </row>
    <row r="423" spans="2:8" s="1" customFormat="1" ht="16.899999999999999" customHeight="1" x14ac:dyDescent="0.2">
      <c r="B423" s="33"/>
      <c r="C423" s="207" t="s">
        <v>1226</v>
      </c>
      <c r="D423" s="207" t="s">
        <v>3165</v>
      </c>
      <c r="E423" s="18" t="s">
        <v>277</v>
      </c>
      <c r="F423" s="208">
        <v>402.72800000000001</v>
      </c>
      <c r="H423" s="33"/>
    </row>
    <row r="424" spans="2:8" s="1" customFormat="1" ht="16.899999999999999" customHeight="1" x14ac:dyDescent="0.2">
      <c r="B424" s="33"/>
      <c r="C424" s="207" t="s">
        <v>861</v>
      </c>
      <c r="D424" s="207" t="s">
        <v>3153</v>
      </c>
      <c r="E424" s="18" t="s">
        <v>277</v>
      </c>
      <c r="F424" s="208">
        <v>283.99799999999999</v>
      </c>
      <c r="H424" s="33"/>
    </row>
    <row r="425" spans="2:8" s="1" customFormat="1" ht="16.899999999999999" customHeight="1" x14ac:dyDescent="0.2">
      <c r="B425" s="33"/>
      <c r="C425" s="207" t="s">
        <v>1234</v>
      </c>
      <c r="D425" s="207" t="s">
        <v>3166</v>
      </c>
      <c r="E425" s="18" t="s">
        <v>277</v>
      </c>
      <c r="F425" s="208">
        <v>402.72800000000001</v>
      </c>
      <c r="H425" s="33"/>
    </row>
    <row r="426" spans="2:8" s="1" customFormat="1" ht="16.899999999999999" customHeight="1" x14ac:dyDescent="0.2">
      <c r="B426" s="33"/>
      <c r="C426" s="207" t="s">
        <v>592</v>
      </c>
      <c r="D426" s="207" t="s">
        <v>3147</v>
      </c>
      <c r="E426" s="18" t="s">
        <v>277</v>
      </c>
      <c r="F426" s="208">
        <v>283.99799999999999</v>
      </c>
      <c r="H426" s="33"/>
    </row>
    <row r="427" spans="2:8" s="1" customFormat="1" ht="16.899999999999999" customHeight="1" x14ac:dyDescent="0.2">
      <c r="B427" s="33"/>
      <c r="C427" s="207" t="s">
        <v>609</v>
      </c>
      <c r="D427" s="207" t="s">
        <v>3144</v>
      </c>
      <c r="E427" s="18" t="s">
        <v>277</v>
      </c>
      <c r="F427" s="208">
        <v>628.36</v>
      </c>
      <c r="H427" s="33"/>
    </row>
    <row r="428" spans="2:8" s="1" customFormat="1" ht="16.899999999999999" customHeight="1" x14ac:dyDescent="0.2">
      <c r="B428" s="33"/>
      <c r="C428" s="207" t="s">
        <v>614</v>
      </c>
      <c r="D428" s="207" t="s">
        <v>615</v>
      </c>
      <c r="E428" s="18" t="s">
        <v>492</v>
      </c>
      <c r="F428" s="208">
        <v>825.65099999999995</v>
      </c>
      <c r="H428" s="33"/>
    </row>
    <row r="429" spans="2:8" s="1" customFormat="1" ht="26.45" customHeight="1" x14ac:dyDescent="0.2">
      <c r="B429" s="33"/>
      <c r="C429" s="202" t="s">
        <v>3207</v>
      </c>
      <c r="D429" s="202" t="s">
        <v>150</v>
      </c>
      <c r="H429" s="33"/>
    </row>
    <row r="430" spans="2:8" s="1" customFormat="1" ht="16.899999999999999" customHeight="1" x14ac:dyDescent="0.2">
      <c r="B430" s="33"/>
      <c r="C430" s="203" t="s">
        <v>1137</v>
      </c>
      <c r="D430" s="204" t="s">
        <v>1138</v>
      </c>
      <c r="E430" s="205" t="s">
        <v>231</v>
      </c>
      <c r="F430" s="206">
        <v>809.6</v>
      </c>
      <c r="H430" s="33"/>
    </row>
    <row r="431" spans="2:8" s="1" customFormat="1" ht="16.899999999999999" customHeight="1" x14ac:dyDescent="0.2">
      <c r="B431" s="33"/>
      <c r="C431" s="207" t="s">
        <v>19</v>
      </c>
      <c r="D431" s="207" t="s">
        <v>1937</v>
      </c>
      <c r="E431" s="18" t="s">
        <v>19</v>
      </c>
      <c r="F431" s="208">
        <v>0</v>
      </c>
      <c r="H431" s="33"/>
    </row>
    <row r="432" spans="2:8" s="1" customFormat="1" ht="16.899999999999999" customHeight="1" x14ac:dyDescent="0.2">
      <c r="B432" s="33"/>
      <c r="C432" s="207" t="s">
        <v>19</v>
      </c>
      <c r="D432" s="207" t="s">
        <v>1938</v>
      </c>
      <c r="E432" s="18" t="s">
        <v>19</v>
      </c>
      <c r="F432" s="208">
        <v>809.6</v>
      </c>
      <c r="H432" s="33"/>
    </row>
    <row r="433" spans="2:8" s="1" customFormat="1" ht="16.899999999999999" customHeight="1" x14ac:dyDescent="0.2">
      <c r="B433" s="33"/>
      <c r="C433" s="207" t="s">
        <v>1137</v>
      </c>
      <c r="D433" s="207" t="s">
        <v>240</v>
      </c>
      <c r="E433" s="18" t="s">
        <v>19</v>
      </c>
      <c r="F433" s="208">
        <v>809.6</v>
      </c>
      <c r="H433" s="33"/>
    </row>
    <row r="434" spans="2:8" s="1" customFormat="1" ht="16.899999999999999" customHeight="1" x14ac:dyDescent="0.2">
      <c r="B434" s="33"/>
      <c r="C434" s="209" t="s">
        <v>3136</v>
      </c>
      <c r="H434" s="33"/>
    </row>
    <row r="435" spans="2:8" s="1" customFormat="1" ht="16.899999999999999" customHeight="1" x14ac:dyDescent="0.2">
      <c r="B435" s="33"/>
      <c r="C435" s="207" t="s">
        <v>1293</v>
      </c>
      <c r="D435" s="207" t="s">
        <v>3156</v>
      </c>
      <c r="E435" s="18" t="s">
        <v>231</v>
      </c>
      <c r="F435" s="208">
        <v>809.6</v>
      </c>
      <c r="H435" s="33"/>
    </row>
    <row r="436" spans="2:8" s="1" customFormat="1" ht="16.899999999999999" customHeight="1" x14ac:dyDescent="0.2">
      <c r="B436" s="33"/>
      <c r="C436" s="207" t="s">
        <v>1855</v>
      </c>
      <c r="D436" s="207" t="s">
        <v>3208</v>
      </c>
      <c r="E436" s="18" t="s">
        <v>231</v>
      </c>
      <c r="F436" s="208">
        <v>809.6</v>
      </c>
      <c r="H436" s="33"/>
    </row>
    <row r="437" spans="2:8" s="1" customFormat="1" ht="16.899999999999999" customHeight="1" x14ac:dyDescent="0.2">
      <c r="B437" s="33"/>
      <c r="C437" s="207" t="s">
        <v>1719</v>
      </c>
      <c r="D437" s="207" t="s">
        <v>3202</v>
      </c>
      <c r="E437" s="18" t="s">
        <v>231</v>
      </c>
      <c r="F437" s="208">
        <v>809.6</v>
      </c>
      <c r="H437" s="33"/>
    </row>
    <row r="438" spans="2:8" s="1" customFormat="1" ht="16.899999999999999" customHeight="1" x14ac:dyDescent="0.2">
      <c r="B438" s="33"/>
      <c r="C438" s="203" t="s">
        <v>808</v>
      </c>
      <c r="D438" s="204" t="s">
        <v>809</v>
      </c>
      <c r="E438" s="205" t="s">
        <v>277</v>
      </c>
      <c r="F438" s="206">
        <v>1.125</v>
      </c>
      <c r="H438" s="33"/>
    </row>
    <row r="439" spans="2:8" s="1" customFormat="1" ht="16.899999999999999" customHeight="1" x14ac:dyDescent="0.2">
      <c r="B439" s="33"/>
      <c r="C439" s="207" t="s">
        <v>19</v>
      </c>
      <c r="D439" s="207" t="s">
        <v>1924</v>
      </c>
      <c r="E439" s="18" t="s">
        <v>19</v>
      </c>
      <c r="F439" s="208">
        <v>1.125</v>
      </c>
      <c r="H439" s="33"/>
    </row>
    <row r="440" spans="2:8" s="1" customFormat="1" ht="16.899999999999999" customHeight="1" x14ac:dyDescent="0.2">
      <c r="B440" s="33"/>
      <c r="C440" s="207" t="s">
        <v>808</v>
      </c>
      <c r="D440" s="207" t="s">
        <v>240</v>
      </c>
      <c r="E440" s="18" t="s">
        <v>19</v>
      </c>
      <c r="F440" s="208">
        <v>1.125</v>
      </c>
      <c r="H440" s="33"/>
    </row>
    <row r="441" spans="2:8" s="1" customFormat="1" ht="16.899999999999999" customHeight="1" x14ac:dyDescent="0.2">
      <c r="B441" s="33"/>
      <c r="C441" s="209" t="s">
        <v>3136</v>
      </c>
      <c r="H441" s="33"/>
    </row>
    <row r="442" spans="2:8" s="1" customFormat="1" ht="16.899999999999999" customHeight="1" x14ac:dyDescent="0.2">
      <c r="B442" s="33"/>
      <c r="C442" s="207" t="s">
        <v>907</v>
      </c>
      <c r="D442" s="207" t="s">
        <v>3150</v>
      </c>
      <c r="E442" s="18" t="s">
        <v>277</v>
      </c>
      <c r="F442" s="208">
        <v>1.125</v>
      </c>
      <c r="H442" s="33"/>
    </row>
    <row r="443" spans="2:8" s="1" customFormat="1" ht="16.899999999999999" customHeight="1" x14ac:dyDescent="0.2">
      <c r="B443" s="33"/>
      <c r="C443" s="207" t="s">
        <v>599</v>
      </c>
      <c r="D443" s="207" t="s">
        <v>3148</v>
      </c>
      <c r="E443" s="18" t="s">
        <v>277</v>
      </c>
      <c r="F443" s="208">
        <v>551.44500000000005</v>
      </c>
      <c r="H443" s="33"/>
    </row>
    <row r="444" spans="2:8" s="1" customFormat="1" ht="16.899999999999999" customHeight="1" x14ac:dyDescent="0.2">
      <c r="B444" s="33"/>
      <c r="C444" s="207" t="s">
        <v>614</v>
      </c>
      <c r="D444" s="207" t="s">
        <v>615</v>
      </c>
      <c r="E444" s="18" t="s">
        <v>492</v>
      </c>
      <c r="F444" s="208">
        <v>608.85699999999997</v>
      </c>
      <c r="H444" s="33"/>
    </row>
    <row r="445" spans="2:8" s="1" customFormat="1" ht="16.899999999999999" customHeight="1" x14ac:dyDescent="0.2">
      <c r="B445" s="33"/>
      <c r="C445" s="203" t="s">
        <v>1828</v>
      </c>
      <c r="D445" s="204" t="s">
        <v>1829</v>
      </c>
      <c r="E445" s="205" t="s">
        <v>396</v>
      </c>
      <c r="F445" s="206">
        <v>252.46</v>
      </c>
      <c r="H445" s="33"/>
    </row>
    <row r="446" spans="2:8" s="1" customFormat="1" ht="16.899999999999999" customHeight="1" x14ac:dyDescent="0.2">
      <c r="B446" s="33"/>
      <c r="C446" s="207" t="s">
        <v>19</v>
      </c>
      <c r="D446" s="207" t="s">
        <v>1940</v>
      </c>
      <c r="E446" s="18" t="s">
        <v>19</v>
      </c>
      <c r="F446" s="208">
        <v>252.46</v>
      </c>
      <c r="H446" s="33"/>
    </row>
    <row r="447" spans="2:8" s="1" customFormat="1" ht="16.899999999999999" customHeight="1" x14ac:dyDescent="0.2">
      <c r="B447" s="33"/>
      <c r="C447" s="207" t="s">
        <v>1828</v>
      </c>
      <c r="D447" s="207" t="s">
        <v>240</v>
      </c>
      <c r="E447" s="18" t="s">
        <v>19</v>
      </c>
      <c r="F447" s="208">
        <v>252.46</v>
      </c>
      <c r="H447" s="33"/>
    </row>
    <row r="448" spans="2:8" s="1" customFormat="1" ht="16.899999999999999" customHeight="1" x14ac:dyDescent="0.2">
      <c r="B448" s="33"/>
      <c r="C448" s="209" t="s">
        <v>3136</v>
      </c>
      <c r="H448" s="33"/>
    </row>
    <row r="449" spans="2:8" s="1" customFormat="1" ht="16.899999999999999" customHeight="1" x14ac:dyDescent="0.2">
      <c r="B449" s="33"/>
      <c r="C449" s="207" t="s">
        <v>934</v>
      </c>
      <c r="D449" s="207" t="s">
        <v>3209</v>
      </c>
      <c r="E449" s="18" t="s">
        <v>396</v>
      </c>
      <c r="F449" s="208">
        <v>252.46</v>
      </c>
      <c r="H449" s="33"/>
    </row>
    <row r="450" spans="2:8" s="1" customFormat="1" ht="16.899999999999999" customHeight="1" x14ac:dyDescent="0.2">
      <c r="B450" s="33"/>
      <c r="C450" s="207" t="s">
        <v>866</v>
      </c>
      <c r="D450" s="207" t="s">
        <v>3189</v>
      </c>
      <c r="E450" s="18" t="s">
        <v>231</v>
      </c>
      <c r="F450" s="208">
        <v>302.952</v>
      </c>
      <c r="H450" s="33"/>
    </row>
    <row r="451" spans="2:8" s="1" customFormat="1" ht="16.899999999999999" customHeight="1" x14ac:dyDescent="0.2">
      <c r="B451" s="33"/>
      <c r="C451" s="207" t="s">
        <v>882</v>
      </c>
      <c r="D451" s="207" t="s">
        <v>3152</v>
      </c>
      <c r="E451" s="18" t="s">
        <v>277</v>
      </c>
      <c r="F451" s="208">
        <v>160.059</v>
      </c>
      <c r="H451" s="33"/>
    </row>
    <row r="452" spans="2:8" s="1" customFormat="1" ht="16.899999999999999" customHeight="1" x14ac:dyDescent="0.2">
      <c r="B452" s="33"/>
      <c r="C452" s="207" t="s">
        <v>619</v>
      </c>
      <c r="D452" s="207" t="s">
        <v>3190</v>
      </c>
      <c r="E452" s="18" t="s">
        <v>396</v>
      </c>
      <c r="F452" s="208">
        <v>252.46</v>
      </c>
      <c r="H452" s="33"/>
    </row>
    <row r="453" spans="2:8" s="1" customFormat="1" ht="16.899999999999999" customHeight="1" x14ac:dyDescent="0.2">
      <c r="B453" s="33"/>
      <c r="C453" s="207" t="s">
        <v>896</v>
      </c>
      <c r="D453" s="207" t="s">
        <v>3210</v>
      </c>
      <c r="E453" s="18" t="s">
        <v>396</v>
      </c>
      <c r="F453" s="208">
        <v>252.46</v>
      </c>
      <c r="H453" s="33"/>
    </row>
    <row r="454" spans="2:8" s="1" customFormat="1" ht="16.899999999999999" customHeight="1" x14ac:dyDescent="0.2">
      <c r="B454" s="33"/>
      <c r="C454" s="207" t="s">
        <v>901</v>
      </c>
      <c r="D454" s="207" t="s">
        <v>3151</v>
      </c>
      <c r="E454" s="18" t="s">
        <v>277</v>
      </c>
      <c r="F454" s="208">
        <v>30.295000000000002</v>
      </c>
      <c r="H454" s="33"/>
    </row>
    <row r="455" spans="2:8" s="1" customFormat="1" ht="16.899999999999999" customHeight="1" x14ac:dyDescent="0.2">
      <c r="B455" s="33"/>
      <c r="C455" s="207" t="s">
        <v>986</v>
      </c>
      <c r="D455" s="207" t="s">
        <v>3211</v>
      </c>
      <c r="E455" s="18" t="s">
        <v>396</v>
      </c>
      <c r="F455" s="208">
        <v>252.46</v>
      </c>
      <c r="H455" s="33"/>
    </row>
    <row r="456" spans="2:8" s="1" customFormat="1" ht="16.899999999999999" customHeight="1" x14ac:dyDescent="0.2">
      <c r="B456" s="33"/>
      <c r="C456" s="207" t="s">
        <v>1309</v>
      </c>
      <c r="D456" s="207" t="s">
        <v>3194</v>
      </c>
      <c r="E456" s="18" t="s">
        <v>396</v>
      </c>
      <c r="F456" s="208">
        <v>504.92</v>
      </c>
      <c r="H456" s="33"/>
    </row>
    <row r="457" spans="2:8" s="1" customFormat="1" ht="16.899999999999999" customHeight="1" x14ac:dyDescent="0.2">
      <c r="B457" s="33"/>
      <c r="C457" s="207" t="s">
        <v>1314</v>
      </c>
      <c r="D457" s="207" t="s">
        <v>3212</v>
      </c>
      <c r="E457" s="18" t="s">
        <v>396</v>
      </c>
      <c r="F457" s="208">
        <v>504.92</v>
      </c>
      <c r="H457" s="33"/>
    </row>
    <row r="458" spans="2:8" s="1" customFormat="1" ht="16.899999999999999" customHeight="1" x14ac:dyDescent="0.2">
      <c r="B458" s="33"/>
      <c r="C458" s="207" t="s">
        <v>939</v>
      </c>
      <c r="D458" s="207" t="s">
        <v>940</v>
      </c>
      <c r="E458" s="18" t="s">
        <v>396</v>
      </c>
      <c r="F458" s="208">
        <v>256.24700000000001</v>
      </c>
      <c r="H458" s="33"/>
    </row>
    <row r="459" spans="2:8" s="1" customFormat="1" ht="16.899999999999999" customHeight="1" x14ac:dyDescent="0.2">
      <c r="B459" s="33"/>
      <c r="C459" s="203" t="s">
        <v>811</v>
      </c>
      <c r="D459" s="204" t="s">
        <v>1513</v>
      </c>
      <c r="E459" s="205" t="s">
        <v>277</v>
      </c>
      <c r="F459" s="206">
        <v>30.295000000000002</v>
      </c>
      <c r="H459" s="33"/>
    </row>
    <row r="460" spans="2:8" s="1" customFormat="1" ht="16.899999999999999" customHeight="1" x14ac:dyDescent="0.2">
      <c r="B460" s="33"/>
      <c r="C460" s="207" t="s">
        <v>19</v>
      </c>
      <c r="D460" s="207" t="s">
        <v>1914</v>
      </c>
      <c r="E460" s="18" t="s">
        <v>19</v>
      </c>
      <c r="F460" s="208">
        <v>30.295000000000002</v>
      </c>
      <c r="H460" s="33"/>
    </row>
    <row r="461" spans="2:8" s="1" customFormat="1" ht="16.899999999999999" customHeight="1" x14ac:dyDescent="0.2">
      <c r="B461" s="33"/>
      <c r="C461" s="207" t="s">
        <v>811</v>
      </c>
      <c r="D461" s="207" t="s">
        <v>240</v>
      </c>
      <c r="E461" s="18" t="s">
        <v>19</v>
      </c>
      <c r="F461" s="208">
        <v>30.295000000000002</v>
      </c>
      <c r="H461" s="33"/>
    </row>
    <row r="462" spans="2:8" s="1" customFormat="1" ht="16.899999999999999" customHeight="1" x14ac:dyDescent="0.2">
      <c r="B462" s="33"/>
      <c r="C462" s="209" t="s">
        <v>3136</v>
      </c>
      <c r="H462" s="33"/>
    </row>
    <row r="463" spans="2:8" s="1" customFormat="1" ht="16.899999999999999" customHeight="1" x14ac:dyDescent="0.2">
      <c r="B463" s="33"/>
      <c r="C463" s="207" t="s">
        <v>901</v>
      </c>
      <c r="D463" s="207" t="s">
        <v>3151</v>
      </c>
      <c r="E463" s="18" t="s">
        <v>277</v>
      </c>
      <c r="F463" s="208">
        <v>30.295000000000002</v>
      </c>
      <c r="H463" s="33"/>
    </row>
    <row r="464" spans="2:8" s="1" customFormat="1" ht="16.899999999999999" customHeight="1" x14ac:dyDescent="0.2">
      <c r="B464" s="33"/>
      <c r="C464" s="207" t="s">
        <v>599</v>
      </c>
      <c r="D464" s="207" t="s">
        <v>3148</v>
      </c>
      <c r="E464" s="18" t="s">
        <v>277</v>
      </c>
      <c r="F464" s="208">
        <v>551.44500000000005</v>
      </c>
      <c r="H464" s="33"/>
    </row>
    <row r="465" spans="2:8" s="1" customFormat="1" ht="16.899999999999999" customHeight="1" x14ac:dyDescent="0.2">
      <c r="B465" s="33"/>
      <c r="C465" s="207" t="s">
        <v>614</v>
      </c>
      <c r="D465" s="207" t="s">
        <v>615</v>
      </c>
      <c r="E465" s="18" t="s">
        <v>492</v>
      </c>
      <c r="F465" s="208">
        <v>608.85699999999997</v>
      </c>
      <c r="H465" s="33"/>
    </row>
    <row r="466" spans="2:8" s="1" customFormat="1" ht="16.899999999999999" customHeight="1" x14ac:dyDescent="0.2">
      <c r="B466" s="33"/>
      <c r="C466" s="203" t="s">
        <v>813</v>
      </c>
      <c r="D466" s="204" t="s">
        <v>1832</v>
      </c>
      <c r="E466" s="205" t="s">
        <v>277</v>
      </c>
      <c r="F466" s="206">
        <v>338.25400000000002</v>
      </c>
      <c r="H466" s="33"/>
    </row>
    <row r="467" spans="2:8" s="1" customFormat="1" ht="16.899999999999999" customHeight="1" x14ac:dyDescent="0.2">
      <c r="B467" s="33"/>
      <c r="C467" s="207" t="s">
        <v>19</v>
      </c>
      <c r="D467" s="207" t="s">
        <v>1904</v>
      </c>
      <c r="E467" s="18" t="s">
        <v>19</v>
      </c>
      <c r="F467" s="208">
        <v>338.25400000000002</v>
      </c>
      <c r="H467" s="33"/>
    </row>
    <row r="468" spans="2:8" s="1" customFormat="1" ht="16.899999999999999" customHeight="1" x14ac:dyDescent="0.2">
      <c r="B468" s="33"/>
      <c r="C468" s="207" t="s">
        <v>813</v>
      </c>
      <c r="D468" s="207" t="s">
        <v>240</v>
      </c>
      <c r="E468" s="18" t="s">
        <v>19</v>
      </c>
      <c r="F468" s="208">
        <v>338.25400000000002</v>
      </c>
      <c r="H468" s="33"/>
    </row>
    <row r="469" spans="2:8" s="1" customFormat="1" ht="16.899999999999999" customHeight="1" x14ac:dyDescent="0.2">
      <c r="B469" s="33"/>
      <c r="C469" s="209" t="s">
        <v>3136</v>
      </c>
      <c r="H469" s="33"/>
    </row>
    <row r="470" spans="2:8" s="1" customFormat="1" ht="16.899999999999999" customHeight="1" x14ac:dyDescent="0.2">
      <c r="B470" s="33"/>
      <c r="C470" s="207" t="s">
        <v>614</v>
      </c>
      <c r="D470" s="207" t="s">
        <v>615</v>
      </c>
      <c r="E470" s="18" t="s">
        <v>492</v>
      </c>
      <c r="F470" s="208">
        <v>338.25400000000002</v>
      </c>
      <c r="H470" s="33"/>
    </row>
    <row r="471" spans="2:8" s="1" customFormat="1" ht="16.899999999999999" customHeight="1" x14ac:dyDescent="0.2">
      <c r="B471" s="33"/>
      <c r="C471" s="207" t="s">
        <v>599</v>
      </c>
      <c r="D471" s="207" t="s">
        <v>3148</v>
      </c>
      <c r="E471" s="18" t="s">
        <v>277</v>
      </c>
      <c r="F471" s="208">
        <v>551.44500000000005</v>
      </c>
      <c r="H471" s="33"/>
    </row>
    <row r="472" spans="2:8" s="1" customFormat="1" ht="16.899999999999999" customHeight="1" x14ac:dyDescent="0.2">
      <c r="B472" s="33"/>
      <c r="C472" s="207" t="s">
        <v>609</v>
      </c>
      <c r="D472" s="207" t="s">
        <v>3144</v>
      </c>
      <c r="E472" s="18" t="s">
        <v>277</v>
      </c>
      <c r="F472" s="208">
        <v>338.25400000000002</v>
      </c>
      <c r="H472" s="33"/>
    </row>
    <row r="473" spans="2:8" s="1" customFormat="1" ht="16.899999999999999" customHeight="1" x14ac:dyDescent="0.2">
      <c r="B473" s="33"/>
      <c r="C473" s="203" t="s">
        <v>1145</v>
      </c>
      <c r="D473" s="204" t="s">
        <v>1146</v>
      </c>
      <c r="E473" s="205" t="s">
        <v>231</v>
      </c>
      <c r="F473" s="206">
        <v>329.86</v>
      </c>
      <c r="H473" s="33"/>
    </row>
    <row r="474" spans="2:8" s="1" customFormat="1" ht="16.899999999999999" customHeight="1" x14ac:dyDescent="0.2">
      <c r="B474" s="33"/>
      <c r="C474" s="207" t="s">
        <v>19</v>
      </c>
      <c r="D474" s="207" t="s">
        <v>1927</v>
      </c>
      <c r="E474" s="18" t="s">
        <v>19</v>
      </c>
      <c r="F474" s="208">
        <v>0</v>
      </c>
      <c r="H474" s="33"/>
    </row>
    <row r="475" spans="2:8" s="1" customFormat="1" ht="16.899999999999999" customHeight="1" x14ac:dyDescent="0.2">
      <c r="B475" s="33"/>
      <c r="C475" s="207" t="s">
        <v>19</v>
      </c>
      <c r="D475" s="207" t="s">
        <v>1928</v>
      </c>
      <c r="E475" s="18" t="s">
        <v>19</v>
      </c>
      <c r="F475" s="208">
        <v>329.86</v>
      </c>
      <c r="H475" s="33"/>
    </row>
    <row r="476" spans="2:8" s="1" customFormat="1" ht="16.899999999999999" customHeight="1" x14ac:dyDescent="0.2">
      <c r="B476" s="33"/>
      <c r="C476" s="207" t="s">
        <v>1145</v>
      </c>
      <c r="D476" s="207" t="s">
        <v>240</v>
      </c>
      <c r="E476" s="18" t="s">
        <v>19</v>
      </c>
      <c r="F476" s="208">
        <v>329.86</v>
      </c>
      <c r="H476" s="33"/>
    </row>
    <row r="477" spans="2:8" s="1" customFormat="1" ht="16.899999999999999" customHeight="1" x14ac:dyDescent="0.2">
      <c r="B477" s="33"/>
      <c r="C477" s="209" t="s">
        <v>3136</v>
      </c>
      <c r="H477" s="33"/>
    </row>
    <row r="478" spans="2:8" s="1" customFormat="1" ht="16.899999999999999" customHeight="1" x14ac:dyDescent="0.2">
      <c r="B478" s="33"/>
      <c r="C478" s="207" t="s">
        <v>1461</v>
      </c>
      <c r="D478" s="207" t="s">
        <v>3199</v>
      </c>
      <c r="E478" s="18" t="s">
        <v>231</v>
      </c>
      <c r="F478" s="208">
        <v>329.86</v>
      </c>
      <c r="H478" s="33"/>
    </row>
    <row r="479" spans="2:8" s="1" customFormat="1" ht="16.899999999999999" customHeight="1" x14ac:dyDescent="0.2">
      <c r="B479" s="33"/>
      <c r="C479" s="207" t="s">
        <v>1162</v>
      </c>
      <c r="D479" s="207" t="s">
        <v>3163</v>
      </c>
      <c r="E479" s="18" t="s">
        <v>231</v>
      </c>
      <c r="F479" s="208">
        <v>329.86</v>
      </c>
      <c r="H479" s="33"/>
    </row>
    <row r="480" spans="2:8" s="1" customFormat="1" ht="16.899999999999999" customHeight="1" x14ac:dyDescent="0.2">
      <c r="B480" s="33"/>
      <c r="C480" s="207" t="s">
        <v>1841</v>
      </c>
      <c r="D480" s="207" t="s">
        <v>3213</v>
      </c>
      <c r="E480" s="18" t="s">
        <v>231</v>
      </c>
      <c r="F480" s="208">
        <v>329.86</v>
      </c>
      <c r="H480" s="33"/>
    </row>
    <row r="481" spans="2:8" s="1" customFormat="1" ht="16.899999999999999" customHeight="1" x14ac:dyDescent="0.2">
      <c r="B481" s="33"/>
      <c r="C481" s="207" t="s">
        <v>1851</v>
      </c>
      <c r="D481" s="207" t="s">
        <v>3214</v>
      </c>
      <c r="E481" s="18" t="s">
        <v>231</v>
      </c>
      <c r="F481" s="208">
        <v>329.86</v>
      </c>
      <c r="H481" s="33"/>
    </row>
    <row r="482" spans="2:8" s="1" customFormat="1" ht="16.899999999999999" customHeight="1" x14ac:dyDescent="0.2">
      <c r="B482" s="33"/>
      <c r="C482" s="207" t="s">
        <v>1872</v>
      </c>
      <c r="D482" s="207" t="s">
        <v>3215</v>
      </c>
      <c r="E482" s="18" t="s">
        <v>277</v>
      </c>
      <c r="F482" s="208">
        <v>330.86700000000002</v>
      </c>
      <c r="H482" s="33"/>
    </row>
    <row r="483" spans="2:8" s="1" customFormat="1" ht="16.899999999999999" customHeight="1" x14ac:dyDescent="0.2">
      <c r="B483" s="33"/>
      <c r="C483" s="207" t="s">
        <v>1699</v>
      </c>
      <c r="D483" s="207" t="s">
        <v>3200</v>
      </c>
      <c r="E483" s="18" t="s">
        <v>231</v>
      </c>
      <c r="F483" s="208">
        <v>329.86</v>
      </c>
      <c r="H483" s="33"/>
    </row>
    <row r="484" spans="2:8" s="1" customFormat="1" ht="16.899999999999999" customHeight="1" x14ac:dyDescent="0.2">
      <c r="B484" s="33"/>
      <c r="C484" s="207" t="s">
        <v>1289</v>
      </c>
      <c r="D484" s="207" t="s">
        <v>3164</v>
      </c>
      <c r="E484" s="18" t="s">
        <v>231</v>
      </c>
      <c r="F484" s="208">
        <v>329.86</v>
      </c>
      <c r="H484" s="33"/>
    </row>
    <row r="485" spans="2:8" s="1" customFormat="1" ht="16.899999999999999" customHeight="1" x14ac:dyDescent="0.2">
      <c r="B485" s="33"/>
      <c r="C485" s="203" t="s">
        <v>816</v>
      </c>
      <c r="D485" s="204" t="s">
        <v>817</v>
      </c>
      <c r="E485" s="205" t="s">
        <v>277</v>
      </c>
      <c r="F485" s="206">
        <v>160.059</v>
      </c>
      <c r="H485" s="33"/>
    </row>
    <row r="486" spans="2:8" s="1" customFormat="1" ht="16.899999999999999" customHeight="1" x14ac:dyDescent="0.2">
      <c r="B486" s="33"/>
      <c r="C486" s="207" t="s">
        <v>819</v>
      </c>
      <c r="D486" s="207" t="s">
        <v>1907</v>
      </c>
      <c r="E486" s="18" t="s">
        <v>19</v>
      </c>
      <c r="F486" s="208">
        <v>181.77099999999999</v>
      </c>
      <c r="H486" s="33"/>
    </row>
    <row r="487" spans="2:8" s="1" customFormat="1" ht="16.899999999999999" customHeight="1" x14ac:dyDescent="0.2">
      <c r="B487" s="33"/>
      <c r="C487" s="207" t="s">
        <v>19</v>
      </c>
      <c r="D487" s="207" t="s">
        <v>1908</v>
      </c>
      <c r="E487" s="18" t="s">
        <v>19</v>
      </c>
      <c r="F487" s="208">
        <v>-21.712</v>
      </c>
      <c r="H487" s="33"/>
    </row>
    <row r="488" spans="2:8" s="1" customFormat="1" ht="16.899999999999999" customHeight="1" x14ac:dyDescent="0.2">
      <c r="B488" s="33"/>
      <c r="C488" s="207" t="s">
        <v>816</v>
      </c>
      <c r="D488" s="207" t="s">
        <v>240</v>
      </c>
      <c r="E488" s="18" t="s">
        <v>19</v>
      </c>
      <c r="F488" s="208">
        <v>160.059</v>
      </c>
      <c r="H488" s="33"/>
    </row>
    <row r="489" spans="2:8" s="1" customFormat="1" ht="16.899999999999999" customHeight="1" x14ac:dyDescent="0.2">
      <c r="B489" s="33"/>
      <c r="C489" s="209" t="s">
        <v>3136</v>
      </c>
      <c r="H489" s="33"/>
    </row>
    <row r="490" spans="2:8" s="1" customFormat="1" ht="16.899999999999999" customHeight="1" x14ac:dyDescent="0.2">
      <c r="B490" s="33"/>
      <c r="C490" s="207" t="s">
        <v>882</v>
      </c>
      <c r="D490" s="207" t="s">
        <v>3152</v>
      </c>
      <c r="E490" s="18" t="s">
        <v>277</v>
      </c>
      <c r="F490" s="208">
        <v>160.059</v>
      </c>
      <c r="H490" s="33"/>
    </row>
    <row r="491" spans="2:8" s="1" customFormat="1" ht="16.899999999999999" customHeight="1" x14ac:dyDescent="0.2">
      <c r="B491" s="33"/>
      <c r="C491" s="207" t="s">
        <v>890</v>
      </c>
      <c r="D491" s="207" t="s">
        <v>891</v>
      </c>
      <c r="E491" s="18" t="s">
        <v>492</v>
      </c>
      <c r="F491" s="208">
        <v>288.10599999999999</v>
      </c>
      <c r="H491" s="33"/>
    </row>
    <row r="492" spans="2:8" s="1" customFormat="1" ht="16.899999999999999" customHeight="1" x14ac:dyDescent="0.2">
      <c r="B492" s="33"/>
      <c r="C492" s="203" t="s">
        <v>819</v>
      </c>
      <c r="D492" s="204" t="s">
        <v>820</v>
      </c>
      <c r="E492" s="205" t="s">
        <v>277</v>
      </c>
      <c r="F492" s="206">
        <v>181.77099999999999</v>
      </c>
      <c r="H492" s="33"/>
    </row>
    <row r="493" spans="2:8" s="1" customFormat="1" ht="16.899999999999999" customHeight="1" x14ac:dyDescent="0.2">
      <c r="B493" s="33"/>
      <c r="C493" s="207" t="s">
        <v>819</v>
      </c>
      <c r="D493" s="207" t="s">
        <v>1907</v>
      </c>
      <c r="E493" s="18" t="s">
        <v>19</v>
      </c>
      <c r="F493" s="208">
        <v>181.77099999999999</v>
      </c>
      <c r="H493" s="33"/>
    </row>
    <row r="494" spans="2:8" s="1" customFormat="1" ht="16.899999999999999" customHeight="1" x14ac:dyDescent="0.2">
      <c r="B494" s="33"/>
      <c r="C494" s="209" t="s">
        <v>3136</v>
      </c>
      <c r="H494" s="33"/>
    </row>
    <row r="495" spans="2:8" s="1" customFormat="1" ht="16.899999999999999" customHeight="1" x14ac:dyDescent="0.2">
      <c r="B495" s="33"/>
      <c r="C495" s="207" t="s">
        <v>882</v>
      </c>
      <c r="D495" s="207" t="s">
        <v>3152</v>
      </c>
      <c r="E495" s="18" t="s">
        <v>277</v>
      </c>
      <c r="F495" s="208">
        <v>160.059</v>
      </c>
      <c r="H495" s="33"/>
    </row>
    <row r="496" spans="2:8" s="1" customFormat="1" ht="16.899999999999999" customHeight="1" x14ac:dyDescent="0.2">
      <c r="B496" s="33"/>
      <c r="C496" s="207" t="s">
        <v>599</v>
      </c>
      <c r="D496" s="207" t="s">
        <v>3148</v>
      </c>
      <c r="E496" s="18" t="s">
        <v>277</v>
      </c>
      <c r="F496" s="208">
        <v>551.44500000000005</v>
      </c>
      <c r="H496" s="33"/>
    </row>
    <row r="497" spans="2:8" s="1" customFormat="1" ht="16.899999999999999" customHeight="1" x14ac:dyDescent="0.2">
      <c r="B497" s="33"/>
      <c r="C497" s="207" t="s">
        <v>614</v>
      </c>
      <c r="D497" s="207" t="s">
        <v>615</v>
      </c>
      <c r="E497" s="18" t="s">
        <v>492</v>
      </c>
      <c r="F497" s="208">
        <v>608.85699999999997</v>
      </c>
      <c r="H497" s="33"/>
    </row>
    <row r="498" spans="2:8" s="1" customFormat="1" ht="16.899999999999999" customHeight="1" x14ac:dyDescent="0.2">
      <c r="B498" s="33"/>
      <c r="C498" s="203" t="s">
        <v>603</v>
      </c>
      <c r="D498" s="204" t="s">
        <v>822</v>
      </c>
      <c r="E498" s="205" t="s">
        <v>277</v>
      </c>
      <c r="F498" s="206">
        <v>551.44500000000005</v>
      </c>
      <c r="H498" s="33"/>
    </row>
    <row r="499" spans="2:8" s="1" customFormat="1" ht="16.899999999999999" customHeight="1" x14ac:dyDescent="0.2">
      <c r="B499" s="33"/>
      <c r="C499" s="207" t="s">
        <v>19</v>
      </c>
      <c r="D499" s="207" t="s">
        <v>873</v>
      </c>
      <c r="E499" s="18" t="s">
        <v>19</v>
      </c>
      <c r="F499" s="208">
        <v>213.191</v>
      </c>
      <c r="H499" s="33"/>
    </row>
    <row r="500" spans="2:8" s="1" customFormat="1" ht="16.899999999999999" customHeight="1" x14ac:dyDescent="0.2">
      <c r="B500" s="33"/>
      <c r="C500" s="207" t="s">
        <v>19</v>
      </c>
      <c r="D500" s="207" t="s">
        <v>813</v>
      </c>
      <c r="E500" s="18" t="s">
        <v>19</v>
      </c>
      <c r="F500" s="208">
        <v>338.25400000000002</v>
      </c>
      <c r="H500" s="33"/>
    </row>
    <row r="501" spans="2:8" s="1" customFormat="1" ht="16.899999999999999" customHeight="1" x14ac:dyDescent="0.2">
      <c r="B501" s="33"/>
      <c r="C501" s="207" t="s">
        <v>603</v>
      </c>
      <c r="D501" s="207" t="s">
        <v>240</v>
      </c>
      <c r="E501" s="18" t="s">
        <v>19</v>
      </c>
      <c r="F501" s="208">
        <v>551.44500000000005</v>
      </c>
      <c r="H501" s="33"/>
    </row>
    <row r="502" spans="2:8" s="1" customFormat="1" ht="16.899999999999999" customHeight="1" x14ac:dyDescent="0.2">
      <c r="B502" s="33"/>
      <c r="C502" s="209" t="s">
        <v>3136</v>
      </c>
      <c r="H502" s="33"/>
    </row>
    <row r="503" spans="2:8" s="1" customFormat="1" ht="16.899999999999999" customHeight="1" x14ac:dyDescent="0.2">
      <c r="B503" s="33"/>
      <c r="C503" s="207" t="s">
        <v>599</v>
      </c>
      <c r="D503" s="207" t="s">
        <v>3148</v>
      </c>
      <c r="E503" s="18" t="s">
        <v>277</v>
      </c>
      <c r="F503" s="208">
        <v>551.44500000000005</v>
      </c>
      <c r="H503" s="33"/>
    </row>
    <row r="504" spans="2:8" s="1" customFormat="1" ht="16.899999999999999" customHeight="1" x14ac:dyDescent="0.2">
      <c r="B504" s="33"/>
      <c r="C504" s="207" t="s">
        <v>1226</v>
      </c>
      <c r="D504" s="207" t="s">
        <v>3165</v>
      </c>
      <c r="E504" s="18" t="s">
        <v>277</v>
      </c>
      <c r="F504" s="208">
        <v>332.52100000000002</v>
      </c>
      <c r="H504" s="33"/>
    </row>
    <row r="505" spans="2:8" s="1" customFormat="1" ht="16.899999999999999" customHeight="1" x14ac:dyDescent="0.2">
      <c r="B505" s="33"/>
      <c r="C505" s="207" t="s">
        <v>861</v>
      </c>
      <c r="D505" s="207" t="s">
        <v>3153</v>
      </c>
      <c r="E505" s="18" t="s">
        <v>277</v>
      </c>
      <c r="F505" s="208">
        <v>218.92400000000001</v>
      </c>
      <c r="H505" s="33"/>
    </row>
    <row r="506" spans="2:8" s="1" customFormat="1" ht="16.899999999999999" customHeight="1" x14ac:dyDescent="0.2">
      <c r="B506" s="33"/>
      <c r="C506" s="207" t="s">
        <v>1234</v>
      </c>
      <c r="D506" s="207" t="s">
        <v>3166</v>
      </c>
      <c r="E506" s="18" t="s">
        <v>277</v>
      </c>
      <c r="F506" s="208">
        <v>332.52100000000002</v>
      </c>
      <c r="H506" s="33"/>
    </row>
    <row r="507" spans="2:8" s="1" customFormat="1" ht="16.899999999999999" customHeight="1" x14ac:dyDescent="0.2">
      <c r="B507" s="33"/>
      <c r="C507" s="207" t="s">
        <v>592</v>
      </c>
      <c r="D507" s="207" t="s">
        <v>3147</v>
      </c>
      <c r="E507" s="18" t="s">
        <v>277</v>
      </c>
      <c r="F507" s="208">
        <v>218.92400000000001</v>
      </c>
      <c r="H507" s="33"/>
    </row>
    <row r="508" spans="2:8" s="1" customFormat="1" ht="16.899999999999999" customHeight="1" x14ac:dyDescent="0.2">
      <c r="B508" s="33"/>
      <c r="C508" s="207" t="s">
        <v>605</v>
      </c>
      <c r="D508" s="207" t="s">
        <v>3143</v>
      </c>
      <c r="E508" s="18" t="s">
        <v>492</v>
      </c>
      <c r="F508" s="208">
        <v>992.601</v>
      </c>
      <c r="H508" s="33"/>
    </row>
    <row r="509" spans="2:8" s="1" customFormat="1" ht="16.899999999999999" customHeight="1" x14ac:dyDescent="0.2">
      <c r="B509" s="33"/>
      <c r="C509" s="207" t="s">
        <v>609</v>
      </c>
      <c r="D509" s="207" t="s">
        <v>3144</v>
      </c>
      <c r="E509" s="18" t="s">
        <v>277</v>
      </c>
      <c r="F509" s="208">
        <v>338.25400000000002</v>
      </c>
      <c r="H509" s="33"/>
    </row>
    <row r="510" spans="2:8" s="1" customFormat="1" ht="16.899999999999999" customHeight="1" x14ac:dyDescent="0.2">
      <c r="B510" s="33"/>
      <c r="C510" s="203" t="s">
        <v>50</v>
      </c>
      <c r="D510" s="204" t="s">
        <v>1521</v>
      </c>
      <c r="E510" s="205" t="s">
        <v>277</v>
      </c>
      <c r="F510" s="206">
        <v>551.44500000000005</v>
      </c>
      <c r="H510" s="33"/>
    </row>
    <row r="511" spans="2:8" s="1" customFormat="1" ht="16.899999999999999" customHeight="1" x14ac:dyDescent="0.2">
      <c r="B511" s="33"/>
      <c r="C511" s="207" t="s">
        <v>19</v>
      </c>
      <c r="D511" s="207" t="s">
        <v>837</v>
      </c>
      <c r="E511" s="18" t="s">
        <v>19</v>
      </c>
      <c r="F511" s="208">
        <v>0</v>
      </c>
      <c r="H511" s="33"/>
    </row>
    <row r="512" spans="2:8" s="1" customFormat="1" ht="16.899999999999999" customHeight="1" x14ac:dyDescent="0.2">
      <c r="B512" s="33"/>
      <c r="C512" s="207" t="s">
        <v>19</v>
      </c>
      <c r="D512" s="207" t="s">
        <v>1876</v>
      </c>
      <c r="E512" s="18" t="s">
        <v>19</v>
      </c>
      <c r="F512" s="208">
        <v>660.13199999999995</v>
      </c>
      <c r="H512" s="33"/>
    </row>
    <row r="513" spans="2:8" s="1" customFormat="1" ht="16.899999999999999" customHeight="1" x14ac:dyDescent="0.2">
      <c r="B513" s="33"/>
      <c r="C513" s="207" t="s">
        <v>19</v>
      </c>
      <c r="D513" s="207" t="s">
        <v>842</v>
      </c>
      <c r="E513" s="18" t="s">
        <v>19</v>
      </c>
      <c r="F513" s="208">
        <v>0</v>
      </c>
      <c r="H513" s="33"/>
    </row>
    <row r="514" spans="2:8" s="1" customFormat="1" ht="16.899999999999999" customHeight="1" x14ac:dyDescent="0.2">
      <c r="B514" s="33"/>
      <c r="C514" s="207" t="s">
        <v>19</v>
      </c>
      <c r="D514" s="207" t="s">
        <v>1877</v>
      </c>
      <c r="E514" s="18" t="s">
        <v>19</v>
      </c>
      <c r="F514" s="208">
        <v>35.408999999999999</v>
      </c>
      <c r="H514" s="33"/>
    </row>
    <row r="515" spans="2:8" s="1" customFormat="1" ht="16.899999999999999" customHeight="1" x14ac:dyDescent="0.2">
      <c r="B515" s="33"/>
      <c r="C515" s="207" t="s">
        <v>19</v>
      </c>
      <c r="D515" s="207" t="s">
        <v>1878</v>
      </c>
      <c r="E515" s="18" t="s">
        <v>19</v>
      </c>
      <c r="F515" s="208">
        <v>10.938000000000001</v>
      </c>
      <c r="H515" s="33"/>
    </row>
    <row r="516" spans="2:8" s="1" customFormat="1" ht="16.899999999999999" customHeight="1" x14ac:dyDescent="0.2">
      <c r="B516" s="33"/>
      <c r="C516" s="207" t="s">
        <v>19</v>
      </c>
      <c r="D516" s="207" t="s">
        <v>1200</v>
      </c>
      <c r="E516" s="18" t="s">
        <v>19</v>
      </c>
      <c r="F516" s="208">
        <v>0</v>
      </c>
      <c r="H516" s="33"/>
    </row>
    <row r="517" spans="2:8" s="1" customFormat="1" ht="16.899999999999999" customHeight="1" x14ac:dyDescent="0.2">
      <c r="B517" s="33"/>
      <c r="C517" s="207" t="s">
        <v>19</v>
      </c>
      <c r="D517" s="207" t="s">
        <v>1879</v>
      </c>
      <c r="E517" s="18" t="s">
        <v>19</v>
      </c>
      <c r="F517" s="208">
        <v>-155.03399999999999</v>
      </c>
      <c r="H517" s="33"/>
    </row>
    <row r="518" spans="2:8" s="1" customFormat="1" ht="16.899999999999999" customHeight="1" x14ac:dyDescent="0.2">
      <c r="B518" s="33"/>
      <c r="C518" s="207" t="s">
        <v>50</v>
      </c>
      <c r="D518" s="207" t="s">
        <v>310</v>
      </c>
      <c r="E518" s="18" t="s">
        <v>19</v>
      </c>
      <c r="F518" s="208">
        <v>551.44500000000005</v>
      </c>
      <c r="H518" s="33"/>
    </row>
    <row r="519" spans="2:8" s="1" customFormat="1" ht="16.899999999999999" customHeight="1" x14ac:dyDescent="0.2">
      <c r="B519" s="33"/>
      <c r="C519" s="209" t="s">
        <v>3136</v>
      </c>
      <c r="H519" s="33"/>
    </row>
    <row r="520" spans="2:8" s="1" customFormat="1" ht="16.899999999999999" customHeight="1" x14ac:dyDescent="0.2">
      <c r="B520" s="33"/>
      <c r="C520" s="207" t="s">
        <v>1872</v>
      </c>
      <c r="D520" s="207" t="s">
        <v>3215</v>
      </c>
      <c r="E520" s="18" t="s">
        <v>277</v>
      </c>
      <c r="F520" s="208">
        <v>330.86700000000002</v>
      </c>
      <c r="H520" s="33"/>
    </row>
    <row r="521" spans="2:8" s="1" customFormat="1" ht="16.899999999999999" customHeight="1" x14ac:dyDescent="0.2">
      <c r="B521" s="33"/>
      <c r="C521" s="207" t="s">
        <v>1613</v>
      </c>
      <c r="D521" s="207" t="s">
        <v>3204</v>
      </c>
      <c r="E521" s="18" t="s">
        <v>277</v>
      </c>
      <c r="F521" s="208">
        <v>55.145000000000003</v>
      </c>
      <c r="H521" s="33"/>
    </row>
    <row r="522" spans="2:8" s="1" customFormat="1" ht="16.899999999999999" customHeight="1" x14ac:dyDescent="0.2">
      <c r="B522" s="33"/>
      <c r="C522" s="207" t="s">
        <v>1880</v>
      </c>
      <c r="D522" s="207" t="s">
        <v>3216</v>
      </c>
      <c r="E522" s="18" t="s">
        <v>277</v>
      </c>
      <c r="F522" s="208">
        <v>165.434</v>
      </c>
      <c r="H522" s="33"/>
    </row>
    <row r="523" spans="2:8" s="1" customFormat="1" ht="16.899999999999999" customHeight="1" x14ac:dyDescent="0.2">
      <c r="B523" s="33"/>
      <c r="C523" s="207" t="s">
        <v>1884</v>
      </c>
      <c r="D523" s="207" t="s">
        <v>3217</v>
      </c>
      <c r="E523" s="18" t="s">
        <v>277</v>
      </c>
      <c r="F523" s="208">
        <v>55.145000000000003</v>
      </c>
      <c r="H523" s="33"/>
    </row>
    <row r="524" spans="2:8" s="1" customFormat="1" ht="16.899999999999999" customHeight="1" x14ac:dyDescent="0.2">
      <c r="B524" s="33"/>
      <c r="C524" s="207" t="s">
        <v>1226</v>
      </c>
      <c r="D524" s="207" t="s">
        <v>3165</v>
      </c>
      <c r="E524" s="18" t="s">
        <v>277</v>
      </c>
      <c r="F524" s="208">
        <v>332.52100000000002</v>
      </c>
      <c r="H524" s="33"/>
    </row>
    <row r="525" spans="2:8" s="1" customFormat="1" ht="16.899999999999999" customHeight="1" x14ac:dyDescent="0.2">
      <c r="B525" s="33"/>
      <c r="C525" s="207" t="s">
        <v>861</v>
      </c>
      <c r="D525" s="207" t="s">
        <v>3153</v>
      </c>
      <c r="E525" s="18" t="s">
        <v>277</v>
      </c>
      <c r="F525" s="208">
        <v>218.92400000000001</v>
      </c>
      <c r="H525" s="33"/>
    </row>
    <row r="526" spans="2:8" s="1" customFormat="1" ht="16.899999999999999" customHeight="1" x14ac:dyDescent="0.2">
      <c r="B526" s="33"/>
      <c r="C526" s="207" t="s">
        <v>1234</v>
      </c>
      <c r="D526" s="207" t="s">
        <v>3166</v>
      </c>
      <c r="E526" s="18" t="s">
        <v>277</v>
      </c>
      <c r="F526" s="208">
        <v>332.52100000000002</v>
      </c>
      <c r="H526" s="33"/>
    </row>
    <row r="527" spans="2:8" s="1" customFormat="1" ht="16.899999999999999" customHeight="1" x14ac:dyDescent="0.2">
      <c r="B527" s="33"/>
      <c r="C527" s="207" t="s">
        <v>592</v>
      </c>
      <c r="D527" s="207" t="s">
        <v>3147</v>
      </c>
      <c r="E527" s="18" t="s">
        <v>277</v>
      </c>
      <c r="F527" s="208">
        <v>218.92400000000001</v>
      </c>
      <c r="H527" s="33"/>
    </row>
    <row r="528" spans="2:8" s="1" customFormat="1" ht="16.899999999999999" customHeight="1" x14ac:dyDescent="0.2">
      <c r="B528" s="33"/>
      <c r="C528" s="207" t="s">
        <v>609</v>
      </c>
      <c r="D528" s="207" t="s">
        <v>3144</v>
      </c>
      <c r="E528" s="18" t="s">
        <v>277</v>
      </c>
      <c r="F528" s="208">
        <v>338.25400000000002</v>
      </c>
      <c r="H528" s="33"/>
    </row>
    <row r="529" spans="2:8" s="1" customFormat="1" ht="16.899999999999999" customHeight="1" x14ac:dyDescent="0.2">
      <c r="B529" s="33"/>
      <c r="C529" s="207" t="s">
        <v>614</v>
      </c>
      <c r="D529" s="207" t="s">
        <v>615</v>
      </c>
      <c r="E529" s="18" t="s">
        <v>492</v>
      </c>
      <c r="F529" s="208">
        <v>608.85699999999997</v>
      </c>
      <c r="H529" s="33"/>
    </row>
    <row r="530" spans="2:8" s="1" customFormat="1" ht="26.45" customHeight="1" x14ac:dyDescent="0.2">
      <c r="B530" s="33"/>
      <c r="C530" s="202" t="s">
        <v>3218</v>
      </c>
      <c r="D530" s="202" t="s">
        <v>154</v>
      </c>
      <c r="H530" s="33"/>
    </row>
    <row r="531" spans="2:8" s="1" customFormat="1" ht="16.899999999999999" customHeight="1" x14ac:dyDescent="0.2">
      <c r="B531" s="33"/>
      <c r="C531" s="203" t="s">
        <v>1137</v>
      </c>
      <c r="D531" s="204" t="s">
        <v>1138</v>
      </c>
      <c r="E531" s="205" t="s">
        <v>231</v>
      </c>
      <c r="F531" s="206">
        <v>323.83999999999997</v>
      </c>
      <c r="H531" s="33"/>
    </row>
    <row r="532" spans="2:8" s="1" customFormat="1" ht="16.899999999999999" customHeight="1" x14ac:dyDescent="0.2">
      <c r="B532" s="33"/>
      <c r="C532" s="207" t="s">
        <v>19</v>
      </c>
      <c r="D532" s="207" t="s">
        <v>1937</v>
      </c>
      <c r="E532" s="18" t="s">
        <v>19</v>
      </c>
      <c r="F532" s="208">
        <v>0</v>
      </c>
      <c r="H532" s="33"/>
    </row>
    <row r="533" spans="2:8" s="1" customFormat="1" ht="16.899999999999999" customHeight="1" x14ac:dyDescent="0.2">
      <c r="B533" s="33"/>
      <c r="C533" s="207" t="s">
        <v>19</v>
      </c>
      <c r="D533" s="207" t="s">
        <v>2082</v>
      </c>
      <c r="E533" s="18" t="s">
        <v>19</v>
      </c>
      <c r="F533" s="208">
        <v>323.83999999999997</v>
      </c>
      <c r="H533" s="33"/>
    </row>
    <row r="534" spans="2:8" s="1" customFormat="1" ht="16.899999999999999" customHeight="1" x14ac:dyDescent="0.2">
      <c r="B534" s="33"/>
      <c r="C534" s="207" t="s">
        <v>1137</v>
      </c>
      <c r="D534" s="207" t="s">
        <v>240</v>
      </c>
      <c r="E534" s="18" t="s">
        <v>19</v>
      </c>
      <c r="F534" s="208">
        <v>323.83999999999997</v>
      </c>
      <c r="H534" s="33"/>
    </row>
    <row r="535" spans="2:8" s="1" customFormat="1" ht="16.899999999999999" customHeight="1" x14ac:dyDescent="0.2">
      <c r="B535" s="33"/>
      <c r="C535" s="209" t="s">
        <v>3136</v>
      </c>
      <c r="H535" s="33"/>
    </row>
    <row r="536" spans="2:8" s="1" customFormat="1" ht="16.899999999999999" customHeight="1" x14ac:dyDescent="0.2">
      <c r="B536" s="33"/>
      <c r="C536" s="207" t="s">
        <v>1293</v>
      </c>
      <c r="D536" s="207" t="s">
        <v>3156</v>
      </c>
      <c r="E536" s="18" t="s">
        <v>231</v>
      </c>
      <c r="F536" s="208">
        <v>323.83999999999997</v>
      </c>
      <c r="H536" s="33"/>
    </row>
    <row r="537" spans="2:8" s="1" customFormat="1" ht="16.899999999999999" customHeight="1" x14ac:dyDescent="0.2">
      <c r="B537" s="33"/>
      <c r="C537" s="207" t="s">
        <v>1855</v>
      </c>
      <c r="D537" s="207" t="s">
        <v>3208</v>
      </c>
      <c r="E537" s="18" t="s">
        <v>231</v>
      </c>
      <c r="F537" s="208">
        <v>323.83999999999997</v>
      </c>
      <c r="H537" s="33"/>
    </row>
    <row r="538" spans="2:8" s="1" customFormat="1" ht="16.899999999999999" customHeight="1" x14ac:dyDescent="0.2">
      <c r="B538" s="33"/>
      <c r="C538" s="207" t="s">
        <v>1719</v>
      </c>
      <c r="D538" s="207" t="s">
        <v>3202</v>
      </c>
      <c r="E538" s="18" t="s">
        <v>231</v>
      </c>
      <c r="F538" s="208">
        <v>323.83999999999997</v>
      </c>
      <c r="H538" s="33"/>
    </row>
    <row r="539" spans="2:8" s="1" customFormat="1" ht="16.899999999999999" customHeight="1" x14ac:dyDescent="0.2">
      <c r="B539" s="33"/>
      <c r="C539" s="203" t="s">
        <v>808</v>
      </c>
      <c r="D539" s="204" t="s">
        <v>809</v>
      </c>
      <c r="E539" s="205" t="s">
        <v>277</v>
      </c>
      <c r="F539" s="206">
        <v>0.9</v>
      </c>
      <c r="H539" s="33"/>
    </row>
    <row r="540" spans="2:8" s="1" customFormat="1" ht="16.899999999999999" customHeight="1" x14ac:dyDescent="0.2">
      <c r="B540" s="33"/>
      <c r="C540" s="207" t="s">
        <v>19</v>
      </c>
      <c r="D540" s="207" t="s">
        <v>2077</v>
      </c>
      <c r="E540" s="18" t="s">
        <v>19</v>
      </c>
      <c r="F540" s="208">
        <v>0.9</v>
      </c>
      <c r="H540" s="33"/>
    </row>
    <row r="541" spans="2:8" s="1" customFormat="1" ht="16.899999999999999" customHeight="1" x14ac:dyDescent="0.2">
      <c r="B541" s="33"/>
      <c r="C541" s="207" t="s">
        <v>808</v>
      </c>
      <c r="D541" s="207" t="s">
        <v>240</v>
      </c>
      <c r="E541" s="18" t="s">
        <v>19</v>
      </c>
      <c r="F541" s="208">
        <v>0.9</v>
      </c>
      <c r="H541" s="33"/>
    </row>
    <row r="542" spans="2:8" s="1" customFormat="1" ht="16.899999999999999" customHeight="1" x14ac:dyDescent="0.2">
      <c r="B542" s="33"/>
      <c r="C542" s="209" t="s">
        <v>3136</v>
      </c>
      <c r="H542" s="33"/>
    </row>
    <row r="543" spans="2:8" s="1" customFormat="1" ht="16.899999999999999" customHeight="1" x14ac:dyDescent="0.2">
      <c r="B543" s="33"/>
      <c r="C543" s="207" t="s">
        <v>907</v>
      </c>
      <c r="D543" s="207" t="s">
        <v>3150</v>
      </c>
      <c r="E543" s="18" t="s">
        <v>277</v>
      </c>
      <c r="F543" s="208">
        <v>0.9</v>
      </c>
      <c r="H543" s="33"/>
    </row>
    <row r="544" spans="2:8" s="1" customFormat="1" ht="16.899999999999999" customHeight="1" x14ac:dyDescent="0.2">
      <c r="B544" s="33"/>
      <c r="C544" s="207" t="s">
        <v>599</v>
      </c>
      <c r="D544" s="207" t="s">
        <v>3148</v>
      </c>
      <c r="E544" s="18" t="s">
        <v>277</v>
      </c>
      <c r="F544" s="208">
        <v>286.98200000000003</v>
      </c>
      <c r="H544" s="33"/>
    </row>
    <row r="545" spans="2:8" s="1" customFormat="1" ht="16.899999999999999" customHeight="1" x14ac:dyDescent="0.2">
      <c r="B545" s="33"/>
      <c r="C545" s="207" t="s">
        <v>614</v>
      </c>
      <c r="D545" s="207" t="s">
        <v>615</v>
      </c>
      <c r="E545" s="18" t="s">
        <v>492</v>
      </c>
      <c r="F545" s="208">
        <v>361.93299999999999</v>
      </c>
      <c r="H545" s="33"/>
    </row>
    <row r="546" spans="2:8" s="1" customFormat="1" ht="16.899999999999999" customHeight="1" x14ac:dyDescent="0.2">
      <c r="B546" s="33"/>
      <c r="C546" s="203" t="s">
        <v>1828</v>
      </c>
      <c r="D546" s="204" t="s">
        <v>2020</v>
      </c>
      <c r="E546" s="205" t="s">
        <v>396</v>
      </c>
      <c r="F546" s="206">
        <v>101.2</v>
      </c>
      <c r="H546" s="33"/>
    </row>
    <row r="547" spans="2:8" s="1" customFormat="1" ht="16.899999999999999" customHeight="1" x14ac:dyDescent="0.2">
      <c r="B547" s="33"/>
      <c r="C547" s="207" t="s">
        <v>19</v>
      </c>
      <c r="D547" s="207" t="s">
        <v>2083</v>
      </c>
      <c r="E547" s="18" t="s">
        <v>19</v>
      </c>
      <c r="F547" s="208">
        <v>101.2</v>
      </c>
      <c r="H547" s="33"/>
    </row>
    <row r="548" spans="2:8" s="1" customFormat="1" ht="16.899999999999999" customHeight="1" x14ac:dyDescent="0.2">
      <c r="B548" s="33"/>
      <c r="C548" s="207" t="s">
        <v>1828</v>
      </c>
      <c r="D548" s="207" t="s">
        <v>240</v>
      </c>
      <c r="E548" s="18" t="s">
        <v>19</v>
      </c>
      <c r="F548" s="208">
        <v>101.2</v>
      </c>
      <c r="H548" s="33"/>
    </row>
    <row r="549" spans="2:8" s="1" customFormat="1" ht="16.899999999999999" customHeight="1" x14ac:dyDescent="0.2">
      <c r="B549" s="33"/>
      <c r="C549" s="209" t="s">
        <v>3136</v>
      </c>
      <c r="H549" s="33"/>
    </row>
    <row r="550" spans="2:8" s="1" customFormat="1" ht="16.899999999999999" customHeight="1" x14ac:dyDescent="0.2">
      <c r="B550" s="33"/>
      <c r="C550" s="207" t="s">
        <v>934</v>
      </c>
      <c r="D550" s="207" t="s">
        <v>3209</v>
      </c>
      <c r="E550" s="18" t="s">
        <v>396</v>
      </c>
      <c r="F550" s="208">
        <v>101.2</v>
      </c>
      <c r="H550" s="33"/>
    </row>
    <row r="551" spans="2:8" s="1" customFormat="1" ht="16.899999999999999" customHeight="1" x14ac:dyDescent="0.2">
      <c r="B551" s="33"/>
      <c r="C551" s="207" t="s">
        <v>866</v>
      </c>
      <c r="D551" s="207" t="s">
        <v>3189</v>
      </c>
      <c r="E551" s="18" t="s">
        <v>231</v>
      </c>
      <c r="F551" s="208">
        <v>121.44</v>
      </c>
      <c r="H551" s="33"/>
    </row>
    <row r="552" spans="2:8" s="1" customFormat="1" ht="16.899999999999999" customHeight="1" x14ac:dyDescent="0.2">
      <c r="B552" s="33"/>
      <c r="C552" s="207" t="s">
        <v>882</v>
      </c>
      <c r="D552" s="207" t="s">
        <v>3152</v>
      </c>
      <c r="E552" s="18" t="s">
        <v>277</v>
      </c>
      <c r="F552" s="208">
        <v>64.161000000000001</v>
      </c>
      <c r="H552" s="33"/>
    </row>
    <row r="553" spans="2:8" s="1" customFormat="1" ht="16.899999999999999" customHeight="1" x14ac:dyDescent="0.2">
      <c r="B553" s="33"/>
      <c r="C553" s="207" t="s">
        <v>619</v>
      </c>
      <c r="D553" s="207" t="s">
        <v>3190</v>
      </c>
      <c r="E553" s="18" t="s">
        <v>396</v>
      </c>
      <c r="F553" s="208">
        <v>101.2</v>
      </c>
      <c r="H553" s="33"/>
    </row>
    <row r="554" spans="2:8" s="1" customFormat="1" ht="16.899999999999999" customHeight="1" x14ac:dyDescent="0.2">
      <c r="B554" s="33"/>
      <c r="C554" s="207" t="s">
        <v>896</v>
      </c>
      <c r="D554" s="207" t="s">
        <v>3210</v>
      </c>
      <c r="E554" s="18" t="s">
        <v>396</v>
      </c>
      <c r="F554" s="208">
        <v>101.2</v>
      </c>
      <c r="H554" s="33"/>
    </row>
    <row r="555" spans="2:8" s="1" customFormat="1" ht="16.899999999999999" customHeight="1" x14ac:dyDescent="0.2">
      <c r="B555" s="33"/>
      <c r="C555" s="207" t="s">
        <v>901</v>
      </c>
      <c r="D555" s="207" t="s">
        <v>3151</v>
      </c>
      <c r="E555" s="18" t="s">
        <v>277</v>
      </c>
      <c r="F555" s="208">
        <v>12.144</v>
      </c>
      <c r="H555" s="33"/>
    </row>
    <row r="556" spans="2:8" s="1" customFormat="1" ht="16.899999999999999" customHeight="1" x14ac:dyDescent="0.2">
      <c r="B556" s="33"/>
      <c r="C556" s="207" t="s">
        <v>986</v>
      </c>
      <c r="D556" s="207" t="s">
        <v>3211</v>
      </c>
      <c r="E556" s="18" t="s">
        <v>396</v>
      </c>
      <c r="F556" s="208">
        <v>101.2</v>
      </c>
      <c r="H556" s="33"/>
    </row>
    <row r="557" spans="2:8" s="1" customFormat="1" ht="16.899999999999999" customHeight="1" x14ac:dyDescent="0.2">
      <c r="B557" s="33"/>
      <c r="C557" s="207" t="s">
        <v>1309</v>
      </c>
      <c r="D557" s="207" t="s">
        <v>3194</v>
      </c>
      <c r="E557" s="18" t="s">
        <v>396</v>
      </c>
      <c r="F557" s="208">
        <v>202.4</v>
      </c>
      <c r="H557" s="33"/>
    </row>
    <row r="558" spans="2:8" s="1" customFormat="1" ht="16.899999999999999" customHeight="1" x14ac:dyDescent="0.2">
      <c r="B558" s="33"/>
      <c r="C558" s="207" t="s">
        <v>1314</v>
      </c>
      <c r="D558" s="207" t="s">
        <v>3212</v>
      </c>
      <c r="E558" s="18" t="s">
        <v>396</v>
      </c>
      <c r="F558" s="208">
        <v>202.4</v>
      </c>
      <c r="H558" s="33"/>
    </row>
    <row r="559" spans="2:8" s="1" customFormat="1" ht="16.899999999999999" customHeight="1" x14ac:dyDescent="0.2">
      <c r="B559" s="33"/>
      <c r="C559" s="207" t="s">
        <v>939</v>
      </c>
      <c r="D559" s="207" t="s">
        <v>940</v>
      </c>
      <c r="E559" s="18" t="s">
        <v>396</v>
      </c>
      <c r="F559" s="208">
        <v>102.718</v>
      </c>
      <c r="H559" s="33"/>
    </row>
    <row r="560" spans="2:8" s="1" customFormat="1" ht="16.899999999999999" customHeight="1" x14ac:dyDescent="0.2">
      <c r="B560" s="33"/>
      <c r="C560" s="203" t="s">
        <v>811</v>
      </c>
      <c r="D560" s="204" t="s">
        <v>1513</v>
      </c>
      <c r="E560" s="205" t="s">
        <v>277</v>
      </c>
      <c r="F560" s="206">
        <v>12.144</v>
      </c>
      <c r="H560" s="33"/>
    </row>
    <row r="561" spans="2:8" s="1" customFormat="1" ht="16.899999999999999" customHeight="1" x14ac:dyDescent="0.2">
      <c r="B561" s="33"/>
      <c r="C561" s="207" t="s">
        <v>19</v>
      </c>
      <c r="D561" s="207" t="s">
        <v>1914</v>
      </c>
      <c r="E561" s="18" t="s">
        <v>19</v>
      </c>
      <c r="F561" s="208">
        <v>12.144</v>
      </c>
      <c r="H561" s="33"/>
    </row>
    <row r="562" spans="2:8" s="1" customFormat="1" ht="16.899999999999999" customHeight="1" x14ac:dyDescent="0.2">
      <c r="B562" s="33"/>
      <c r="C562" s="207" t="s">
        <v>811</v>
      </c>
      <c r="D562" s="207" t="s">
        <v>240</v>
      </c>
      <c r="E562" s="18" t="s">
        <v>19</v>
      </c>
      <c r="F562" s="208">
        <v>12.144</v>
      </c>
      <c r="H562" s="33"/>
    </row>
    <row r="563" spans="2:8" s="1" customFormat="1" ht="16.899999999999999" customHeight="1" x14ac:dyDescent="0.2">
      <c r="B563" s="33"/>
      <c r="C563" s="209" t="s">
        <v>3136</v>
      </c>
      <c r="H563" s="33"/>
    </row>
    <row r="564" spans="2:8" s="1" customFormat="1" ht="16.899999999999999" customHeight="1" x14ac:dyDescent="0.2">
      <c r="B564" s="33"/>
      <c r="C564" s="207" t="s">
        <v>901</v>
      </c>
      <c r="D564" s="207" t="s">
        <v>3151</v>
      </c>
      <c r="E564" s="18" t="s">
        <v>277</v>
      </c>
      <c r="F564" s="208">
        <v>12.144</v>
      </c>
      <c r="H564" s="33"/>
    </row>
    <row r="565" spans="2:8" s="1" customFormat="1" ht="16.899999999999999" customHeight="1" x14ac:dyDescent="0.2">
      <c r="B565" s="33"/>
      <c r="C565" s="207" t="s">
        <v>599</v>
      </c>
      <c r="D565" s="207" t="s">
        <v>3148</v>
      </c>
      <c r="E565" s="18" t="s">
        <v>277</v>
      </c>
      <c r="F565" s="208">
        <v>286.98200000000003</v>
      </c>
      <c r="H565" s="33"/>
    </row>
    <row r="566" spans="2:8" s="1" customFormat="1" ht="16.899999999999999" customHeight="1" x14ac:dyDescent="0.2">
      <c r="B566" s="33"/>
      <c r="C566" s="207" t="s">
        <v>614</v>
      </c>
      <c r="D566" s="207" t="s">
        <v>615</v>
      </c>
      <c r="E566" s="18" t="s">
        <v>492</v>
      </c>
      <c r="F566" s="208">
        <v>361.93299999999999</v>
      </c>
      <c r="H566" s="33"/>
    </row>
    <row r="567" spans="2:8" s="1" customFormat="1" ht="16.899999999999999" customHeight="1" x14ac:dyDescent="0.2">
      <c r="B567" s="33"/>
      <c r="C567" s="203" t="s">
        <v>813</v>
      </c>
      <c r="D567" s="204" t="s">
        <v>1832</v>
      </c>
      <c r="E567" s="205" t="s">
        <v>277</v>
      </c>
      <c r="F567" s="206">
        <v>201.07400000000001</v>
      </c>
      <c r="H567" s="33"/>
    </row>
    <row r="568" spans="2:8" s="1" customFormat="1" ht="16.899999999999999" customHeight="1" x14ac:dyDescent="0.2">
      <c r="B568" s="33"/>
      <c r="C568" s="207" t="s">
        <v>19</v>
      </c>
      <c r="D568" s="207" t="s">
        <v>1904</v>
      </c>
      <c r="E568" s="18" t="s">
        <v>19</v>
      </c>
      <c r="F568" s="208">
        <v>201.119</v>
      </c>
      <c r="H568" s="33"/>
    </row>
    <row r="569" spans="2:8" s="1" customFormat="1" ht="16.899999999999999" customHeight="1" x14ac:dyDescent="0.2">
      <c r="B569" s="33"/>
      <c r="C569" s="207" t="s">
        <v>19</v>
      </c>
      <c r="D569" s="207" t="s">
        <v>2044</v>
      </c>
      <c r="E569" s="18" t="s">
        <v>19</v>
      </c>
      <c r="F569" s="208">
        <v>-4.4999999999999998E-2</v>
      </c>
      <c r="H569" s="33"/>
    </row>
    <row r="570" spans="2:8" s="1" customFormat="1" ht="16.899999999999999" customHeight="1" x14ac:dyDescent="0.2">
      <c r="B570" s="33"/>
      <c r="C570" s="207" t="s">
        <v>813</v>
      </c>
      <c r="D570" s="207" t="s">
        <v>240</v>
      </c>
      <c r="E570" s="18" t="s">
        <v>19</v>
      </c>
      <c r="F570" s="208">
        <v>201.07400000000001</v>
      </c>
      <c r="H570" s="33"/>
    </row>
    <row r="571" spans="2:8" s="1" customFormat="1" ht="16.899999999999999" customHeight="1" x14ac:dyDescent="0.2">
      <c r="B571" s="33"/>
      <c r="C571" s="209" t="s">
        <v>3136</v>
      </c>
      <c r="H571" s="33"/>
    </row>
    <row r="572" spans="2:8" s="1" customFormat="1" ht="16.899999999999999" customHeight="1" x14ac:dyDescent="0.2">
      <c r="B572" s="33"/>
      <c r="C572" s="207" t="s">
        <v>614</v>
      </c>
      <c r="D572" s="207" t="s">
        <v>615</v>
      </c>
      <c r="E572" s="18" t="s">
        <v>492</v>
      </c>
      <c r="F572" s="208">
        <v>201.07400000000001</v>
      </c>
      <c r="H572" s="33"/>
    </row>
    <row r="573" spans="2:8" s="1" customFormat="1" ht="16.899999999999999" customHeight="1" x14ac:dyDescent="0.2">
      <c r="B573" s="33"/>
      <c r="C573" s="207" t="s">
        <v>599</v>
      </c>
      <c r="D573" s="207" t="s">
        <v>3148</v>
      </c>
      <c r="E573" s="18" t="s">
        <v>277</v>
      </c>
      <c r="F573" s="208">
        <v>286.98200000000003</v>
      </c>
      <c r="H573" s="33"/>
    </row>
    <row r="574" spans="2:8" s="1" customFormat="1" ht="16.899999999999999" customHeight="1" x14ac:dyDescent="0.2">
      <c r="B574" s="33"/>
      <c r="C574" s="207" t="s">
        <v>609</v>
      </c>
      <c r="D574" s="207" t="s">
        <v>3144</v>
      </c>
      <c r="E574" s="18" t="s">
        <v>277</v>
      </c>
      <c r="F574" s="208">
        <v>201.119</v>
      </c>
      <c r="H574" s="33"/>
    </row>
    <row r="575" spans="2:8" s="1" customFormat="1" ht="16.899999999999999" customHeight="1" x14ac:dyDescent="0.2">
      <c r="B575" s="33"/>
      <c r="C575" s="203" t="s">
        <v>1145</v>
      </c>
      <c r="D575" s="204" t="s">
        <v>1146</v>
      </c>
      <c r="E575" s="205" t="s">
        <v>231</v>
      </c>
      <c r="F575" s="206">
        <v>145.27000000000001</v>
      </c>
      <c r="H575" s="33"/>
    </row>
    <row r="576" spans="2:8" s="1" customFormat="1" ht="16.899999999999999" customHeight="1" x14ac:dyDescent="0.2">
      <c r="B576" s="33"/>
      <c r="C576" s="207" t="s">
        <v>19</v>
      </c>
      <c r="D576" s="207" t="s">
        <v>1927</v>
      </c>
      <c r="E576" s="18" t="s">
        <v>19</v>
      </c>
      <c r="F576" s="208">
        <v>0</v>
      </c>
      <c r="H576" s="33"/>
    </row>
    <row r="577" spans="2:8" s="1" customFormat="1" ht="16.899999999999999" customHeight="1" x14ac:dyDescent="0.2">
      <c r="B577" s="33"/>
      <c r="C577" s="207" t="s">
        <v>19</v>
      </c>
      <c r="D577" s="207" t="s">
        <v>2079</v>
      </c>
      <c r="E577" s="18" t="s">
        <v>19</v>
      </c>
      <c r="F577" s="208">
        <v>145.27000000000001</v>
      </c>
      <c r="H577" s="33"/>
    </row>
    <row r="578" spans="2:8" s="1" customFormat="1" ht="16.899999999999999" customHeight="1" x14ac:dyDescent="0.2">
      <c r="B578" s="33"/>
      <c r="C578" s="207" t="s">
        <v>1145</v>
      </c>
      <c r="D578" s="207" t="s">
        <v>240</v>
      </c>
      <c r="E578" s="18" t="s">
        <v>19</v>
      </c>
      <c r="F578" s="208">
        <v>145.27000000000001</v>
      </c>
      <c r="H578" s="33"/>
    </row>
    <row r="579" spans="2:8" s="1" customFormat="1" ht="16.899999999999999" customHeight="1" x14ac:dyDescent="0.2">
      <c r="B579" s="33"/>
      <c r="C579" s="209" t="s">
        <v>3136</v>
      </c>
      <c r="H579" s="33"/>
    </row>
    <row r="580" spans="2:8" s="1" customFormat="1" ht="16.899999999999999" customHeight="1" x14ac:dyDescent="0.2">
      <c r="B580" s="33"/>
      <c r="C580" s="207" t="s">
        <v>1461</v>
      </c>
      <c r="D580" s="207" t="s">
        <v>3199</v>
      </c>
      <c r="E580" s="18" t="s">
        <v>231</v>
      </c>
      <c r="F580" s="208">
        <v>145.27000000000001</v>
      </c>
      <c r="H580" s="33"/>
    </row>
    <row r="581" spans="2:8" s="1" customFormat="1" ht="16.899999999999999" customHeight="1" x14ac:dyDescent="0.2">
      <c r="B581" s="33"/>
      <c r="C581" s="207" t="s">
        <v>1162</v>
      </c>
      <c r="D581" s="207" t="s">
        <v>3163</v>
      </c>
      <c r="E581" s="18" t="s">
        <v>231</v>
      </c>
      <c r="F581" s="208">
        <v>145.27000000000001</v>
      </c>
      <c r="H581" s="33"/>
    </row>
    <row r="582" spans="2:8" s="1" customFormat="1" ht="16.899999999999999" customHeight="1" x14ac:dyDescent="0.2">
      <c r="B582" s="33"/>
      <c r="C582" s="207" t="s">
        <v>1841</v>
      </c>
      <c r="D582" s="207" t="s">
        <v>3213</v>
      </c>
      <c r="E582" s="18" t="s">
        <v>231</v>
      </c>
      <c r="F582" s="208">
        <v>145.27000000000001</v>
      </c>
      <c r="H582" s="33"/>
    </row>
    <row r="583" spans="2:8" s="1" customFormat="1" ht="16.899999999999999" customHeight="1" x14ac:dyDescent="0.2">
      <c r="B583" s="33"/>
      <c r="C583" s="207" t="s">
        <v>1851</v>
      </c>
      <c r="D583" s="207" t="s">
        <v>3214</v>
      </c>
      <c r="E583" s="18" t="s">
        <v>231</v>
      </c>
      <c r="F583" s="208">
        <v>145.27000000000001</v>
      </c>
      <c r="H583" s="33"/>
    </row>
    <row r="584" spans="2:8" s="1" customFormat="1" ht="16.899999999999999" customHeight="1" x14ac:dyDescent="0.2">
      <c r="B584" s="33"/>
      <c r="C584" s="207" t="s">
        <v>1872</v>
      </c>
      <c r="D584" s="207" t="s">
        <v>3215</v>
      </c>
      <c r="E584" s="18" t="s">
        <v>277</v>
      </c>
      <c r="F584" s="208">
        <v>172.21600000000001</v>
      </c>
      <c r="H584" s="33"/>
    </row>
    <row r="585" spans="2:8" s="1" customFormat="1" ht="16.899999999999999" customHeight="1" x14ac:dyDescent="0.2">
      <c r="B585" s="33"/>
      <c r="C585" s="207" t="s">
        <v>1699</v>
      </c>
      <c r="D585" s="207" t="s">
        <v>3200</v>
      </c>
      <c r="E585" s="18" t="s">
        <v>231</v>
      </c>
      <c r="F585" s="208">
        <v>145.27000000000001</v>
      </c>
      <c r="H585" s="33"/>
    </row>
    <row r="586" spans="2:8" s="1" customFormat="1" ht="16.899999999999999" customHeight="1" x14ac:dyDescent="0.2">
      <c r="B586" s="33"/>
      <c r="C586" s="207" t="s">
        <v>1289</v>
      </c>
      <c r="D586" s="207" t="s">
        <v>3164</v>
      </c>
      <c r="E586" s="18" t="s">
        <v>231</v>
      </c>
      <c r="F586" s="208">
        <v>145.27000000000001</v>
      </c>
      <c r="H586" s="33"/>
    </row>
    <row r="587" spans="2:8" s="1" customFormat="1" ht="16.899999999999999" customHeight="1" x14ac:dyDescent="0.2">
      <c r="B587" s="33"/>
      <c r="C587" s="203" t="s">
        <v>816</v>
      </c>
      <c r="D587" s="204" t="s">
        <v>817</v>
      </c>
      <c r="E587" s="205" t="s">
        <v>277</v>
      </c>
      <c r="F587" s="206">
        <v>64.161000000000001</v>
      </c>
      <c r="H587" s="33"/>
    </row>
    <row r="588" spans="2:8" s="1" customFormat="1" ht="16.899999999999999" customHeight="1" x14ac:dyDescent="0.2">
      <c r="B588" s="33"/>
      <c r="C588" s="207" t="s">
        <v>819</v>
      </c>
      <c r="D588" s="207" t="s">
        <v>1907</v>
      </c>
      <c r="E588" s="18" t="s">
        <v>19</v>
      </c>
      <c r="F588" s="208">
        <v>72.864000000000004</v>
      </c>
      <c r="H588" s="33"/>
    </row>
    <row r="589" spans="2:8" s="1" customFormat="1" ht="16.899999999999999" customHeight="1" x14ac:dyDescent="0.2">
      <c r="B589" s="33"/>
      <c r="C589" s="207" t="s">
        <v>19</v>
      </c>
      <c r="D589" s="207" t="s">
        <v>1908</v>
      </c>
      <c r="E589" s="18" t="s">
        <v>19</v>
      </c>
      <c r="F589" s="208">
        <v>-8.7029999999999994</v>
      </c>
      <c r="H589" s="33"/>
    </row>
    <row r="590" spans="2:8" s="1" customFormat="1" ht="16.899999999999999" customHeight="1" x14ac:dyDescent="0.2">
      <c r="B590" s="33"/>
      <c r="C590" s="207" t="s">
        <v>816</v>
      </c>
      <c r="D590" s="207" t="s">
        <v>240</v>
      </c>
      <c r="E590" s="18" t="s">
        <v>19</v>
      </c>
      <c r="F590" s="208">
        <v>64.161000000000001</v>
      </c>
      <c r="H590" s="33"/>
    </row>
    <row r="591" spans="2:8" s="1" customFormat="1" ht="16.899999999999999" customHeight="1" x14ac:dyDescent="0.2">
      <c r="B591" s="33"/>
      <c r="C591" s="209" t="s">
        <v>3136</v>
      </c>
      <c r="H591" s="33"/>
    </row>
    <row r="592" spans="2:8" s="1" customFormat="1" ht="16.899999999999999" customHeight="1" x14ac:dyDescent="0.2">
      <c r="B592" s="33"/>
      <c r="C592" s="207" t="s">
        <v>882</v>
      </c>
      <c r="D592" s="207" t="s">
        <v>3152</v>
      </c>
      <c r="E592" s="18" t="s">
        <v>277</v>
      </c>
      <c r="F592" s="208">
        <v>64.161000000000001</v>
      </c>
      <c r="H592" s="33"/>
    </row>
    <row r="593" spans="2:8" s="1" customFormat="1" ht="16.899999999999999" customHeight="1" x14ac:dyDescent="0.2">
      <c r="B593" s="33"/>
      <c r="C593" s="207" t="s">
        <v>890</v>
      </c>
      <c r="D593" s="207" t="s">
        <v>891</v>
      </c>
      <c r="E593" s="18" t="s">
        <v>492</v>
      </c>
      <c r="F593" s="208">
        <v>115.49</v>
      </c>
      <c r="H593" s="33"/>
    </row>
    <row r="594" spans="2:8" s="1" customFormat="1" ht="16.899999999999999" customHeight="1" x14ac:dyDescent="0.2">
      <c r="B594" s="33"/>
      <c r="C594" s="203" t="s">
        <v>819</v>
      </c>
      <c r="D594" s="204" t="s">
        <v>820</v>
      </c>
      <c r="E594" s="205" t="s">
        <v>277</v>
      </c>
      <c r="F594" s="206">
        <v>72.864000000000004</v>
      </c>
      <c r="H594" s="33"/>
    </row>
    <row r="595" spans="2:8" s="1" customFormat="1" ht="16.899999999999999" customHeight="1" x14ac:dyDescent="0.2">
      <c r="B595" s="33"/>
      <c r="C595" s="207" t="s">
        <v>819</v>
      </c>
      <c r="D595" s="207" t="s">
        <v>1907</v>
      </c>
      <c r="E595" s="18" t="s">
        <v>19</v>
      </c>
      <c r="F595" s="208">
        <v>72.864000000000004</v>
      </c>
      <c r="H595" s="33"/>
    </row>
    <row r="596" spans="2:8" s="1" customFormat="1" ht="16.899999999999999" customHeight="1" x14ac:dyDescent="0.2">
      <c r="B596" s="33"/>
      <c r="C596" s="209" t="s">
        <v>3136</v>
      </c>
      <c r="H596" s="33"/>
    </row>
    <row r="597" spans="2:8" s="1" customFormat="1" ht="16.899999999999999" customHeight="1" x14ac:dyDescent="0.2">
      <c r="B597" s="33"/>
      <c r="C597" s="207" t="s">
        <v>882</v>
      </c>
      <c r="D597" s="207" t="s">
        <v>3152</v>
      </c>
      <c r="E597" s="18" t="s">
        <v>277</v>
      </c>
      <c r="F597" s="208">
        <v>64.161000000000001</v>
      </c>
      <c r="H597" s="33"/>
    </row>
    <row r="598" spans="2:8" s="1" customFormat="1" ht="16.899999999999999" customHeight="1" x14ac:dyDescent="0.2">
      <c r="B598" s="33"/>
      <c r="C598" s="207" t="s">
        <v>599</v>
      </c>
      <c r="D598" s="207" t="s">
        <v>3148</v>
      </c>
      <c r="E598" s="18" t="s">
        <v>277</v>
      </c>
      <c r="F598" s="208">
        <v>286.98200000000003</v>
      </c>
      <c r="H598" s="33"/>
    </row>
    <row r="599" spans="2:8" s="1" customFormat="1" ht="16.899999999999999" customHeight="1" x14ac:dyDescent="0.2">
      <c r="B599" s="33"/>
      <c r="C599" s="207" t="s">
        <v>614</v>
      </c>
      <c r="D599" s="207" t="s">
        <v>615</v>
      </c>
      <c r="E599" s="18" t="s">
        <v>492</v>
      </c>
      <c r="F599" s="208">
        <v>361.93299999999999</v>
      </c>
      <c r="H599" s="33"/>
    </row>
    <row r="600" spans="2:8" s="1" customFormat="1" ht="16.899999999999999" customHeight="1" x14ac:dyDescent="0.2">
      <c r="B600" s="33"/>
      <c r="C600" s="203" t="s">
        <v>1351</v>
      </c>
      <c r="D600" s="204" t="s">
        <v>1352</v>
      </c>
      <c r="E600" s="205" t="s">
        <v>231</v>
      </c>
      <c r="F600" s="206">
        <v>0.09</v>
      </c>
      <c r="H600" s="33"/>
    </row>
    <row r="601" spans="2:8" s="1" customFormat="1" ht="16.899999999999999" customHeight="1" x14ac:dyDescent="0.2">
      <c r="B601" s="33"/>
      <c r="C601" s="207" t="s">
        <v>19</v>
      </c>
      <c r="D601" s="207" t="s">
        <v>2048</v>
      </c>
      <c r="E601" s="18" t="s">
        <v>19</v>
      </c>
      <c r="F601" s="208">
        <v>0.09</v>
      </c>
      <c r="H601" s="33"/>
    </row>
    <row r="602" spans="2:8" s="1" customFormat="1" ht="16.899999999999999" customHeight="1" x14ac:dyDescent="0.2">
      <c r="B602" s="33"/>
      <c r="C602" s="207" t="s">
        <v>1351</v>
      </c>
      <c r="D602" s="207" t="s">
        <v>310</v>
      </c>
      <c r="E602" s="18" t="s">
        <v>19</v>
      </c>
      <c r="F602" s="208">
        <v>0.09</v>
      </c>
      <c r="H602" s="33"/>
    </row>
    <row r="603" spans="2:8" s="1" customFormat="1" ht="16.899999999999999" customHeight="1" x14ac:dyDescent="0.2">
      <c r="B603" s="33"/>
      <c r="C603" s="209" t="s">
        <v>3136</v>
      </c>
      <c r="H603" s="33"/>
    </row>
    <row r="604" spans="2:8" s="1" customFormat="1" ht="16.899999999999999" customHeight="1" x14ac:dyDescent="0.2">
      <c r="B604" s="33"/>
      <c r="C604" s="207" t="s">
        <v>1422</v>
      </c>
      <c r="D604" s="207" t="s">
        <v>3174</v>
      </c>
      <c r="E604" s="18" t="s">
        <v>231</v>
      </c>
      <c r="F604" s="208">
        <v>0.22500000000000001</v>
      </c>
      <c r="H604" s="33"/>
    </row>
    <row r="605" spans="2:8" s="1" customFormat="1" ht="16.899999999999999" customHeight="1" x14ac:dyDescent="0.2">
      <c r="B605" s="33"/>
      <c r="C605" s="207" t="s">
        <v>299</v>
      </c>
      <c r="D605" s="207" t="s">
        <v>3219</v>
      </c>
      <c r="E605" s="18" t="s">
        <v>231</v>
      </c>
      <c r="F605" s="208">
        <v>0.22500000000000001</v>
      </c>
      <c r="H605" s="33"/>
    </row>
    <row r="606" spans="2:8" s="1" customFormat="1" ht="16.899999999999999" customHeight="1" x14ac:dyDescent="0.2">
      <c r="B606" s="33"/>
      <c r="C606" s="207" t="s">
        <v>1872</v>
      </c>
      <c r="D606" s="207" t="s">
        <v>3215</v>
      </c>
      <c r="E606" s="18" t="s">
        <v>277</v>
      </c>
      <c r="F606" s="208">
        <v>172.21600000000001</v>
      </c>
      <c r="H606" s="33"/>
    </row>
    <row r="607" spans="2:8" s="1" customFormat="1" ht="16.899999999999999" customHeight="1" x14ac:dyDescent="0.2">
      <c r="B607" s="33"/>
      <c r="C607" s="207" t="s">
        <v>1427</v>
      </c>
      <c r="D607" s="207" t="s">
        <v>3176</v>
      </c>
      <c r="E607" s="18" t="s">
        <v>231</v>
      </c>
      <c r="F607" s="208">
        <v>0.22500000000000001</v>
      </c>
      <c r="H607" s="33"/>
    </row>
    <row r="608" spans="2:8" s="1" customFormat="1" ht="16.899999999999999" customHeight="1" x14ac:dyDescent="0.2">
      <c r="B608" s="33"/>
      <c r="C608" s="207" t="s">
        <v>1433</v>
      </c>
      <c r="D608" s="207" t="s">
        <v>3177</v>
      </c>
      <c r="E608" s="18" t="s">
        <v>231</v>
      </c>
      <c r="F608" s="208">
        <v>0.22500000000000001</v>
      </c>
      <c r="H608" s="33"/>
    </row>
    <row r="609" spans="2:8" s="1" customFormat="1" ht="16.899999999999999" customHeight="1" x14ac:dyDescent="0.2">
      <c r="B609" s="33"/>
      <c r="C609" s="207" t="s">
        <v>1437</v>
      </c>
      <c r="D609" s="207" t="s">
        <v>3178</v>
      </c>
      <c r="E609" s="18" t="s">
        <v>231</v>
      </c>
      <c r="F609" s="208">
        <v>0.22500000000000001</v>
      </c>
      <c r="H609" s="33"/>
    </row>
    <row r="610" spans="2:8" s="1" customFormat="1" ht="16.899999999999999" customHeight="1" x14ac:dyDescent="0.2">
      <c r="B610" s="33"/>
      <c r="C610" s="207" t="s">
        <v>349</v>
      </c>
      <c r="D610" s="207" t="s">
        <v>3179</v>
      </c>
      <c r="E610" s="18" t="s">
        <v>277</v>
      </c>
      <c r="F610" s="208">
        <v>2.3E-2</v>
      </c>
      <c r="H610" s="33"/>
    </row>
    <row r="611" spans="2:8" s="1" customFormat="1" ht="16.899999999999999" customHeight="1" x14ac:dyDescent="0.2">
      <c r="B611" s="33"/>
      <c r="C611" s="207" t="s">
        <v>332</v>
      </c>
      <c r="D611" s="207" t="s">
        <v>333</v>
      </c>
      <c r="E611" s="18" t="s">
        <v>334</v>
      </c>
      <c r="F611" s="208">
        <v>3.0000000000000001E-3</v>
      </c>
      <c r="H611" s="33"/>
    </row>
    <row r="612" spans="2:8" s="1" customFormat="1" ht="16.899999999999999" customHeight="1" x14ac:dyDescent="0.2">
      <c r="B612" s="33"/>
      <c r="C612" s="207" t="s">
        <v>614</v>
      </c>
      <c r="D612" s="207" t="s">
        <v>615</v>
      </c>
      <c r="E612" s="18" t="s">
        <v>492</v>
      </c>
      <c r="F612" s="208">
        <v>361.93299999999999</v>
      </c>
      <c r="H612" s="33"/>
    </row>
    <row r="613" spans="2:8" s="1" customFormat="1" ht="16.899999999999999" customHeight="1" x14ac:dyDescent="0.2">
      <c r="B613" s="33"/>
      <c r="C613" s="203" t="s">
        <v>603</v>
      </c>
      <c r="D613" s="204" t="s">
        <v>822</v>
      </c>
      <c r="E613" s="205" t="s">
        <v>277</v>
      </c>
      <c r="F613" s="206">
        <v>286.98200000000003</v>
      </c>
      <c r="H613" s="33"/>
    </row>
    <row r="614" spans="2:8" s="1" customFormat="1" ht="16.899999999999999" customHeight="1" x14ac:dyDescent="0.2">
      <c r="B614" s="33"/>
      <c r="C614" s="207" t="s">
        <v>19</v>
      </c>
      <c r="D614" s="207" t="s">
        <v>873</v>
      </c>
      <c r="E614" s="18" t="s">
        <v>19</v>
      </c>
      <c r="F614" s="208">
        <v>85.908000000000001</v>
      </c>
      <c r="H614" s="33"/>
    </row>
    <row r="615" spans="2:8" s="1" customFormat="1" ht="16.899999999999999" customHeight="1" x14ac:dyDescent="0.2">
      <c r="B615" s="33"/>
      <c r="C615" s="207" t="s">
        <v>19</v>
      </c>
      <c r="D615" s="207" t="s">
        <v>813</v>
      </c>
      <c r="E615" s="18" t="s">
        <v>19</v>
      </c>
      <c r="F615" s="208">
        <v>201.07400000000001</v>
      </c>
      <c r="H615" s="33"/>
    </row>
    <row r="616" spans="2:8" s="1" customFormat="1" ht="16.899999999999999" customHeight="1" x14ac:dyDescent="0.2">
      <c r="B616" s="33"/>
      <c r="C616" s="207" t="s">
        <v>603</v>
      </c>
      <c r="D616" s="207" t="s">
        <v>240</v>
      </c>
      <c r="E616" s="18" t="s">
        <v>19</v>
      </c>
      <c r="F616" s="208">
        <v>286.98200000000003</v>
      </c>
      <c r="H616" s="33"/>
    </row>
    <row r="617" spans="2:8" s="1" customFormat="1" ht="16.899999999999999" customHeight="1" x14ac:dyDescent="0.2">
      <c r="B617" s="33"/>
      <c r="C617" s="209" t="s">
        <v>3136</v>
      </c>
      <c r="H617" s="33"/>
    </row>
    <row r="618" spans="2:8" s="1" customFormat="1" ht="16.899999999999999" customHeight="1" x14ac:dyDescent="0.2">
      <c r="B618" s="33"/>
      <c r="C618" s="207" t="s">
        <v>599</v>
      </c>
      <c r="D618" s="207" t="s">
        <v>3148</v>
      </c>
      <c r="E618" s="18" t="s">
        <v>277</v>
      </c>
      <c r="F618" s="208">
        <v>286.98200000000003</v>
      </c>
      <c r="H618" s="33"/>
    </row>
    <row r="619" spans="2:8" s="1" customFormat="1" ht="16.899999999999999" customHeight="1" x14ac:dyDescent="0.2">
      <c r="B619" s="33"/>
      <c r="C619" s="207" t="s">
        <v>1226</v>
      </c>
      <c r="D619" s="207" t="s">
        <v>3165</v>
      </c>
      <c r="E619" s="18" t="s">
        <v>277</v>
      </c>
      <c r="F619" s="208">
        <v>173.047</v>
      </c>
      <c r="H619" s="33"/>
    </row>
    <row r="620" spans="2:8" s="1" customFormat="1" ht="16.899999999999999" customHeight="1" x14ac:dyDescent="0.2">
      <c r="B620" s="33"/>
      <c r="C620" s="207" t="s">
        <v>861</v>
      </c>
      <c r="D620" s="207" t="s">
        <v>3153</v>
      </c>
      <c r="E620" s="18" t="s">
        <v>277</v>
      </c>
      <c r="F620" s="208">
        <v>113.935</v>
      </c>
      <c r="H620" s="33"/>
    </row>
    <row r="621" spans="2:8" s="1" customFormat="1" ht="16.899999999999999" customHeight="1" x14ac:dyDescent="0.2">
      <c r="B621" s="33"/>
      <c r="C621" s="207" t="s">
        <v>1234</v>
      </c>
      <c r="D621" s="207" t="s">
        <v>3166</v>
      </c>
      <c r="E621" s="18" t="s">
        <v>277</v>
      </c>
      <c r="F621" s="208">
        <v>173.047</v>
      </c>
      <c r="H621" s="33"/>
    </row>
    <row r="622" spans="2:8" s="1" customFormat="1" ht="16.899999999999999" customHeight="1" x14ac:dyDescent="0.2">
      <c r="B622" s="33"/>
      <c r="C622" s="207" t="s">
        <v>592</v>
      </c>
      <c r="D622" s="207" t="s">
        <v>3147</v>
      </c>
      <c r="E622" s="18" t="s">
        <v>277</v>
      </c>
      <c r="F622" s="208">
        <v>113.935</v>
      </c>
      <c r="H622" s="33"/>
    </row>
    <row r="623" spans="2:8" s="1" customFormat="1" ht="16.899999999999999" customHeight="1" x14ac:dyDescent="0.2">
      <c r="B623" s="33"/>
      <c r="C623" s="207" t="s">
        <v>605</v>
      </c>
      <c r="D623" s="207" t="s">
        <v>3143</v>
      </c>
      <c r="E623" s="18" t="s">
        <v>492</v>
      </c>
      <c r="F623" s="208">
        <v>516.56799999999998</v>
      </c>
      <c r="H623" s="33"/>
    </row>
    <row r="624" spans="2:8" s="1" customFormat="1" ht="16.899999999999999" customHeight="1" x14ac:dyDescent="0.2">
      <c r="B624" s="33"/>
      <c r="C624" s="207" t="s">
        <v>609</v>
      </c>
      <c r="D624" s="207" t="s">
        <v>3144</v>
      </c>
      <c r="E624" s="18" t="s">
        <v>277</v>
      </c>
      <c r="F624" s="208">
        <v>201.119</v>
      </c>
      <c r="H624" s="33"/>
    </row>
    <row r="625" spans="2:8" s="1" customFormat="1" ht="16.899999999999999" customHeight="1" x14ac:dyDescent="0.2">
      <c r="B625" s="33"/>
      <c r="C625" s="203" t="s">
        <v>50</v>
      </c>
      <c r="D625" s="204" t="s">
        <v>1521</v>
      </c>
      <c r="E625" s="205" t="s">
        <v>277</v>
      </c>
      <c r="F625" s="206">
        <v>287.02699999999999</v>
      </c>
      <c r="H625" s="33"/>
    </row>
    <row r="626" spans="2:8" s="1" customFormat="1" ht="16.899999999999999" customHeight="1" x14ac:dyDescent="0.2">
      <c r="B626" s="33"/>
      <c r="C626" s="207" t="s">
        <v>19</v>
      </c>
      <c r="D626" s="207" t="s">
        <v>837</v>
      </c>
      <c r="E626" s="18" t="s">
        <v>19</v>
      </c>
      <c r="F626" s="208">
        <v>0</v>
      </c>
      <c r="H626" s="33"/>
    </row>
    <row r="627" spans="2:8" s="1" customFormat="1" ht="16.899999999999999" customHeight="1" x14ac:dyDescent="0.2">
      <c r="B627" s="33"/>
      <c r="C627" s="207" t="s">
        <v>19</v>
      </c>
      <c r="D627" s="207" t="s">
        <v>2038</v>
      </c>
      <c r="E627" s="18" t="s">
        <v>19</v>
      </c>
      <c r="F627" s="208">
        <v>316.47300000000001</v>
      </c>
      <c r="H627" s="33"/>
    </row>
    <row r="628" spans="2:8" s="1" customFormat="1" ht="16.899999999999999" customHeight="1" x14ac:dyDescent="0.2">
      <c r="B628" s="33"/>
      <c r="C628" s="207" t="s">
        <v>19</v>
      </c>
      <c r="D628" s="207" t="s">
        <v>842</v>
      </c>
      <c r="E628" s="18" t="s">
        <v>19</v>
      </c>
      <c r="F628" s="208">
        <v>0</v>
      </c>
      <c r="H628" s="33"/>
    </row>
    <row r="629" spans="2:8" s="1" customFormat="1" ht="16.899999999999999" customHeight="1" x14ac:dyDescent="0.2">
      <c r="B629" s="33"/>
      <c r="C629" s="207" t="s">
        <v>19</v>
      </c>
      <c r="D629" s="207" t="s">
        <v>2039</v>
      </c>
      <c r="E629" s="18" t="s">
        <v>19</v>
      </c>
      <c r="F629" s="208">
        <v>30.094999999999999</v>
      </c>
      <c r="H629" s="33"/>
    </row>
    <row r="630" spans="2:8" s="1" customFormat="1" ht="16.899999999999999" customHeight="1" x14ac:dyDescent="0.2">
      <c r="B630" s="33"/>
      <c r="C630" s="207" t="s">
        <v>19</v>
      </c>
      <c r="D630" s="207" t="s">
        <v>2040</v>
      </c>
      <c r="E630" s="18" t="s">
        <v>19</v>
      </c>
      <c r="F630" s="208">
        <v>8.75</v>
      </c>
      <c r="H630" s="33"/>
    </row>
    <row r="631" spans="2:8" s="1" customFormat="1" ht="16.899999999999999" customHeight="1" x14ac:dyDescent="0.2">
      <c r="B631" s="33"/>
      <c r="C631" s="207" t="s">
        <v>19</v>
      </c>
      <c r="D631" s="207" t="s">
        <v>1200</v>
      </c>
      <c r="E631" s="18" t="s">
        <v>19</v>
      </c>
      <c r="F631" s="208">
        <v>0</v>
      </c>
      <c r="H631" s="33"/>
    </row>
    <row r="632" spans="2:8" s="1" customFormat="1" ht="16.899999999999999" customHeight="1" x14ac:dyDescent="0.2">
      <c r="B632" s="33"/>
      <c r="C632" s="207" t="s">
        <v>19</v>
      </c>
      <c r="D632" s="207" t="s">
        <v>1879</v>
      </c>
      <c r="E632" s="18" t="s">
        <v>19</v>
      </c>
      <c r="F632" s="208">
        <v>-68.277000000000001</v>
      </c>
      <c r="H632" s="33"/>
    </row>
    <row r="633" spans="2:8" s="1" customFormat="1" ht="16.899999999999999" customHeight="1" x14ac:dyDescent="0.2">
      <c r="B633" s="33"/>
      <c r="C633" s="207" t="s">
        <v>19</v>
      </c>
      <c r="D633" s="207" t="s">
        <v>1628</v>
      </c>
      <c r="E633" s="18" t="s">
        <v>19</v>
      </c>
      <c r="F633" s="208">
        <v>-1.4E-2</v>
      </c>
      <c r="H633" s="33"/>
    </row>
    <row r="634" spans="2:8" s="1" customFormat="1" ht="16.899999999999999" customHeight="1" x14ac:dyDescent="0.2">
      <c r="B634" s="33"/>
      <c r="C634" s="207" t="s">
        <v>50</v>
      </c>
      <c r="D634" s="207" t="s">
        <v>310</v>
      </c>
      <c r="E634" s="18" t="s">
        <v>19</v>
      </c>
      <c r="F634" s="208">
        <v>287.02699999999999</v>
      </c>
      <c r="H634" s="33"/>
    </row>
    <row r="635" spans="2:8" s="1" customFormat="1" ht="16.899999999999999" customHeight="1" x14ac:dyDescent="0.2">
      <c r="B635" s="33"/>
      <c r="C635" s="209" t="s">
        <v>3136</v>
      </c>
      <c r="H635" s="33"/>
    </row>
    <row r="636" spans="2:8" s="1" customFormat="1" ht="16.899999999999999" customHeight="1" x14ac:dyDescent="0.2">
      <c r="B636" s="33"/>
      <c r="C636" s="207" t="s">
        <v>1872</v>
      </c>
      <c r="D636" s="207" t="s">
        <v>3215</v>
      </c>
      <c r="E636" s="18" t="s">
        <v>277</v>
      </c>
      <c r="F636" s="208">
        <v>172.21600000000001</v>
      </c>
      <c r="H636" s="33"/>
    </row>
    <row r="637" spans="2:8" s="1" customFormat="1" ht="16.899999999999999" customHeight="1" x14ac:dyDescent="0.2">
      <c r="B637" s="33"/>
      <c r="C637" s="207" t="s">
        <v>1613</v>
      </c>
      <c r="D637" s="207" t="s">
        <v>3204</v>
      </c>
      <c r="E637" s="18" t="s">
        <v>277</v>
      </c>
      <c r="F637" s="208">
        <v>28.702999999999999</v>
      </c>
      <c r="H637" s="33"/>
    </row>
    <row r="638" spans="2:8" s="1" customFormat="1" ht="16.899999999999999" customHeight="1" x14ac:dyDescent="0.2">
      <c r="B638" s="33"/>
      <c r="C638" s="207" t="s">
        <v>1880</v>
      </c>
      <c r="D638" s="207" t="s">
        <v>3216</v>
      </c>
      <c r="E638" s="18" t="s">
        <v>277</v>
      </c>
      <c r="F638" s="208">
        <v>86.108000000000004</v>
      </c>
      <c r="H638" s="33"/>
    </row>
    <row r="639" spans="2:8" s="1" customFormat="1" ht="16.899999999999999" customHeight="1" x14ac:dyDescent="0.2">
      <c r="B639" s="33"/>
      <c r="C639" s="207" t="s">
        <v>1884</v>
      </c>
      <c r="D639" s="207" t="s">
        <v>3217</v>
      </c>
      <c r="E639" s="18" t="s">
        <v>277</v>
      </c>
      <c r="F639" s="208">
        <v>28.702999999999999</v>
      </c>
      <c r="H639" s="33"/>
    </row>
    <row r="640" spans="2:8" s="1" customFormat="1" ht="16.899999999999999" customHeight="1" x14ac:dyDescent="0.2">
      <c r="B640" s="33"/>
      <c r="C640" s="207" t="s">
        <v>1226</v>
      </c>
      <c r="D640" s="207" t="s">
        <v>3165</v>
      </c>
      <c r="E640" s="18" t="s">
        <v>277</v>
      </c>
      <c r="F640" s="208">
        <v>173.047</v>
      </c>
      <c r="H640" s="33"/>
    </row>
    <row r="641" spans="2:8" s="1" customFormat="1" ht="16.899999999999999" customHeight="1" x14ac:dyDescent="0.2">
      <c r="B641" s="33"/>
      <c r="C641" s="207" t="s">
        <v>861</v>
      </c>
      <c r="D641" s="207" t="s">
        <v>3153</v>
      </c>
      <c r="E641" s="18" t="s">
        <v>277</v>
      </c>
      <c r="F641" s="208">
        <v>113.935</v>
      </c>
      <c r="H641" s="33"/>
    </row>
    <row r="642" spans="2:8" s="1" customFormat="1" ht="16.899999999999999" customHeight="1" x14ac:dyDescent="0.2">
      <c r="B642" s="33"/>
      <c r="C642" s="207" t="s">
        <v>1234</v>
      </c>
      <c r="D642" s="207" t="s">
        <v>3166</v>
      </c>
      <c r="E642" s="18" t="s">
        <v>277</v>
      </c>
      <c r="F642" s="208">
        <v>173.047</v>
      </c>
      <c r="H642" s="33"/>
    </row>
    <row r="643" spans="2:8" s="1" customFormat="1" ht="16.899999999999999" customHeight="1" x14ac:dyDescent="0.2">
      <c r="B643" s="33"/>
      <c r="C643" s="207" t="s">
        <v>592</v>
      </c>
      <c r="D643" s="207" t="s">
        <v>3147</v>
      </c>
      <c r="E643" s="18" t="s">
        <v>277</v>
      </c>
      <c r="F643" s="208">
        <v>113.935</v>
      </c>
      <c r="H643" s="33"/>
    </row>
    <row r="644" spans="2:8" s="1" customFormat="1" ht="16.899999999999999" customHeight="1" x14ac:dyDescent="0.2">
      <c r="B644" s="33"/>
      <c r="C644" s="207" t="s">
        <v>609</v>
      </c>
      <c r="D644" s="207" t="s">
        <v>3144</v>
      </c>
      <c r="E644" s="18" t="s">
        <v>277</v>
      </c>
      <c r="F644" s="208">
        <v>201.119</v>
      </c>
      <c r="H644" s="33"/>
    </row>
    <row r="645" spans="2:8" s="1" customFormat="1" ht="16.899999999999999" customHeight="1" x14ac:dyDescent="0.2">
      <c r="B645" s="33"/>
      <c r="C645" s="207" t="s">
        <v>614</v>
      </c>
      <c r="D645" s="207" t="s">
        <v>615</v>
      </c>
      <c r="E645" s="18" t="s">
        <v>492</v>
      </c>
      <c r="F645" s="208">
        <v>361.93299999999999</v>
      </c>
      <c r="H645" s="33"/>
    </row>
    <row r="646" spans="2:8" s="1" customFormat="1" ht="26.45" customHeight="1" x14ac:dyDescent="0.2">
      <c r="B646" s="33"/>
      <c r="C646" s="202" t="s">
        <v>3220</v>
      </c>
      <c r="D646" s="202" t="s">
        <v>157</v>
      </c>
      <c r="H646" s="33"/>
    </row>
    <row r="647" spans="2:8" s="1" customFormat="1" ht="16.899999999999999" customHeight="1" x14ac:dyDescent="0.2">
      <c r="B647" s="33"/>
      <c r="C647" s="203" t="s">
        <v>1137</v>
      </c>
      <c r="D647" s="204" t="s">
        <v>1138</v>
      </c>
      <c r="E647" s="205" t="s">
        <v>231</v>
      </c>
      <c r="F647" s="206">
        <v>93.792000000000002</v>
      </c>
      <c r="H647" s="33"/>
    </row>
    <row r="648" spans="2:8" s="1" customFormat="1" ht="16.899999999999999" customHeight="1" x14ac:dyDescent="0.2">
      <c r="B648" s="33"/>
      <c r="C648" s="207" t="s">
        <v>19</v>
      </c>
      <c r="D648" s="207" t="s">
        <v>1937</v>
      </c>
      <c r="E648" s="18" t="s">
        <v>19</v>
      </c>
      <c r="F648" s="208">
        <v>0</v>
      </c>
      <c r="H648" s="33"/>
    </row>
    <row r="649" spans="2:8" s="1" customFormat="1" ht="16.899999999999999" customHeight="1" x14ac:dyDescent="0.2">
      <c r="B649" s="33"/>
      <c r="C649" s="207" t="s">
        <v>19</v>
      </c>
      <c r="D649" s="207" t="s">
        <v>2149</v>
      </c>
      <c r="E649" s="18" t="s">
        <v>19</v>
      </c>
      <c r="F649" s="208">
        <v>93.792000000000002</v>
      </c>
      <c r="H649" s="33"/>
    </row>
    <row r="650" spans="2:8" s="1" customFormat="1" ht="16.899999999999999" customHeight="1" x14ac:dyDescent="0.2">
      <c r="B650" s="33"/>
      <c r="C650" s="207" t="s">
        <v>1137</v>
      </c>
      <c r="D650" s="207" t="s">
        <v>240</v>
      </c>
      <c r="E650" s="18" t="s">
        <v>19</v>
      </c>
      <c r="F650" s="208">
        <v>93.792000000000002</v>
      </c>
      <c r="H650" s="33"/>
    </row>
    <row r="651" spans="2:8" s="1" customFormat="1" ht="16.899999999999999" customHeight="1" x14ac:dyDescent="0.2">
      <c r="B651" s="33"/>
      <c r="C651" s="209" t="s">
        <v>3136</v>
      </c>
      <c r="H651" s="33"/>
    </row>
    <row r="652" spans="2:8" s="1" customFormat="1" ht="16.899999999999999" customHeight="1" x14ac:dyDescent="0.2">
      <c r="B652" s="33"/>
      <c r="C652" s="207" t="s">
        <v>1293</v>
      </c>
      <c r="D652" s="207" t="s">
        <v>3156</v>
      </c>
      <c r="E652" s="18" t="s">
        <v>231</v>
      </c>
      <c r="F652" s="208">
        <v>93.792000000000002</v>
      </c>
      <c r="H652" s="33"/>
    </row>
    <row r="653" spans="2:8" s="1" customFormat="1" ht="16.899999999999999" customHeight="1" x14ac:dyDescent="0.2">
      <c r="B653" s="33"/>
      <c r="C653" s="207" t="s">
        <v>1855</v>
      </c>
      <c r="D653" s="207" t="s">
        <v>3208</v>
      </c>
      <c r="E653" s="18" t="s">
        <v>231</v>
      </c>
      <c r="F653" s="208">
        <v>93.792000000000002</v>
      </c>
      <c r="H653" s="33"/>
    </row>
    <row r="654" spans="2:8" s="1" customFormat="1" ht="16.899999999999999" customHeight="1" x14ac:dyDescent="0.2">
      <c r="B654" s="33"/>
      <c r="C654" s="207" t="s">
        <v>1719</v>
      </c>
      <c r="D654" s="207" t="s">
        <v>3202</v>
      </c>
      <c r="E654" s="18" t="s">
        <v>231</v>
      </c>
      <c r="F654" s="208">
        <v>93.792000000000002</v>
      </c>
      <c r="H654" s="33"/>
    </row>
    <row r="655" spans="2:8" s="1" customFormat="1" ht="16.899999999999999" customHeight="1" x14ac:dyDescent="0.2">
      <c r="B655" s="33"/>
      <c r="C655" s="203" t="s">
        <v>808</v>
      </c>
      <c r="D655" s="204" t="s">
        <v>809</v>
      </c>
      <c r="E655" s="205" t="s">
        <v>277</v>
      </c>
      <c r="F655" s="206">
        <v>0.45</v>
      </c>
      <c r="H655" s="33"/>
    </row>
    <row r="656" spans="2:8" s="1" customFormat="1" ht="16.899999999999999" customHeight="1" x14ac:dyDescent="0.2">
      <c r="B656" s="33"/>
      <c r="C656" s="207" t="s">
        <v>19</v>
      </c>
      <c r="D656" s="207" t="s">
        <v>2144</v>
      </c>
      <c r="E656" s="18" t="s">
        <v>19</v>
      </c>
      <c r="F656" s="208">
        <v>0.45</v>
      </c>
      <c r="H656" s="33"/>
    </row>
    <row r="657" spans="2:8" s="1" customFormat="1" ht="16.899999999999999" customHeight="1" x14ac:dyDescent="0.2">
      <c r="B657" s="33"/>
      <c r="C657" s="207" t="s">
        <v>808</v>
      </c>
      <c r="D657" s="207" t="s">
        <v>240</v>
      </c>
      <c r="E657" s="18" t="s">
        <v>19</v>
      </c>
      <c r="F657" s="208">
        <v>0.45</v>
      </c>
      <c r="H657" s="33"/>
    </row>
    <row r="658" spans="2:8" s="1" customFormat="1" ht="16.899999999999999" customHeight="1" x14ac:dyDescent="0.2">
      <c r="B658" s="33"/>
      <c r="C658" s="209" t="s">
        <v>3136</v>
      </c>
      <c r="H658" s="33"/>
    </row>
    <row r="659" spans="2:8" s="1" customFormat="1" ht="16.899999999999999" customHeight="1" x14ac:dyDescent="0.2">
      <c r="B659" s="33"/>
      <c r="C659" s="207" t="s">
        <v>907</v>
      </c>
      <c r="D659" s="207" t="s">
        <v>3150</v>
      </c>
      <c r="E659" s="18" t="s">
        <v>277</v>
      </c>
      <c r="F659" s="208">
        <v>0.45</v>
      </c>
      <c r="H659" s="33"/>
    </row>
    <row r="660" spans="2:8" s="1" customFormat="1" ht="16.899999999999999" customHeight="1" x14ac:dyDescent="0.2">
      <c r="B660" s="33"/>
      <c r="C660" s="207" t="s">
        <v>599</v>
      </c>
      <c r="D660" s="207" t="s">
        <v>3148</v>
      </c>
      <c r="E660" s="18" t="s">
        <v>277</v>
      </c>
      <c r="F660" s="208">
        <v>92.44</v>
      </c>
      <c r="H660" s="33"/>
    </row>
    <row r="661" spans="2:8" s="1" customFormat="1" ht="16.899999999999999" customHeight="1" x14ac:dyDescent="0.2">
      <c r="B661" s="33"/>
      <c r="C661" s="207" t="s">
        <v>614</v>
      </c>
      <c r="D661" s="207" t="s">
        <v>615</v>
      </c>
      <c r="E661" s="18" t="s">
        <v>492</v>
      </c>
      <c r="F661" s="208">
        <v>119.012</v>
      </c>
      <c r="H661" s="33"/>
    </row>
    <row r="662" spans="2:8" s="1" customFormat="1" ht="16.899999999999999" customHeight="1" x14ac:dyDescent="0.2">
      <c r="B662" s="33"/>
      <c r="C662" s="203" t="s">
        <v>1828</v>
      </c>
      <c r="D662" s="204" t="s">
        <v>2020</v>
      </c>
      <c r="E662" s="205" t="s">
        <v>396</v>
      </c>
      <c r="F662" s="206">
        <v>30.8</v>
      </c>
      <c r="H662" s="33"/>
    </row>
    <row r="663" spans="2:8" s="1" customFormat="1" ht="16.899999999999999" customHeight="1" x14ac:dyDescent="0.2">
      <c r="B663" s="33"/>
      <c r="C663" s="207" t="s">
        <v>19</v>
      </c>
      <c r="D663" s="207" t="s">
        <v>2150</v>
      </c>
      <c r="E663" s="18" t="s">
        <v>19</v>
      </c>
      <c r="F663" s="208">
        <v>30.8</v>
      </c>
      <c r="H663" s="33"/>
    </row>
    <row r="664" spans="2:8" s="1" customFormat="1" ht="16.899999999999999" customHeight="1" x14ac:dyDescent="0.2">
      <c r="B664" s="33"/>
      <c r="C664" s="207" t="s">
        <v>1828</v>
      </c>
      <c r="D664" s="207" t="s">
        <v>240</v>
      </c>
      <c r="E664" s="18" t="s">
        <v>19</v>
      </c>
      <c r="F664" s="208">
        <v>30.8</v>
      </c>
      <c r="H664" s="33"/>
    </row>
    <row r="665" spans="2:8" s="1" customFormat="1" ht="16.899999999999999" customHeight="1" x14ac:dyDescent="0.2">
      <c r="B665" s="33"/>
      <c r="C665" s="209" t="s">
        <v>3136</v>
      </c>
      <c r="H665" s="33"/>
    </row>
    <row r="666" spans="2:8" s="1" customFormat="1" ht="16.899999999999999" customHeight="1" x14ac:dyDescent="0.2">
      <c r="B666" s="33"/>
      <c r="C666" s="207" t="s">
        <v>934</v>
      </c>
      <c r="D666" s="207" t="s">
        <v>3209</v>
      </c>
      <c r="E666" s="18" t="s">
        <v>396</v>
      </c>
      <c r="F666" s="208">
        <v>30.8</v>
      </c>
      <c r="H666" s="33"/>
    </row>
    <row r="667" spans="2:8" s="1" customFormat="1" ht="16.899999999999999" customHeight="1" x14ac:dyDescent="0.2">
      <c r="B667" s="33"/>
      <c r="C667" s="207" t="s">
        <v>866</v>
      </c>
      <c r="D667" s="207" t="s">
        <v>3189</v>
      </c>
      <c r="E667" s="18" t="s">
        <v>231</v>
      </c>
      <c r="F667" s="208">
        <v>36.96</v>
      </c>
      <c r="H667" s="33"/>
    </row>
    <row r="668" spans="2:8" s="1" customFormat="1" ht="16.899999999999999" customHeight="1" x14ac:dyDescent="0.2">
      <c r="B668" s="33"/>
      <c r="C668" s="207" t="s">
        <v>882</v>
      </c>
      <c r="D668" s="207" t="s">
        <v>3152</v>
      </c>
      <c r="E668" s="18" t="s">
        <v>277</v>
      </c>
      <c r="F668" s="208">
        <v>19.527000000000001</v>
      </c>
      <c r="H668" s="33"/>
    </row>
    <row r="669" spans="2:8" s="1" customFormat="1" ht="16.899999999999999" customHeight="1" x14ac:dyDescent="0.2">
      <c r="B669" s="33"/>
      <c r="C669" s="207" t="s">
        <v>619</v>
      </c>
      <c r="D669" s="207" t="s">
        <v>3190</v>
      </c>
      <c r="E669" s="18" t="s">
        <v>396</v>
      </c>
      <c r="F669" s="208">
        <v>30.8</v>
      </c>
      <c r="H669" s="33"/>
    </row>
    <row r="670" spans="2:8" s="1" customFormat="1" ht="16.899999999999999" customHeight="1" x14ac:dyDescent="0.2">
      <c r="B670" s="33"/>
      <c r="C670" s="207" t="s">
        <v>896</v>
      </c>
      <c r="D670" s="207" t="s">
        <v>3210</v>
      </c>
      <c r="E670" s="18" t="s">
        <v>396</v>
      </c>
      <c r="F670" s="208">
        <v>30.8</v>
      </c>
      <c r="H670" s="33"/>
    </row>
    <row r="671" spans="2:8" s="1" customFormat="1" ht="16.899999999999999" customHeight="1" x14ac:dyDescent="0.2">
      <c r="B671" s="33"/>
      <c r="C671" s="207" t="s">
        <v>901</v>
      </c>
      <c r="D671" s="207" t="s">
        <v>3151</v>
      </c>
      <c r="E671" s="18" t="s">
        <v>277</v>
      </c>
      <c r="F671" s="208">
        <v>3.6960000000000002</v>
      </c>
      <c r="H671" s="33"/>
    </row>
    <row r="672" spans="2:8" s="1" customFormat="1" ht="16.899999999999999" customHeight="1" x14ac:dyDescent="0.2">
      <c r="B672" s="33"/>
      <c r="C672" s="207" t="s">
        <v>986</v>
      </c>
      <c r="D672" s="207" t="s">
        <v>3211</v>
      </c>
      <c r="E672" s="18" t="s">
        <v>396</v>
      </c>
      <c r="F672" s="208">
        <v>30.8</v>
      </c>
      <c r="H672" s="33"/>
    </row>
    <row r="673" spans="2:8" s="1" customFormat="1" ht="16.899999999999999" customHeight="1" x14ac:dyDescent="0.2">
      <c r="B673" s="33"/>
      <c r="C673" s="207" t="s">
        <v>1309</v>
      </c>
      <c r="D673" s="207" t="s">
        <v>3194</v>
      </c>
      <c r="E673" s="18" t="s">
        <v>396</v>
      </c>
      <c r="F673" s="208">
        <v>61.6</v>
      </c>
      <c r="H673" s="33"/>
    </row>
    <row r="674" spans="2:8" s="1" customFormat="1" ht="16.899999999999999" customHeight="1" x14ac:dyDescent="0.2">
      <c r="B674" s="33"/>
      <c r="C674" s="207" t="s">
        <v>1314</v>
      </c>
      <c r="D674" s="207" t="s">
        <v>3212</v>
      </c>
      <c r="E674" s="18" t="s">
        <v>396</v>
      </c>
      <c r="F674" s="208">
        <v>61.6</v>
      </c>
      <c r="H674" s="33"/>
    </row>
    <row r="675" spans="2:8" s="1" customFormat="1" ht="16.899999999999999" customHeight="1" x14ac:dyDescent="0.2">
      <c r="B675" s="33"/>
      <c r="C675" s="207" t="s">
        <v>939</v>
      </c>
      <c r="D675" s="207" t="s">
        <v>940</v>
      </c>
      <c r="E675" s="18" t="s">
        <v>396</v>
      </c>
      <c r="F675" s="208">
        <v>31.262</v>
      </c>
      <c r="H675" s="33"/>
    </row>
    <row r="676" spans="2:8" s="1" customFormat="1" ht="16.899999999999999" customHeight="1" x14ac:dyDescent="0.2">
      <c r="B676" s="33"/>
      <c r="C676" s="203" t="s">
        <v>811</v>
      </c>
      <c r="D676" s="204" t="s">
        <v>1513</v>
      </c>
      <c r="E676" s="205" t="s">
        <v>277</v>
      </c>
      <c r="F676" s="206">
        <v>3.6960000000000002</v>
      </c>
      <c r="H676" s="33"/>
    </row>
    <row r="677" spans="2:8" s="1" customFormat="1" ht="16.899999999999999" customHeight="1" x14ac:dyDescent="0.2">
      <c r="B677" s="33"/>
      <c r="C677" s="207" t="s">
        <v>19</v>
      </c>
      <c r="D677" s="207" t="s">
        <v>1914</v>
      </c>
      <c r="E677" s="18" t="s">
        <v>19</v>
      </c>
      <c r="F677" s="208">
        <v>3.6960000000000002</v>
      </c>
      <c r="H677" s="33"/>
    </row>
    <row r="678" spans="2:8" s="1" customFormat="1" ht="16.899999999999999" customHeight="1" x14ac:dyDescent="0.2">
      <c r="B678" s="33"/>
      <c r="C678" s="207" t="s">
        <v>811</v>
      </c>
      <c r="D678" s="207" t="s">
        <v>240</v>
      </c>
      <c r="E678" s="18" t="s">
        <v>19</v>
      </c>
      <c r="F678" s="208">
        <v>3.6960000000000002</v>
      </c>
      <c r="H678" s="33"/>
    </row>
    <row r="679" spans="2:8" s="1" customFormat="1" ht="16.899999999999999" customHeight="1" x14ac:dyDescent="0.2">
      <c r="B679" s="33"/>
      <c r="C679" s="209" t="s">
        <v>3136</v>
      </c>
      <c r="H679" s="33"/>
    </row>
    <row r="680" spans="2:8" s="1" customFormat="1" ht="16.899999999999999" customHeight="1" x14ac:dyDescent="0.2">
      <c r="B680" s="33"/>
      <c r="C680" s="207" t="s">
        <v>901</v>
      </c>
      <c r="D680" s="207" t="s">
        <v>3151</v>
      </c>
      <c r="E680" s="18" t="s">
        <v>277</v>
      </c>
      <c r="F680" s="208">
        <v>3.6960000000000002</v>
      </c>
      <c r="H680" s="33"/>
    </row>
    <row r="681" spans="2:8" s="1" customFormat="1" ht="16.899999999999999" customHeight="1" x14ac:dyDescent="0.2">
      <c r="B681" s="33"/>
      <c r="C681" s="207" t="s">
        <v>599</v>
      </c>
      <c r="D681" s="207" t="s">
        <v>3148</v>
      </c>
      <c r="E681" s="18" t="s">
        <v>277</v>
      </c>
      <c r="F681" s="208">
        <v>92.44</v>
      </c>
      <c r="H681" s="33"/>
    </row>
    <row r="682" spans="2:8" s="1" customFormat="1" ht="16.899999999999999" customHeight="1" x14ac:dyDescent="0.2">
      <c r="B682" s="33"/>
      <c r="C682" s="207" t="s">
        <v>614</v>
      </c>
      <c r="D682" s="207" t="s">
        <v>615</v>
      </c>
      <c r="E682" s="18" t="s">
        <v>492</v>
      </c>
      <c r="F682" s="208">
        <v>119.012</v>
      </c>
      <c r="H682" s="33"/>
    </row>
    <row r="683" spans="2:8" s="1" customFormat="1" ht="16.899999999999999" customHeight="1" x14ac:dyDescent="0.2">
      <c r="B683" s="33"/>
      <c r="C683" s="203" t="s">
        <v>813</v>
      </c>
      <c r="D683" s="204" t="s">
        <v>1832</v>
      </c>
      <c r="E683" s="205" t="s">
        <v>277</v>
      </c>
      <c r="F683" s="206">
        <v>66.117999999999995</v>
      </c>
      <c r="H683" s="33"/>
    </row>
    <row r="684" spans="2:8" s="1" customFormat="1" ht="16.899999999999999" customHeight="1" x14ac:dyDescent="0.2">
      <c r="B684" s="33"/>
      <c r="C684" s="207" t="s">
        <v>19</v>
      </c>
      <c r="D684" s="207" t="s">
        <v>1904</v>
      </c>
      <c r="E684" s="18" t="s">
        <v>19</v>
      </c>
      <c r="F684" s="208">
        <v>72.397999999999996</v>
      </c>
      <c r="H684" s="33"/>
    </row>
    <row r="685" spans="2:8" s="1" customFormat="1" ht="16.899999999999999" customHeight="1" x14ac:dyDescent="0.2">
      <c r="B685" s="33"/>
      <c r="C685" s="207" t="s">
        <v>19</v>
      </c>
      <c r="D685" s="207" t="s">
        <v>2044</v>
      </c>
      <c r="E685" s="18" t="s">
        <v>19</v>
      </c>
      <c r="F685" s="208">
        <v>-6.28</v>
      </c>
      <c r="H685" s="33"/>
    </row>
    <row r="686" spans="2:8" s="1" customFormat="1" ht="16.899999999999999" customHeight="1" x14ac:dyDescent="0.2">
      <c r="B686" s="33"/>
      <c r="C686" s="207" t="s">
        <v>813</v>
      </c>
      <c r="D686" s="207" t="s">
        <v>240</v>
      </c>
      <c r="E686" s="18" t="s">
        <v>19</v>
      </c>
      <c r="F686" s="208">
        <v>66.117999999999995</v>
      </c>
      <c r="H686" s="33"/>
    </row>
    <row r="687" spans="2:8" s="1" customFormat="1" ht="16.899999999999999" customHeight="1" x14ac:dyDescent="0.2">
      <c r="B687" s="33"/>
      <c r="C687" s="209" t="s">
        <v>3136</v>
      </c>
      <c r="H687" s="33"/>
    </row>
    <row r="688" spans="2:8" s="1" customFormat="1" ht="16.899999999999999" customHeight="1" x14ac:dyDescent="0.2">
      <c r="B688" s="33"/>
      <c r="C688" s="207" t="s">
        <v>614</v>
      </c>
      <c r="D688" s="207" t="s">
        <v>615</v>
      </c>
      <c r="E688" s="18" t="s">
        <v>492</v>
      </c>
      <c r="F688" s="208">
        <v>66.117999999999995</v>
      </c>
      <c r="H688" s="33"/>
    </row>
    <row r="689" spans="2:8" s="1" customFormat="1" ht="16.899999999999999" customHeight="1" x14ac:dyDescent="0.2">
      <c r="B689" s="33"/>
      <c r="C689" s="207" t="s">
        <v>599</v>
      </c>
      <c r="D689" s="207" t="s">
        <v>3148</v>
      </c>
      <c r="E689" s="18" t="s">
        <v>277</v>
      </c>
      <c r="F689" s="208">
        <v>92.44</v>
      </c>
      <c r="H689" s="33"/>
    </row>
    <row r="690" spans="2:8" s="1" customFormat="1" ht="16.899999999999999" customHeight="1" x14ac:dyDescent="0.2">
      <c r="B690" s="33"/>
      <c r="C690" s="207" t="s">
        <v>609</v>
      </c>
      <c r="D690" s="207" t="s">
        <v>3144</v>
      </c>
      <c r="E690" s="18" t="s">
        <v>277</v>
      </c>
      <c r="F690" s="208">
        <v>72.397999999999996</v>
      </c>
      <c r="H690" s="33"/>
    </row>
    <row r="691" spans="2:8" s="1" customFormat="1" ht="16.899999999999999" customHeight="1" x14ac:dyDescent="0.2">
      <c r="B691" s="33"/>
      <c r="C691" s="203" t="s">
        <v>1145</v>
      </c>
      <c r="D691" s="204" t="s">
        <v>1146</v>
      </c>
      <c r="E691" s="205" t="s">
        <v>231</v>
      </c>
      <c r="F691" s="206">
        <v>39.200000000000003</v>
      </c>
      <c r="H691" s="33"/>
    </row>
    <row r="692" spans="2:8" s="1" customFormat="1" ht="16.899999999999999" customHeight="1" x14ac:dyDescent="0.2">
      <c r="B692" s="33"/>
      <c r="C692" s="207" t="s">
        <v>19</v>
      </c>
      <c r="D692" s="207" t="s">
        <v>1927</v>
      </c>
      <c r="E692" s="18" t="s">
        <v>19</v>
      </c>
      <c r="F692" s="208">
        <v>0</v>
      </c>
      <c r="H692" s="33"/>
    </row>
    <row r="693" spans="2:8" s="1" customFormat="1" ht="16.899999999999999" customHeight="1" x14ac:dyDescent="0.2">
      <c r="B693" s="33"/>
      <c r="C693" s="207" t="s">
        <v>19</v>
      </c>
      <c r="D693" s="207" t="s">
        <v>2146</v>
      </c>
      <c r="E693" s="18" t="s">
        <v>19</v>
      </c>
      <c r="F693" s="208">
        <v>39.200000000000003</v>
      </c>
      <c r="H693" s="33"/>
    </row>
    <row r="694" spans="2:8" s="1" customFormat="1" ht="16.899999999999999" customHeight="1" x14ac:dyDescent="0.2">
      <c r="B694" s="33"/>
      <c r="C694" s="207" t="s">
        <v>1145</v>
      </c>
      <c r="D694" s="207" t="s">
        <v>240</v>
      </c>
      <c r="E694" s="18" t="s">
        <v>19</v>
      </c>
      <c r="F694" s="208">
        <v>39.200000000000003</v>
      </c>
      <c r="H694" s="33"/>
    </row>
    <row r="695" spans="2:8" s="1" customFormat="1" ht="16.899999999999999" customHeight="1" x14ac:dyDescent="0.2">
      <c r="B695" s="33"/>
      <c r="C695" s="209" t="s">
        <v>3136</v>
      </c>
      <c r="H695" s="33"/>
    </row>
    <row r="696" spans="2:8" s="1" customFormat="1" ht="16.899999999999999" customHeight="1" x14ac:dyDescent="0.2">
      <c r="B696" s="33"/>
      <c r="C696" s="207" t="s">
        <v>1461</v>
      </c>
      <c r="D696" s="207" t="s">
        <v>3199</v>
      </c>
      <c r="E696" s="18" t="s">
        <v>231</v>
      </c>
      <c r="F696" s="208">
        <v>39.200000000000003</v>
      </c>
      <c r="H696" s="33"/>
    </row>
    <row r="697" spans="2:8" s="1" customFormat="1" ht="16.899999999999999" customHeight="1" x14ac:dyDescent="0.2">
      <c r="B697" s="33"/>
      <c r="C697" s="207" t="s">
        <v>1162</v>
      </c>
      <c r="D697" s="207" t="s">
        <v>3163</v>
      </c>
      <c r="E697" s="18" t="s">
        <v>231</v>
      </c>
      <c r="F697" s="208">
        <v>39.200000000000003</v>
      </c>
      <c r="H697" s="33"/>
    </row>
    <row r="698" spans="2:8" s="1" customFormat="1" ht="16.899999999999999" customHeight="1" x14ac:dyDescent="0.2">
      <c r="B698" s="33"/>
      <c r="C698" s="207" t="s">
        <v>1841</v>
      </c>
      <c r="D698" s="207" t="s">
        <v>3213</v>
      </c>
      <c r="E698" s="18" t="s">
        <v>231</v>
      </c>
      <c r="F698" s="208">
        <v>39.200000000000003</v>
      </c>
      <c r="H698" s="33"/>
    </row>
    <row r="699" spans="2:8" s="1" customFormat="1" ht="16.899999999999999" customHeight="1" x14ac:dyDescent="0.2">
      <c r="B699" s="33"/>
      <c r="C699" s="207" t="s">
        <v>1851</v>
      </c>
      <c r="D699" s="207" t="s">
        <v>3214</v>
      </c>
      <c r="E699" s="18" t="s">
        <v>231</v>
      </c>
      <c r="F699" s="208">
        <v>39.200000000000003</v>
      </c>
      <c r="H699" s="33"/>
    </row>
    <row r="700" spans="2:8" s="1" customFormat="1" ht="16.899999999999999" customHeight="1" x14ac:dyDescent="0.2">
      <c r="B700" s="33"/>
      <c r="C700" s="207" t="s">
        <v>1872</v>
      </c>
      <c r="D700" s="207" t="s">
        <v>3215</v>
      </c>
      <c r="E700" s="18" t="s">
        <v>277</v>
      </c>
      <c r="F700" s="208">
        <v>59.231999999999999</v>
      </c>
      <c r="H700" s="33"/>
    </row>
    <row r="701" spans="2:8" s="1" customFormat="1" ht="16.899999999999999" customHeight="1" x14ac:dyDescent="0.2">
      <c r="B701" s="33"/>
      <c r="C701" s="207" t="s">
        <v>1699</v>
      </c>
      <c r="D701" s="207" t="s">
        <v>3200</v>
      </c>
      <c r="E701" s="18" t="s">
        <v>231</v>
      </c>
      <c r="F701" s="208">
        <v>39.200000000000003</v>
      </c>
      <c r="H701" s="33"/>
    </row>
    <row r="702" spans="2:8" s="1" customFormat="1" ht="16.899999999999999" customHeight="1" x14ac:dyDescent="0.2">
      <c r="B702" s="33"/>
      <c r="C702" s="207" t="s">
        <v>1289</v>
      </c>
      <c r="D702" s="207" t="s">
        <v>3164</v>
      </c>
      <c r="E702" s="18" t="s">
        <v>231</v>
      </c>
      <c r="F702" s="208">
        <v>39.200000000000003</v>
      </c>
      <c r="H702" s="33"/>
    </row>
    <row r="703" spans="2:8" s="1" customFormat="1" ht="16.899999999999999" customHeight="1" x14ac:dyDescent="0.2">
      <c r="B703" s="33"/>
      <c r="C703" s="203" t="s">
        <v>816</v>
      </c>
      <c r="D703" s="204" t="s">
        <v>817</v>
      </c>
      <c r="E703" s="205" t="s">
        <v>277</v>
      </c>
      <c r="F703" s="206">
        <v>19.527000000000001</v>
      </c>
      <c r="H703" s="33"/>
    </row>
    <row r="704" spans="2:8" s="1" customFormat="1" ht="16.899999999999999" customHeight="1" x14ac:dyDescent="0.2">
      <c r="B704" s="33"/>
      <c r="C704" s="207" t="s">
        <v>819</v>
      </c>
      <c r="D704" s="207" t="s">
        <v>1907</v>
      </c>
      <c r="E704" s="18" t="s">
        <v>19</v>
      </c>
      <c r="F704" s="208">
        <v>22.175999999999998</v>
      </c>
      <c r="H704" s="33"/>
    </row>
    <row r="705" spans="2:8" s="1" customFormat="1" ht="16.899999999999999" customHeight="1" x14ac:dyDescent="0.2">
      <c r="B705" s="33"/>
      <c r="C705" s="207" t="s">
        <v>19</v>
      </c>
      <c r="D705" s="207" t="s">
        <v>1908</v>
      </c>
      <c r="E705" s="18" t="s">
        <v>19</v>
      </c>
      <c r="F705" s="208">
        <v>-2.649</v>
      </c>
      <c r="H705" s="33"/>
    </row>
    <row r="706" spans="2:8" s="1" customFormat="1" ht="16.899999999999999" customHeight="1" x14ac:dyDescent="0.2">
      <c r="B706" s="33"/>
      <c r="C706" s="207" t="s">
        <v>816</v>
      </c>
      <c r="D706" s="207" t="s">
        <v>240</v>
      </c>
      <c r="E706" s="18" t="s">
        <v>19</v>
      </c>
      <c r="F706" s="208">
        <v>19.527000000000001</v>
      </c>
      <c r="H706" s="33"/>
    </row>
    <row r="707" spans="2:8" s="1" customFormat="1" ht="16.899999999999999" customHeight="1" x14ac:dyDescent="0.2">
      <c r="B707" s="33"/>
      <c r="C707" s="209" t="s">
        <v>3136</v>
      </c>
      <c r="H707" s="33"/>
    </row>
    <row r="708" spans="2:8" s="1" customFormat="1" ht="16.899999999999999" customHeight="1" x14ac:dyDescent="0.2">
      <c r="B708" s="33"/>
      <c r="C708" s="207" t="s">
        <v>882</v>
      </c>
      <c r="D708" s="207" t="s">
        <v>3152</v>
      </c>
      <c r="E708" s="18" t="s">
        <v>277</v>
      </c>
      <c r="F708" s="208">
        <v>19.527000000000001</v>
      </c>
      <c r="H708" s="33"/>
    </row>
    <row r="709" spans="2:8" s="1" customFormat="1" ht="16.899999999999999" customHeight="1" x14ac:dyDescent="0.2">
      <c r="B709" s="33"/>
      <c r="C709" s="207" t="s">
        <v>890</v>
      </c>
      <c r="D709" s="207" t="s">
        <v>891</v>
      </c>
      <c r="E709" s="18" t="s">
        <v>492</v>
      </c>
      <c r="F709" s="208">
        <v>35.149000000000001</v>
      </c>
      <c r="H709" s="33"/>
    </row>
    <row r="710" spans="2:8" s="1" customFormat="1" ht="16.899999999999999" customHeight="1" x14ac:dyDescent="0.2">
      <c r="B710" s="33"/>
      <c r="C710" s="203" t="s">
        <v>819</v>
      </c>
      <c r="D710" s="204" t="s">
        <v>820</v>
      </c>
      <c r="E710" s="205" t="s">
        <v>277</v>
      </c>
      <c r="F710" s="206">
        <v>22.175999999999998</v>
      </c>
      <c r="H710" s="33"/>
    </row>
    <row r="711" spans="2:8" s="1" customFormat="1" ht="16.899999999999999" customHeight="1" x14ac:dyDescent="0.2">
      <c r="B711" s="33"/>
      <c r="C711" s="207" t="s">
        <v>819</v>
      </c>
      <c r="D711" s="207" t="s">
        <v>1907</v>
      </c>
      <c r="E711" s="18" t="s">
        <v>19</v>
      </c>
      <c r="F711" s="208">
        <v>22.175999999999998</v>
      </c>
      <c r="H711" s="33"/>
    </row>
    <row r="712" spans="2:8" s="1" customFormat="1" ht="16.899999999999999" customHeight="1" x14ac:dyDescent="0.2">
      <c r="B712" s="33"/>
      <c r="C712" s="209" t="s">
        <v>3136</v>
      </c>
      <c r="H712" s="33"/>
    </row>
    <row r="713" spans="2:8" s="1" customFormat="1" ht="16.899999999999999" customHeight="1" x14ac:dyDescent="0.2">
      <c r="B713" s="33"/>
      <c r="C713" s="207" t="s">
        <v>882</v>
      </c>
      <c r="D713" s="207" t="s">
        <v>3152</v>
      </c>
      <c r="E713" s="18" t="s">
        <v>277</v>
      </c>
      <c r="F713" s="208">
        <v>19.527000000000001</v>
      </c>
      <c r="H713" s="33"/>
    </row>
    <row r="714" spans="2:8" s="1" customFormat="1" ht="16.899999999999999" customHeight="1" x14ac:dyDescent="0.2">
      <c r="B714" s="33"/>
      <c r="C714" s="207" t="s">
        <v>599</v>
      </c>
      <c r="D714" s="207" t="s">
        <v>3148</v>
      </c>
      <c r="E714" s="18" t="s">
        <v>277</v>
      </c>
      <c r="F714" s="208">
        <v>92.44</v>
      </c>
      <c r="H714" s="33"/>
    </row>
    <row r="715" spans="2:8" s="1" customFormat="1" ht="16.899999999999999" customHeight="1" x14ac:dyDescent="0.2">
      <c r="B715" s="33"/>
      <c r="C715" s="207" t="s">
        <v>614</v>
      </c>
      <c r="D715" s="207" t="s">
        <v>615</v>
      </c>
      <c r="E715" s="18" t="s">
        <v>492</v>
      </c>
      <c r="F715" s="208">
        <v>119.012</v>
      </c>
      <c r="H715" s="33"/>
    </row>
    <row r="716" spans="2:8" s="1" customFormat="1" ht="16.899999999999999" customHeight="1" x14ac:dyDescent="0.2">
      <c r="B716" s="33"/>
      <c r="C716" s="203" t="s">
        <v>1351</v>
      </c>
      <c r="D716" s="204" t="s">
        <v>1352</v>
      </c>
      <c r="E716" s="205" t="s">
        <v>231</v>
      </c>
      <c r="F716" s="206">
        <v>12.57</v>
      </c>
      <c r="H716" s="33"/>
    </row>
    <row r="717" spans="2:8" s="1" customFormat="1" ht="16.899999999999999" customHeight="1" x14ac:dyDescent="0.2">
      <c r="B717" s="33"/>
      <c r="C717" s="207" t="s">
        <v>19</v>
      </c>
      <c r="D717" s="207" t="s">
        <v>2138</v>
      </c>
      <c r="E717" s="18" t="s">
        <v>19</v>
      </c>
      <c r="F717" s="208">
        <v>12.57</v>
      </c>
      <c r="H717" s="33"/>
    </row>
    <row r="718" spans="2:8" s="1" customFormat="1" ht="16.899999999999999" customHeight="1" x14ac:dyDescent="0.2">
      <c r="B718" s="33"/>
      <c r="C718" s="207" t="s">
        <v>1351</v>
      </c>
      <c r="D718" s="207" t="s">
        <v>310</v>
      </c>
      <c r="E718" s="18" t="s">
        <v>19</v>
      </c>
      <c r="F718" s="208">
        <v>12.57</v>
      </c>
      <c r="H718" s="33"/>
    </row>
    <row r="719" spans="2:8" s="1" customFormat="1" ht="16.899999999999999" customHeight="1" x14ac:dyDescent="0.2">
      <c r="B719" s="33"/>
      <c r="C719" s="209" t="s">
        <v>3136</v>
      </c>
      <c r="H719" s="33"/>
    </row>
    <row r="720" spans="2:8" s="1" customFormat="1" ht="16.899999999999999" customHeight="1" x14ac:dyDescent="0.2">
      <c r="B720" s="33"/>
      <c r="C720" s="207" t="s">
        <v>1422</v>
      </c>
      <c r="D720" s="207" t="s">
        <v>3174</v>
      </c>
      <c r="E720" s="18" t="s">
        <v>231</v>
      </c>
      <c r="F720" s="208">
        <v>31.425000000000001</v>
      </c>
      <c r="H720" s="33"/>
    </row>
    <row r="721" spans="2:8" s="1" customFormat="1" ht="16.899999999999999" customHeight="1" x14ac:dyDescent="0.2">
      <c r="B721" s="33"/>
      <c r="C721" s="207" t="s">
        <v>299</v>
      </c>
      <c r="D721" s="207" t="s">
        <v>3219</v>
      </c>
      <c r="E721" s="18" t="s">
        <v>231</v>
      </c>
      <c r="F721" s="208">
        <v>31.425000000000001</v>
      </c>
      <c r="H721" s="33"/>
    </row>
    <row r="722" spans="2:8" s="1" customFormat="1" ht="16.899999999999999" customHeight="1" x14ac:dyDescent="0.2">
      <c r="B722" s="33"/>
      <c r="C722" s="207" t="s">
        <v>1872</v>
      </c>
      <c r="D722" s="207" t="s">
        <v>3215</v>
      </c>
      <c r="E722" s="18" t="s">
        <v>277</v>
      </c>
      <c r="F722" s="208">
        <v>59.231999999999999</v>
      </c>
      <c r="H722" s="33"/>
    </row>
    <row r="723" spans="2:8" s="1" customFormat="1" ht="16.899999999999999" customHeight="1" x14ac:dyDescent="0.2">
      <c r="B723" s="33"/>
      <c r="C723" s="207" t="s">
        <v>1427</v>
      </c>
      <c r="D723" s="207" t="s">
        <v>3176</v>
      </c>
      <c r="E723" s="18" t="s">
        <v>231</v>
      </c>
      <c r="F723" s="208">
        <v>31.425000000000001</v>
      </c>
      <c r="H723" s="33"/>
    </row>
    <row r="724" spans="2:8" s="1" customFormat="1" ht="16.899999999999999" customHeight="1" x14ac:dyDescent="0.2">
      <c r="B724" s="33"/>
      <c r="C724" s="207" t="s">
        <v>1433</v>
      </c>
      <c r="D724" s="207" t="s">
        <v>3177</v>
      </c>
      <c r="E724" s="18" t="s">
        <v>231</v>
      </c>
      <c r="F724" s="208">
        <v>31.425000000000001</v>
      </c>
      <c r="H724" s="33"/>
    </row>
    <row r="725" spans="2:8" s="1" customFormat="1" ht="16.899999999999999" customHeight="1" x14ac:dyDescent="0.2">
      <c r="B725" s="33"/>
      <c r="C725" s="207" t="s">
        <v>1437</v>
      </c>
      <c r="D725" s="207" t="s">
        <v>3178</v>
      </c>
      <c r="E725" s="18" t="s">
        <v>231</v>
      </c>
      <c r="F725" s="208">
        <v>31.425000000000001</v>
      </c>
      <c r="H725" s="33"/>
    </row>
    <row r="726" spans="2:8" s="1" customFormat="1" ht="16.899999999999999" customHeight="1" x14ac:dyDescent="0.2">
      <c r="B726" s="33"/>
      <c r="C726" s="207" t="s">
        <v>349</v>
      </c>
      <c r="D726" s="207" t="s">
        <v>3179</v>
      </c>
      <c r="E726" s="18" t="s">
        <v>277</v>
      </c>
      <c r="F726" s="208">
        <v>3.1429999999999998</v>
      </c>
      <c r="H726" s="33"/>
    </row>
    <row r="727" spans="2:8" s="1" customFormat="1" ht="16.899999999999999" customHeight="1" x14ac:dyDescent="0.2">
      <c r="B727" s="33"/>
      <c r="C727" s="207" t="s">
        <v>332</v>
      </c>
      <c r="D727" s="207" t="s">
        <v>333</v>
      </c>
      <c r="E727" s="18" t="s">
        <v>334</v>
      </c>
      <c r="F727" s="208">
        <v>0.47099999999999997</v>
      </c>
      <c r="H727" s="33"/>
    </row>
    <row r="728" spans="2:8" s="1" customFormat="1" ht="16.899999999999999" customHeight="1" x14ac:dyDescent="0.2">
      <c r="B728" s="33"/>
      <c r="C728" s="207" t="s">
        <v>614</v>
      </c>
      <c r="D728" s="207" t="s">
        <v>615</v>
      </c>
      <c r="E728" s="18" t="s">
        <v>492</v>
      </c>
      <c r="F728" s="208">
        <v>119.012</v>
      </c>
      <c r="H728" s="33"/>
    </row>
    <row r="729" spans="2:8" s="1" customFormat="1" ht="16.899999999999999" customHeight="1" x14ac:dyDescent="0.2">
      <c r="B729" s="33"/>
      <c r="C729" s="203" t="s">
        <v>603</v>
      </c>
      <c r="D729" s="204" t="s">
        <v>822</v>
      </c>
      <c r="E729" s="205" t="s">
        <v>277</v>
      </c>
      <c r="F729" s="206">
        <v>92.44</v>
      </c>
      <c r="H729" s="33"/>
    </row>
    <row r="730" spans="2:8" s="1" customFormat="1" ht="16.899999999999999" customHeight="1" x14ac:dyDescent="0.2">
      <c r="B730" s="33"/>
      <c r="C730" s="207" t="s">
        <v>19</v>
      </c>
      <c r="D730" s="207" t="s">
        <v>873</v>
      </c>
      <c r="E730" s="18" t="s">
        <v>19</v>
      </c>
      <c r="F730" s="208">
        <v>26.321999999999999</v>
      </c>
      <c r="H730" s="33"/>
    </row>
    <row r="731" spans="2:8" s="1" customFormat="1" ht="16.899999999999999" customHeight="1" x14ac:dyDescent="0.2">
      <c r="B731" s="33"/>
      <c r="C731" s="207" t="s">
        <v>19</v>
      </c>
      <c r="D731" s="207" t="s">
        <v>813</v>
      </c>
      <c r="E731" s="18" t="s">
        <v>19</v>
      </c>
      <c r="F731" s="208">
        <v>66.117999999999995</v>
      </c>
      <c r="H731" s="33"/>
    </row>
    <row r="732" spans="2:8" s="1" customFormat="1" ht="16.899999999999999" customHeight="1" x14ac:dyDescent="0.2">
      <c r="B732" s="33"/>
      <c r="C732" s="207" t="s">
        <v>603</v>
      </c>
      <c r="D732" s="207" t="s">
        <v>240</v>
      </c>
      <c r="E732" s="18" t="s">
        <v>19</v>
      </c>
      <c r="F732" s="208">
        <v>92.44</v>
      </c>
      <c r="H732" s="33"/>
    </row>
    <row r="733" spans="2:8" s="1" customFormat="1" ht="16.899999999999999" customHeight="1" x14ac:dyDescent="0.2">
      <c r="B733" s="33"/>
      <c r="C733" s="209" t="s">
        <v>3136</v>
      </c>
      <c r="H733" s="33"/>
    </row>
    <row r="734" spans="2:8" s="1" customFormat="1" ht="16.899999999999999" customHeight="1" x14ac:dyDescent="0.2">
      <c r="B734" s="33"/>
      <c r="C734" s="207" t="s">
        <v>599</v>
      </c>
      <c r="D734" s="207" t="s">
        <v>3148</v>
      </c>
      <c r="E734" s="18" t="s">
        <v>277</v>
      </c>
      <c r="F734" s="208">
        <v>92.44</v>
      </c>
      <c r="H734" s="33"/>
    </row>
    <row r="735" spans="2:8" s="1" customFormat="1" ht="16.899999999999999" customHeight="1" x14ac:dyDescent="0.2">
      <c r="B735" s="33"/>
      <c r="C735" s="207" t="s">
        <v>1226</v>
      </c>
      <c r="D735" s="207" t="s">
        <v>3165</v>
      </c>
      <c r="E735" s="18" t="s">
        <v>277</v>
      </c>
      <c r="F735" s="208">
        <v>55.320999999999998</v>
      </c>
      <c r="H735" s="33"/>
    </row>
    <row r="736" spans="2:8" s="1" customFormat="1" ht="16.899999999999999" customHeight="1" x14ac:dyDescent="0.2">
      <c r="B736" s="33"/>
      <c r="C736" s="207" t="s">
        <v>861</v>
      </c>
      <c r="D736" s="207" t="s">
        <v>3153</v>
      </c>
      <c r="E736" s="18" t="s">
        <v>277</v>
      </c>
      <c r="F736" s="208">
        <v>37.119</v>
      </c>
      <c r="H736" s="33"/>
    </row>
    <row r="737" spans="2:8" s="1" customFormat="1" ht="16.899999999999999" customHeight="1" x14ac:dyDescent="0.2">
      <c r="B737" s="33"/>
      <c r="C737" s="207" t="s">
        <v>1234</v>
      </c>
      <c r="D737" s="207" t="s">
        <v>3166</v>
      </c>
      <c r="E737" s="18" t="s">
        <v>277</v>
      </c>
      <c r="F737" s="208">
        <v>55.320999999999998</v>
      </c>
      <c r="H737" s="33"/>
    </row>
    <row r="738" spans="2:8" s="1" customFormat="1" ht="16.899999999999999" customHeight="1" x14ac:dyDescent="0.2">
      <c r="B738" s="33"/>
      <c r="C738" s="207" t="s">
        <v>592</v>
      </c>
      <c r="D738" s="207" t="s">
        <v>3147</v>
      </c>
      <c r="E738" s="18" t="s">
        <v>277</v>
      </c>
      <c r="F738" s="208">
        <v>37.119</v>
      </c>
      <c r="H738" s="33"/>
    </row>
    <row r="739" spans="2:8" s="1" customFormat="1" ht="16.899999999999999" customHeight="1" x14ac:dyDescent="0.2">
      <c r="B739" s="33"/>
      <c r="C739" s="207" t="s">
        <v>605</v>
      </c>
      <c r="D739" s="207" t="s">
        <v>3143</v>
      </c>
      <c r="E739" s="18" t="s">
        <v>492</v>
      </c>
      <c r="F739" s="208">
        <v>166.392</v>
      </c>
      <c r="H739" s="33"/>
    </row>
    <row r="740" spans="2:8" s="1" customFormat="1" ht="16.899999999999999" customHeight="1" x14ac:dyDescent="0.2">
      <c r="B740" s="33"/>
      <c r="C740" s="207" t="s">
        <v>609</v>
      </c>
      <c r="D740" s="207" t="s">
        <v>3144</v>
      </c>
      <c r="E740" s="18" t="s">
        <v>277</v>
      </c>
      <c r="F740" s="208">
        <v>72.397999999999996</v>
      </c>
      <c r="H740" s="33"/>
    </row>
    <row r="741" spans="2:8" s="1" customFormat="1" ht="16.899999999999999" customHeight="1" x14ac:dyDescent="0.2">
      <c r="B741" s="33"/>
      <c r="C741" s="203" t="s">
        <v>50</v>
      </c>
      <c r="D741" s="204" t="s">
        <v>1521</v>
      </c>
      <c r="E741" s="205" t="s">
        <v>277</v>
      </c>
      <c r="F741" s="206">
        <v>98.72</v>
      </c>
      <c r="H741" s="33"/>
    </row>
    <row r="742" spans="2:8" s="1" customFormat="1" ht="16.899999999999999" customHeight="1" x14ac:dyDescent="0.2">
      <c r="B742" s="33"/>
      <c r="C742" s="207" t="s">
        <v>19</v>
      </c>
      <c r="D742" s="207" t="s">
        <v>837</v>
      </c>
      <c r="E742" s="18" t="s">
        <v>19</v>
      </c>
      <c r="F742" s="208">
        <v>0</v>
      </c>
      <c r="H742" s="33"/>
    </row>
    <row r="743" spans="2:8" s="1" customFormat="1" ht="16.899999999999999" customHeight="1" x14ac:dyDescent="0.2">
      <c r="B743" s="33"/>
      <c r="C743" s="207" t="s">
        <v>19</v>
      </c>
      <c r="D743" s="207" t="s">
        <v>2130</v>
      </c>
      <c r="E743" s="18" t="s">
        <v>19</v>
      </c>
      <c r="F743" s="208">
        <v>99.606999999999999</v>
      </c>
      <c r="H743" s="33"/>
    </row>
    <row r="744" spans="2:8" s="1" customFormat="1" ht="16.899999999999999" customHeight="1" x14ac:dyDescent="0.2">
      <c r="B744" s="33"/>
      <c r="C744" s="207" t="s">
        <v>19</v>
      </c>
      <c r="D744" s="207" t="s">
        <v>842</v>
      </c>
      <c r="E744" s="18" t="s">
        <v>19</v>
      </c>
      <c r="F744" s="208">
        <v>0</v>
      </c>
      <c r="H744" s="33"/>
    </row>
    <row r="745" spans="2:8" s="1" customFormat="1" ht="16.899999999999999" customHeight="1" x14ac:dyDescent="0.2">
      <c r="B745" s="33"/>
      <c r="C745" s="207" t="s">
        <v>19</v>
      </c>
      <c r="D745" s="207" t="s">
        <v>2131</v>
      </c>
      <c r="E745" s="18" t="s">
        <v>19</v>
      </c>
      <c r="F745" s="208">
        <v>15.048</v>
      </c>
      <c r="H745" s="33"/>
    </row>
    <row r="746" spans="2:8" s="1" customFormat="1" ht="16.899999999999999" customHeight="1" x14ac:dyDescent="0.2">
      <c r="B746" s="33"/>
      <c r="C746" s="207" t="s">
        <v>19</v>
      </c>
      <c r="D746" s="207" t="s">
        <v>2132</v>
      </c>
      <c r="E746" s="18" t="s">
        <v>19</v>
      </c>
      <c r="F746" s="208">
        <v>4.375</v>
      </c>
      <c r="H746" s="33"/>
    </row>
    <row r="747" spans="2:8" s="1" customFormat="1" ht="16.899999999999999" customHeight="1" x14ac:dyDescent="0.2">
      <c r="B747" s="33"/>
      <c r="C747" s="207" t="s">
        <v>19</v>
      </c>
      <c r="D747" s="207" t="s">
        <v>1200</v>
      </c>
      <c r="E747" s="18" t="s">
        <v>19</v>
      </c>
      <c r="F747" s="208">
        <v>0</v>
      </c>
      <c r="H747" s="33"/>
    </row>
    <row r="748" spans="2:8" s="1" customFormat="1" ht="16.899999999999999" customHeight="1" x14ac:dyDescent="0.2">
      <c r="B748" s="33"/>
      <c r="C748" s="207" t="s">
        <v>19</v>
      </c>
      <c r="D748" s="207" t="s">
        <v>1879</v>
      </c>
      <c r="E748" s="18" t="s">
        <v>19</v>
      </c>
      <c r="F748" s="208">
        <v>-18.423999999999999</v>
      </c>
      <c r="H748" s="33"/>
    </row>
    <row r="749" spans="2:8" s="1" customFormat="1" ht="16.899999999999999" customHeight="1" x14ac:dyDescent="0.2">
      <c r="B749" s="33"/>
      <c r="C749" s="207" t="s">
        <v>19</v>
      </c>
      <c r="D749" s="207" t="s">
        <v>1628</v>
      </c>
      <c r="E749" s="18" t="s">
        <v>19</v>
      </c>
      <c r="F749" s="208">
        <v>-1.8859999999999999</v>
      </c>
      <c r="H749" s="33"/>
    </row>
    <row r="750" spans="2:8" s="1" customFormat="1" ht="16.899999999999999" customHeight="1" x14ac:dyDescent="0.2">
      <c r="B750" s="33"/>
      <c r="C750" s="207" t="s">
        <v>50</v>
      </c>
      <c r="D750" s="207" t="s">
        <v>310</v>
      </c>
      <c r="E750" s="18" t="s">
        <v>19</v>
      </c>
      <c r="F750" s="208">
        <v>98.72</v>
      </c>
      <c r="H750" s="33"/>
    </row>
    <row r="751" spans="2:8" s="1" customFormat="1" ht="16.899999999999999" customHeight="1" x14ac:dyDescent="0.2">
      <c r="B751" s="33"/>
      <c r="C751" s="209" t="s">
        <v>3136</v>
      </c>
      <c r="H751" s="33"/>
    </row>
    <row r="752" spans="2:8" s="1" customFormat="1" ht="16.899999999999999" customHeight="1" x14ac:dyDescent="0.2">
      <c r="B752" s="33"/>
      <c r="C752" s="207" t="s">
        <v>1872</v>
      </c>
      <c r="D752" s="207" t="s">
        <v>3215</v>
      </c>
      <c r="E752" s="18" t="s">
        <v>277</v>
      </c>
      <c r="F752" s="208">
        <v>59.231999999999999</v>
      </c>
      <c r="H752" s="33"/>
    </row>
    <row r="753" spans="2:8" s="1" customFormat="1" ht="16.899999999999999" customHeight="1" x14ac:dyDescent="0.2">
      <c r="B753" s="33"/>
      <c r="C753" s="207" t="s">
        <v>1613</v>
      </c>
      <c r="D753" s="207" t="s">
        <v>3204</v>
      </c>
      <c r="E753" s="18" t="s">
        <v>277</v>
      </c>
      <c r="F753" s="208">
        <v>9.8719999999999999</v>
      </c>
      <c r="H753" s="33"/>
    </row>
    <row r="754" spans="2:8" s="1" customFormat="1" ht="16.899999999999999" customHeight="1" x14ac:dyDescent="0.2">
      <c r="B754" s="33"/>
      <c r="C754" s="207" t="s">
        <v>1880</v>
      </c>
      <c r="D754" s="207" t="s">
        <v>3216</v>
      </c>
      <c r="E754" s="18" t="s">
        <v>277</v>
      </c>
      <c r="F754" s="208">
        <v>29.616</v>
      </c>
      <c r="H754" s="33"/>
    </row>
    <row r="755" spans="2:8" s="1" customFormat="1" ht="16.899999999999999" customHeight="1" x14ac:dyDescent="0.2">
      <c r="B755" s="33"/>
      <c r="C755" s="207" t="s">
        <v>1884</v>
      </c>
      <c r="D755" s="207" t="s">
        <v>3217</v>
      </c>
      <c r="E755" s="18" t="s">
        <v>277</v>
      </c>
      <c r="F755" s="208">
        <v>9.8719999999999999</v>
      </c>
      <c r="H755" s="33"/>
    </row>
    <row r="756" spans="2:8" s="1" customFormat="1" ht="16.899999999999999" customHeight="1" x14ac:dyDescent="0.2">
      <c r="B756" s="33"/>
      <c r="C756" s="207" t="s">
        <v>1226</v>
      </c>
      <c r="D756" s="207" t="s">
        <v>3165</v>
      </c>
      <c r="E756" s="18" t="s">
        <v>277</v>
      </c>
      <c r="F756" s="208">
        <v>55.320999999999998</v>
      </c>
      <c r="H756" s="33"/>
    </row>
    <row r="757" spans="2:8" s="1" customFormat="1" ht="16.899999999999999" customHeight="1" x14ac:dyDescent="0.2">
      <c r="B757" s="33"/>
      <c r="C757" s="207" t="s">
        <v>861</v>
      </c>
      <c r="D757" s="207" t="s">
        <v>3153</v>
      </c>
      <c r="E757" s="18" t="s">
        <v>277</v>
      </c>
      <c r="F757" s="208">
        <v>37.119</v>
      </c>
      <c r="H757" s="33"/>
    </row>
    <row r="758" spans="2:8" s="1" customFormat="1" ht="16.899999999999999" customHeight="1" x14ac:dyDescent="0.2">
      <c r="B758" s="33"/>
      <c r="C758" s="207" t="s">
        <v>1234</v>
      </c>
      <c r="D758" s="207" t="s">
        <v>3166</v>
      </c>
      <c r="E758" s="18" t="s">
        <v>277</v>
      </c>
      <c r="F758" s="208">
        <v>55.320999999999998</v>
      </c>
      <c r="H758" s="33"/>
    </row>
    <row r="759" spans="2:8" s="1" customFormat="1" ht="16.899999999999999" customHeight="1" x14ac:dyDescent="0.2">
      <c r="B759" s="33"/>
      <c r="C759" s="207" t="s">
        <v>592</v>
      </c>
      <c r="D759" s="207" t="s">
        <v>3147</v>
      </c>
      <c r="E759" s="18" t="s">
        <v>277</v>
      </c>
      <c r="F759" s="208">
        <v>37.119</v>
      </c>
      <c r="H759" s="33"/>
    </row>
    <row r="760" spans="2:8" s="1" customFormat="1" ht="16.899999999999999" customHeight="1" x14ac:dyDescent="0.2">
      <c r="B760" s="33"/>
      <c r="C760" s="207" t="s">
        <v>609</v>
      </c>
      <c r="D760" s="207" t="s">
        <v>3144</v>
      </c>
      <c r="E760" s="18" t="s">
        <v>277</v>
      </c>
      <c r="F760" s="208">
        <v>72.397999999999996</v>
      </c>
      <c r="H760" s="33"/>
    </row>
    <row r="761" spans="2:8" s="1" customFormat="1" ht="16.899999999999999" customHeight="1" x14ac:dyDescent="0.2">
      <c r="B761" s="33"/>
      <c r="C761" s="207" t="s">
        <v>614</v>
      </c>
      <c r="D761" s="207" t="s">
        <v>615</v>
      </c>
      <c r="E761" s="18" t="s">
        <v>492</v>
      </c>
      <c r="F761" s="208">
        <v>119.012</v>
      </c>
      <c r="H761" s="33"/>
    </row>
    <row r="762" spans="2:8" s="1" customFormat="1" ht="26.45" customHeight="1" x14ac:dyDescent="0.2">
      <c r="B762" s="33"/>
      <c r="C762" s="202" t="s">
        <v>3221</v>
      </c>
      <c r="D762" s="202" t="s">
        <v>160</v>
      </c>
      <c r="H762" s="33"/>
    </row>
    <row r="763" spans="2:8" s="1" customFormat="1" ht="16.899999999999999" customHeight="1" x14ac:dyDescent="0.2">
      <c r="B763" s="33"/>
      <c r="C763" s="203" t="s">
        <v>1137</v>
      </c>
      <c r="D763" s="204" t="s">
        <v>1138</v>
      </c>
      <c r="E763" s="205" t="s">
        <v>231</v>
      </c>
      <c r="F763" s="206">
        <v>486.36799999999999</v>
      </c>
      <c r="H763" s="33"/>
    </row>
    <row r="764" spans="2:8" s="1" customFormat="1" ht="16.899999999999999" customHeight="1" x14ac:dyDescent="0.2">
      <c r="B764" s="33"/>
      <c r="C764" s="207" t="s">
        <v>19</v>
      </c>
      <c r="D764" s="207" t="s">
        <v>1937</v>
      </c>
      <c r="E764" s="18" t="s">
        <v>19</v>
      </c>
      <c r="F764" s="208">
        <v>0</v>
      </c>
      <c r="H764" s="33"/>
    </row>
    <row r="765" spans="2:8" s="1" customFormat="1" ht="16.899999999999999" customHeight="1" x14ac:dyDescent="0.2">
      <c r="B765" s="33"/>
      <c r="C765" s="207" t="s">
        <v>19</v>
      </c>
      <c r="D765" s="207" t="s">
        <v>2201</v>
      </c>
      <c r="E765" s="18" t="s">
        <v>19</v>
      </c>
      <c r="F765" s="208">
        <v>486.36799999999999</v>
      </c>
      <c r="H765" s="33"/>
    </row>
    <row r="766" spans="2:8" s="1" customFormat="1" ht="16.899999999999999" customHeight="1" x14ac:dyDescent="0.2">
      <c r="B766" s="33"/>
      <c r="C766" s="207" t="s">
        <v>1137</v>
      </c>
      <c r="D766" s="207" t="s">
        <v>240</v>
      </c>
      <c r="E766" s="18" t="s">
        <v>19</v>
      </c>
      <c r="F766" s="208">
        <v>486.36799999999999</v>
      </c>
      <c r="H766" s="33"/>
    </row>
    <row r="767" spans="2:8" s="1" customFormat="1" ht="16.899999999999999" customHeight="1" x14ac:dyDescent="0.2">
      <c r="B767" s="33"/>
      <c r="C767" s="209" t="s">
        <v>3136</v>
      </c>
      <c r="H767" s="33"/>
    </row>
    <row r="768" spans="2:8" s="1" customFormat="1" ht="16.899999999999999" customHeight="1" x14ac:dyDescent="0.2">
      <c r="B768" s="33"/>
      <c r="C768" s="207" t="s">
        <v>1293</v>
      </c>
      <c r="D768" s="207" t="s">
        <v>3156</v>
      </c>
      <c r="E768" s="18" t="s">
        <v>231</v>
      </c>
      <c r="F768" s="208">
        <v>486.36799999999999</v>
      </c>
      <c r="H768" s="33"/>
    </row>
    <row r="769" spans="2:8" s="1" customFormat="1" ht="16.899999999999999" customHeight="1" x14ac:dyDescent="0.2">
      <c r="B769" s="33"/>
      <c r="C769" s="207" t="s">
        <v>1855</v>
      </c>
      <c r="D769" s="207" t="s">
        <v>3208</v>
      </c>
      <c r="E769" s="18" t="s">
        <v>231</v>
      </c>
      <c r="F769" s="208">
        <v>486.36799999999999</v>
      </c>
      <c r="H769" s="33"/>
    </row>
    <row r="770" spans="2:8" s="1" customFormat="1" ht="16.899999999999999" customHeight="1" x14ac:dyDescent="0.2">
      <c r="B770" s="33"/>
      <c r="C770" s="207" t="s">
        <v>1719</v>
      </c>
      <c r="D770" s="207" t="s">
        <v>3202</v>
      </c>
      <c r="E770" s="18" t="s">
        <v>231</v>
      </c>
      <c r="F770" s="208">
        <v>486.36799999999999</v>
      </c>
      <c r="H770" s="33"/>
    </row>
    <row r="771" spans="2:8" s="1" customFormat="1" ht="16.899999999999999" customHeight="1" x14ac:dyDescent="0.2">
      <c r="B771" s="33"/>
      <c r="C771" s="203" t="s">
        <v>808</v>
      </c>
      <c r="D771" s="204" t="s">
        <v>809</v>
      </c>
      <c r="E771" s="205" t="s">
        <v>277</v>
      </c>
      <c r="F771" s="206">
        <v>1.575</v>
      </c>
      <c r="H771" s="33"/>
    </row>
    <row r="772" spans="2:8" s="1" customFormat="1" ht="16.899999999999999" customHeight="1" x14ac:dyDescent="0.2">
      <c r="B772" s="33"/>
      <c r="C772" s="207" t="s">
        <v>19</v>
      </c>
      <c r="D772" s="207" t="s">
        <v>2196</v>
      </c>
      <c r="E772" s="18" t="s">
        <v>19</v>
      </c>
      <c r="F772" s="208">
        <v>1.575</v>
      </c>
      <c r="H772" s="33"/>
    </row>
    <row r="773" spans="2:8" s="1" customFormat="1" ht="16.899999999999999" customHeight="1" x14ac:dyDescent="0.2">
      <c r="B773" s="33"/>
      <c r="C773" s="207" t="s">
        <v>808</v>
      </c>
      <c r="D773" s="207" t="s">
        <v>240</v>
      </c>
      <c r="E773" s="18" t="s">
        <v>19</v>
      </c>
      <c r="F773" s="208">
        <v>1.575</v>
      </c>
      <c r="H773" s="33"/>
    </row>
    <row r="774" spans="2:8" s="1" customFormat="1" ht="16.899999999999999" customHeight="1" x14ac:dyDescent="0.2">
      <c r="B774" s="33"/>
      <c r="C774" s="209" t="s">
        <v>3136</v>
      </c>
      <c r="H774" s="33"/>
    </row>
    <row r="775" spans="2:8" s="1" customFormat="1" ht="16.899999999999999" customHeight="1" x14ac:dyDescent="0.2">
      <c r="B775" s="33"/>
      <c r="C775" s="207" t="s">
        <v>907</v>
      </c>
      <c r="D775" s="207" t="s">
        <v>3150</v>
      </c>
      <c r="E775" s="18" t="s">
        <v>277</v>
      </c>
      <c r="F775" s="208">
        <v>1.575</v>
      </c>
      <c r="H775" s="33"/>
    </row>
    <row r="776" spans="2:8" s="1" customFormat="1" ht="16.899999999999999" customHeight="1" x14ac:dyDescent="0.2">
      <c r="B776" s="33"/>
      <c r="C776" s="207" t="s">
        <v>599</v>
      </c>
      <c r="D776" s="207" t="s">
        <v>3148</v>
      </c>
      <c r="E776" s="18" t="s">
        <v>277</v>
      </c>
      <c r="F776" s="208">
        <v>630.07000000000005</v>
      </c>
      <c r="H776" s="33"/>
    </row>
    <row r="777" spans="2:8" s="1" customFormat="1" ht="16.899999999999999" customHeight="1" x14ac:dyDescent="0.2">
      <c r="B777" s="33"/>
      <c r="C777" s="207" t="s">
        <v>614</v>
      </c>
      <c r="D777" s="207" t="s">
        <v>615</v>
      </c>
      <c r="E777" s="18" t="s">
        <v>492</v>
      </c>
      <c r="F777" s="208">
        <v>771.43499999999995</v>
      </c>
      <c r="H777" s="33"/>
    </row>
    <row r="778" spans="2:8" s="1" customFormat="1" ht="16.899999999999999" customHeight="1" x14ac:dyDescent="0.2">
      <c r="B778" s="33"/>
      <c r="C778" s="203" t="s">
        <v>1828</v>
      </c>
      <c r="D778" s="204" t="s">
        <v>2020</v>
      </c>
      <c r="E778" s="205" t="s">
        <v>396</v>
      </c>
      <c r="F778" s="206">
        <v>238</v>
      </c>
      <c r="H778" s="33"/>
    </row>
    <row r="779" spans="2:8" s="1" customFormat="1" ht="16.899999999999999" customHeight="1" x14ac:dyDescent="0.2">
      <c r="B779" s="33"/>
      <c r="C779" s="207" t="s">
        <v>19</v>
      </c>
      <c r="D779" s="207" t="s">
        <v>2202</v>
      </c>
      <c r="E779" s="18" t="s">
        <v>19</v>
      </c>
      <c r="F779" s="208">
        <v>238</v>
      </c>
      <c r="H779" s="33"/>
    </row>
    <row r="780" spans="2:8" s="1" customFormat="1" ht="16.899999999999999" customHeight="1" x14ac:dyDescent="0.2">
      <c r="B780" s="33"/>
      <c r="C780" s="207" t="s">
        <v>1828</v>
      </c>
      <c r="D780" s="207" t="s">
        <v>240</v>
      </c>
      <c r="E780" s="18" t="s">
        <v>19</v>
      </c>
      <c r="F780" s="208">
        <v>238</v>
      </c>
      <c r="H780" s="33"/>
    </row>
    <row r="781" spans="2:8" s="1" customFormat="1" ht="16.899999999999999" customHeight="1" x14ac:dyDescent="0.2">
      <c r="B781" s="33"/>
      <c r="C781" s="209" t="s">
        <v>3136</v>
      </c>
      <c r="H781" s="33"/>
    </row>
    <row r="782" spans="2:8" s="1" customFormat="1" ht="16.899999999999999" customHeight="1" x14ac:dyDescent="0.2">
      <c r="B782" s="33"/>
      <c r="C782" s="207" t="s">
        <v>934</v>
      </c>
      <c r="D782" s="207" t="s">
        <v>3209</v>
      </c>
      <c r="E782" s="18" t="s">
        <v>396</v>
      </c>
      <c r="F782" s="208">
        <v>238</v>
      </c>
      <c r="H782" s="33"/>
    </row>
    <row r="783" spans="2:8" s="1" customFormat="1" ht="16.899999999999999" customHeight="1" x14ac:dyDescent="0.2">
      <c r="B783" s="33"/>
      <c r="C783" s="207" t="s">
        <v>866</v>
      </c>
      <c r="D783" s="207" t="s">
        <v>3189</v>
      </c>
      <c r="E783" s="18" t="s">
        <v>231</v>
      </c>
      <c r="F783" s="208">
        <v>285.60000000000002</v>
      </c>
      <c r="H783" s="33"/>
    </row>
    <row r="784" spans="2:8" s="1" customFormat="1" ht="16.899999999999999" customHeight="1" x14ac:dyDescent="0.2">
      <c r="B784" s="33"/>
      <c r="C784" s="207" t="s">
        <v>882</v>
      </c>
      <c r="D784" s="207" t="s">
        <v>3152</v>
      </c>
      <c r="E784" s="18" t="s">
        <v>277</v>
      </c>
      <c r="F784" s="208">
        <v>150.892</v>
      </c>
      <c r="H784" s="33"/>
    </row>
    <row r="785" spans="2:8" s="1" customFormat="1" ht="16.899999999999999" customHeight="1" x14ac:dyDescent="0.2">
      <c r="B785" s="33"/>
      <c r="C785" s="207" t="s">
        <v>619</v>
      </c>
      <c r="D785" s="207" t="s">
        <v>3190</v>
      </c>
      <c r="E785" s="18" t="s">
        <v>396</v>
      </c>
      <c r="F785" s="208">
        <v>238</v>
      </c>
      <c r="H785" s="33"/>
    </row>
    <row r="786" spans="2:8" s="1" customFormat="1" ht="16.899999999999999" customHeight="1" x14ac:dyDescent="0.2">
      <c r="B786" s="33"/>
      <c r="C786" s="207" t="s">
        <v>896</v>
      </c>
      <c r="D786" s="207" t="s">
        <v>3210</v>
      </c>
      <c r="E786" s="18" t="s">
        <v>396</v>
      </c>
      <c r="F786" s="208">
        <v>238</v>
      </c>
      <c r="H786" s="33"/>
    </row>
    <row r="787" spans="2:8" s="1" customFormat="1" ht="16.899999999999999" customHeight="1" x14ac:dyDescent="0.2">
      <c r="B787" s="33"/>
      <c r="C787" s="207" t="s">
        <v>901</v>
      </c>
      <c r="D787" s="207" t="s">
        <v>3151</v>
      </c>
      <c r="E787" s="18" t="s">
        <v>277</v>
      </c>
      <c r="F787" s="208">
        <v>28.56</v>
      </c>
      <c r="H787" s="33"/>
    </row>
    <row r="788" spans="2:8" s="1" customFormat="1" ht="16.899999999999999" customHeight="1" x14ac:dyDescent="0.2">
      <c r="B788" s="33"/>
      <c r="C788" s="207" t="s">
        <v>986</v>
      </c>
      <c r="D788" s="207" t="s">
        <v>3211</v>
      </c>
      <c r="E788" s="18" t="s">
        <v>396</v>
      </c>
      <c r="F788" s="208">
        <v>238</v>
      </c>
      <c r="H788" s="33"/>
    </row>
    <row r="789" spans="2:8" s="1" customFormat="1" ht="16.899999999999999" customHeight="1" x14ac:dyDescent="0.2">
      <c r="B789" s="33"/>
      <c r="C789" s="207" t="s">
        <v>1309</v>
      </c>
      <c r="D789" s="207" t="s">
        <v>3194</v>
      </c>
      <c r="E789" s="18" t="s">
        <v>396</v>
      </c>
      <c r="F789" s="208">
        <v>476</v>
      </c>
      <c r="H789" s="33"/>
    </row>
    <row r="790" spans="2:8" s="1" customFormat="1" ht="16.899999999999999" customHeight="1" x14ac:dyDescent="0.2">
      <c r="B790" s="33"/>
      <c r="C790" s="207" t="s">
        <v>1314</v>
      </c>
      <c r="D790" s="207" t="s">
        <v>3212</v>
      </c>
      <c r="E790" s="18" t="s">
        <v>396</v>
      </c>
      <c r="F790" s="208">
        <v>476</v>
      </c>
      <c r="H790" s="33"/>
    </row>
    <row r="791" spans="2:8" s="1" customFormat="1" ht="16.899999999999999" customHeight="1" x14ac:dyDescent="0.2">
      <c r="B791" s="33"/>
      <c r="C791" s="207" t="s">
        <v>939</v>
      </c>
      <c r="D791" s="207" t="s">
        <v>940</v>
      </c>
      <c r="E791" s="18" t="s">
        <v>396</v>
      </c>
      <c r="F791" s="208">
        <v>241.57</v>
      </c>
      <c r="H791" s="33"/>
    </row>
    <row r="792" spans="2:8" s="1" customFormat="1" ht="16.899999999999999" customHeight="1" x14ac:dyDescent="0.2">
      <c r="B792" s="33"/>
      <c r="C792" s="203" t="s">
        <v>811</v>
      </c>
      <c r="D792" s="204" t="s">
        <v>1513</v>
      </c>
      <c r="E792" s="205" t="s">
        <v>277</v>
      </c>
      <c r="F792" s="206">
        <v>28.56</v>
      </c>
      <c r="H792" s="33"/>
    </row>
    <row r="793" spans="2:8" s="1" customFormat="1" ht="16.899999999999999" customHeight="1" x14ac:dyDescent="0.2">
      <c r="B793" s="33"/>
      <c r="C793" s="207" t="s">
        <v>19</v>
      </c>
      <c r="D793" s="207" t="s">
        <v>1914</v>
      </c>
      <c r="E793" s="18" t="s">
        <v>19</v>
      </c>
      <c r="F793" s="208">
        <v>28.56</v>
      </c>
      <c r="H793" s="33"/>
    </row>
    <row r="794" spans="2:8" s="1" customFormat="1" ht="16.899999999999999" customHeight="1" x14ac:dyDescent="0.2">
      <c r="B794" s="33"/>
      <c r="C794" s="207" t="s">
        <v>811</v>
      </c>
      <c r="D794" s="207" t="s">
        <v>240</v>
      </c>
      <c r="E794" s="18" t="s">
        <v>19</v>
      </c>
      <c r="F794" s="208">
        <v>28.56</v>
      </c>
      <c r="H794" s="33"/>
    </row>
    <row r="795" spans="2:8" s="1" customFormat="1" ht="16.899999999999999" customHeight="1" x14ac:dyDescent="0.2">
      <c r="B795" s="33"/>
      <c r="C795" s="209" t="s">
        <v>3136</v>
      </c>
      <c r="H795" s="33"/>
    </row>
    <row r="796" spans="2:8" s="1" customFormat="1" ht="16.899999999999999" customHeight="1" x14ac:dyDescent="0.2">
      <c r="B796" s="33"/>
      <c r="C796" s="207" t="s">
        <v>901</v>
      </c>
      <c r="D796" s="207" t="s">
        <v>3151</v>
      </c>
      <c r="E796" s="18" t="s">
        <v>277</v>
      </c>
      <c r="F796" s="208">
        <v>28.56</v>
      </c>
      <c r="H796" s="33"/>
    </row>
    <row r="797" spans="2:8" s="1" customFormat="1" ht="16.899999999999999" customHeight="1" x14ac:dyDescent="0.2">
      <c r="B797" s="33"/>
      <c r="C797" s="207" t="s">
        <v>599</v>
      </c>
      <c r="D797" s="207" t="s">
        <v>3148</v>
      </c>
      <c r="E797" s="18" t="s">
        <v>277</v>
      </c>
      <c r="F797" s="208">
        <v>630.07000000000005</v>
      </c>
      <c r="H797" s="33"/>
    </row>
    <row r="798" spans="2:8" s="1" customFormat="1" ht="16.899999999999999" customHeight="1" x14ac:dyDescent="0.2">
      <c r="B798" s="33"/>
      <c r="C798" s="207" t="s">
        <v>614</v>
      </c>
      <c r="D798" s="207" t="s">
        <v>615</v>
      </c>
      <c r="E798" s="18" t="s">
        <v>492</v>
      </c>
      <c r="F798" s="208">
        <v>771.43499999999995</v>
      </c>
      <c r="H798" s="33"/>
    </row>
    <row r="799" spans="2:8" s="1" customFormat="1" ht="16.899999999999999" customHeight="1" x14ac:dyDescent="0.2">
      <c r="B799" s="33"/>
      <c r="C799" s="203" t="s">
        <v>813</v>
      </c>
      <c r="D799" s="204" t="s">
        <v>1832</v>
      </c>
      <c r="E799" s="205" t="s">
        <v>277</v>
      </c>
      <c r="F799" s="206">
        <v>428.57499999999999</v>
      </c>
      <c r="H799" s="33"/>
    </row>
    <row r="800" spans="2:8" s="1" customFormat="1" ht="16.899999999999999" customHeight="1" x14ac:dyDescent="0.2">
      <c r="B800" s="33"/>
      <c r="C800" s="207" t="s">
        <v>19</v>
      </c>
      <c r="D800" s="207" t="s">
        <v>1904</v>
      </c>
      <c r="E800" s="18" t="s">
        <v>19</v>
      </c>
      <c r="F800" s="208">
        <v>486.74799999999999</v>
      </c>
      <c r="H800" s="33"/>
    </row>
    <row r="801" spans="2:8" s="1" customFormat="1" ht="16.899999999999999" customHeight="1" x14ac:dyDescent="0.2">
      <c r="B801" s="33"/>
      <c r="C801" s="207" t="s">
        <v>19</v>
      </c>
      <c r="D801" s="207" t="s">
        <v>2044</v>
      </c>
      <c r="E801" s="18" t="s">
        <v>19</v>
      </c>
      <c r="F801" s="208">
        <v>-58.173000000000002</v>
      </c>
      <c r="H801" s="33"/>
    </row>
    <row r="802" spans="2:8" s="1" customFormat="1" ht="16.899999999999999" customHeight="1" x14ac:dyDescent="0.2">
      <c r="B802" s="33"/>
      <c r="C802" s="207" t="s">
        <v>813</v>
      </c>
      <c r="D802" s="207" t="s">
        <v>240</v>
      </c>
      <c r="E802" s="18" t="s">
        <v>19</v>
      </c>
      <c r="F802" s="208">
        <v>428.57499999999999</v>
      </c>
      <c r="H802" s="33"/>
    </row>
    <row r="803" spans="2:8" s="1" customFormat="1" ht="16.899999999999999" customHeight="1" x14ac:dyDescent="0.2">
      <c r="B803" s="33"/>
      <c r="C803" s="209" t="s">
        <v>3136</v>
      </c>
      <c r="H803" s="33"/>
    </row>
    <row r="804" spans="2:8" s="1" customFormat="1" ht="16.899999999999999" customHeight="1" x14ac:dyDescent="0.2">
      <c r="B804" s="33"/>
      <c r="C804" s="207" t="s">
        <v>614</v>
      </c>
      <c r="D804" s="207" t="s">
        <v>615</v>
      </c>
      <c r="E804" s="18" t="s">
        <v>492</v>
      </c>
      <c r="F804" s="208">
        <v>428.57499999999999</v>
      </c>
      <c r="H804" s="33"/>
    </row>
    <row r="805" spans="2:8" s="1" customFormat="1" ht="16.899999999999999" customHeight="1" x14ac:dyDescent="0.2">
      <c r="B805" s="33"/>
      <c r="C805" s="207" t="s">
        <v>599</v>
      </c>
      <c r="D805" s="207" t="s">
        <v>3148</v>
      </c>
      <c r="E805" s="18" t="s">
        <v>277</v>
      </c>
      <c r="F805" s="208">
        <v>630.07000000000005</v>
      </c>
      <c r="H805" s="33"/>
    </row>
    <row r="806" spans="2:8" s="1" customFormat="1" ht="16.899999999999999" customHeight="1" x14ac:dyDescent="0.2">
      <c r="B806" s="33"/>
      <c r="C806" s="207" t="s">
        <v>609</v>
      </c>
      <c r="D806" s="207" t="s">
        <v>3144</v>
      </c>
      <c r="E806" s="18" t="s">
        <v>277</v>
      </c>
      <c r="F806" s="208">
        <v>486.74799999999999</v>
      </c>
      <c r="H806" s="33"/>
    </row>
    <row r="807" spans="2:8" s="1" customFormat="1" ht="16.899999999999999" customHeight="1" x14ac:dyDescent="0.2">
      <c r="B807" s="33"/>
      <c r="C807" s="203" t="s">
        <v>1145</v>
      </c>
      <c r="D807" s="204" t="s">
        <v>1146</v>
      </c>
      <c r="E807" s="205" t="s">
        <v>231</v>
      </c>
      <c r="F807" s="206">
        <v>207.85</v>
      </c>
      <c r="H807" s="33"/>
    </row>
    <row r="808" spans="2:8" s="1" customFormat="1" ht="16.899999999999999" customHeight="1" x14ac:dyDescent="0.2">
      <c r="B808" s="33"/>
      <c r="C808" s="207" t="s">
        <v>19</v>
      </c>
      <c r="D808" s="207" t="s">
        <v>1927</v>
      </c>
      <c r="E808" s="18" t="s">
        <v>19</v>
      </c>
      <c r="F808" s="208">
        <v>0</v>
      </c>
      <c r="H808" s="33"/>
    </row>
    <row r="809" spans="2:8" s="1" customFormat="1" ht="16.899999999999999" customHeight="1" x14ac:dyDescent="0.2">
      <c r="B809" s="33"/>
      <c r="C809" s="207" t="s">
        <v>19</v>
      </c>
      <c r="D809" s="207" t="s">
        <v>2198</v>
      </c>
      <c r="E809" s="18" t="s">
        <v>19</v>
      </c>
      <c r="F809" s="208">
        <v>207.85</v>
      </c>
      <c r="H809" s="33"/>
    </row>
    <row r="810" spans="2:8" s="1" customFormat="1" ht="16.899999999999999" customHeight="1" x14ac:dyDescent="0.2">
      <c r="B810" s="33"/>
      <c r="C810" s="207" t="s">
        <v>1145</v>
      </c>
      <c r="D810" s="207" t="s">
        <v>240</v>
      </c>
      <c r="E810" s="18" t="s">
        <v>19</v>
      </c>
      <c r="F810" s="208">
        <v>207.85</v>
      </c>
      <c r="H810" s="33"/>
    </row>
    <row r="811" spans="2:8" s="1" customFormat="1" ht="16.899999999999999" customHeight="1" x14ac:dyDescent="0.2">
      <c r="B811" s="33"/>
      <c r="C811" s="209" t="s">
        <v>3136</v>
      </c>
      <c r="H811" s="33"/>
    </row>
    <row r="812" spans="2:8" s="1" customFormat="1" ht="16.899999999999999" customHeight="1" x14ac:dyDescent="0.2">
      <c r="B812" s="33"/>
      <c r="C812" s="207" t="s">
        <v>1461</v>
      </c>
      <c r="D812" s="207" t="s">
        <v>3199</v>
      </c>
      <c r="E812" s="18" t="s">
        <v>231</v>
      </c>
      <c r="F812" s="208">
        <v>207.85</v>
      </c>
      <c r="H812" s="33"/>
    </row>
    <row r="813" spans="2:8" s="1" customFormat="1" ht="16.899999999999999" customHeight="1" x14ac:dyDescent="0.2">
      <c r="B813" s="33"/>
      <c r="C813" s="207" t="s">
        <v>1162</v>
      </c>
      <c r="D813" s="207" t="s">
        <v>3163</v>
      </c>
      <c r="E813" s="18" t="s">
        <v>231</v>
      </c>
      <c r="F813" s="208">
        <v>207.85</v>
      </c>
      <c r="H813" s="33"/>
    </row>
    <row r="814" spans="2:8" s="1" customFormat="1" ht="16.899999999999999" customHeight="1" x14ac:dyDescent="0.2">
      <c r="B814" s="33"/>
      <c r="C814" s="207" t="s">
        <v>1841</v>
      </c>
      <c r="D814" s="207" t="s">
        <v>3213</v>
      </c>
      <c r="E814" s="18" t="s">
        <v>231</v>
      </c>
      <c r="F814" s="208">
        <v>207.85</v>
      </c>
      <c r="H814" s="33"/>
    </row>
    <row r="815" spans="2:8" s="1" customFormat="1" ht="16.899999999999999" customHeight="1" x14ac:dyDescent="0.2">
      <c r="B815" s="33"/>
      <c r="C815" s="207" t="s">
        <v>1851</v>
      </c>
      <c r="D815" s="207" t="s">
        <v>3214</v>
      </c>
      <c r="E815" s="18" t="s">
        <v>231</v>
      </c>
      <c r="F815" s="208">
        <v>207.85</v>
      </c>
      <c r="H815" s="33"/>
    </row>
    <row r="816" spans="2:8" s="1" customFormat="1" ht="16.899999999999999" customHeight="1" x14ac:dyDescent="0.2">
      <c r="B816" s="33"/>
      <c r="C816" s="207" t="s">
        <v>1872</v>
      </c>
      <c r="D816" s="207" t="s">
        <v>3215</v>
      </c>
      <c r="E816" s="18" t="s">
        <v>277</v>
      </c>
      <c r="F816" s="208">
        <v>412.94600000000003</v>
      </c>
      <c r="H816" s="33"/>
    </row>
    <row r="817" spans="2:8" s="1" customFormat="1" ht="16.899999999999999" customHeight="1" x14ac:dyDescent="0.2">
      <c r="B817" s="33"/>
      <c r="C817" s="207" t="s">
        <v>1699</v>
      </c>
      <c r="D817" s="207" t="s">
        <v>3200</v>
      </c>
      <c r="E817" s="18" t="s">
        <v>231</v>
      </c>
      <c r="F817" s="208">
        <v>207.85</v>
      </c>
      <c r="H817" s="33"/>
    </row>
    <row r="818" spans="2:8" s="1" customFormat="1" ht="16.899999999999999" customHeight="1" x14ac:dyDescent="0.2">
      <c r="B818" s="33"/>
      <c r="C818" s="207" t="s">
        <v>1289</v>
      </c>
      <c r="D818" s="207" t="s">
        <v>3164</v>
      </c>
      <c r="E818" s="18" t="s">
        <v>231</v>
      </c>
      <c r="F818" s="208">
        <v>207.85</v>
      </c>
      <c r="H818" s="33"/>
    </row>
    <row r="819" spans="2:8" s="1" customFormat="1" ht="16.899999999999999" customHeight="1" x14ac:dyDescent="0.2">
      <c r="B819" s="33"/>
      <c r="C819" s="203" t="s">
        <v>816</v>
      </c>
      <c r="D819" s="204" t="s">
        <v>817</v>
      </c>
      <c r="E819" s="205" t="s">
        <v>277</v>
      </c>
      <c r="F819" s="206">
        <v>150.892</v>
      </c>
      <c r="H819" s="33"/>
    </row>
    <row r="820" spans="2:8" s="1" customFormat="1" ht="16.899999999999999" customHeight="1" x14ac:dyDescent="0.2">
      <c r="B820" s="33"/>
      <c r="C820" s="207" t="s">
        <v>819</v>
      </c>
      <c r="D820" s="207" t="s">
        <v>1907</v>
      </c>
      <c r="E820" s="18" t="s">
        <v>19</v>
      </c>
      <c r="F820" s="208">
        <v>171.36</v>
      </c>
      <c r="H820" s="33"/>
    </row>
    <row r="821" spans="2:8" s="1" customFormat="1" ht="16.899999999999999" customHeight="1" x14ac:dyDescent="0.2">
      <c r="B821" s="33"/>
      <c r="C821" s="207" t="s">
        <v>19</v>
      </c>
      <c r="D821" s="207" t="s">
        <v>1908</v>
      </c>
      <c r="E821" s="18" t="s">
        <v>19</v>
      </c>
      <c r="F821" s="208">
        <v>-20.468</v>
      </c>
      <c r="H821" s="33"/>
    </row>
    <row r="822" spans="2:8" s="1" customFormat="1" ht="16.899999999999999" customHeight="1" x14ac:dyDescent="0.2">
      <c r="B822" s="33"/>
      <c r="C822" s="207" t="s">
        <v>816</v>
      </c>
      <c r="D822" s="207" t="s">
        <v>240</v>
      </c>
      <c r="E822" s="18" t="s">
        <v>19</v>
      </c>
      <c r="F822" s="208">
        <v>150.892</v>
      </c>
      <c r="H822" s="33"/>
    </row>
    <row r="823" spans="2:8" s="1" customFormat="1" ht="16.899999999999999" customHeight="1" x14ac:dyDescent="0.2">
      <c r="B823" s="33"/>
      <c r="C823" s="209" t="s">
        <v>3136</v>
      </c>
      <c r="H823" s="33"/>
    </row>
    <row r="824" spans="2:8" s="1" customFormat="1" ht="16.899999999999999" customHeight="1" x14ac:dyDescent="0.2">
      <c r="B824" s="33"/>
      <c r="C824" s="207" t="s">
        <v>882</v>
      </c>
      <c r="D824" s="207" t="s">
        <v>3152</v>
      </c>
      <c r="E824" s="18" t="s">
        <v>277</v>
      </c>
      <c r="F824" s="208">
        <v>150.892</v>
      </c>
      <c r="H824" s="33"/>
    </row>
    <row r="825" spans="2:8" s="1" customFormat="1" ht="16.899999999999999" customHeight="1" x14ac:dyDescent="0.2">
      <c r="B825" s="33"/>
      <c r="C825" s="207" t="s">
        <v>890</v>
      </c>
      <c r="D825" s="207" t="s">
        <v>891</v>
      </c>
      <c r="E825" s="18" t="s">
        <v>492</v>
      </c>
      <c r="F825" s="208">
        <v>271.60599999999999</v>
      </c>
      <c r="H825" s="33"/>
    </row>
    <row r="826" spans="2:8" s="1" customFormat="1" ht="16.899999999999999" customHeight="1" x14ac:dyDescent="0.2">
      <c r="B826" s="33"/>
      <c r="C826" s="203" t="s">
        <v>819</v>
      </c>
      <c r="D826" s="204" t="s">
        <v>820</v>
      </c>
      <c r="E826" s="205" t="s">
        <v>277</v>
      </c>
      <c r="F826" s="206">
        <v>171.36</v>
      </c>
      <c r="H826" s="33"/>
    </row>
    <row r="827" spans="2:8" s="1" customFormat="1" ht="16.899999999999999" customHeight="1" x14ac:dyDescent="0.2">
      <c r="B827" s="33"/>
      <c r="C827" s="207" t="s">
        <v>819</v>
      </c>
      <c r="D827" s="207" t="s">
        <v>1907</v>
      </c>
      <c r="E827" s="18" t="s">
        <v>19</v>
      </c>
      <c r="F827" s="208">
        <v>171.36</v>
      </c>
      <c r="H827" s="33"/>
    </row>
    <row r="828" spans="2:8" s="1" customFormat="1" ht="16.899999999999999" customHeight="1" x14ac:dyDescent="0.2">
      <c r="B828" s="33"/>
      <c r="C828" s="209" t="s">
        <v>3136</v>
      </c>
      <c r="H828" s="33"/>
    </row>
    <row r="829" spans="2:8" s="1" customFormat="1" ht="16.899999999999999" customHeight="1" x14ac:dyDescent="0.2">
      <c r="B829" s="33"/>
      <c r="C829" s="207" t="s">
        <v>882</v>
      </c>
      <c r="D829" s="207" t="s">
        <v>3152</v>
      </c>
      <c r="E829" s="18" t="s">
        <v>277</v>
      </c>
      <c r="F829" s="208">
        <v>150.892</v>
      </c>
      <c r="H829" s="33"/>
    </row>
    <row r="830" spans="2:8" s="1" customFormat="1" ht="16.899999999999999" customHeight="1" x14ac:dyDescent="0.2">
      <c r="B830" s="33"/>
      <c r="C830" s="207" t="s">
        <v>599</v>
      </c>
      <c r="D830" s="207" t="s">
        <v>3148</v>
      </c>
      <c r="E830" s="18" t="s">
        <v>277</v>
      </c>
      <c r="F830" s="208">
        <v>630.07000000000005</v>
      </c>
      <c r="H830" s="33"/>
    </row>
    <row r="831" spans="2:8" s="1" customFormat="1" ht="16.899999999999999" customHeight="1" x14ac:dyDescent="0.2">
      <c r="B831" s="33"/>
      <c r="C831" s="207" t="s">
        <v>614</v>
      </c>
      <c r="D831" s="207" t="s">
        <v>615</v>
      </c>
      <c r="E831" s="18" t="s">
        <v>492</v>
      </c>
      <c r="F831" s="208">
        <v>771.43499999999995</v>
      </c>
      <c r="H831" s="33"/>
    </row>
    <row r="832" spans="2:8" s="1" customFormat="1" ht="16.899999999999999" customHeight="1" x14ac:dyDescent="0.2">
      <c r="B832" s="33"/>
      <c r="C832" s="203" t="s">
        <v>1351</v>
      </c>
      <c r="D832" s="204" t="s">
        <v>1352</v>
      </c>
      <c r="E832" s="205" t="s">
        <v>231</v>
      </c>
      <c r="F832" s="206">
        <v>116.44</v>
      </c>
      <c r="H832" s="33"/>
    </row>
    <row r="833" spans="2:8" s="1" customFormat="1" ht="16.899999999999999" customHeight="1" x14ac:dyDescent="0.2">
      <c r="B833" s="33"/>
      <c r="C833" s="207" t="s">
        <v>19</v>
      </c>
      <c r="D833" s="207" t="s">
        <v>2188</v>
      </c>
      <c r="E833" s="18" t="s">
        <v>19</v>
      </c>
      <c r="F833" s="208">
        <v>116.44</v>
      </c>
      <c r="H833" s="33"/>
    </row>
    <row r="834" spans="2:8" s="1" customFormat="1" ht="16.899999999999999" customHeight="1" x14ac:dyDescent="0.2">
      <c r="B834" s="33"/>
      <c r="C834" s="207" t="s">
        <v>1351</v>
      </c>
      <c r="D834" s="207" t="s">
        <v>310</v>
      </c>
      <c r="E834" s="18" t="s">
        <v>19</v>
      </c>
      <c r="F834" s="208">
        <v>116.44</v>
      </c>
      <c r="H834" s="33"/>
    </row>
    <row r="835" spans="2:8" s="1" customFormat="1" ht="16.899999999999999" customHeight="1" x14ac:dyDescent="0.2">
      <c r="B835" s="33"/>
      <c r="C835" s="209" t="s">
        <v>3136</v>
      </c>
      <c r="H835" s="33"/>
    </row>
    <row r="836" spans="2:8" s="1" customFormat="1" ht="16.899999999999999" customHeight="1" x14ac:dyDescent="0.2">
      <c r="B836" s="33"/>
      <c r="C836" s="207" t="s">
        <v>1422</v>
      </c>
      <c r="D836" s="207" t="s">
        <v>3174</v>
      </c>
      <c r="E836" s="18" t="s">
        <v>231</v>
      </c>
      <c r="F836" s="208">
        <v>291.10000000000002</v>
      </c>
      <c r="H836" s="33"/>
    </row>
    <row r="837" spans="2:8" s="1" customFormat="1" ht="16.899999999999999" customHeight="1" x14ac:dyDescent="0.2">
      <c r="B837" s="33"/>
      <c r="C837" s="207" t="s">
        <v>299</v>
      </c>
      <c r="D837" s="207" t="s">
        <v>3219</v>
      </c>
      <c r="E837" s="18" t="s">
        <v>231</v>
      </c>
      <c r="F837" s="208">
        <v>291.10000000000002</v>
      </c>
      <c r="H837" s="33"/>
    </row>
    <row r="838" spans="2:8" s="1" customFormat="1" ht="16.899999999999999" customHeight="1" x14ac:dyDescent="0.2">
      <c r="B838" s="33"/>
      <c r="C838" s="207" t="s">
        <v>1872</v>
      </c>
      <c r="D838" s="207" t="s">
        <v>3215</v>
      </c>
      <c r="E838" s="18" t="s">
        <v>277</v>
      </c>
      <c r="F838" s="208">
        <v>412.94600000000003</v>
      </c>
      <c r="H838" s="33"/>
    </row>
    <row r="839" spans="2:8" s="1" customFormat="1" ht="16.899999999999999" customHeight="1" x14ac:dyDescent="0.2">
      <c r="B839" s="33"/>
      <c r="C839" s="207" t="s">
        <v>1427</v>
      </c>
      <c r="D839" s="207" t="s">
        <v>3176</v>
      </c>
      <c r="E839" s="18" t="s">
        <v>231</v>
      </c>
      <c r="F839" s="208">
        <v>291.10000000000002</v>
      </c>
      <c r="H839" s="33"/>
    </row>
    <row r="840" spans="2:8" s="1" customFormat="1" ht="16.899999999999999" customHeight="1" x14ac:dyDescent="0.2">
      <c r="B840" s="33"/>
      <c r="C840" s="207" t="s">
        <v>1433</v>
      </c>
      <c r="D840" s="207" t="s">
        <v>3177</v>
      </c>
      <c r="E840" s="18" t="s">
        <v>231</v>
      </c>
      <c r="F840" s="208">
        <v>291.10000000000002</v>
      </c>
      <c r="H840" s="33"/>
    </row>
    <row r="841" spans="2:8" s="1" customFormat="1" ht="16.899999999999999" customHeight="1" x14ac:dyDescent="0.2">
      <c r="B841" s="33"/>
      <c r="C841" s="207" t="s">
        <v>1437</v>
      </c>
      <c r="D841" s="207" t="s">
        <v>3178</v>
      </c>
      <c r="E841" s="18" t="s">
        <v>231</v>
      </c>
      <c r="F841" s="208">
        <v>291.10000000000002</v>
      </c>
      <c r="H841" s="33"/>
    </row>
    <row r="842" spans="2:8" s="1" customFormat="1" ht="16.899999999999999" customHeight="1" x14ac:dyDescent="0.2">
      <c r="B842" s="33"/>
      <c r="C842" s="207" t="s">
        <v>349</v>
      </c>
      <c r="D842" s="207" t="s">
        <v>3179</v>
      </c>
      <c r="E842" s="18" t="s">
        <v>277</v>
      </c>
      <c r="F842" s="208">
        <v>29.11</v>
      </c>
      <c r="H842" s="33"/>
    </row>
    <row r="843" spans="2:8" s="1" customFormat="1" ht="16.899999999999999" customHeight="1" x14ac:dyDescent="0.2">
      <c r="B843" s="33"/>
      <c r="C843" s="207" t="s">
        <v>332</v>
      </c>
      <c r="D843" s="207" t="s">
        <v>333</v>
      </c>
      <c r="E843" s="18" t="s">
        <v>334</v>
      </c>
      <c r="F843" s="208">
        <v>4.367</v>
      </c>
      <c r="H843" s="33"/>
    </row>
    <row r="844" spans="2:8" s="1" customFormat="1" ht="16.899999999999999" customHeight="1" x14ac:dyDescent="0.2">
      <c r="B844" s="33"/>
      <c r="C844" s="207" t="s">
        <v>614</v>
      </c>
      <c r="D844" s="207" t="s">
        <v>615</v>
      </c>
      <c r="E844" s="18" t="s">
        <v>492</v>
      </c>
      <c r="F844" s="208">
        <v>771.43499999999995</v>
      </c>
      <c r="H844" s="33"/>
    </row>
    <row r="845" spans="2:8" s="1" customFormat="1" ht="16.899999999999999" customHeight="1" x14ac:dyDescent="0.2">
      <c r="B845" s="33"/>
      <c r="C845" s="203" t="s">
        <v>603</v>
      </c>
      <c r="D845" s="204" t="s">
        <v>822</v>
      </c>
      <c r="E845" s="205" t="s">
        <v>277</v>
      </c>
      <c r="F845" s="206">
        <v>630.07000000000005</v>
      </c>
      <c r="H845" s="33"/>
    </row>
    <row r="846" spans="2:8" s="1" customFormat="1" ht="16.899999999999999" customHeight="1" x14ac:dyDescent="0.2">
      <c r="B846" s="33"/>
      <c r="C846" s="207" t="s">
        <v>19</v>
      </c>
      <c r="D846" s="207" t="s">
        <v>873</v>
      </c>
      <c r="E846" s="18" t="s">
        <v>19</v>
      </c>
      <c r="F846" s="208">
        <v>201.495</v>
      </c>
      <c r="H846" s="33"/>
    </row>
    <row r="847" spans="2:8" s="1" customFormat="1" ht="16.899999999999999" customHeight="1" x14ac:dyDescent="0.2">
      <c r="B847" s="33"/>
      <c r="C847" s="207" t="s">
        <v>19</v>
      </c>
      <c r="D847" s="207" t="s">
        <v>813</v>
      </c>
      <c r="E847" s="18" t="s">
        <v>19</v>
      </c>
      <c r="F847" s="208">
        <v>428.57499999999999</v>
      </c>
      <c r="H847" s="33"/>
    </row>
    <row r="848" spans="2:8" s="1" customFormat="1" ht="16.899999999999999" customHeight="1" x14ac:dyDescent="0.2">
      <c r="B848" s="33"/>
      <c r="C848" s="207" t="s">
        <v>603</v>
      </c>
      <c r="D848" s="207" t="s">
        <v>240</v>
      </c>
      <c r="E848" s="18" t="s">
        <v>19</v>
      </c>
      <c r="F848" s="208">
        <v>630.07000000000005</v>
      </c>
      <c r="H848" s="33"/>
    </row>
    <row r="849" spans="2:8" s="1" customFormat="1" ht="16.899999999999999" customHeight="1" x14ac:dyDescent="0.2">
      <c r="B849" s="33"/>
      <c r="C849" s="209" t="s">
        <v>3136</v>
      </c>
      <c r="H849" s="33"/>
    </row>
    <row r="850" spans="2:8" s="1" customFormat="1" ht="16.899999999999999" customHeight="1" x14ac:dyDescent="0.2">
      <c r="B850" s="33"/>
      <c r="C850" s="207" t="s">
        <v>599</v>
      </c>
      <c r="D850" s="207" t="s">
        <v>3148</v>
      </c>
      <c r="E850" s="18" t="s">
        <v>277</v>
      </c>
      <c r="F850" s="208">
        <v>630.07000000000005</v>
      </c>
      <c r="H850" s="33"/>
    </row>
    <row r="851" spans="2:8" s="1" customFormat="1" ht="16.899999999999999" customHeight="1" x14ac:dyDescent="0.2">
      <c r="B851" s="33"/>
      <c r="C851" s="207" t="s">
        <v>1226</v>
      </c>
      <c r="D851" s="207" t="s">
        <v>3165</v>
      </c>
      <c r="E851" s="18" t="s">
        <v>277</v>
      </c>
      <c r="F851" s="208">
        <v>376.03500000000003</v>
      </c>
      <c r="H851" s="33"/>
    </row>
    <row r="852" spans="2:8" s="1" customFormat="1" ht="16.899999999999999" customHeight="1" x14ac:dyDescent="0.2">
      <c r="B852" s="33"/>
      <c r="C852" s="207" t="s">
        <v>861</v>
      </c>
      <c r="D852" s="207" t="s">
        <v>3153</v>
      </c>
      <c r="E852" s="18" t="s">
        <v>277</v>
      </c>
      <c r="F852" s="208">
        <v>254.035</v>
      </c>
      <c r="H852" s="33"/>
    </row>
    <row r="853" spans="2:8" s="1" customFormat="1" ht="16.899999999999999" customHeight="1" x14ac:dyDescent="0.2">
      <c r="B853" s="33"/>
      <c r="C853" s="207" t="s">
        <v>1234</v>
      </c>
      <c r="D853" s="207" t="s">
        <v>3166</v>
      </c>
      <c r="E853" s="18" t="s">
        <v>277</v>
      </c>
      <c r="F853" s="208">
        <v>376.03500000000003</v>
      </c>
      <c r="H853" s="33"/>
    </row>
    <row r="854" spans="2:8" s="1" customFormat="1" ht="16.899999999999999" customHeight="1" x14ac:dyDescent="0.2">
      <c r="B854" s="33"/>
      <c r="C854" s="207" t="s">
        <v>592</v>
      </c>
      <c r="D854" s="207" t="s">
        <v>3147</v>
      </c>
      <c r="E854" s="18" t="s">
        <v>277</v>
      </c>
      <c r="F854" s="208">
        <v>254.035</v>
      </c>
      <c r="H854" s="33"/>
    </row>
    <row r="855" spans="2:8" s="1" customFormat="1" ht="16.899999999999999" customHeight="1" x14ac:dyDescent="0.2">
      <c r="B855" s="33"/>
      <c r="C855" s="207" t="s">
        <v>605</v>
      </c>
      <c r="D855" s="207" t="s">
        <v>3143</v>
      </c>
      <c r="E855" s="18" t="s">
        <v>492</v>
      </c>
      <c r="F855" s="208">
        <v>1134.126</v>
      </c>
      <c r="H855" s="33"/>
    </row>
    <row r="856" spans="2:8" s="1" customFormat="1" ht="16.899999999999999" customHeight="1" x14ac:dyDescent="0.2">
      <c r="B856" s="33"/>
      <c r="C856" s="207" t="s">
        <v>609</v>
      </c>
      <c r="D856" s="207" t="s">
        <v>3144</v>
      </c>
      <c r="E856" s="18" t="s">
        <v>277</v>
      </c>
      <c r="F856" s="208">
        <v>486.74799999999999</v>
      </c>
      <c r="H856" s="33"/>
    </row>
    <row r="857" spans="2:8" s="1" customFormat="1" ht="16.899999999999999" customHeight="1" x14ac:dyDescent="0.2">
      <c r="B857" s="33"/>
      <c r="C857" s="203" t="s">
        <v>50</v>
      </c>
      <c r="D857" s="204" t="s">
        <v>1521</v>
      </c>
      <c r="E857" s="205" t="s">
        <v>277</v>
      </c>
      <c r="F857" s="206">
        <v>688.24300000000005</v>
      </c>
      <c r="H857" s="33"/>
    </row>
    <row r="858" spans="2:8" s="1" customFormat="1" ht="16.899999999999999" customHeight="1" x14ac:dyDescent="0.2">
      <c r="B858" s="33"/>
      <c r="C858" s="207" t="s">
        <v>19</v>
      </c>
      <c r="D858" s="207" t="s">
        <v>837</v>
      </c>
      <c r="E858" s="18" t="s">
        <v>19</v>
      </c>
      <c r="F858" s="208">
        <v>0</v>
      </c>
      <c r="H858" s="33"/>
    </row>
    <row r="859" spans="2:8" s="1" customFormat="1" ht="16.899999999999999" customHeight="1" x14ac:dyDescent="0.2">
      <c r="B859" s="33"/>
      <c r="C859" s="207" t="s">
        <v>19</v>
      </c>
      <c r="D859" s="207" t="s">
        <v>2180</v>
      </c>
      <c r="E859" s="18" t="s">
        <v>19</v>
      </c>
      <c r="F859" s="208">
        <v>735.42</v>
      </c>
      <c r="H859" s="33"/>
    </row>
    <row r="860" spans="2:8" s="1" customFormat="1" ht="16.899999999999999" customHeight="1" x14ac:dyDescent="0.2">
      <c r="B860" s="33"/>
      <c r="C860" s="207" t="s">
        <v>19</v>
      </c>
      <c r="D860" s="207" t="s">
        <v>842</v>
      </c>
      <c r="E860" s="18" t="s">
        <v>19</v>
      </c>
      <c r="F860" s="208">
        <v>0</v>
      </c>
      <c r="H860" s="33"/>
    </row>
    <row r="861" spans="2:8" s="1" customFormat="1" ht="16.899999999999999" customHeight="1" x14ac:dyDescent="0.2">
      <c r="B861" s="33"/>
      <c r="C861" s="207" t="s">
        <v>19</v>
      </c>
      <c r="D861" s="207" t="s">
        <v>2181</v>
      </c>
      <c r="E861" s="18" t="s">
        <v>19</v>
      </c>
      <c r="F861" s="208">
        <v>52.665999999999997</v>
      </c>
      <c r="H861" s="33"/>
    </row>
    <row r="862" spans="2:8" s="1" customFormat="1" ht="16.899999999999999" customHeight="1" x14ac:dyDescent="0.2">
      <c r="B862" s="33"/>
      <c r="C862" s="207" t="s">
        <v>19</v>
      </c>
      <c r="D862" s="207" t="s">
        <v>2182</v>
      </c>
      <c r="E862" s="18" t="s">
        <v>19</v>
      </c>
      <c r="F862" s="208">
        <v>15.313000000000001</v>
      </c>
      <c r="H862" s="33"/>
    </row>
    <row r="863" spans="2:8" s="1" customFormat="1" ht="16.899999999999999" customHeight="1" x14ac:dyDescent="0.2">
      <c r="B863" s="33"/>
      <c r="C863" s="207" t="s">
        <v>19</v>
      </c>
      <c r="D863" s="207" t="s">
        <v>1200</v>
      </c>
      <c r="E863" s="18" t="s">
        <v>19</v>
      </c>
      <c r="F863" s="208">
        <v>0</v>
      </c>
      <c r="H863" s="33"/>
    </row>
    <row r="864" spans="2:8" s="1" customFormat="1" ht="16.899999999999999" customHeight="1" x14ac:dyDescent="0.2">
      <c r="B864" s="33"/>
      <c r="C864" s="207" t="s">
        <v>19</v>
      </c>
      <c r="D864" s="207" t="s">
        <v>1879</v>
      </c>
      <c r="E864" s="18" t="s">
        <v>19</v>
      </c>
      <c r="F864" s="208">
        <v>-97.69</v>
      </c>
      <c r="H864" s="33"/>
    </row>
    <row r="865" spans="2:8" s="1" customFormat="1" ht="16.899999999999999" customHeight="1" x14ac:dyDescent="0.2">
      <c r="B865" s="33"/>
      <c r="C865" s="207" t="s">
        <v>19</v>
      </c>
      <c r="D865" s="207" t="s">
        <v>1628</v>
      </c>
      <c r="E865" s="18" t="s">
        <v>19</v>
      </c>
      <c r="F865" s="208">
        <v>-17.466000000000001</v>
      </c>
      <c r="H865" s="33"/>
    </row>
    <row r="866" spans="2:8" s="1" customFormat="1" ht="16.899999999999999" customHeight="1" x14ac:dyDescent="0.2">
      <c r="B866" s="33"/>
      <c r="C866" s="207" t="s">
        <v>50</v>
      </c>
      <c r="D866" s="207" t="s">
        <v>310</v>
      </c>
      <c r="E866" s="18" t="s">
        <v>19</v>
      </c>
      <c r="F866" s="208">
        <v>688.24300000000005</v>
      </c>
      <c r="H866" s="33"/>
    </row>
    <row r="867" spans="2:8" s="1" customFormat="1" ht="16.899999999999999" customHeight="1" x14ac:dyDescent="0.2">
      <c r="B867" s="33"/>
      <c r="C867" s="209" t="s">
        <v>3136</v>
      </c>
      <c r="H867" s="33"/>
    </row>
    <row r="868" spans="2:8" s="1" customFormat="1" ht="16.899999999999999" customHeight="1" x14ac:dyDescent="0.2">
      <c r="B868" s="33"/>
      <c r="C868" s="207" t="s">
        <v>1872</v>
      </c>
      <c r="D868" s="207" t="s">
        <v>3215</v>
      </c>
      <c r="E868" s="18" t="s">
        <v>277</v>
      </c>
      <c r="F868" s="208">
        <v>412.94600000000003</v>
      </c>
      <c r="H868" s="33"/>
    </row>
    <row r="869" spans="2:8" s="1" customFormat="1" ht="16.899999999999999" customHeight="1" x14ac:dyDescent="0.2">
      <c r="B869" s="33"/>
      <c r="C869" s="207" t="s">
        <v>1613</v>
      </c>
      <c r="D869" s="207" t="s">
        <v>3204</v>
      </c>
      <c r="E869" s="18" t="s">
        <v>277</v>
      </c>
      <c r="F869" s="208">
        <v>68.823999999999998</v>
      </c>
      <c r="H869" s="33"/>
    </row>
    <row r="870" spans="2:8" s="1" customFormat="1" ht="16.899999999999999" customHeight="1" x14ac:dyDescent="0.2">
      <c r="B870" s="33"/>
      <c r="C870" s="207" t="s">
        <v>1880</v>
      </c>
      <c r="D870" s="207" t="s">
        <v>3216</v>
      </c>
      <c r="E870" s="18" t="s">
        <v>277</v>
      </c>
      <c r="F870" s="208">
        <v>206.47300000000001</v>
      </c>
      <c r="H870" s="33"/>
    </row>
    <row r="871" spans="2:8" s="1" customFormat="1" ht="16.899999999999999" customHeight="1" x14ac:dyDescent="0.2">
      <c r="B871" s="33"/>
      <c r="C871" s="207" t="s">
        <v>1884</v>
      </c>
      <c r="D871" s="207" t="s">
        <v>3217</v>
      </c>
      <c r="E871" s="18" t="s">
        <v>277</v>
      </c>
      <c r="F871" s="208">
        <v>68.823999999999998</v>
      </c>
      <c r="H871" s="33"/>
    </row>
    <row r="872" spans="2:8" s="1" customFormat="1" ht="16.899999999999999" customHeight="1" x14ac:dyDescent="0.2">
      <c r="B872" s="33"/>
      <c r="C872" s="207" t="s">
        <v>1226</v>
      </c>
      <c r="D872" s="207" t="s">
        <v>3165</v>
      </c>
      <c r="E872" s="18" t="s">
        <v>277</v>
      </c>
      <c r="F872" s="208">
        <v>376.03500000000003</v>
      </c>
      <c r="H872" s="33"/>
    </row>
    <row r="873" spans="2:8" s="1" customFormat="1" ht="16.899999999999999" customHeight="1" x14ac:dyDescent="0.2">
      <c r="B873" s="33"/>
      <c r="C873" s="207" t="s">
        <v>861</v>
      </c>
      <c r="D873" s="207" t="s">
        <v>3153</v>
      </c>
      <c r="E873" s="18" t="s">
        <v>277</v>
      </c>
      <c r="F873" s="208">
        <v>254.035</v>
      </c>
      <c r="H873" s="33"/>
    </row>
    <row r="874" spans="2:8" s="1" customFormat="1" ht="16.899999999999999" customHeight="1" x14ac:dyDescent="0.2">
      <c r="B874" s="33"/>
      <c r="C874" s="207" t="s">
        <v>1234</v>
      </c>
      <c r="D874" s="207" t="s">
        <v>3166</v>
      </c>
      <c r="E874" s="18" t="s">
        <v>277</v>
      </c>
      <c r="F874" s="208">
        <v>376.03500000000003</v>
      </c>
      <c r="H874" s="33"/>
    </row>
    <row r="875" spans="2:8" s="1" customFormat="1" ht="16.899999999999999" customHeight="1" x14ac:dyDescent="0.2">
      <c r="B875" s="33"/>
      <c r="C875" s="207" t="s">
        <v>592</v>
      </c>
      <c r="D875" s="207" t="s">
        <v>3147</v>
      </c>
      <c r="E875" s="18" t="s">
        <v>277</v>
      </c>
      <c r="F875" s="208">
        <v>254.035</v>
      </c>
      <c r="H875" s="33"/>
    </row>
    <row r="876" spans="2:8" s="1" customFormat="1" ht="16.899999999999999" customHeight="1" x14ac:dyDescent="0.2">
      <c r="B876" s="33"/>
      <c r="C876" s="207" t="s">
        <v>609</v>
      </c>
      <c r="D876" s="207" t="s">
        <v>3144</v>
      </c>
      <c r="E876" s="18" t="s">
        <v>277</v>
      </c>
      <c r="F876" s="208">
        <v>486.74799999999999</v>
      </c>
      <c r="H876" s="33"/>
    </row>
    <row r="877" spans="2:8" s="1" customFormat="1" ht="16.899999999999999" customHeight="1" x14ac:dyDescent="0.2">
      <c r="B877" s="33"/>
      <c r="C877" s="207" t="s">
        <v>614</v>
      </c>
      <c r="D877" s="207" t="s">
        <v>615</v>
      </c>
      <c r="E877" s="18" t="s">
        <v>492</v>
      </c>
      <c r="F877" s="208">
        <v>771.43499999999995</v>
      </c>
      <c r="H877" s="33"/>
    </row>
    <row r="878" spans="2:8" s="1" customFormat="1" ht="26.45" customHeight="1" x14ac:dyDescent="0.2">
      <c r="B878" s="33"/>
      <c r="C878" s="202" t="s">
        <v>3222</v>
      </c>
      <c r="D878" s="202" t="s">
        <v>163</v>
      </c>
      <c r="H878" s="33"/>
    </row>
    <row r="879" spans="2:8" s="1" customFormat="1" ht="16.899999999999999" customHeight="1" x14ac:dyDescent="0.2">
      <c r="B879" s="33"/>
      <c r="C879" s="203" t="s">
        <v>1137</v>
      </c>
      <c r="D879" s="204" t="s">
        <v>1138</v>
      </c>
      <c r="E879" s="205" t="s">
        <v>231</v>
      </c>
      <c r="F879" s="206">
        <v>124.8</v>
      </c>
      <c r="H879" s="33"/>
    </row>
    <row r="880" spans="2:8" s="1" customFormat="1" ht="16.899999999999999" customHeight="1" x14ac:dyDescent="0.2">
      <c r="B880" s="33"/>
      <c r="C880" s="207" t="s">
        <v>19</v>
      </c>
      <c r="D880" s="207" t="s">
        <v>1937</v>
      </c>
      <c r="E880" s="18" t="s">
        <v>19</v>
      </c>
      <c r="F880" s="208">
        <v>0</v>
      </c>
      <c r="H880" s="33"/>
    </row>
    <row r="881" spans="2:8" s="1" customFormat="1" ht="16.899999999999999" customHeight="1" x14ac:dyDescent="0.2">
      <c r="B881" s="33"/>
      <c r="C881" s="207" t="s">
        <v>19</v>
      </c>
      <c r="D881" s="207" t="s">
        <v>2247</v>
      </c>
      <c r="E881" s="18" t="s">
        <v>19</v>
      </c>
      <c r="F881" s="208">
        <v>124.8</v>
      </c>
      <c r="H881" s="33"/>
    </row>
    <row r="882" spans="2:8" s="1" customFormat="1" ht="16.899999999999999" customHeight="1" x14ac:dyDescent="0.2">
      <c r="B882" s="33"/>
      <c r="C882" s="207" t="s">
        <v>1137</v>
      </c>
      <c r="D882" s="207" t="s">
        <v>240</v>
      </c>
      <c r="E882" s="18" t="s">
        <v>19</v>
      </c>
      <c r="F882" s="208">
        <v>124.8</v>
      </c>
      <c r="H882" s="33"/>
    </row>
    <row r="883" spans="2:8" s="1" customFormat="1" ht="16.899999999999999" customHeight="1" x14ac:dyDescent="0.2">
      <c r="B883" s="33"/>
      <c r="C883" s="209" t="s">
        <v>3136</v>
      </c>
      <c r="H883" s="33"/>
    </row>
    <row r="884" spans="2:8" s="1" customFormat="1" ht="16.899999999999999" customHeight="1" x14ac:dyDescent="0.2">
      <c r="B884" s="33"/>
      <c r="C884" s="207" t="s">
        <v>1293</v>
      </c>
      <c r="D884" s="207" t="s">
        <v>3156</v>
      </c>
      <c r="E884" s="18" t="s">
        <v>231</v>
      </c>
      <c r="F884" s="208">
        <v>124.8</v>
      </c>
      <c r="H884" s="33"/>
    </row>
    <row r="885" spans="2:8" s="1" customFormat="1" ht="16.899999999999999" customHeight="1" x14ac:dyDescent="0.2">
      <c r="B885" s="33"/>
      <c r="C885" s="207" t="s">
        <v>1855</v>
      </c>
      <c r="D885" s="207" t="s">
        <v>3208</v>
      </c>
      <c r="E885" s="18" t="s">
        <v>231</v>
      </c>
      <c r="F885" s="208">
        <v>124.8</v>
      </c>
      <c r="H885" s="33"/>
    </row>
    <row r="886" spans="2:8" s="1" customFormat="1" ht="16.899999999999999" customHeight="1" x14ac:dyDescent="0.2">
      <c r="B886" s="33"/>
      <c r="C886" s="207" t="s">
        <v>1719</v>
      </c>
      <c r="D886" s="207" t="s">
        <v>3202</v>
      </c>
      <c r="E886" s="18" t="s">
        <v>231</v>
      </c>
      <c r="F886" s="208">
        <v>124.8</v>
      </c>
      <c r="H886" s="33"/>
    </row>
    <row r="887" spans="2:8" s="1" customFormat="1" ht="16.899999999999999" customHeight="1" x14ac:dyDescent="0.2">
      <c r="B887" s="33"/>
      <c r="C887" s="203" t="s">
        <v>808</v>
      </c>
      <c r="D887" s="204" t="s">
        <v>809</v>
      </c>
      <c r="E887" s="205" t="s">
        <v>277</v>
      </c>
      <c r="F887" s="206">
        <v>0.22500000000000001</v>
      </c>
      <c r="H887" s="33"/>
    </row>
    <row r="888" spans="2:8" s="1" customFormat="1" ht="16.899999999999999" customHeight="1" x14ac:dyDescent="0.2">
      <c r="B888" s="33"/>
      <c r="C888" s="207" t="s">
        <v>19</v>
      </c>
      <c r="D888" s="207" t="s">
        <v>2242</v>
      </c>
      <c r="E888" s="18" t="s">
        <v>19</v>
      </c>
      <c r="F888" s="208">
        <v>0.22500000000000001</v>
      </c>
      <c r="H888" s="33"/>
    </row>
    <row r="889" spans="2:8" s="1" customFormat="1" ht="16.899999999999999" customHeight="1" x14ac:dyDescent="0.2">
      <c r="B889" s="33"/>
      <c r="C889" s="207" t="s">
        <v>808</v>
      </c>
      <c r="D889" s="207" t="s">
        <v>240</v>
      </c>
      <c r="E889" s="18" t="s">
        <v>19</v>
      </c>
      <c r="F889" s="208">
        <v>0.22500000000000001</v>
      </c>
      <c r="H889" s="33"/>
    </row>
    <row r="890" spans="2:8" s="1" customFormat="1" ht="16.899999999999999" customHeight="1" x14ac:dyDescent="0.2">
      <c r="B890" s="33"/>
      <c r="C890" s="209" t="s">
        <v>3136</v>
      </c>
      <c r="H890" s="33"/>
    </row>
    <row r="891" spans="2:8" s="1" customFormat="1" ht="16.899999999999999" customHeight="1" x14ac:dyDescent="0.2">
      <c r="B891" s="33"/>
      <c r="C891" s="207" t="s">
        <v>907</v>
      </c>
      <c r="D891" s="207" t="s">
        <v>3150</v>
      </c>
      <c r="E891" s="18" t="s">
        <v>277</v>
      </c>
      <c r="F891" s="208">
        <v>0.22500000000000001</v>
      </c>
      <c r="H891" s="33"/>
    </row>
    <row r="892" spans="2:8" s="1" customFormat="1" ht="16.899999999999999" customHeight="1" x14ac:dyDescent="0.2">
      <c r="B892" s="33"/>
      <c r="C892" s="207" t="s">
        <v>599</v>
      </c>
      <c r="D892" s="207" t="s">
        <v>3148</v>
      </c>
      <c r="E892" s="18" t="s">
        <v>277</v>
      </c>
      <c r="F892" s="208">
        <v>84.772999999999996</v>
      </c>
      <c r="H892" s="33"/>
    </row>
    <row r="893" spans="2:8" s="1" customFormat="1" ht="16.899999999999999" customHeight="1" x14ac:dyDescent="0.2">
      <c r="B893" s="33"/>
      <c r="C893" s="207" t="s">
        <v>614</v>
      </c>
      <c r="D893" s="207" t="s">
        <v>615</v>
      </c>
      <c r="E893" s="18" t="s">
        <v>492</v>
      </c>
      <c r="F893" s="208">
        <v>93.218000000000004</v>
      </c>
      <c r="H893" s="33"/>
    </row>
    <row r="894" spans="2:8" s="1" customFormat="1" ht="16.899999999999999" customHeight="1" x14ac:dyDescent="0.2">
      <c r="B894" s="33"/>
      <c r="C894" s="203" t="s">
        <v>1828</v>
      </c>
      <c r="D894" s="204" t="s">
        <v>2020</v>
      </c>
      <c r="E894" s="205" t="s">
        <v>396</v>
      </c>
      <c r="F894" s="206">
        <v>39</v>
      </c>
      <c r="H894" s="33"/>
    </row>
    <row r="895" spans="2:8" s="1" customFormat="1" ht="16.899999999999999" customHeight="1" x14ac:dyDescent="0.2">
      <c r="B895" s="33"/>
      <c r="C895" s="207" t="s">
        <v>19</v>
      </c>
      <c r="D895" s="207" t="s">
        <v>2248</v>
      </c>
      <c r="E895" s="18" t="s">
        <v>19</v>
      </c>
      <c r="F895" s="208">
        <v>39</v>
      </c>
      <c r="H895" s="33"/>
    </row>
    <row r="896" spans="2:8" s="1" customFormat="1" ht="16.899999999999999" customHeight="1" x14ac:dyDescent="0.2">
      <c r="B896" s="33"/>
      <c r="C896" s="207" t="s">
        <v>1828</v>
      </c>
      <c r="D896" s="207" t="s">
        <v>240</v>
      </c>
      <c r="E896" s="18" t="s">
        <v>19</v>
      </c>
      <c r="F896" s="208">
        <v>39</v>
      </c>
      <c r="H896" s="33"/>
    </row>
    <row r="897" spans="2:8" s="1" customFormat="1" ht="16.899999999999999" customHeight="1" x14ac:dyDescent="0.2">
      <c r="B897" s="33"/>
      <c r="C897" s="209" t="s">
        <v>3136</v>
      </c>
      <c r="H897" s="33"/>
    </row>
    <row r="898" spans="2:8" s="1" customFormat="1" ht="16.899999999999999" customHeight="1" x14ac:dyDescent="0.2">
      <c r="B898" s="33"/>
      <c r="C898" s="207" t="s">
        <v>934</v>
      </c>
      <c r="D898" s="207" t="s">
        <v>3209</v>
      </c>
      <c r="E898" s="18" t="s">
        <v>396</v>
      </c>
      <c r="F898" s="208">
        <v>39</v>
      </c>
      <c r="H898" s="33"/>
    </row>
    <row r="899" spans="2:8" s="1" customFormat="1" ht="16.899999999999999" customHeight="1" x14ac:dyDescent="0.2">
      <c r="B899" s="33"/>
      <c r="C899" s="207" t="s">
        <v>866</v>
      </c>
      <c r="D899" s="207" t="s">
        <v>3189</v>
      </c>
      <c r="E899" s="18" t="s">
        <v>231</v>
      </c>
      <c r="F899" s="208">
        <v>46.8</v>
      </c>
      <c r="H899" s="33"/>
    </row>
    <row r="900" spans="2:8" s="1" customFormat="1" ht="16.899999999999999" customHeight="1" x14ac:dyDescent="0.2">
      <c r="B900" s="33"/>
      <c r="C900" s="207" t="s">
        <v>882</v>
      </c>
      <c r="D900" s="207" t="s">
        <v>3152</v>
      </c>
      <c r="E900" s="18" t="s">
        <v>277</v>
      </c>
      <c r="F900" s="208">
        <v>24.725999999999999</v>
      </c>
      <c r="H900" s="33"/>
    </row>
    <row r="901" spans="2:8" s="1" customFormat="1" ht="16.899999999999999" customHeight="1" x14ac:dyDescent="0.2">
      <c r="B901" s="33"/>
      <c r="C901" s="207" t="s">
        <v>619</v>
      </c>
      <c r="D901" s="207" t="s">
        <v>3190</v>
      </c>
      <c r="E901" s="18" t="s">
        <v>396</v>
      </c>
      <c r="F901" s="208">
        <v>39</v>
      </c>
      <c r="H901" s="33"/>
    </row>
    <row r="902" spans="2:8" s="1" customFormat="1" ht="16.899999999999999" customHeight="1" x14ac:dyDescent="0.2">
      <c r="B902" s="33"/>
      <c r="C902" s="207" t="s">
        <v>896</v>
      </c>
      <c r="D902" s="207" t="s">
        <v>3210</v>
      </c>
      <c r="E902" s="18" t="s">
        <v>396</v>
      </c>
      <c r="F902" s="208">
        <v>39</v>
      </c>
      <c r="H902" s="33"/>
    </row>
    <row r="903" spans="2:8" s="1" customFormat="1" ht="16.899999999999999" customHeight="1" x14ac:dyDescent="0.2">
      <c r="B903" s="33"/>
      <c r="C903" s="207" t="s">
        <v>901</v>
      </c>
      <c r="D903" s="207" t="s">
        <v>3151</v>
      </c>
      <c r="E903" s="18" t="s">
        <v>277</v>
      </c>
      <c r="F903" s="208">
        <v>4.68</v>
      </c>
      <c r="H903" s="33"/>
    </row>
    <row r="904" spans="2:8" s="1" customFormat="1" ht="16.899999999999999" customHeight="1" x14ac:dyDescent="0.2">
      <c r="B904" s="33"/>
      <c r="C904" s="207" t="s">
        <v>986</v>
      </c>
      <c r="D904" s="207" t="s">
        <v>3211</v>
      </c>
      <c r="E904" s="18" t="s">
        <v>396</v>
      </c>
      <c r="F904" s="208">
        <v>39</v>
      </c>
      <c r="H904" s="33"/>
    </row>
    <row r="905" spans="2:8" s="1" customFormat="1" ht="16.899999999999999" customHeight="1" x14ac:dyDescent="0.2">
      <c r="B905" s="33"/>
      <c r="C905" s="207" t="s">
        <v>1309</v>
      </c>
      <c r="D905" s="207" t="s">
        <v>3194</v>
      </c>
      <c r="E905" s="18" t="s">
        <v>396</v>
      </c>
      <c r="F905" s="208">
        <v>78</v>
      </c>
      <c r="H905" s="33"/>
    </row>
    <row r="906" spans="2:8" s="1" customFormat="1" ht="16.899999999999999" customHeight="1" x14ac:dyDescent="0.2">
      <c r="B906" s="33"/>
      <c r="C906" s="207" t="s">
        <v>1314</v>
      </c>
      <c r="D906" s="207" t="s">
        <v>3212</v>
      </c>
      <c r="E906" s="18" t="s">
        <v>396</v>
      </c>
      <c r="F906" s="208">
        <v>78</v>
      </c>
      <c r="H906" s="33"/>
    </row>
    <row r="907" spans="2:8" s="1" customFormat="1" ht="16.899999999999999" customHeight="1" x14ac:dyDescent="0.2">
      <c r="B907" s="33"/>
      <c r="C907" s="207" t="s">
        <v>939</v>
      </c>
      <c r="D907" s="207" t="s">
        <v>940</v>
      </c>
      <c r="E907" s="18" t="s">
        <v>396</v>
      </c>
      <c r="F907" s="208">
        <v>39.585000000000001</v>
      </c>
      <c r="H907" s="33"/>
    </row>
    <row r="908" spans="2:8" s="1" customFormat="1" ht="16.899999999999999" customHeight="1" x14ac:dyDescent="0.2">
      <c r="B908" s="33"/>
      <c r="C908" s="203" t="s">
        <v>811</v>
      </c>
      <c r="D908" s="204" t="s">
        <v>1513</v>
      </c>
      <c r="E908" s="205" t="s">
        <v>277</v>
      </c>
      <c r="F908" s="206">
        <v>4.68</v>
      </c>
      <c r="H908" s="33"/>
    </row>
    <row r="909" spans="2:8" s="1" customFormat="1" ht="16.899999999999999" customHeight="1" x14ac:dyDescent="0.2">
      <c r="B909" s="33"/>
      <c r="C909" s="207" t="s">
        <v>19</v>
      </c>
      <c r="D909" s="207" t="s">
        <v>1914</v>
      </c>
      <c r="E909" s="18" t="s">
        <v>19</v>
      </c>
      <c r="F909" s="208">
        <v>4.68</v>
      </c>
      <c r="H909" s="33"/>
    </row>
    <row r="910" spans="2:8" s="1" customFormat="1" ht="16.899999999999999" customHeight="1" x14ac:dyDescent="0.2">
      <c r="B910" s="33"/>
      <c r="C910" s="207" t="s">
        <v>811</v>
      </c>
      <c r="D910" s="207" t="s">
        <v>240</v>
      </c>
      <c r="E910" s="18" t="s">
        <v>19</v>
      </c>
      <c r="F910" s="208">
        <v>4.68</v>
      </c>
      <c r="H910" s="33"/>
    </row>
    <row r="911" spans="2:8" s="1" customFormat="1" ht="16.899999999999999" customHeight="1" x14ac:dyDescent="0.2">
      <c r="B911" s="33"/>
      <c r="C911" s="209" t="s">
        <v>3136</v>
      </c>
      <c r="H911" s="33"/>
    </row>
    <row r="912" spans="2:8" s="1" customFormat="1" ht="16.899999999999999" customHeight="1" x14ac:dyDescent="0.2">
      <c r="B912" s="33"/>
      <c r="C912" s="207" t="s">
        <v>901</v>
      </c>
      <c r="D912" s="207" t="s">
        <v>3151</v>
      </c>
      <c r="E912" s="18" t="s">
        <v>277</v>
      </c>
      <c r="F912" s="208">
        <v>4.68</v>
      </c>
      <c r="H912" s="33"/>
    </row>
    <row r="913" spans="2:8" s="1" customFormat="1" ht="16.899999999999999" customHeight="1" x14ac:dyDescent="0.2">
      <c r="B913" s="33"/>
      <c r="C913" s="207" t="s">
        <v>599</v>
      </c>
      <c r="D913" s="207" t="s">
        <v>3148</v>
      </c>
      <c r="E913" s="18" t="s">
        <v>277</v>
      </c>
      <c r="F913" s="208">
        <v>84.772999999999996</v>
      </c>
      <c r="H913" s="33"/>
    </row>
    <row r="914" spans="2:8" s="1" customFormat="1" ht="16.899999999999999" customHeight="1" x14ac:dyDescent="0.2">
      <c r="B914" s="33"/>
      <c r="C914" s="207" t="s">
        <v>614</v>
      </c>
      <c r="D914" s="207" t="s">
        <v>615</v>
      </c>
      <c r="E914" s="18" t="s">
        <v>492</v>
      </c>
      <c r="F914" s="208">
        <v>93.218000000000004</v>
      </c>
      <c r="H914" s="33"/>
    </row>
    <row r="915" spans="2:8" s="1" customFormat="1" ht="16.899999999999999" customHeight="1" x14ac:dyDescent="0.2">
      <c r="B915" s="33"/>
      <c r="C915" s="203" t="s">
        <v>813</v>
      </c>
      <c r="D915" s="204" t="s">
        <v>1832</v>
      </c>
      <c r="E915" s="205" t="s">
        <v>277</v>
      </c>
      <c r="F915" s="206">
        <v>51.787999999999997</v>
      </c>
      <c r="H915" s="33"/>
    </row>
    <row r="916" spans="2:8" s="1" customFormat="1" ht="16.899999999999999" customHeight="1" x14ac:dyDescent="0.2">
      <c r="B916" s="33"/>
      <c r="C916" s="207" t="s">
        <v>19</v>
      </c>
      <c r="D916" s="207" t="s">
        <v>1904</v>
      </c>
      <c r="E916" s="18" t="s">
        <v>19</v>
      </c>
      <c r="F916" s="208">
        <v>52.387999999999998</v>
      </c>
      <c r="H916" s="33"/>
    </row>
    <row r="917" spans="2:8" s="1" customFormat="1" ht="16.899999999999999" customHeight="1" x14ac:dyDescent="0.2">
      <c r="B917" s="33"/>
      <c r="C917" s="207" t="s">
        <v>19</v>
      </c>
      <c r="D917" s="207" t="s">
        <v>2044</v>
      </c>
      <c r="E917" s="18" t="s">
        <v>19</v>
      </c>
      <c r="F917" s="208">
        <v>-0.6</v>
      </c>
      <c r="H917" s="33"/>
    </row>
    <row r="918" spans="2:8" s="1" customFormat="1" ht="16.899999999999999" customHeight="1" x14ac:dyDescent="0.2">
      <c r="B918" s="33"/>
      <c r="C918" s="207" t="s">
        <v>813</v>
      </c>
      <c r="D918" s="207" t="s">
        <v>240</v>
      </c>
      <c r="E918" s="18" t="s">
        <v>19</v>
      </c>
      <c r="F918" s="208">
        <v>51.787999999999997</v>
      </c>
      <c r="H918" s="33"/>
    </row>
    <row r="919" spans="2:8" s="1" customFormat="1" ht="16.899999999999999" customHeight="1" x14ac:dyDescent="0.2">
      <c r="B919" s="33"/>
      <c r="C919" s="209" t="s">
        <v>3136</v>
      </c>
      <c r="H919" s="33"/>
    </row>
    <row r="920" spans="2:8" s="1" customFormat="1" ht="16.899999999999999" customHeight="1" x14ac:dyDescent="0.2">
      <c r="B920" s="33"/>
      <c r="C920" s="207" t="s">
        <v>614</v>
      </c>
      <c r="D920" s="207" t="s">
        <v>615</v>
      </c>
      <c r="E920" s="18" t="s">
        <v>492</v>
      </c>
      <c r="F920" s="208">
        <v>51.787999999999997</v>
      </c>
      <c r="H920" s="33"/>
    </row>
    <row r="921" spans="2:8" s="1" customFormat="1" ht="16.899999999999999" customHeight="1" x14ac:dyDescent="0.2">
      <c r="B921" s="33"/>
      <c r="C921" s="207" t="s">
        <v>599</v>
      </c>
      <c r="D921" s="207" t="s">
        <v>3148</v>
      </c>
      <c r="E921" s="18" t="s">
        <v>277</v>
      </c>
      <c r="F921" s="208">
        <v>84.772999999999996</v>
      </c>
      <c r="H921" s="33"/>
    </row>
    <row r="922" spans="2:8" s="1" customFormat="1" ht="16.899999999999999" customHeight="1" x14ac:dyDescent="0.2">
      <c r="B922" s="33"/>
      <c r="C922" s="207" t="s">
        <v>609</v>
      </c>
      <c r="D922" s="207" t="s">
        <v>3144</v>
      </c>
      <c r="E922" s="18" t="s">
        <v>277</v>
      </c>
      <c r="F922" s="208">
        <v>52.387999999999998</v>
      </c>
      <c r="H922" s="33"/>
    </row>
    <row r="923" spans="2:8" s="1" customFormat="1" ht="16.899999999999999" customHeight="1" x14ac:dyDescent="0.2">
      <c r="B923" s="33"/>
      <c r="C923" s="203" t="s">
        <v>1145</v>
      </c>
      <c r="D923" s="204" t="s">
        <v>1146</v>
      </c>
      <c r="E923" s="205" t="s">
        <v>231</v>
      </c>
      <c r="F923" s="206">
        <v>50.73</v>
      </c>
      <c r="H923" s="33"/>
    </row>
    <row r="924" spans="2:8" s="1" customFormat="1" ht="16.899999999999999" customHeight="1" x14ac:dyDescent="0.2">
      <c r="B924" s="33"/>
      <c r="C924" s="207" t="s">
        <v>19</v>
      </c>
      <c r="D924" s="207" t="s">
        <v>1927</v>
      </c>
      <c r="E924" s="18" t="s">
        <v>19</v>
      </c>
      <c r="F924" s="208">
        <v>0</v>
      </c>
      <c r="H924" s="33"/>
    </row>
    <row r="925" spans="2:8" s="1" customFormat="1" ht="16.899999999999999" customHeight="1" x14ac:dyDescent="0.2">
      <c r="B925" s="33"/>
      <c r="C925" s="207" t="s">
        <v>19</v>
      </c>
      <c r="D925" s="207" t="s">
        <v>2244</v>
      </c>
      <c r="E925" s="18" t="s">
        <v>19</v>
      </c>
      <c r="F925" s="208">
        <v>50.73</v>
      </c>
      <c r="H925" s="33"/>
    </row>
    <row r="926" spans="2:8" s="1" customFormat="1" ht="16.899999999999999" customHeight="1" x14ac:dyDescent="0.2">
      <c r="B926" s="33"/>
      <c r="C926" s="207" t="s">
        <v>1145</v>
      </c>
      <c r="D926" s="207" t="s">
        <v>240</v>
      </c>
      <c r="E926" s="18" t="s">
        <v>19</v>
      </c>
      <c r="F926" s="208">
        <v>50.73</v>
      </c>
      <c r="H926" s="33"/>
    </row>
    <row r="927" spans="2:8" s="1" customFormat="1" ht="16.899999999999999" customHeight="1" x14ac:dyDescent="0.2">
      <c r="B927" s="33"/>
      <c r="C927" s="209" t="s">
        <v>3136</v>
      </c>
      <c r="H927" s="33"/>
    </row>
    <row r="928" spans="2:8" s="1" customFormat="1" ht="16.899999999999999" customHeight="1" x14ac:dyDescent="0.2">
      <c r="B928" s="33"/>
      <c r="C928" s="207" t="s">
        <v>1461</v>
      </c>
      <c r="D928" s="207" t="s">
        <v>3199</v>
      </c>
      <c r="E928" s="18" t="s">
        <v>231</v>
      </c>
      <c r="F928" s="208">
        <v>50.73</v>
      </c>
      <c r="H928" s="33"/>
    </row>
    <row r="929" spans="2:8" s="1" customFormat="1" ht="16.899999999999999" customHeight="1" x14ac:dyDescent="0.2">
      <c r="B929" s="33"/>
      <c r="C929" s="207" t="s">
        <v>1162</v>
      </c>
      <c r="D929" s="207" t="s">
        <v>3163</v>
      </c>
      <c r="E929" s="18" t="s">
        <v>231</v>
      </c>
      <c r="F929" s="208">
        <v>50.73</v>
      </c>
      <c r="H929" s="33"/>
    </row>
    <row r="930" spans="2:8" s="1" customFormat="1" ht="16.899999999999999" customHeight="1" x14ac:dyDescent="0.2">
      <c r="B930" s="33"/>
      <c r="C930" s="207" t="s">
        <v>1841</v>
      </c>
      <c r="D930" s="207" t="s">
        <v>3213</v>
      </c>
      <c r="E930" s="18" t="s">
        <v>231</v>
      </c>
      <c r="F930" s="208">
        <v>50.73</v>
      </c>
      <c r="H930" s="33"/>
    </row>
    <row r="931" spans="2:8" s="1" customFormat="1" ht="16.899999999999999" customHeight="1" x14ac:dyDescent="0.2">
      <c r="B931" s="33"/>
      <c r="C931" s="207" t="s">
        <v>1851</v>
      </c>
      <c r="D931" s="207" t="s">
        <v>3214</v>
      </c>
      <c r="E931" s="18" t="s">
        <v>231</v>
      </c>
      <c r="F931" s="208">
        <v>50.73</v>
      </c>
      <c r="H931" s="33"/>
    </row>
    <row r="932" spans="2:8" s="1" customFormat="1" ht="16.899999999999999" customHeight="1" x14ac:dyDescent="0.2">
      <c r="B932" s="33"/>
      <c r="C932" s="207" t="s">
        <v>1872</v>
      </c>
      <c r="D932" s="207" t="s">
        <v>3215</v>
      </c>
      <c r="E932" s="18" t="s">
        <v>277</v>
      </c>
      <c r="F932" s="208">
        <v>51.223999999999997</v>
      </c>
      <c r="H932" s="33"/>
    </row>
    <row r="933" spans="2:8" s="1" customFormat="1" ht="16.899999999999999" customHeight="1" x14ac:dyDescent="0.2">
      <c r="B933" s="33"/>
      <c r="C933" s="207" t="s">
        <v>1699</v>
      </c>
      <c r="D933" s="207" t="s">
        <v>3200</v>
      </c>
      <c r="E933" s="18" t="s">
        <v>231</v>
      </c>
      <c r="F933" s="208">
        <v>50.73</v>
      </c>
      <c r="H933" s="33"/>
    </row>
    <row r="934" spans="2:8" s="1" customFormat="1" ht="16.899999999999999" customHeight="1" x14ac:dyDescent="0.2">
      <c r="B934" s="33"/>
      <c r="C934" s="207" t="s">
        <v>1289</v>
      </c>
      <c r="D934" s="207" t="s">
        <v>3164</v>
      </c>
      <c r="E934" s="18" t="s">
        <v>231</v>
      </c>
      <c r="F934" s="208">
        <v>50.73</v>
      </c>
      <c r="H934" s="33"/>
    </row>
    <row r="935" spans="2:8" s="1" customFormat="1" ht="16.899999999999999" customHeight="1" x14ac:dyDescent="0.2">
      <c r="B935" s="33"/>
      <c r="C935" s="203" t="s">
        <v>816</v>
      </c>
      <c r="D935" s="204" t="s">
        <v>817</v>
      </c>
      <c r="E935" s="205" t="s">
        <v>277</v>
      </c>
      <c r="F935" s="206">
        <v>24.725999999999999</v>
      </c>
      <c r="H935" s="33"/>
    </row>
    <row r="936" spans="2:8" s="1" customFormat="1" ht="16.899999999999999" customHeight="1" x14ac:dyDescent="0.2">
      <c r="B936" s="33"/>
      <c r="C936" s="207" t="s">
        <v>819</v>
      </c>
      <c r="D936" s="207" t="s">
        <v>1907</v>
      </c>
      <c r="E936" s="18" t="s">
        <v>19</v>
      </c>
      <c r="F936" s="208">
        <v>28.08</v>
      </c>
      <c r="H936" s="33"/>
    </row>
    <row r="937" spans="2:8" s="1" customFormat="1" ht="16.899999999999999" customHeight="1" x14ac:dyDescent="0.2">
      <c r="B937" s="33"/>
      <c r="C937" s="207" t="s">
        <v>19</v>
      </c>
      <c r="D937" s="207" t="s">
        <v>1908</v>
      </c>
      <c r="E937" s="18" t="s">
        <v>19</v>
      </c>
      <c r="F937" s="208">
        <v>-3.3540000000000001</v>
      </c>
      <c r="H937" s="33"/>
    </row>
    <row r="938" spans="2:8" s="1" customFormat="1" ht="16.899999999999999" customHeight="1" x14ac:dyDescent="0.2">
      <c r="B938" s="33"/>
      <c r="C938" s="207" t="s">
        <v>816</v>
      </c>
      <c r="D938" s="207" t="s">
        <v>240</v>
      </c>
      <c r="E938" s="18" t="s">
        <v>19</v>
      </c>
      <c r="F938" s="208">
        <v>24.725999999999999</v>
      </c>
      <c r="H938" s="33"/>
    </row>
    <row r="939" spans="2:8" s="1" customFormat="1" ht="16.899999999999999" customHeight="1" x14ac:dyDescent="0.2">
      <c r="B939" s="33"/>
      <c r="C939" s="209" t="s">
        <v>3136</v>
      </c>
      <c r="H939" s="33"/>
    </row>
    <row r="940" spans="2:8" s="1" customFormat="1" ht="16.899999999999999" customHeight="1" x14ac:dyDescent="0.2">
      <c r="B940" s="33"/>
      <c r="C940" s="207" t="s">
        <v>882</v>
      </c>
      <c r="D940" s="207" t="s">
        <v>3152</v>
      </c>
      <c r="E940" s="18" t="s">
        <v>277</v>
      </c>
      <c r="F940" s="208">
        <v>24.725999999999999</v>
      </c>
      <c r="H940" s="33"/>
    </row>
    <row r="941" spans="2:8" s="1" customFormat="1" ht="16.899999999999999" customHeight="1" x14ac:dyDescent="0.2">
      <c r="B941" s="33"/>
      <c r="C941" s="207" t="s">
        <v>890</v>
      </c>
      <c r="D941" s="207" t="s">
        <v>891</v>
      </c>
      <c r="E941" s="18" t="s">
        <v>492</v>
      </c>
      <c r="F941" s="208">
        <v>44.506999999999998</v>
      </c>
      <c r="H941" s="33"/>
    </row>
    <row r="942" spans="2:8" s="1" customFormat="1" ht="16.899999999999999" customHeight="1" x14ac:dyDescent="0.2">
      <c r="B942" s="33"/>
      <c r="C942" s="203" t="s">
        <v>819</v>
      </c>
      <c r="D942" s="204" t="s">
        <v>820</v>
      </c>
      <c r="E942" s="205" t="s">
        <v>277</v>
      </c>
      <c r="F942" s="206">
        <v>28.08</v>
      </c>
      <c r="H942" s="33"/>
    </row>
    <row r="943" spans="2:8" s="1" customFormat="1" ht="16.899999999999999" customHeight="1" x14ac:dyDescent="0.2">
      <c r="B943" s="33"/>
      <c r="C943" s="207" t="s">
        <v>819</v>
      </c>
      <c r="D943" s="207" t="s">
        <v>1907</v>
      </c>
      <c r="E943" s="18" t="s">
        <v>19</v>
      </c>
      <c r="F943" s="208">
        <v>28.08</v>
      </c>
      <c r="H943" s="33"/>
    </row>
    <row r="944" spans="2:8" s="1" customFormat="1" ht="16.899999999999999" customHeight="1" x14ac:dyDescent="0.2">
      <c r="B944" s="33"/>
      <c r="C944" s="209" t="s">
        <v>3136</v>
      </c>
      <c r="H944" s="33"/>
    </row>
    <row r="945" spans="2:8" s="1" customFormat="1" ht="16.899999999999999" customHeight="1" x14ac:dyDescent="0.2">
      <c r="B945" s="33"/>
      <c r="C945" s="207" t="s">
        <v>882</v>
      </c>
      <c r="D945" s="207" t="s">
        <v>3152</v>
      </c>
      <c r="E945" s="18" t="s">
        <v>277</v>
      </c>
      <c r="F945" s="208">
        <v>24.725999999999999</v>
      </c>
      <c r="H945" s="33"/>
    </row>
    <row r="946" spans="2:8" s="1" customFormat="1" ht="16.899999999999999" customHeight="1" x14ac:dyDescent="0.2">
      <c r="B946" s="33"/>
      <c r="C946" s="207" t="s">
        <v>599</v>
      </c>
      <c r="D946" s="207" t="s">
        <v>3148</v>
      </c>
      <c r="E946" s="18" t="s">
        <v>277</v>
      </c>
      <c r="F946" s="208">
        <v>84.772999999999996</v>
      </c>
      <c r="H946" s="33"/>
    </row>
    <row r="947" spans="2:8" s="1" customFormat="1" ht="16.899999999999999" customHeight="1" x14ac:dyDescent="0.2">
      <c r="B947" s="33"/>
      <c r="C947" s="207" t="s">
        <v>614</v>
      </c>
      <c r="D947" s="207" t="s">
        <v>615</v>
      </c>
      <c r="E947" s="18" t="s">
        <v>492</v>
      </c>
      <c r="F947" s="208">
        <v>93.218000000000004</v>
      </c>
      <c r="H947" s="33"/>
    </row>
    <row r="948" spans="2:8" s="1" customFormat="1" ht="16.899999999999999" customHeight="1" x14ac:dyDescent="0.2">
      <c r="B948" s="33"/>
      <c r="C948" s="203" t="s">
        <v>1351</v>
      </c>
      <c r="D948" s="204" t="s">
        <v>1352</v>
      </c>
      <c r="E948" s="205" t="s">
        <v>231</v>
      </c>
      <c r="F948" s="206">
        <v>1.2</v>
      </c>
      <c r="H948" s="33"/>
    </row>
    <row r="949" spans="2:8" s="1" customFormat="1" ht="16.899999999999999" customHeight="1" x14ac:dyDescent="0.2">
      <c r="B949" s="33"/>
      <c r="C949" s="207" t="s">
        <v>19</v>
      </c>
      <c r="D949" s="207" t="s">
        <v>2238</v>
      </c>
      <c r="E949" s="18" t="s">
        <v>19</v>
      </c>
      <c r="F949" s="208">
        <v>1.2</v>
      </c>
      <c r="H949" s="33"/>
    </row>
    <row r="950" spans="2:8" s="1" customFormat="1" ht="16.899999999999999" customHeight="1" x14ac:dyDescent="0.2">
      <c r="B950" s="33"/>
      <c r="C950" s="207" t="s">
        <v>1351</v>
      </c>
      <c r="D950" s="207" t="s">
        <v>310</v>
      </c>
      <c r="E950" s="18" t="s">
        <v>19</v>
      </c>
      <c r="F950" s="208">
        <v>1.2</v>
      </c>
      <c r="H950" s="33"/>
    </row>
    <row r="951" spans="2:8" s="1" customFormat="1" ht="16.899999999999999" customHeight="1" x14ac:dyDescent="0.2">
      <c r="B951" s="33"/>
      <c r="C951" s="209" t="s">
        <v>3136</v>
      </c>
      <c r="H951" s="33"/>
    </row>
    <row r="952" spans="2:8" s="1" customFormat="1" ht="16.899999999999999" customHeight="1" x14ac:dyDescent="0.2">
      <c r="B952" s="33"/>
      <c r="C952" s="207" t="s">
        <v>1422</v>
      </c>
      <c r="D952" s="207" t="s">
        <v>3174</v>
      </c>
      <c r="E952" s="18" t="s">
        <v>231</v>
      </c>
      <c r="F952" s="208">
        <v>3</v>
      </c>
      <c r="H952" s="33"/>
    </row>
    <row r="953" spans="2:8" s="1" customFormat="1" ht="16.899999999999999" customHeight="1" x14ac:dyDescent="0.2">
      <c r="B953" s="33"/>
      <c r="C953" s="207" t="s">
        <v>299</v>
      </c>
      <c r="D953" s="207" t="s">
        <v>3219</v>
      </c>
      <c r="E953" s="18" t="s">
        <v>231</v>
      </c>
      <c r="F953" s="208">
        <v>3</v>
      </c>
      <c r="H953" s="33"/>
    </row>
    <row r="954" spans="2:8" s="1" customFormat="1" ht="16.899999999999999" customHeight="1" x14ac:dyDescent="0.2">
      <c r="B954" s="33"/>
      <c r="C954" s="207" t="s">
        <v>1872</v>
      </c>
      <c r="D954" s="207" t="s">
        <v>3215</v>
      </c>
      <c r="E954" s="18" t="s">
        <v>277</v>
      </c>
      <c r="F954" s="208">
        <v>51.223999999999997</v>
      </c>
      <c r="H954" s="33"/>
    </row>
    <row r="955" spans="2:8" s="1" customFormat="1" ht="16.899999999999999" customHeight="1" x14ac:dyDescent="0.2">
      <c r="B955" s="33"/>
      <c r="C955" s="207" t="s">
        <v>1427</v>
      </c>
      <c r="D955" s="207" t="s">
        <v>3176</v>
      </c>
      <c r="E955" s="18" t="s">
        <v>231</v>
      </c>
      <c r="F955" s="208">
        <v>3</v>
      </c>
      <c r="H955" s="33"/>
    </row>
    <row r="956" spans="2:8" s="1" customFormat="1" ht="16.899999999999999" customHeight="1" x14ac:dyDescent="0.2">
      <c r="B956" s="33"/>
      <c r="C956" s="207" t="s">
        <v>1433</v>
      </c>
      <c r="D956" s="207" t="s">
        <v>3177</v>
      </c>
      <c r="E956" s="18" t="s">
        <v>231</v>
      </c>
      <c r="F956" s="208">
        <v>3</v>
      </c>
      <c r="H956" s="33"/>
    </row>
    <row r="957" spans="2:8" s="1" customFormat="1" ht="16.899999999999999" customHeight="1" x14ac:dyDescent="0.2">
      <c r="B957" s="33"/>
      <c r="C957" s="207" t="s">
        <v>1437</v>
      </c>
      <c r="D957" s="207" t="s">
        <v>3178</v>
      </c>
      <c r="E957" s="18" t="s">
        <v>231</v>
      </c>
      <c r="F957" s="208">
        <v>3</v>
      </c>
      <c r="H957" s="33"/>
    </row>
    <row r="958" spans="2:8" s="1" customFormat="1" ht="16.899999999999999" customHeight="1" x14ac:dyDescent="0.2">
      <c r="B958" s="33"/>
      <c r="C958" s="207" t="s">
        <v>349</v>
      </c>
      <c r="D958" s="207" t="s">
        <v>3179</v>
      </c>
      <c r="E958" s="18" t="s">
        <v>277</v>
      </c>
      <c r="F958" s="208">
        <v>0.3</v>
      </c>
      <c r="H958" s="33"/>
    </row>
    <row r="959" spans="2:8" s="1" customFormat="1" ht="16.899999999999999" customHeight="1" x14ac:dyDescent="0.2">
      <c r="B959" s="33"/>
      <c r="C959" s="207" t="s">
        <v>332</v>
      </c>
      <c r="D959" s="207" t="s">
        <v>333</v>
      </c>
      <c r="E959" s="18" t="s">
        <v>334</v>
      </c>
      <c r="F959" s="208">
        <v>4.4999999999999998E-2</v>
      </c>
      <c r="H959" s="33"/>
    </row>
    <row r="960" spans="2:8" s="1" customFormat="1" ht="16.899999999999999" customHeight="1" x14ac:dyDescent="0.2">
      <c r="B960" s="33"/>
      <c r="C960" s="207" t="s">
        <v>614</v>
      </c>
      <c r="D960" s="207" t="s">
        <v>615</v>
      </c>
      <c r="E960" s="18" t="s">
        <v>492</v>
      </c>
      <c r="F960" s="208">
        <v>93.218000000000004</v>
      </c>
      <c r="H960" s="33"/>
    </row>
    <row r="961" spans="2:8" s="1" customFormat="1" ht="16.899999999999999" customHeight="1" x14ac:dyDescent="0.2">
      <c r="B961" s="33"/>
      <c r="C961" s="203" t="s">
        <v>603</v>
      </c>
      <c r="D961" s="204" t="s">
        <v>822</v>
      </c>
      <c r="E961" s="205" t="s">
        <v>277</v>
      </c>
      <c r="F961" s="206">
        <v>84.772999999999996</v>
      </c>
      <c r="H961" s="33"/>
    </row>
    <row r="962" spans="2:8" s="1" customFormat="1" ht="16.899999999999999" customHeight="1" x14ac:dyDescent="0.2">
      <c r="B962" s="33"/>
      <c r="C962" s="207" t="s">
        <v>19</v>
      </c>
      <c r="D962" s="207" t="s">
        <v>873</v>
      </c>
      <c r="E962" s="18" t="s">
        <v>19</v>
      </c>
      <c r="F962" s="208">
        <v>32.984999999999999</v>
      </c>
      <c r="H962" s="33"/>
    </row>
    <row r="963" spans="2:8" s="1" customFormat="1" ht="16.899999999999999" customHeight="1" x14ac:dyDescent="0.2">
      <c r="B963" s="33"/>
      <c r="C963" s="207" t="s">
        <v>19</v>
      </c>
      <c r="D963" s="207" t="s">
        <v>813</v>
      </c>
      <c r="E963" s="18" t="s">
        <v>19</v>
      </c>
      <c r="F963" s="208">
        <v>51.787999999999997</v>
      </c>
      <c r="H963" s="33"/>
    </row>
    <row r="964" spans="2:8" s="1" customFormat="1" ht="16.899999999999999" customHeight="1" x14ac:dyDescent="0.2">
      <c r="B964" s="33"/>
      <c r="C964" s="207" t="s">
        <v>603</v>
      </c>
      <c r="D964" s="207" t="s">
        <v>240</v>
      </c>
      <c r="E964" s="18" t="s">
        <v>19</v>
      </c>
      <c r="F964" s="208">
        <v>84.772999999999996</v>
      </c>
      <c r="H964" s="33"/>
    </row>
    <row r="965" spans="2:8" s="1" customFormat="1" ht="16.899999999999999" customHeight="1" x14ac:dyDescent="0.2">
      <c r="B965" s="33"/>
      <c r="C965" s="209" t="s">
        <v>3136</v>
      </c>
      <c r="H965" s="33"/>
    </row>
    <row r="966" spans="2:8" s="1" customFormat="1" ht="16.899999999999999" customHeight="1" x14ac:dyDescent="0.2">
      <c r="B966" s="33"/>
      <c r="C966" s="207" t="s">
        <v>599</v>
      </c>
      <c r="D966" s="207" t="s">
        <v>3148</v>
      </c>
      <c r="E966" s="18" t="s">
        <v>277</v>
      </c>
      <c r="F966" s="208">
        <v>84.772999999999996</v>
      </c>
      <c r="H966" s="33"/>
    </row>
    <row r="967" spans="2:8" s="1" customFormat="1" ht="16.899999999999999" customHeight="1" x14ac:dyDescent="0.2">
      <c r="B967" s="33"/>
      <c r="C967" s="207" t="s">
        <v>1226</v>
      </c>
      <c r="D967" s="207" t="s">
        <v>3165</v>
      </c>
      <c r="E967" s="18" t="s">
        <v>277</v>
      </c>
      <c r="F967" s="208">
        <v>51.078000000000003</v>
      </c>
      <c r="H967" s="33"/>
    </row>
    <row r="968" spans="2:8" s="1" customFormat="1" ht="16.899999999999999" customHeight="1" x14ac:dyDescent="0.2">
      <c r="B968" s="33"/>
      <c r="C968" s="207" t="s">
        <v>861</v>
      </c>
      <c r="D968" s="207" t="s">
        <v>3153</v>
      </c>
      <c r="E968" s="18" t="s">
        <v>277</v>
      </c>
      <c r="F968" s="208">
        <v>33.695</v>
      </c>
      <c r="H968" s="33"/>
    </row>
    <row r="969" spans="2:8" s="1" customFormat="1" ht="16.899999999999999" customHeight="1" x14ac:dyDescent="0.2">
      <c r="B969" s="33"/>
      <c r="C969" s="207" t="s">
        <v>1234</v>
      </c>
      <c r="D969" s="207" t="s">
        <v>3166</v>
      </c>
      <c r="E969" s="18" t="s">
        <v>277</v>
      </c>
      <c r="F969" s="208">
        <v>51.078000000000003</v>
      </c>
      <c r="H969" s="33"/>
    </row>
    <row r="970" spans="2:8" s="1" customFormat="1" ht="16.899999999999999" customHeight="1" x14ac:dyDescent="0.2">
      <c r="B970" s="33"/>
      <c r="C970" s="207" t="s">
        <v>592</v>
      </c>
      <c r="D970" s="207" t="s">
        <v>3147</v>
      </c>
      <c r="E970" s="18" t="s">
        <v>277</v>
      </c>
      <c r="F970" s="208">
        <v>33.695</v>
      </c>
      <c r="H970" s="33"/>
    </row>
    <row r="971" spans="2:8" s="1" customFormat="1" ht="16.899999999999999" customHeight="1" x14ac:dyDescent="0.2">
      <c r="B971" s="33"/>
      <c r="C971" s="207" t="s">
        <v>605</v>
      </c>
      <c r="D971" s="207" t="s">
        <v>3143</v>
      </c>
      <c r="E971" s="18" t="s">
        <v>492</v>
      </c>
      <c r="F971" s="208">
        <v>152.59100000000001</v>
      </c>
      <c r="H971" s="33"/>
    </row>
    <row r="972" spans="2:8" s="1" customFormat="1" ht="16.899999999999999" customHeight="1" x14ac:dyDescent="0.2">
      <c r="B972" s="33"/>
      <c r="C972" s="207" t="s">
        <v>609</v>
      </c>
      <c r="D972" s="207" t="s">
        <v>3144</v>
      </c>
      <c r="E972" s="18" t="s">
        <v>277</v>
      </c>
      <c r="F972" s="208">
        <v>52.387999999999998</v>
      </c>
      <c r="H972" s="33"/>
    </row>
    <row r="973" spans="2:8" s="1" customFormat="1" ht="16.899999999999999" customHeight="1" x14ac:dyDescent="0.2">
      <c r="B973" s="33"/>
      <c r="C973" s="203" t="s">
        <v>50</v>
      </c>
      <c r="D973" s="204" t="s">
        <v>1521</v>
      </c>
      <c r="E973" s="205" t="s">
        <v>277</v>
      </c>
      <c r="F973" s="206">
        <v>85.373000000000005</v>
      </c>
      <c r="H973" s="33"/>
    </row>
    <row r="974" spans="2:8" s="1" customFormat="1" ht="16.899999999999999" customHeight="1" x14ac:dyDescent="0.2">
      <c r="B974" s="33"/>
      <c r="C974" s="207" t="s">
        <v>19</v>
      </c>
      <c r="D974" s="207" t="s">
        <v>837</v>
      </c>
      <c r="E974" s="18" t="s">
        <v>19</v>
      </c>
      <c r="F974" s="208">
        <v>0</v>
      </c>
      <c r="H974" s="33"/>
    </row>
    <row r="975" spans="2:8" s="1" customFormat="1" ht="16.899999999999999" customHeight="1" x14ac:dyDescent="0.2">
      <c r="B975" s="33"/>
      <c r="C975" s="207" t="s">
        <v>19</v>
      </c>
      <c r="D975" s="207" t="s">
        <v>2230</v>
      </c>
      <c r="E975" s="18" t="s">
        <v>19</v>
      </c>
      <c r="F975" s="208">
        <v>99.683999999999997</v>
      </c>
      <c r="H975" s="33"/>
    </row>
    <row r="976" spans="2:8" s="1" customFormat="1" ht="16.899999999999999" customHeight="1" x14ac:dyDescent="0.2">
      <c r="B976" s="33"/>
      <c r="C976" s="207" t="s">
        <v>19</v>
      </c>
      <c r="D976" s="207" t="s">
        <v>842</v>
      </c>
      <c r="E976" s="18" t="s">
        <v>19</v>
      </c>
      <c r="F976" s="208">
        <v>0</v>
      </c>
      <c r="H976" s="33"/>
    </row>
    <row r="977" spans="2:8" s="1" customFormat="1" ht="16.899999999999999" customHeight="1" x14ac:dyDescent="0.2">
      <c r="B977" s="33"/>
      <c r="C977" s="207" t="s">
        <v>19</v>
      </c>
      <c r="D977" s="207" t="s">
        <v>2231</v>
      </c>
      <c r="E977" s="18" t="s">
        <v>19</v>
      </c>
      <c r="F977" s="208">
        <v>7.524</v>
      </c>
      <c r="H977" s="33"/>
    </row>
    <row r="978" spans="2:8" s="1" customFormat="1" ht="16.899999999999999" customHeight="1" x14ac:dyDescent="0.2">
      <c r="B978" s="33"/>
      <c r="C978" s="207" t="s">
        <v>19</v>
      </c>
      <c r="D978" s="207" t="s">
        <v>2232</v>
      </c>
      <c r="E978" s="18" t="s">
        <v>19</v>
      </c>
      <c r="F978" s="208">
        <v>2.1880000000000002</v>
      </c>
      <c r="H978" s="33"/>
    </row>
    <row r="979" spans="2:8" s="1" customFormat="1" ht="16.899999999999999" customHeight="1" x14ac:dyDescent="0.2">
      <c r="B979" s="33"/>
      <c r="C979" s="207" t="s">
        <v>19</v>
      </c>
      <c r="D979" s="207" t="s">
        <v>1200</v>
      </c>
      <c r="E979" s="18" t="s">
        <v>19</v>
      </c>
      <c r="F979" s="208">
        <v>0</v>
      </c>
      <c r="H979" s="33"/>
    </row>
    <row r="980" spans="2:8" s="1" customFormat="1" ht="16.899999999999999" customHeight="1" x14ac:dyDescent="0.2">
      <c r="B980" s="33"/>
      <c r="C980" s="207" t="s">
        <v>19</v>
      </c>
      <c r="D980" s="207" t="s">
        <v>1879</v>
      </c>
      <c r="E980" s="18" t="s">
        <v>19</v>
      </c>
      <c r="F980" s="208">
        <v>-23.843</v>
      </c>
      <c r="H980" s="33"/>
    </row>
    <row r="981" spans="2:8" s="1" customFormat="1" ht="16.899999999999999" customHeight="1" x14ac:dyDescent="0.2">
      <c r="B981" s="33"/>
      <c r="C981" s="207" t="s">
        <v>19</v>
      </c>
      <c r="D981" s="207" t="s">
        <v>1628</v>
      </c>
      <c r="E981" s="18" t="s">
        <v>19</v>
      </c>
      <c r="F981" s="208">
        <v>-0.18</v>
      </c>
      <c r="H981" s="33"/>
    </row>
    <row r="982" spans="2:8" s="1" customFormat="1" ht="16.899999999999999" customHeight="1" x14ac:dyDescent="0.2">
      <c r="B982" s="33"/>
      <c r="C982" s="207" t="s">
        <v>50</v>
      </c>
      <c r="D982" s="207" t="s">
        <v>310</v>
      </c>
      <c r="E982" s="18" t="s">
        <v>19</v>
      </c>
      <c r="F982" s="208">
        <v>85.373000000000005</v>
      </c>
      <c r="H982" s="33"/>
    </row>
    <row r="983" spans="2:8" s="1" customFormat="1" ht="16.899999999999999" customHeight="1" x14ac:dyDescent="0.2">
      <c r="B983" s="33"/>
      <c r="C983" s="209" t="s">
        <v>3136</v>
      </c>
      <c r="H983" s="33"/>
    </row>
    <row r="984" spans="2:8" s="1" customFormat="1" ht="16.899999999999999" customHeight="1" x14ac:dyDescent="0.2">
      <c r="B984" s="33"/>
      <c r="C984" s="207" t="s">
        <v>1872</v>
      </c>
      <c r="D984" s="207" t="s">
        <v>3215</v>
      </c>
      <c r="E984" s="18" t="s">
        <v>277</v>
      </c>
      <c r="F984" s="208">
        <v>51.223999999999997</v>
      </c>
      <c r="H984" s="33"/>
    </row>
    <row r="985" spans="2:8" s="1" customFormat="1" ht="16.899999999999999" customHeight="1" x14ac:dyDescent="0.2">
      <c r="B985" s="33"/>
      <c r="C985" s="207" t="s">
        <v>1613</v>
      </c>
      <c r="D985" s="207" t="s">
        <v>3204</v>
      </c>
      <c r="E985" s="18" t="s">
        <v>277</v>
      </c>
      <c r="F985" s="208">
        <v>8.5370000000000008</v>
      </c>
      <c r="H985" s="33"/>
    </row>
    <row r="986" spans="2:8" s="1" customFormat="1" ht="16.899999999999999" customHeight="1" x14ac:dyDescent="0.2">
      <c r="B986" s="33"/>
      <c r="C986" s="207" t="s">
        <v>1880</v>
      </c>
      <c r="D986" s="207" t="s">
        <v>3216</v>
      </c>
      <c r="E986" s="18" t="s">
        <v>277</v>
      </c>
      <c r="F986" s="208">
        <v>25.611999999999998</v>
      </c>
      <c r="H986" s="33"/>
    </row>
    <row r="987" spans="2:8" s="1" customFormat="1" ht="16.899999999999999" customHeight="1" x14ac:dyDescent="0.2">
      <c r="B987" s="33"/>
      <c r="C987" s="207" t="s">
        <v>1884</v>
      </c>
      <c r="D987" s="207" t="s">
        <v>3217</v>
      </c>
      <c r="E987" s="18" t="s">
        <v>277</v>
      </c>
      <c r="F987" s="208">
        <v>8.5370000000000008</v>
      </c>
      <c r="H987" s="33"/>
    </row>
    <row r="988" spans="2:8" s="1" customFormat="1" ht="16.899999999999999" customHeight="1" x14ac:dyDescent="0.2">
      <c r="B988" s="33"/>
      <c r="C988" s="207" t="s">
        <v>1226</v>
      </c>
      <c r="D988" s="207" t="s">
        <v>3165</v>
      </c>
      <c r="E988" s="18" t="s">
        <v>277</v>
      </c>
      <c r="F988" s="208">
        <v>51.078000000000003</v>
      </c>
      <c r="H988" s="33"/>
    </row>
    <row r="989" spans="2:8" s="1" customFormat="1" ht="16.899999999999999" customHeight="1" x14ac:dyDescent="0.2">
      <c r="B989" s="33"/>
      <c r="C989" s="207" t="s">
        <v>861</v>
      </c>
      <c r="D989" s="207" t="s">
        <v>3153</v>
      </c>
      <c r="E989" s="18" t="s">
        <v>277</v>
      </c>
      <c r="F989" s="208">
        <v>33.695</v>
      </c>
      <c r="H989" s="33"/>
    </row>
    <row r="990" spans="2:8" s="1" customFormat="1" ht="16.899999999999999" customHeight="1" x14ac:dyDescent="0.2">
      <c r="B990" s="33"/>
      <c r="C990" s="207" t="s">
        <v>1234</v>
      </c>
      <c r="D990" s="207" t="s">
        <v>3166</v>
      </c>
      <c r="E990" s="18" t="s">
        <v>277</v>
      </c>
      <c r="F990" s="208">
        <v>51.078000000000003</v>
      </c>
      <c r="H990" s="33"/>
    </row>
    <row r="991" spans="2:8" s="1" customFormat="1" ht="16.899999999999999" customHeight="1" x14ac:dyDescent="0.2">
      <c r="B991" s="33"/>
      <c r="C991" s="207" t="s">
        <v>592</v>
      </c>
      <c r="D991" s="207" t="s">
        <v>3147</v>
      </c>
      <c r="E991" s="18" t="s">
        <v>277</v>
      </c>
      <c r="F991" s="208">
        <v>33.695</v>
      </c>
      <c r="H991" s="33"/>
    </row>
    <row r="992" spans="2:8" s="1" customFormat="1" ht="16.899999999999999" customHeight="1" x14ac:dyDescent="0.2">
      <c r="B992" s="33"/>
      <c r="C992" s="207" t="s">
        <v>609</v>
      </c>
      <c r="D992" s="207" t="s">
        <v>3144</v>
      </c>
      <c r="E992" s="18" t="s">
        <v>277</v>
      </c>
      <c r="F992" s="208">
        <v>52.387999999999998</v>
      </c>
      <c r="H992" s="33"/>
    </row>
    <row r="993" spans="2:8" s="1" customFormat="1" ht="16.899999999999999" customHeight="1" x14ac:dyDescent="0.2">
      <c r="B993" s="33"/>
      <c r="C993" s="207" t="s">
        <v>614</v>
      </c>
      <c r="D993" s="207" t="s">
        <v>615</v>
      </c>
      <c r="E993" s="18" t="s">
        <v>492</v>
      </c>
      <c r="F993" s="208">
        <v>93.218000000000004</v>
      </c>
      <c r="H993" s="33"/>
    </row>
    <row r="994" spans="2:8" s="1" customFormat="1" ht="26.45" customHeight="1" x14ac:dyDescent="0.2">
      <c r="B994" s="33"/>
      <c r="C994" s="202" t="s">
        <v>3223</v>
      </c>
      <c r="D994" s="202" t="s">
        <v>166</v>
      </c>
      <c r="H994" s="33"/>
    </row>
    <row r="995" spans="2:8" s="1" customFormat="1" ht="16.899999999999999" customHeight="1" x14ac:dyDescent="0.2">
      <c r="B995" s="33"/>
      <c r="C995" s="203" t="s">
        <v>1137</v>
      </c>
      <c r="D995" s="204" t="s">
        <v>1138</v>
      </c>
      <c r="E995" s="205" t="s">
        <v>231</v>
      </c>
      <c r="F995" s="206">
        <v>470.976</v>
      </c>
      <c r="H995" s="33"/>
    </row>
    <row r="996" spans="2:8" s="1" customFormat="1" ht="16.899999999999999" customHeight="1" x14ac:dyDescent="0.2">
      <c r="B996" s="33"/>
      <c r="C996" s="207" t="s">
        <v>19</v>
      </c>
      <c r="D996" s="207" t="s">
        <v>1937</v>
      </c>
      <c r="E996" s="18" t="s">
        <v>19</v>
      </c>
      <c r="F996" s="208">
        <v>0</v>
      </c>
      <c r="H996" s="33"/>
    </row>
    <row r="997" spans="2:8" s="1" customFormat="1" ht="16.899999999999999" customHeight="1" x14ac:dyDescent="0.2">
      <c r="B997" s="33"/>
      <c r="C997" s="207" t="s">
        <v>19</v>
      </c>
      <c r="D997" s="207" t="s">
        <v>2300</v>
      </c>
      <c r="E997" s="18" t="s">
        <v>19</v>
      </c>
      <c r="F997" s="208">
        <v>470.976</v>
      </c>
      <c r="H997" s="33"/>
    </row>
    <row r="998" spans="2:8" s="1" customFormat="1" ht="16.899999999999999" customHeight="1" x14ac:dyDescent="0.2">
      <c r="B998" s="33"/>
      <c r="C998" s="207" t="s">
        <v>1137</v>
      </c>
      <c r="D998" s="207" t="s">
        <v>240</v>
      </c>
      <c r="E998" s="18" t="s">
        <v>19</v>
      </c>
      <c r="F998" s="208">
        <v>470.976</v>
      </c>
      <c r="H998" s="33"/>
    </row>
    <row r="999" spans="2:8" s="1" customFormat="1" ht="16.899999999999999" customHeight="1" x14ac:dyDescent="0.2">
      <c r="B999" s="33"/>
      <c r="C999" s="209" t="s">
        <v>3136</v>
      </c>
      <c r="H999" s="33"/>
    </row>
    <row r="1000" spans="2:8" s="1" customFormat="1" ht="16.899999999999999" customHeight="1" x14ac:dyDescent="0.2">
      <c r="B1000" s="33"/>
      <c r="C1000" s="207" t="s">
        <v>1293</v>
      </c>
      <c r="D1000" s="207" t="s">
        <v>3156</v>
      </c>
      <c r="E1000" s="18" t="s">
        <v>231</v>
      </c>
      <c r="F1000" s="208">
        <v>470.976</v>
      </c>
      <c r="H1000" s="33"/>
    </row>
    <row r="1001" spans="2:8" s="1" customFormat="1" ht="16.899999999999999" customHeight="1" x14ac:dyDescent="0.2">
      <c r="B1001" s="33"/>
      <c r="C1001" s="207" t="s">
        <v>1855</v>
      </c>
      <c r="D1001" s="207" t="s">
        <v>3208</v>
      </c>
      <c r="E1001" s="18" t="s">
        <v>231</v>
      </c>
      <c r="F1001" s="208">
        <v>470.976</v>
      </c>
      <c r="H1001" s="33"/>
    </row>
    <row r="1002" spans="2:8" s="1" customFormat="1" ht="16.899999999999999" customHeight="1" x14ac:dyDescent="0.2">
      <c r="B1002" s="33"/>
      <c r="C1002" s="207" t="s">
        <v>1719</v>
      </c>
      <c r="D1002" s="207" t="s">
        <v>3202</v>
      </c>
      <c r="E1002" s="18" t="s">
        <v>231</v>
      </c>
      <c r="F1002" s="208">
        <v>470.976</v>
      </c>
      <c r="H1002" s="33"/>
    </row>
    <row r="1003" spans="2:8" s="1" customFormat="1" ht="16.899999999999999" customHeight="1" x14ac:dyDescent="0.2">
      <c r="B1003" s="33"/>
      <c r="C1003" s="203" t="s">
        <v>808</v>
      </c>
      <c r="D1003" s="204" t="s">
        <v>809</v>
      </c>
      <c r="E1003" s="205" t="s">
        <v>277</v>
      </c>
      <c r="F1003" s="206">
        <v>2.0249999999999999</v>
      </c>
      <c r="H1003" s="33"/>
    </row>
    <row r="1004" spans="2:8" s="1" customFormat="1" ht="16.899999999999999" customHeight="1" x14ac:dyDescent="0.2">
      <c r="B1004" s="33"/>
      <c r="C1004" s="207" t="s">
        <v>19</v>
      </c>
      <c r="D1004" s="207" t="s">
        <v>2295</v>
      </c>
      <c r="E1004" s="18" t="s">
        <v>19</v>
      </c>
      <c r="F1004" s="208">
        <v>2.0249999999999999</v>
      </c>
      <c r="H1004" s="33"/>
    </row>
    <row r="1005" spans="2:8" s="1" customFormat="1" ht="16.899999999999999" customHeight="1" x14ac:dyDescent="0.2">
      <c r="B1005" s="33"/>
      <c r="C1005" s="207" t="s">
        <v>808</v>
      </c>
      <c r="D1005" s="207" t="s">
        <v>240</v>
      </c>
      <c r="E1005" s="18" t="s">
        <v>19</v>
      </c>
      <c r="F1005" s="208">
        <v>2.0249999999999999</v>
      </c>
      <c r="H1005" s="33"/>
    </row>
    <row r="1006" spans="2:8" s="1" customFormat="1" ht="16.899999999999999" customHeight="1" x14ac:dyDescent="0.2">
      <c r="B1006" s="33"/>
      <c r="C1006" s="209" t="s">
        <v>3136</v>
      </c>
      <c r="H1006" s="33"/>
    </row>
    <row r="1007" spans="2:8" s="1" customFormat="1" ht="16.899999999999999" customHeight="1" x14ac:dyDescent="0.2">
      <c r="B1007" s="33"/>
      <c r="C1007" s="207" t="s">
        <v>907</v>
      </c>
      <c r="D1007" s="207" t="s">
        <v>3150</v>
      </c>
      <c r="E1007" s="18" t="s">
        <v>277</v>
      </c>
      <c r="F1007" s="208">
        <v>2.0249999999999999</v>
      </c>
      <c r="H1007" s="33"/>
    </row>
    <row r="1008" spans="2:8" s="1" customFormat="1" ht="16.899999999999999" customHeight="1" x14ac:dyDescent="0.2">
      <c r="B1008" s="33"/>
      <c r="C1008" s="207" t="s">
        <v>599</v>
      </c>
      <c r="D1008" s="207" t="s">
        <v>3148</v>
      </c>
      <c r="E1008" s="18" t="s">
        <v>277</v>
      </c>
      <c r="F1008" s="208">
        <v>616.71500000000003</v>
      </c>
      <c r="H1008" s="33"/>
    </row>
    <row r="1009" spans="2:8" s="1" customFormat="1" ht="16.899999999999999" customHeight="1" x14ac:dyDescent="0.2">
      <c r="B1009" s="33"/>
      <c r="C1009" s="207" t="s">
        <v>614</v>
      </c>
      <c r="D1009" s="207" t="s">
        <v>615</v>
      </c>
      <c r="E1009" s="18" t="s">
        <v>492</v>
      </c>
      <c r="F1009" s="208">
        <v>585.10400000000004</v>
      </c>
      <c r="H1009" s="33"/>
    </row>
    <row r="1010" spans="2:8" s="1" customFormat="1" ht="16.899999999999999" customHeight="1" x14ac:dyDescent="0.2">
      <c r="B1010" s="33"/>
      <c r="C1010" s="203" t="s">
        <v>1828</v>
      </c>
      <c r="D1010" s="204" t="s">
        <v>2020</v>
      </c>
      <c r="E1010" s="205" t="s">
        <v>396</v>
      </c>
      <c r="F1010" s="206">
        <v>344.8</v>
      </c>
      <c r="H1010" s="33"/>
    </row>
    <row r="1011" spans="2:8" s="1" customFormat="1" ht="16.899999999999999" customHeight="1" x14ac:dyDescent="0.2">
      <c r="B1011" s="33"/>
      <c r="C1011" s="207" t="s">
        <v>19</v>
      </c>
      <c r="D1011" s="207" t="s">
        <v>2301</v>
      </c>
      <c r="E1011" s="18" t="s">
        <v>19</v>
      </c>
      <c r="F1011" s="208">
        <v>344.8</v>
      </c>
      <c r="H1011" s="33"/>
    </row>
    <row r="1012" spans="2:8" s="1" customFormat="1" ht="16.899999999999999" customHeight="1" x14ac:dyDescent="0.2">
      <c r="B1012" s="33"/>
      <c r="C1012" s="207" t="s">
        <v>1828</v>
      </c>
      <c r="D1012" s="207" t="s">
        <v>240</v>
      </c>
      <c r="E1012" s="18" t="s">
        <v>19</v>
      </c>
      <c r="F1012" s="208">
        <v>344.8</v>
      </c>
      <c r="H1012" s="33"/>
    </row>
    <row r="1013" spans="2:8" s="1" customFormat="1" ht="16.899999999999999" customHeight="1" x14ac:dyDescent="0.2">
      <c r="B1013" s="33"/>
      <c r="C1013" s="209" t="s">
        <v>3136</v>
      </c>
      <c r="H1013" s="33"/>
    </row>
    <row r="1014" spans="2:8" s="1" customFormat="1" ht="16.899999999999999" customHeight="1" x14ac:dyDescent="0.2">
      <c r="B1014" s="33"/>
      <c r="C1014" s="207" t="s">
        <v>934</v>
      </c>
      <c r="D1014" s="207" t="s">
        <v>3209</v>
      </c>
      <c r="E1014" s="18" t="s">
        <v>396</v>
      </c>
      <c r="F1014" s="208">
        <v>344.8</v>
      </c>
      <c r="H1014" s="33"/>
    </row>
    <row r="1015" spans="2:8" s="1" customFormat="1" ht="16.899999999999999" customHeight="1" x14ac:dyDescent="0.2">
      <c r="B1015" s="33"/>
      <c r="C1015" s="207" t="s">
        <v>866</v>
      </c>
      <c r="D1015" s="207" t="s">
        <v>3189</v>
      </c>
      <c r="E1015" s="18" t="s">
        <v>231</v>
      </c>
      <c r="F1015" s="208">
        <v>413.76</v>
      </c>
      <c r="H1015" s="33"/>
    </row>
    <row r="1016" spans="2:8" s="1" customFormat="1" ht="16.899999999999999" customHeight="1" x14ac:dyDescent="0.2">
      <c r="B1016" s="33"/>
      <c r="C1016" s="207" t="s">
        <v>882</v>
      </c>
      <c r="D1016" s="207" t="s">
        <v>3152</v>
      </c>
      <c r="E1016" s="18" t="s">
        <v>277</v>
      </c>
      <c r="F1016" s="208">
        <v>218.60300000000001</v>
      </c>
      <c r="H1016" s="33"/>
    </row>
    <row r="1017" spans="2:8" s="1" customFormat="1" ht="16.899999999999999" customHeight="1" x14ac:dyDescent="0.2">
      <c r="B1017" s="33"/>
      <c r="C1017" s="207" t="s">
        <v>619</v>
      </c>
      <c r="D1017" s="207" t="s">
        <v>3190</v>
      </c>
      <c r="E1017" s="18" t="s">
        <v>396</v>
      </c>
      <c r="F1017" s="208">
        <v>344.8</v>
      </c>
      <c r="H1017" s="33"/>
    </row>
    <row r="1018" spans="2:8" s="1" customFormat="1" ht="16.899999999999999" customHeight="1" x14ac:dyDescent="0.2">
      <c r="B1018" s="33"/>
      <c r="C1018" s="207" t="s">
        <v>896</v>
      </c>
      <c r="D1018" s="207" t="s">
        <v>3210</v>
      </c>
      <c r="E1018" s="18" t="s">
        <v>396</v>
      </c>
      <c r="F1018" s="208">
        <v>344.8</v>
      </c>
      <c r="H1018" s="33"/>
    </row>
    <row r="1019" spans="2:8" s="1" customFormat="1" ht="16.899999999999999" customHeight="1" x14ac:dyDescent="0.2">
      <c r="B1019" s="33"/>
      <c r="C1019" s="207" t="s">
        <v>901</v>
      </c>
      <c r="D1019" s="207" t="s">
        <v>3151</v>
      </c>
      <c r="E1019" s="18" t="s">
        <v>277</v>
      </c>
      <c r="F1019" s="208">
        <v>41.375999999999998</v>
      </c>
      <c r="H1019" s="33"/>
    </row>
    <row r="1020" spans="2:8" s="1" customFormat="1" ht="16.899999999999999" customHeight="1" x14ac:dyDescent="0.2">
      <c r="B1020" s="33"/>
      <c r="C1020" s="207" t="s">
        <v>986</v>
      </c>
      <c r="D1020" s="207" t="s">
        <v>3211</v>
      </c>
      <c r="E1020" s="18" t="s">
        <v>396</v>
      </c>
      <c r="F1020" s="208">
        <v>344.8</v>
      </c>
      <c r="H1020" s="33"/>
    </row>
    <row r="1021" spans="2:8" s="1" customFormat="1" ht="16.899999999999999" customHeight="1" x14ac:dyDescent="0.2">
      <c r="B1021" s="33"/>
      <c r="C1021" s="207" t="s">
        <v>1309</v>
      </c>
      <c r="D1021" s="207" t="s">
        <v>3194</v>
      </c>
      <c r="E1021" s="18" t="s">
        <v>396</v>
      </c>
      <c r="F1021" s="208">
        <v>689.6</v>
      </c>
      <c r="H1021" s="33"/>
    </row>
    <row r="1022" spans="2:8" s="1" customFormat="1" ht="16.899999999999999" customHeight="1" x14ac:dyDescent="0.2">
      <c r="B1022" s="33"/>
      <c r="C1022" s="207" t="s">
        <v>1314</v>
      </c>
      <c r="D1022" s="207" t="s">
        <v>3212</v>
      </c>
      <c r="E1022" s="18" t="s">
        <v>396</v>
      </c>
      <c r="F1022" s="208">
        <v>689.6</v>
      </c>
      <c r="H1022" s="33"/>
    </row>
    <row r="1023" spans="2:8" s="1" customFormat="1" ht="16.899999999999999" customHeight="1" x14ac:dyDescent="0.2">
      <c r="B1023" s="33"/>
      <c r="C1023" s="207" t="s">
        <v>939</v>
      </c>
      <c r="D1023" s="207" t="s">
        <v>940</v>
      </c>
      <c r="E1023" s="18" t="s">
        <v>396</v>
      </c>
      <c r="F1023" s="208">
        <v>349.97199999999998</v>
      </c>
      <c r="H1023" s="33"/>
    </row>
    <row r="1024" spans="2:8" s="1" customFormat="1" ht="16.899999999999999" customHeight="1" x14ac:dyDescent="0.2">
      <c r="B1024" s="33"/>
      <c r="C1024" s="203" t="s">
        <v>811</v>
      </c>
      <c r="D1024" s="204" t="s">
        <v>1513</v>
      </c>
      <c r="E1024" s="205" t="s">
        <v>277</v>
      </c>
      <c r="F1024" s="206">
        <v>41.375999999999998</v>
      </c>
      <c r="H1024" s="33"/>
    </row>
    <row r="1025" spans="2:8" s="1" customFormat="1" ht="16.899999999999999" customHeight="1" x14ac:dyDescent="0.2">
      <c r="B1025" s="33"/>
      <c r="C1025" s="207" t="s">
        <v>19</v>
      </c>
      <c r="D1025" s="207" t="s">
        <v>1914</v>
      </c>
      <c r="E1025" s="18" t="s">
        <v>19</v>
      </c>
      <c r="F1025" s="208">
        <v>41.375999999999998</v>
      </c>
      <c r="H1025" s="33"/>
    </row>
    <row r="1026" spans="2:8" s="1" customFormat="1" ht="16.899999999999999" customHeight="1" x14ac:dyDescent="0.2">
      <c r="B1026" s="33"/>
      <c r="C1026" s="207" t="s">
        <v>811</v>
      </c>
      <c r="D1026" s="207" t="s">
        <v>240</v>
      </c>
      <c r="E1026" s="18" t="s">
        <v>19</v>
      </c>
      <c r="F1026" s="208">
        <v>41.375999999999998</v>
      </c>
      <c r="H1026" s="33"/>
    </row>
    <row r="1027" spans="2:8" s="1" customFormat="1" ht="16.899999999999999" customHeight="1" x14ac:dyDescent="0.2">
      <c r="B1027" s="33"/>
      <c r="C1027" s="209" t="s">
        <v>3136</v>
      </c>
      <c r="H1027" s="33"/>
    </row>
    <row r="1028" spans="2:8" s="1" customFormat="1" ht="16.899999999999999" customHeight="1" x14ac:dyDescent="0.2">
      <c r="B1028" s="33"/>
      <c r="C1028" s="207" t="s">
        <v>901</v>
      </c>
      <c r="D1028" s="207" t="s">
        <v>3151</v>
      </c>
      <c r="E1028" s="18" t="s">
        <v>277</v>
      </c>
      <c r="F1028" s="208">
        <v>41.375999999999998</v>
      </c>
      <c r="H1028" s="33"/>
    </row>
    <row r="1029" spans="2:8" s="1" customFormat="1" ht="16.899999999999999" customHeight="1" x14ac:dyDescent="0.2">
      <c r="B1029" s="33"/>
      <c r="C1029" s="207" t="s">
        <v>599</v>
      </c>
      <c r="D1029" s="207" t="s">
        <v>3148</v>
      </c>
      <c r="E1029" s="18" t="s">
        <v>277</v>
      </c>
      <c r="F1029" s="208">
        <v>616.71500000000003</v>
      </c>
      <c r="H1029" s="33"/>
    </row>
    <row r="1030" spans="2:8" s="1" customFormat="1" ht="16.899999999999999" customHeight="1" x14ac:dyDescent="0.2">
      <c r="B1030" s="33"/>
      <c r="C1030" s="207" t="s">
        <v>614</v>
      </c>
      <c r="D1030" s="207" t="s">
        <v>615</v>
      </c>
      <c r="E1030" s="18" t="s">
        <v>492</v>
      </c>
      <c r="F1030" s="208">
        <v>585.10400000000004</v>
      </c>
      <c r="H1030" s="33"/>
    </row>
    <row r="1031" spans="2:8" s="1" customFormat="1" ht="16.899999999999999" customHeight="1" x14ac:dyDescent="0.2">
      <c r="B1031" s="33"/>
      <c r="C1031" s="203" t="s">
        <v>813</v>
      </c>
      <c r="D1031" s="204" t="s">
        <v>1832</v>
      </c>
      <c r="E1031" s="205" t="s">
        <v>277</v>
      </c>
      <c r="F1031" s="206">
        <v>325.05799999999999</v>
      </c>
      <c r="H1031" s="33"/>
    </row>
    <row r="1032" spans="2:8" s="1" customFormat="1" ht="16.899999999999999" customHeight="1" x14ac:dyDescent="0.2">
      <c r="B1032" s="33"/>
      <c r="C1032" s="207" t="s">
        <v>19</v>
      </c>
      <c r="D1032" s="207" t="s">
        <v>1904</v>
      </c>
      <c r="E1032" s="18" t="s">
        <v>19</v>
      </c>
      <c r="F1032" s="208">
        <v>460.435</v>
      </c>
      <c r="H1032" s="33"/>
    </row>
    <row r="1033" spans="2:8" s="1" customFormat="1" ht="16.899999999999999" customHeight="1" x14ac:dyDescent="0.2">
      <c r="B1033" s="33"/>
      <c r="C1033" s="207" t="s">
        <v>19</v>
      </c>
      <c r="D1033" s="207" t="s">
        <v>2044</v>
      </c>
      <c r="E1033" s="18" t="s">
        <v>19</v>
      </c>
      <c r="F1033" s="208">
        <v>-135.37700000000001</v>
      </c>
      <c r="H1033" s="33"/>
    </row>
    <row r="1034" spans="2:8" s="1" customFormat="1" ht="16.899999999999999" customHeight="1" x14ac:dyDescent="0.2">
      <c r="B1034" s="33"/>
      <c r="C1034" s="207" t="s">
        <v>813</v>
      </c>
      <c r="D1034" s="207" t="s">
        <v>240</v>
      </c>
      <c r="E1034" s="18" t="s">
        <v>19</v>
      </c>
      <c r="F1034" s="208">
        <v>325.05799999999999</v>
      </c>
      <c r="H1034" s="33"/>
    </row>
    <row r="1035" spans="2:8" s="1" customFormat="1" ht="16.899999999999999" customHeight="1" x14ac:dyDescent="0.2">
      <c r="B1035" s="33"/>
      <c r="C1035" s="209" t="s">
        <v>3136</v>
      </c>
      <c r="H1035" s="33"/>
    </row>
    <row r="1036" spans="2:8" s="1" customFormat="1" ht="16.899999999999999" customHeight="1" x14ac:dyDescent="0.2">
      <c r="B1036" s="33"/>
      <c r="C1036" s="207" t="s">
        <v>614</v>
      </c>
      <c r="D1036" s="207" t="s">
        <v>615</v>
      </c>
      <c r="E1036" s="18" t="s">
        <v>492</v>
      </c>
      <c r="F1036" s="208">
        <v>325.05799999999999</v>
      </c>
      <c r="H1036" s="33"/>
    </row>
    <row r="1037" spans="2:8" s="1" customFormat="1" ht="16.899999999999999" customHeight="1" x14ac:dyDescent="0.2">
      <c r="B1037" s="33"/>
      <c r="C1037" s="207" t="s">
        <v>599</v>
      </c>
      <c r="D1037" s="207" t="s">
        <v>3148</v>
      </c>
      <c r="E1037" s="18" t="s">
        <v>277</v>
      </c>
      <c r="F1037" s="208">
        <v>616.71500000000003</v>
      </c>
      <c r="H1037" s="33"/>
    </row>
    <row r="1038" spans="2:8" s="1" customFormat="1" ht="16.899999999999999" customHeight="1" x14ac:dyDescent="0.2">
      <c r="B1038" s="33"/>
      <c r="C1038" s="207" t="s">
        <v>609</v>
      </c>
      <c r="D1038" s="207" t="s">
        <v>3144</v>
      </c>
      <c r="E1038" s="18" t="s">
        <v>277</v>
      </c>
      <c r="F1038" s="208">
        <v>460.435</v>
      </c>
      <c r="H1038" s="33"/>
    </row>
    <row r="1039" spans="2:8" s="1" customFormat="1" ht="16.899999999999999" customHeight="1" x14ac:dyDescent="0.2">
      <c r="B1039" s="33"/>
      <c r="C1039" s="203" t="s">
        <v>1145</v>
      </c>
      <c r="D1039" s="204" t="s">
        <v>1146</v>
      </c>
      <c r="E1039" s="205" t="s">
        <v>231</v>
      </c>
      <c r="F1039" s="206">
        <v>193.06</v>
      </c>
      <c r="H1039" s="33"/>
    </row>
    <row r="1040" spans="2:8" s="1" customFormat="1" ht="16.899999999999999" customHeight="1" x14ac:dyDescent="0.2">
      <c r="B1040" s="33"/>
      <c r="C1040" s="207" t="s">
        <v>19</v>
      </c>
      <c r="D1040" s="207" t="s">
        <v>1927</v>
      </c>
      <c r="E1040" s="18" t="s">
        <v>19</v>
      </c>
      <c r="F1040" s="208">
        <v>0</v>
      </c>
      <c r="H1040" s="33"/>
    </row>
    <row r="1041" spans="2:8" s="1" customFormat="1" ht="16.899999999999999" customHeight="1" x14ac:dyDescent="0.2">
      <c r="B1041" s="33"/>
      <c r="C1041" s="207" t="s">
        <v>19</v>
      </c>
      <c r="D1041" s="207" t="s">
        <v>2297</v>
      </c>
      <c r="E1041" s="18" t="s">
        <v>19</v>
      </c>
      <c r="F1041" s="208">
        <v>193.06</v>
      </c>
      <c r="H1041" s="33"/>
    </row>
    <row r="1042" spans="2:8" s="1" customFormat="1" ht="16.899999999999999" customHeight="1" x14ac:dyDescent="0.2">
      <c r="B1042" s="33"/>
      <c r="C1042" s="207" t="s">
        <v>1145</v>
      </c>
      <c r="D1042" s="207" t="s">
        <v>240</v>
      </c>
      <c r="E1042" s="18" t="s">
        <v>19</v>
      </c>
      <c r="F1042" s="208">
        <v>193.06</v>
      </c>
      <c r="H1042" s="33"/>
    </row>
    <row r="1043" spans="2:8" s="1" customFormat="1" ht="16.899999999999999" customHeight="1" x14ac:dyDescent="0.2">
      <c r="B1043" s="33"/>
      <c r="C1043" s="209" t="s">
        <v>3136</v>
      </c>
      <c r="H1043" s="33"/>
    </row>
    <row r="1044" spans="2:8" s="1" customFormat="1" ht="16.899999999999999" customHeight="1" x14ac:dyDescent="0.2">
      <c r="B1044" s="33"/>
      <c r="C1044" s="207" t="s">
        <v>1461</v>
      </c>
      <c r="D1044" s="207" t="s">
        <v>3199</v>
      </c>
      <c r="E1044" s="18" t="s">
        <v>231</v>
      </c>
      <c r="F1044" s="208">
        <v>193.06</v>
      </c>
      <c r="H1044" s="33"/>
    </row>
    <row r="1045" spans="2:8" s="1" customFormat="1" ht="16.899999999999999" customHeight="1" x14ac:dyDescent="0.2">
      <c r="B1045" s="33"/>
      <c r="C1045" s="207" t="s">
        <v>1162</v>
      </c>
      <c r="D1045" s="207" t="s">
        <v>3163</v>
      </c>
      <c r="E1045" s="18" t="s">
        <v>231</v>
      </c>
      <c r="F1045" s="208">
        <v>193.06</v>
      </c>
      <c r="H1045" s="33"/>
    </row>
    <row r="1046" spans="2:8" s="1" customFormat="1" ht="16.899999999999999" customHeight="1" x14ac:dyDescent="0.2">
      <c r="B1046" s="33"/>
      <c r="C1046" s="207" t="s">
        <v>1841</v>
      </c>
      <c r="D1046" s="207" t="s">
        <v>3213</v>
      </c>
      <c r="E1046" s="18" t="s">
        <v>231</v>
      </c>
      <c r="F1046" s="208">
        <v>193.06</v>
      </c>
      <c r="H1046" s="33"/>
    </row>
    <row r="1047" spans="2:8" s="1" customFormat="1" ht="16.899999999999999" customHeight="1" x14ac:dyDescent="0.2">
      <c r="B1047" s="33"/>
      <c r="C1047" s="207" t="s">
        <v>1851</v>
      </c>
      <c r="D1047" s="207" t="s">
        <v>3214</v>
      </c>
      <c r="E1047" s="18" t="s">
        <v>231</v>
      </c>
      <c r="F1047" s="208">
        <v>193.06</v>
      </c>
      <c r="H1047" s="33"/>
    </row>
    <row r="1048" spans="2:8" s="1" customFormat="1" ht="16.899999999999999" customHeight="1" x14ac:dyDescent="0.2">
      <c r="B1048" s="33"/>
      <c r="C1048" s="207" t="s">
        <v>1872</v>
      </c>
      <c r="D1048" s="207" t="s">
        <v>3215</v>
      </c>
      <c r="E1048" s="18" t="s">
        <v>277</v>
      </c>
      <c r="F1048" s="208">
        <v>451.255</v>
      </c>
      <c r="H1048" s="33"/>
    </row>
    <row r="1049" spans="2:8" s="1" customFormat="1" ht="16.899999999999999" customHeight="1" x14ac:dyDescent="0.2">
      <c r="B1049" s="33"/>
      <c r="C1049" s="207" t="s">
        <v>1699</v>
      </c>
      <c r="D1049" s="207" t="s">
        <v>3200</v>
      </c>
      <c r="E1049" s="18" t="s">
        <v>231</v>
      </c>
      <c r="F1049" s="208">
        <v>193.06</v>
      </c>
      <c r="H1049" s="33"/>
    </row>
    <row r="1050" spans="2:8" s="1" customFormat="1" ht="16.899999999999999" customHeight="1" x14ac:dyDescent="0.2">
      <c r="B1050" s="33"/>
      <c r="C1050" s="207" t="s">
        <v>1289</v>
      </c>
      <c r="D1050" s="207" t="s">
        <v>3164</v>
      </c>
      <c r="E1050" s="18" t="s">
        <v>231</v>
      </c>
      <c r="F1050" s="208">
        <v>193.06</v>
      </c>
      <c r="H1050" s="33"/>
    </row>
    <row r="1051" spans="2:8" s="1" customFormat="1" ht="16.899999999999999" customHeight="1" x14ac:dyDescent="0.2">
      <c r="B1051" s="33"/>
      <c r="C1051" s="203" t="s">
        <v>816</v>
      </c>
      <c r="D1051" s="204" t="s">
        <v>817</v>
      </c>
      <c r="E1051" s="205" t="s">
        <v>277</v>
      </c>
      <c r="F1051" s="206">
        <v>218.60300000000001</v>
      </c>
      <c r="H1051" s="33"/>
    </row>
    <row r="1052" spans="2:8" s="1" customFormat="1" ht="16.899999999999999" customHeight="1" x14ac:dyDescent="0.2">
      <c r="B1052" s="33"/>
      <c r="C1052" s="207" t="s">
        <v>819</v>
      </c>
      <c r="D1052" s="207" t="s">
        <v>1907</v>
      </c>
      <c r="E1052" s="18" t="s">
        <v>19</v>
      </c>
      <c r="F1052" s="208">
        <v>248.256</v>
      </c>
      <c r="H1052" s="33"/>
    </row>
    <row r="1053" spans="2:8" s="1" customFormat="1" ht="16.899999999999999" customHeight="1" x14ac:dyDescent="0.2">
      <c r="B1053" s="33"/>
      <c r="C1053" s="207" t="s">
        <v>19</v>
      </c>
      <c r="D1053" s="207" t="s">
        <v>1908</v>
      </c>
      <c r="E1053" s="18" t="s">
        <v>19</v>
      </c>
      <c r="F1053" s="208">
        <v>-29.652999999999999</v>
      </c>
      <c r="H1053" s="33"/>
    </row>
    <row r="1054" spans="2:8" s="1" customFormat="1" ht="16.899999999999999" customHeight="1" x14ac:dyDescent="0.2">
      <c r="B1054" s="33"/>
      <c r="C1054" s="207" t="s">
        <v>816</v>
      </c>
      <c r="D1054" s="207" t="s">
        <v>240</v>
      </c>
      <c r="E1054" s="18" t="s">
        <v>19</v>
      </c>
      <c r="F1054" s="208">
        <v>218.60300000000001</v>
      </c>
      <c r="H1054" s="33"/>
    </row>
    <row r="1055" spans="2:8" s="1" customFormat="1" ht="16.899999999999999" customHeight="1" x14ac:dyDescent="0.2">
      <c r="B1055" s="33"/>
      <c r="C1055" s="209" t="s">
        <v>3136</v>
      </c>
      <c r="H1055" s="33"/>
    </row>
    <row r="1056" spans="2:8" s="1" customFormat="1" ht="16.899999999999999" customHeight="1" x14ac:dyDescent="0.2">
      <c r="B1056" s="33"/>
      <c r="C1056" s="207" t="s">
        <v>882</v>
      </c>
      <c r="D1056" s="207" t="s">
        <v>3152</v>
      </c>
      <c r="E1056" s="18" t="s">
        <v>277</v>
      </c>
      <c r="F1056" s="208">
        <v>218.60300000000001</v>
      </c>
      <c r="H1056" s="33"/>
    </row>
    <row r="1057" spans="2:8" s="1" customFormat="1" ht="16.899999999999999" customHeight="1" x14ac:dyDescent="0.2">
      <c r="B1057" s="33"/>
      <c r="C1057" s="207" t="s">
        <v>890</v>
      </c>
      <c r="D1057" s="207" t="s">
        <v>891</v>
      </c>
      <c r="E1057" s="18" t="s">
        <v>492</v>
      </c>
      <c r="F1057" s="208">
        <v>393.48500000000001</v>
      </c>
      <c r="H1057" s="33"/>
    </row>
    <row r="1058" spans="2:8" s="1" customFormat="1" ht="16.899999999999999" customHeight="1" x14ac:dyDescent="0.2">
      <c r="B1058" s="33"/>
      <c r="C1058" s="203" t="s">
        <v>819</v>
      </c>
      <c r="D1058" s="204" t="s">
        <v>820</v>
      </c>
      <c r="E1058" s="205" t="s">
        <v>277</v>
      </c>
      <c r="F1058" s="206">
        <v>248.256</v>
      </c>
      <c r="H1058" s="33"/>
    </row>
    <row r="1059" spans="2:8" s="1" customFormat="1" ht="16.899999999999999" customHeight="1" x14ac:dyDescent="0.2">
      <c r="B1059" s="33"/>
      <c r="C1059" s="207" t="s">
        <v>819</v>
      </c>
      <c r="D1059" s="207" t="s">
        <v>1907</v>
      </c>
      <c r="E1059" s="18" t="s">
        <v>19</v>
      </c>
      <c r="F1059" s="208">
        <v>248.256</v>
      </c>
      <c r="H1059" s="33"/>
    </row>
    <row r="1060" spans="2:8" s="1" customFormat="1" ht="16.899999999999999" customHeight="1" x14ac:dyDescent="0.2">
      <c r="B1060" s="33"/>
      <c r="C1060" s="209" t="s">
        <v>3136</v>
      </c>
      <c r="H1060" s="33"/>
    </row>
    <row r="1061" spans="2:8" s="1" customFormat="1" ht="16.899999999999999" customHeight="1" x14ac:dyDescent="0.2">
      <c r="B1061" s="33"/>
      <c r="C1061" s="207" t="s">
        <v>882</v>
      </c>
      <c r="D1061" s="207" t="s">
        <v>3152</v>
      </c>
      <c r="E1061" s="18" t="s">
        <v>277</v>
      </c>
      <c r="F1061" s="208">
        <v>218.60300000000001</v>
      </c>
      <c r="H1061" s="33"/>
    </row>
    <row r="1062" spans="2:8" s="1" customFormat="1" ht="16.899999999999999" customHeight="1" x14ac:dyDescent="0.2">
      <c r="B1062" s="33"/>
      <c r="C1062" s="207" t="s">
        <v>599</v>
      </c>
      <c r="D1062" s="207" t="s">
        <v>3148</v>
      </c>
      <c r="E1062" s="18" t="s">
        <v>277</v>
      </c>
      <c r="F1062" s="208">
        <v>616.71500000000003</v>
      </c>
      <c r="H1062" s="33"/>
    </row>
    <row r="1063" spans="2:8" s="1" customFormat="1" ht="16.899999999999999" customHeight="1" x14ac:dyDescent="0.2">
      <c r="B1063" s="33"/>
      <c r="C1063" s="207" t="s">
        <v>614</v>
      </c>
      <c r="D1063" s="207" t="s">
        <v>615</v>
      </c>
      <c r="E1063" s="18" t="s">
        <v>492</v>
      </c>
      <c r="F1063" s="208">
        <v>585.10400000000004</v>
      </c>
      <c r="H1063" s="33"/>
    </row>
    <row r="1064" spans="2:8" s="1" customFormat="1" ht="16.899999999999999" customHeight="1" x14ac:dyDescent="0.2">
      <c r="B1064" s="33"/>
      <c r="C1064" s="203" t="s">
        <v>1351</v>
      </c>
      <c r="D1064" s="204" t="s">
        <v>1352</v>
      </c>
      <c r="E1064" s="205" t="s">
        <v>231</v>
      </c>
      <c r="F1064" s="206">
        <v>270.97000000000003</v>
      </c>
      <c r="H1064" s="33"/>
    </row>
    <row r="1065" spans="2:8" s="1" customFormat="1" ht="16.899999999999999" customHeight="1" x14ac:dyDescent="0.2">
      <c r="B1065" s="33"/>
      <c r="C1065" s="207" t="s">
        <v>19</v>
      </c>
      <c r="D1065" s="207" t="s">
        <v>2286</v>
      </c>
      <c r="E1065" s="18" t="s">
        <v>19</v>
      </c>
      <c r="F1065" s="208">
        <v>270.97000000000003</v>
      </c>
      <c r="H1065" s="33"/>
    </row>
    <row r="1066" spans="2:8" s="1" customFormat="1" ht="16.899999999999999" customHeight="1" x14ac:dyDescent="0.2">
      <c r="B1066" s="33"/>
      <c r="C1066" s="207" t="s">
        <v>1351</v>
      </c>
      <c r="D1066" s="207" t="s">
        <v>310</v>
      </c>
      <c r="E1066" s="18" t="s">
        <v>19</v>
      </c>
      <c r="F1066" s="208">
        <v>270.97000000000003</v>
      </c>
      <c r="H1066" s="33"/>
    </row>
    <row r="1067" spans="2:8" s="1" customFormat="1" ht="16.899999999999999" customHeight="1" x14ac:dyDescent="0.2">
      <c r="B1067" s="33"/>
      <c r="C1067" s="209" t="s">
        <v>3136</v>
      </c>
      <c r="H1067" s="33"/>
    </row>
    <row r="1068" spans="2:8" s="1" customFormat="1" ht="16.899999999999999" customHeight="1" x14ac:dyDescent="0.2">
      <c r="B1068" s="33"/>
      <c r="C1068" s="207" t="s">
        <v>1422</v>
      </c>
      <c r="D1068" s="207" t="s">
        <v>3174</v>
      </c>
      <c r="E1068" s="18" t="s">
        <v>231</v>
      </c>
      <c r="F1068" s="208">
        <v>677.42499999999995</v>
      </c>
      <c r="H1068" s="33"/>
    </row>
    <row r="1069" spans="2:8" s="1" customFormat="1" ht="16.899999999999999" customHeight="1" x14ac:dyDescent="0.2">
      <c r="B1069" s="33"/>
      <c r="C1069" s="207" t="s">
        <v>299</v>
      </c>
      <c r="D1069" s="207" t="s">
        <v>3219</v>
      </c>
      <c r="E1069" s="18" t="s">
        <v>231</v>
      </c>
      <c r="F1069" s="208">
        <v>677.42499999999995</v>
      </c>
      <c r="H1069" s="33"/>
    </row>
    <row r="1070" spans="2:8" s="1" customFormat="1" ht="16.899999999999999" customHeight="1" x14ac:dyDescent="0.2">
      <c r="B1070" s="33"/>
      <c r="C1070" s="207" t="s">
        <v>1872</v>
      </c>
      <c r="D1070" s="207" t="s">
        <v>3215</v>
      </c>
      <c r="E1070" s="18" t="s">
        <v>277</v>
      </c>
      <c r="F1070" s="208">
        <v>451.255</v>
      </c>
      <c r="H1070" s="33"/>
    </row>
    <row r="1071" spans="2:8" s="1" customFormat="1" ht="16.899999999999999" customHeight="1" x14ac:dyDescent="0.2">
      <c r="B1071" s="33"/>
      <c r="C1071" s="207" t="s">
        <v>1427</v>
      </c>
      <c r="D1071" s="207" t="s">
        <v>3176</v>
      </c>
      <c r="E1071" s="18" t="s">
        <v>231</v>
      </c>
      <c r="F1071" s="208">
        <v>677.42499999999995</v>
      </c>
      <c r="H1071" s="33"/>
    </row>
    <row r="1072" spans="2:8" s="1" customFormat="1" ht="16.899999999999999" customHeight="1" x14ac:dyDescent="0.2">
      <c r="B1072" s="33"/>
      <c r="C1072" s="207" t="s">
        <v>1433</v>
      </c>
      <c r="D1072" s="207" t="s">
        <v>3177</v>
      </c>
      <c r="E1072" s="18" t="s">
        <v>231</v>
      </c>
      <c r="F1072" s="208">
        <v>677.42499999999995</v>
      </c>
      <c r="H1072" s="33"/>
    </row>
    <row r="1073" spans="2:8" s="1" customFormat="1" ht="16.899999999999999" customHeight="1" x14ac:dyDescent="0.2">
      <c r="B1073" s="33"/>
      <c r="C1073" s="207" t="s">
        <v>1437</v>
      </c>
      <c r="D1073" s="207" t="s">
        <v>3178</v>
      </c>
      <c r="E1073" s="18" t="s">
        <v>231</v>
      </c>
      <c r="F1073" s="208">
        <v>677.42499999999995</v>
      </c>
      <c r="H1073" s="33"/>
    </row>
    <row r="1074" spans="2:8" s="1" customFormat="1" ht="16.899999999999999" customHeight="1" x14ac:dyDescent="0.2">
      <c r="B1074" s="33"/>
      <c r="C1074" s="207" t="s">
        <v>349</v>
      </c>
      <c r="D1074" s="207" t="s">
        <v>3179</v>
      </c>
      <c r="E1074" s="18" t="s">
        <v>277</v>
      </c>
      <c r="F1074" s="208">
        <v>67.742999999999995</v>
      </c>
      <c r="H1074" s="33"/>
    </row>
    <row r="1075" spans="2:8" s="1" customFormat="1" ht="16.899999999999999" customHeight="1" x14ac:dyDescent="0.2">
      <c r="B1075" s="33"/>
      <c r="C1075" s="207" t="s">
        <v>332</v>
      </c>
      <c r="D1075" s="207" t="s">
        <v>333</v>
      </c>
      <c r="E1075" s="18" t="s">
        <v>334</v>
      </c>
      <c r="F1075" s="208">
        <v>10.161</v>
      </c>
      <c r="H1075" s="33"/>
    </row>
    <row r="1076" spans="2:8" s="1" customFormat="1" ht="16.899999999999999" customHeight="1" x14ac:dyDescent="0.2">
      <c r="B1076" s="33"/>
      <c r="C1076" s="207" t="s">
        <v>614</v>
      </c>
      <c r="D1076" s="207" t="s">
        <v>615</v>
      </c>
      <c r="E1076" s="18" t="s">
        <v>492</v>
      </c>
      <c r="F1076" s="208">
        <v>585.10400000000004</v>
      </c>
      <c r="H1076" s="33"/>
    </row>
    <row r="1077" spans="2:8" s="1" customFormat="1" ht="16.899999999999999" customHeight="1" x14ac:dyDescent="0.2">
      <c r="B1077" s="33"/>
      <c r="C1077" s="203" t="s">
        <v>603</v>
      </c>
      <c r="D1077" s="204" t="s">
        <v>822</v>
      </c>
      <c r="E1077" s="205" t="s">
        <v>277</v>
      </c>
      <c r="F1077" s="206">
        <v>616.71500000000003</v>
      </c>
      <c r="H1077" s="33"/>
    </row>
    <row r="1078" spans="2:8" s="1" customFormat="1" ht="16.899999999999999" customHeight="1" x14ac:dyDescent="0.2">
      <c r="B1078" s="33"/>
      <c r="C1078" s="207" t="s">
        <v>19</v>
      </c>
      <c r="D1078" s="207" t="s">
        <v>873</v>
      </c>
      <c r="E1078" s="18" t="s">
        <v>19</v>
      </c>
      <c r="F1078" s="208">
        <v>291.65699999999998</v>
      </c>
      <c r="H1078" s="33"/>
    </row>
    <row r="1079" spans="2:8" s="1" customFormat="1" ht="16.899999999999999" customHeight="1" x14ac:dyDescent="0.2">
      <c r="B1079" s="33"/>
      <c r="C1079" s="207" t="s">
        <v>19</v>
      </c>
      <c r="D1079" s="207" t="s">
        <v>813</v>
      </c>
      <c r="E1079" s="18" t="s">
        <v>19</v>
      </c>
      <c r="F1079" s="208">
        <v>325.05799999999999</v>
      </c>
      <c r="H1079" s="33"/>
    </row>
    <row r="1080" spans="2:8" s="1" customFormat="1" ht="16.899999999999999" customHeight="1" x14ac:dyDescent="0.2">
      <c r="B1080" s="33"/>
      <c r="C1080" s="207" t="s">
        <v>603</v>
      </c>
      <c r="D1080" s="207" t="s">
        <v>240</v>
      </c>
      <c r="E1080" s="18" t="s">
        <v>19</v>
      </c>
      <c r="F1080" s="208">
        <v>616.71500000000003</v>
      </c>
      <c r="H1080" s="33"/>
    </row>
    <row r="1081" spans="2:8" s="1" customFormat="1" ht="16.899999999999999" customHeight="1" x14ac:dyDescent="0.2">
      <c r="B1081" s="33"/>
      <c r="C1081" s="209" t="s">
        <v>3136</v>
      </c>
      <c r="H1081" s="33"/>
    </row>
    <row r="1082" spans="2:8" s="1" customFormat="1" ht="16.899999999999999" customHeight="1" x14ac:dyDescent="0.2">
      <c r="B1082" s="33"/>
      <c r="C1082" s="207" t="s">
        <v>599</v>
      </c>
      <c r="D1082" s="207" t="s">
        <v>3148</v>
      </c>
      <c r="E1082" s="18" t="s">
        <v>277</v>
      </c>
      <c r="F1082" s="208">
        <v>616.71500000000003</v>
      </c>
      <c r="H1082" s="33"/>
    </row>
    <row r="1083" spans="2:8" s="1" customFormat="1" ht="16.899999999999999" customHeight="1" x14ac:dyDescent="0.2">
      <c r="B1083" s="33"/>
      <c r="C1083" s="207" t="s">
        <v>1226</v>
      </c>
      <c r="D1083" s="207" t="s">
        <v>3165</v>
      </c>
      <c r="E1083" s="18" t="s">
        <v>277</v>
      </c>
      <c r="F1083" s="208">
        <v>362.80900000000003</v>
      </c>
      <c r="H1083" s="33"/>
    </row>
    <row r="1084" spans="2:8" s="1" customFormat="1" ht="16.899999999999999" customHeight="1" x14ac:dyDescent="0.2">
      <c r="B1084" s="33"/>
      <c r="C1084" s="207" t="s">
        <v>861</v>
      </c>
      <c r="D1084" s="207" t="s">
        <v>3153</v>
      </c>
      <c r="E1084" s="18" t="s">
        <v>277</v>
      </c>
      <c r="F1084" s="208">
        <v>253.90600000000001</v>
      </c>
      <c r="H1084" s="33"/>
    </row>
    <row r="1085" spans="2:8" s="1" customFormat="1" ht="16.899999999999999" customHeight="1" x14ac:dyDescent="0.2">
      <c r="B1085" s="33"/>
      <c r="C1085" s="207" t="s">
        <v>1234</v>
      </c>
      <c r="D1085" s="207" t="s">
        <v>3166</v>
      </c>
      <c r="E1085" s="18" t="s">
        <v>277</v>
      </c>
      <c r="F1085" s="208">
        <v>362.80900000000003</v>
      </c>
      <c r="H1085" s="33"/>
    </row>
    <row r="1086" spans="2:8" s="1" customFormat="1" ht="16.899999999999999" customHeight="1" x14ac:dyDescent="0.2">
      <c r="B1086" s="33"/>
      <c r="C1086" s="207" t="s">
        <v>592</v>
      </c>
      <c r="D1086" s="207" t="s">
        <v>3147</v>
      </c>
      <c r="E1086" s="18" t="s">
        <v>277</v>
      </c>
      <c r="F1086" s="208">
        <v>253.90600000000001</v>
      </c>
      <c r="H1086" s="33"/>
    </row>
    <row r="1087" spans="2:8" s="1" customFormat="1" ht="16.899999999999999" customHeight="1" x14ac:dyDescent="0.2">
      <c r="B1087" s="33"/>
      <c r="C1087" s="207" t="s">
        <v>605</v>
      </c>
      <c r="D1087" s="207" t="s">
        <v>3143</v>
      </c>
      <c r="E1087" s="18" t="s">
        <v>492</v>
      </c>
      <c r="F1087" s="208">
        <v>1110.087</v>
      </c>
      <c r="H1087" s="33"/>
    </row>
    <row r="1088" spans="2:8" s="1" customFormat="1" ht="16.899999999999999" customHeight="1" x14ac:dyDescent="0.2">
      <c r="B1088" s="33"/>
      <c r="C1088" s="207" t="s">
        <v>609</v>
      </c>
      <c r="D1088" s="207" t="s">
        <v>3144</v>
      </c>
      <c r="E1088" s="18" t="s">
        <v>277</v>
      </c>
      <c r="F1088" s="208">
        <v>460.435</v>
      </c>
      <c r="H1088" s="33"/>
    </row>
    <row r="1089" spans="2:8" s="1" customFormat="1" ht="16.899999999999999" customHeight="1" x14ac:dyDescent="0.2">
      <c r="B1089" s="33"/>
      <c r="C1089" s="203" t="s">
        <v>50</v>
      </c>
      <c r="D1089" s="204" t="s">
        <v>1521</v>
      </c>
      <c r="E1089" s="205" t="s">
        <v>277</v>
      </c>
      <c r="F1089" s="206">
        <v>752.09199999999998</v>
      </c>
      <c r="H1089" s="33"/>
    </row>
    <row r="1090" spans="2:8" s="1" customFormat="1" ht="16.899999999999999" customHeight="1" x14ac:dyDescent="0.2">
      <c r="B1090" s="33"/>
      <c r="C1090" s="207" t="s">
        <v>19</v>
      </c>
      <c r="D1090" s="207" t="s">
        <v>837</v>
      </c>
      <c r="E1090" s="18" t="s">
        <v>19</v>
      </c>
      <c r="F1090" s="208">
        <v>0</v>
      </c>
      <c r="H1090" s="33"/>
    </row>
    <row r="1091" spans="2:8" s="1" customFormat="1" ht="16.899999999999999" customHeight="1" x14ac:dyDescent="0.2">
      <c r="B1091" s="33"/>
      <c r="C1091" s="207" t="s">
        <v>19</v>
      </c>
      <c r="D1091" s="207" t="s">
        <v>2276</v>
      </c>
      <c r="E1091" s="18" t="s">
        <v>19</v>
      </c>
      <c r="F1091" s="208">
        <v>796.07399999999996</v>
      </c>
      <c r="H1091" s="33"/>
    </row>
    <row r="1092" spans="2:8" s="1" customFormat="1" ht="16.899999999999999" customHeight="1" x14ac:dyDescent="0.2">
      <c r="B1092" s="33"/>
      <c r="C1092" s="207" t="s">
        <v>19</v>
      </c>
      <c r="D1092" s="207" t="s">
        <v>842</v>
      </c>
      <c r="E1092" s="18" t="s">
        <v>19</v>
      </c>
      <c r="F1092" s="208">
        <v>0</v>
      </c>
      <c r="H1092" s="33"/>
    </row>
    <row r="1093" spans="2:8" s="1" customFormat="1" ht="16.899999999999999" customHeight="1" x14ac:dyDescent="0.2">
      <c r="B1093" s="33"/>
      <c r="C1093" s="207" t="s">
        <v>19</v>
      </c>
      <c r="D1093" s="207" t="s">
        <v>2277</v>
      </c>
      <c r="E1093" s="18" t="s">
        <v>19</v>
      </c>
      <c r="F1093" s="208">
        <v>67.713999999999999</v>
      </c>
      <c r="H1093" s="33"/>
    </row>
    <row r="1094" spans="2:8" s="1" customFormat="1" ht="16.899999999999999" customHeight="1" x14ac:dyDescent="0.2">
      <c r="B1094" s="33"/>
      <c r="C1094" s="207" t="s">
        <v>19</v>
      </c>
      <c r="D1094" s="207" t="s">
        <v>2278</v>
      </c>
      <c r="E1094" s="18" t="s">
        <v>19</v>
      </c>
      <c r="F1094" s="208">
        <v>19.687999999999999</v>
      </c>
      <c r="H1094" s="33"/>
    </row>
    <row r="1095" spans="2:8" s="1" customFormat="1" ht="16.899999999999999" customHeight="1" x14ac:dyDescent="0.2">
      <c r="B1095" s="33"/>
      <c r="C1095" s="207" t="s">
        <v>19</v>
      </c>
      <c r="D1095" s="207" t="s">
        <v>1200</v>
      </c>
      <c r="E1095" s="18" t="s">
        <v>19</v>
      </c>
      <c r="F1095" s="208">
        <v>0</v>
      </c>
      <c r="H1095" s="33"/>
    </row>
    <row r="1096" spans="2:8" s="1" customFormat="1" ht="16.899999999999999" customHeight="1" x14ac:dyDescent="0.2">
      <c r="B1096" s="33"/>
      <c r="C1096" s="207" t="s">
        <v>19</v>
      </c>
      <c r="D1096" s="207" t="s">
        <v>1879</v>
      </c>
      <c r="E1096" s="18" t="s">
        <v>19</v>
      </c>
      <c r="F1096" s="208">
        <v>-90.738</v>
      </c>
      <c r="H1096" s="33"/>
    </row>
    <row r="1097" spans="2:8" s="1" customFormat="1" ht="16.899999999999999" customHeight="1" x14ac:dyDescent="0.2">
      <c r="B1097" s="33"/>
      <c r="C1097" s="207" t="s">
        <v>19</v>
      </c>
      <c r="D1097" s="207" t="s">
        <v>1628</v>
      </c>
      <c r="E1097" s="18" t="s">
        <v>19</v>
      </c>
      <c r="F1097" s="208">
        <v>-40.646000000000001</v>
      </c>
      <c r="H1097" s="33"/>
    </row>
    <row r="1098" spans="2:8" s="1" customFormat="1" ht="16.899999999999999" customHeight="1" x14ac:dyDescent="0.2">
      <c r="B1098" s="33"/>
      <c r="C1098" s="207" t="s">
        <v>50</v>
      </c>
      <c r="D1098" s="207" t="s">
        <v>310</v>
      </c>
      <c r="E1098" s="18" t="s">
        <v>19</v>
      </c>
      <c r="F1098" s="208">
        <v>752.09199999999998</v>
      </c>
      <c r="H1098" s="33"/>
    </row>
    <row r="1099" spans="2:8" s="1" customFormat="1" ht="16.899999999999999" customHeight="1" x14ac:dyDescent="0.2">
      <c r="B1099" s="33"/>
      <c r="C1099" s="209" t="s">
        <v>3136</v>
      </c>
      <c r="H1099" s="33"/>
    </row>
    <row r="1100" spans="2:8" s="1" customFormat="1" ht="16.899999999999999" customHeight="1" x14ac:dyDescent="0.2">
      <c r="B1100" s="33"/>
      <c r="C1100" s="207" t="s">
        <v>1872</v>
      </c>
      <c r="D1100" s="207" t="s">
        <v>3215</v>
      </c>
      <c r="E1100" s="18" t="s">
        <v>277</v>
      </c>
      <c r="F1100" s="208">
        <v>451.255</v>
      </c>
      <c r="H1100" s="33"/>
    </row>
    <row r="1101" spans="2:8" s="1" customFormat="1" ht="16.899999999999999" customHeight="1" x14ac:dyDescent="0.2">
      <c r="B1101" s="33"/>
      <c r="C1101" s="207" t="s">
        <v>1613</v>
      </c>
      <c r="D1101" s="207" t="s">
        <v>3204</v>
      </c>
      <c r="E1101" s="18" t="s">
        <v>277</v>
      </c>
      <c r="F1101" s="208">
        <v>75.209000000000003</v>
      </c>
      <c r="H1101" s="33"/>
    </row>
    <row r="1102" spans="2:8" s="1" customFormat="1" ht="16.899999999999999" customHeight="1" x14ac:dyDescent="0.2">
      <c r="B1102" s="33"/>
      <c r="C1102" s="207" t="s">
        <v>1880</v>
      </c>
      <c r="D1102" s="207" t="s">
        <v>3216</v>
      </c>
      <c r="E1102" s="18" t="s">
        <v>277</v>
      </c>
      <c r="F1102" s="208">
        <v>225.62799999999999</v>
      </c>
      <c r="H1102" s="33"/>
    </row>
    <row r="1103" spans="2:8" s="1" customFormat="1" ht="16.899999999999999" customHeight="1" x14ac:dyDescent="0.2">
      <c r="B1103" s="33"/>
      <c r="C1103" s="207" t="s">
        <v>1884</v>
      </c>
      <c r="D1103" s="207" t="s">
        <v>3217</v>
      </c>
      <c r="E1103" s="18" t="s">
        <v>277</v>
      </c>
      <c r="F1103" s="208">
        <v>75.209000000000003</v>
      </c>
      <c r="H1103" s="33"/>
    </row>
    <row r="1104" spans="2:8" s="1" customFormat="1" ht="16.899999999999999" customHeight="1" x14ac:dyDescent="0.2">
      <c r="B1104" s="33"/>
      <c r="C1104" s="207" t="s">
        <v>1226</v>
      </c>
      <c r="D1104" s="207" t="s">
        <v>3165</v>
      </c>
      <c r="E1104" s="18" t="s">
        <v>277</v>
      </c>
      <c r="F1104" s="208">
        <v>362.80900000000003</v>
      </c>
      <c r="H1104" s="33"/>
    </row>
    <row r="1105" spans="2:8" s="1" customFormat="1" ht="16.899999999999999" customHeight="1" x14ac:dyDescent="0.2">
      <c r="B1105" s="33"/>
      <c r="C1105" s="207" t="s">
        <v>861</v>
      </c>
      <c r="D1105" s="207" t="s">
        <v>3153</v>
      </c>
      <c r="E1105" s="18" t="s">
        <v>277</v>
      </c>
      <c r="F1105" s="208">
        <v>253.90600000000001</v>
      </c>
      <c r="H1105" s="33"/>
    </row>
    <row r="1106" spans="2:8" s="1" customFormat="1" ht="16.899999999999999" customHeight="1" x14ac:dyDescent="0.2">
      <c r="B1106" s="33"/>
      <c r="C1106" s="207" t="s">
        <v>1234</v>
      </c>
      <c r="D1106" s="207" t="s">
        <v>3166</v>
      </c>
      <c r="E1106" s="18" t="s">
        <v>277</v>
      </c>
      <c r="F1106" s="208">
        <v>362.80900000000003</v>
      </c>
      <c r="H1106" s="33"/>
    </row>
    <row r="1107" spans="2:8" s="1" customFormat="1" ht="16.899999999999999" customHeight="1" x14ac:dyDescent="0.2">
      <c r="B1107" s="33"/>
      <c r="C1107" s="207" t="s">
        <v>592</v>
      </c>
      <c r="D1107" s="207" t="s">
        <v>3147</v>
      </c>
      <c r="E1107" s="18" t="s">
        <v>277</v>
      </c>
      <c r="F1107" s="208">
        <v>253.90600000000001</v>
      </c>
      <c r="H1107" s="33"/>
    </row>
    <row r="1108" spans="2:8" s="1" customFormat="1" ht="16.899999999999999" customHeight="1" x14ac:dyDescent="0.2">
      <c r="B1108" s="33"/>
      <c r="C1108" s="207" t="s">
        <v>609</v>
      </c>
      <c r="D1108" s="207" t="s">
        <v>3144</v>
      </c>
      <c r="E1108" s="18" t="s">
        <v>277</v>
      </c>
      <c r="F1108" s="208">
        <v>460.435</v>
      </c>
      <c r="H1108" s="33"/>
    </row>
    <row r="1109" spans="2:8" s="1" customFormat="1" ht="16.899999999999999" customHeight="1" x14ac:dyDescent="0.2">
      <c r="B1109" s="33"/>
      <c r="C1109" s="207" t="s">
        <v>614</v>
      </c>
      <c r="D1109" s="207" t="s">
        <v>615</v>
      </c>
      <c r="E1109" s="18" t="s">
        <v>492</v>
      </c>
      <c r="F1109" s="208">
        <v>585.10400000000004</v>
      </c>
      <c r="H1109" s="33"/>
    </row>
    <row r="1110" spans="2:8" s="1" customFormat="1" ht="26.45" customHeight="1" x14ac:dyDescent="0.2">
      <c r="B1110" s="33"/>
      <c r="C1110" s="202" t="s">
        <v>3224</v>
      </c>
      <c r="D1110" s="202" t="s">
        <v>169</v>
      </c>
      <c r="H1110" s="33"/>
    </row>
    <row r="1111" spans="2:8" s="1" customFormat="1" ht="16.899999999999999" customHeight="1" x14ac:dyDescent="0.2">
      <c r="B1111" s="33"/>
      <c r="C1111" s="203" t="s">
        <v>1137</v>
      </c>
      <c r="D1111" s="204" t="s">
        <v>1138</v>
      </c>
      <c r="E1111" s="205" t="s">
        <v>231</v>
      </c>
      <c r="F1111" s="206">
        <v>594.24</v>
      </c>
      <c r="H1111" s="33"/>
    </row>
    <row r="1112" spans="2:8" s="1" customFormat="1" ht="16.899999999999999" customHeight="1" x14ac:dyDescent="0.2">
      <c r="B1112" s="33"/>
      <c r="C1112" s="207" t="s">
        <v>19</v>
      </c>
      <c r="D1112" s="207" t="s">
        <v>1937</v>
      </c>
      <c r="E1112" s="18" t="s">
        <v>19</v>
      </c>
      <c r="F1112" s="208">
        <v>0</v>
      </c>
      <c r="H1112" s="33"/>
    </row>
    <row r="1113" spans="2:8" s="1" customFormat="1" ht="16.899999999999999" customHeight="1" x14ac:dyDescent="0.2">
      <c r="B1113" s="33"/>
      <c r="C1113" s="207" t="s">
        <v>19</v>
      </c>
      <c r="D1113" s="207" t="s">
        <v>2364</v>
      </c>
      <c r="E1113" s="18" t="s">
        <v>19</v>
      </c>
      <c r="F1113" s="208">
        <v>594.24</v>
      </c>
      <c r="H1113" s="33"/>
    </row>
    <row r="1114" spans="2:8" s="1" customFormat="1" ht="16.899999999999999" customHeight="1" x14ac:dyDescent="0.2">
      <c r="B1114" s="33"/>
      <c r="C1114" s="207" t="s">
        <v>1137</v>
      </c>
      <c r="D1114" s="207" t="s">
        <v>240</v>
      </c>
      <c r="E1114" s="18" t="s">
        <v>19</v>
      </c>
      <c r="F1114" s="208">
        <v>594.24</v>
      </c>
      <c r="H1114" s="33"/>
    </row>
    <row r="1115" spans="2:8" s="1" customFormat="1" ht="16.899999999999999" customHeight="1" x14ac:dyDescent="0.2">
      <c r="B1115" s="33"/>
      <c r="C1115" s="209" t="s">
        <v>3136</v>
      </c>
      <c r="H1115" s="33"/>
    </row>
    <row r="1116" spans="2:8" s="1" customFormat="1" ht="16.899999999999999" customHeight="1" x14ac:dyDescent="0.2">
      <c r="B1116" s="33"/>
      <c r="C1116" s="207" t="s">
        <v>1293</v>
      </c>
      <c r="D1116" s="207" t="s">
        <v>3156</v>
      </c>
      <c r="E1116" s="18" t="s">
        <v>231</v>
      </c>
      <c r="F1116" s="208">
        <v>594.24</v>
      </c>
      <c r="H1116" s="33"/>
    </row>
    <row r="1117" spans="2:8" s="1" customFormat="1" ht="16.899999999999999" customHeight="1" x14ac:dyDescent="0.2">
      <c r="B1117" s="33"/>
      <c r="C1117" s="207" t="s">
        <v>1855</v>
      </c>
      <c r="D1117" s="207" t="s">
        <v>3208</v>
      </c>
      <c r="E1117" s="18" t="s">
        <v>231</v>
      </c>
      <c r="F1117" s="208">
        <v>594.24</v>
      </c>
      <c r="H1117" s="33"/>
    </row>
    <row r="1118" spans="2:8" s="1" customFormat="1" ht="16.899999999999999" customHeight="1" x14ac:dyDescent="0.2">
      <c r="B1118" s="33"/>
      <c r="C1118" s="207" t="s">
        <v>1719</v>
      </c>
      <c r="D1118" s="207" t="s">
        <v>3202</v>
      </c>
      <c r="E1118" s="18" t="s">
        <v>231</v>
      </c>
      <c r="F1118" s="208">
        <v>594.24</v>
      </c>
      <c r="H1118" s="33"/>
    </row>
    <row r="1119" spans="2:8" s="1" customFormat="1" ht="16.899999999999999" customHeight="1" x14ac:dyDescent="0.2">
      <c r="B1119" s="33"/>
      <c r="C1119" s="203" t="s">
        <v>808</v>
      </c>
      <c r="D1119" s="204" t="s">
        <v>809</v>
      </c>
      <c r="E1119" s="205" t="s">
        <v>277</v>
      </c>
      <c r="F1119" s="206">
        <v>1.35</v>
      </c>
      <c r="H1119" s="33"/>
    </row>
    <row r="1120" spans="2:8" s="1" customFormat="1" ht="16.899999999999999" customHeight="1" x14ac:dyDescent="0.2">
      <c r="B1120" s="33"/>
      <c r="C1120" s="207" t="s">
        <v>19</v>
      </c>
      <c r="D1120" s="207" t="s">
        <v>2358</v>
      </c>
      <c r="E1120" s="18" t="s">
        <v>19</v>
      </c>
      <c r="F1120" s="208">
        <v>1.35</v>
      </c>
      <c r="H1120" s="33"/>
    </row>
    <row r="1121" spans="2:8" s="1" customFormat="1" ht="16.899999999999999" customHeight="1" x14ac:dyDescent="0.2">
      <c r="B1121" s="33"/>
      <c r="C1121" s="207" t="s">
        <v>808</v>
      </c>
      <c r="D1121" s="207" t="s">
        <v>240</v>
      </c>
      <c r="E1121" s="18" t="s">
        <v>19</v>
      </c>
      <c r="F1121" s="208">
        <v>1.35</v>
      </c>
      <c r="H1121" s="33"/>
    </row>
    <row r="1122" spans="2:8" s="1" customFormat="1" ht="16.899999999999999" customHeight="1" x14ac:dyDescent="0.2">
      <c r="B1122" s="33"/>
      <c r="C1122" s="209" t="s">
        <v>3136</v>
      </c>
      <c r="H1122" s="33"/>
    </row>
    <row r="1123" spans="2:8" s="1" customFormat="1" ht="16.899999999999999" customHeight="1" x14ac:dyDescent="0.2">
      <c r="B1123" s="33"/>
      <c r="C1123" s="207" t="s">
        <v>907</v>
      </c>
      <c r="D1123" s="207" t="s">
        <v>3150</v>
      </c>
      <c r="E1123" s="18" t="s">
        <v>277</v>
      </c>
      <c r="F1123" s="208">
        <v>1.35</v>
      </c>
      <c r="H1123" s="33"/>
    </row>
    <row r="1124" spans="2:8" s="1" customFormat="1" ht="16.899999999999999" customHeight="1" x14ac:dyDescent="0.2">
      <c r="B1124" s="33"/>
      <c r="C1124" s="207" t="s">
        <v>599</v>
      </c>
      <c r="D1124" s="207" t="s">
        <v>3148</v>
      </c>
      <c r="E1124" s="18" t="s">
        <v>277</v>
      </c>
      <c r="F1124" s="208">
        <v>682.28200000000004</v>
      </c>
      <c r="H1124" s="33"/>
    </row>
    <row r="1125" spans="2:8" s="1" customFormat="1" ht="16.899999999999999" customHeight="1" x14ac:dyDescent="0.2">
      <c r="B1125" s="33"/>
      <c r="C1125" s="207" t="s">
        <v>614</v>
      </c>
      <c r="D1125" s="207" t="s">
        <v>615</v>
      </c>
      <c r="E1125" s="18" t="s">
        <v>492</v>
      </c>
      <c r="F1125" s="208">
        <v>924.548</v>
      </c>
      <c r="H1125" s="33"/>
    </row>
    <row r="1126" spans="2:8" s="1" customFormat="1" ht="16.899999999999999" customHeight="1" x14ac:dyDescent="0.2">
      <c r="B1126" s="33"/>
      <c r="C1126" s="203" t="s">
        <v>1828</v>
      </c>
      <c r="D1126" s="204" t="s">
        <v>2020</v>
      </c>
      <c r="E1126" s="205" t="s">
        <v>396</v>
      </c>
      <c r="F1126" s="206">
        <v>199.16</v>
      </c>
      <c r="H1126" s="33"/>
    </row>
    <row r="1127" spans="2:8" s="1" customFormat="1" ht="16.899999999999999" customHeight="1" x14ac:dyDescent="0.2">
      <c r="B1127" s="33"/>
      <c r="C1127" s="207" t="s">
        <v>19</v>
      </c>
      <c r="D1127" s="207" t="s">
        <v>2372</v>
      </c>
      <c r="E1127" s="18" t="s">
        <v>19</v>
      </c>
      <c r="F1127" s="208">
        <v>199.16</v>
      </c>
      <c r="H1127" s="33"/>
    </row>
    <row r="1128" spans="2:8" s="1" customFormat="1" ht="16.899999999999999" customHeight="1" x14ac:dyDescent="0.2">
      <c r="B1128" s="33"/>
      <c r="C1128" s="207" t="s">
        <v>1828</v>
      </c>
      <c r="D1128" s="207" t="s">
        <v>240</v>
      </c>
      <c r="E1128" s="18" t="s">
        <v>19</v>
      </c>
      <c r="F1128" s="208">
        <v>199.16</v>
      </c>
      <c r="H1128" s="33"/>
    </row>
    <row r="1129" spans="2:8" s="1" customFormat="1" ht="16.899999999999999" customHeight="1" x14ac:dyDescent="0.2">
      <c r="B1129" s="33"/>
      <c r="C1129" s="209" t="s">
        <v>3136</v>
      </c>
      <c r="H1129" s="33"/>
    </row>
    <row r="1130" spans="2:8" s="1" customFormat="1" ht="16.899999999999999" customHeight="1" x14ac:dyDescent="0.2">
      <c r="B1130" s="33"/>
      <c r="C1130" s="207" t="s">
        <v>934</v>
      </c>
      <c r="D1130" s="207" t="s">
        <v>3209</v>
      </c>
      <c r="E1130" s="18" t="s">
        <v>396</v>
      </c>
      <c r="F1130" s="208">
        <v>199.16</v>
      </c>
      <c r="H1130" s="33"/>
    </row>
    <row r="1131" spans="2:8" s="1" customFormat="1" ht="16.899999999999999" customHeight="1" x14ac:dyDescent="0.2">
      <c r="B1131" s="33"/>
      <c r="C1131" s="207" t="s">
        <v>866</v>
      </c>
      <c r="D1131" s="207" t="s">
        <v>3189</v>
      </c>
      <c r="E1131" s="18" t="s">
        <v>231</v>
      </c>
      <c r="F1131" s="208">
        <v>238.99199999999999</v>
      </c>
      <c r="H1131" s="33"/>
    </row>
    <row r="1132" spans="2:8" s="1" customFormat="1" ht="16.899999999999999" customHeight="1" x14ac:dyDescent="0.2">
      <c r="B1132" s="33"/>
      <c r="C1132" s="207" t="s">
        <v>882</v>
      </c>
      <c r="D1132" s="207" t="s">
        <v>3152</v>
      </c>
      <c r="E1132" s="18" t="s">
        <v>277</v>
      </c>
      <c r="F1132" s="208">
        <v>126.267</v>
      </c>
      <c r="H1132" s="33"/>
    </row>
    <row r="1133" spans="2:8" s="1" customFormat="1" ht="16.899999999999999" customHeight="1" x14ac:dyDescent="0.2">
      <c r="B1133" s="33"/>
      <c r="C1133" s="207" t="s">
        <v>619</v>
      </c>
      <c r="D1133" s="207" t="s">
        <v>3190</v>
      </c>
      <c r="E1133" s="18" t="s">
        <v>396</v>
      </c>
      <c r="F1133" s="208">
        <v>199.16</v>
      </c>
      <c r="H1133" s="33"/>
    </row>
    <row r="1134" spans="2:8" s="1" customFormat="1" ht="16.899999999999999" customHeight="1" x14ac:dyDescent="0.2">
      <c r="B1134" s="33"/>
      <c r="C1134" s="207" t="s">
        <v>896</v>
      </c>
      <c r="D1134" s="207" t="s">
        <v>3210</v>
      </c>
      <c r="E1134" s="18" t="s">
        <v>396</v>
      </c>
      <c r="F1134" s="208">
        <v>199.16</v>
      </c>
      <c r="H1134" s="33"/>
    </row>
    <row r="1135" spans="2:8" s="1" customFormat="1" ht="16.899999999999999" customHeight="1" x14ac:dyDescent="0.2">
      <c r="B1135" s="33"/>
      <c r="C1135" s="207" t="s">
        <v>901</v>
      </c>
      <c r="D1135" s="207" t="s">
        <v>3151</v>
      </c>
      <c r="E1135" s="18" t="s">
        <v>277</v>
      </c>
      <c r="F1135" s="208">
        <v>23.899000000000001</v>
      </c>
      <c r="H1135" s="33"/>
    </row>
    <row r="1136" spans="2:8" s="1" customFormat="1" ht="16.899999999999999" customHeight="1" x14ac:dyDescent="0.2">
      <c r="B1136" s="33"/>
      <c r="C1136" s="207" t="s">
        <v>986</v>
      </c>
      <c r="D1136" s="207" t="s">
        <v>3211</v>
      </c>
      <c r="E1136" s="18" t="s">
        <v>396</v>
      </c>
      <c r="F1136" s="208">
        <v>199.16</v>
      </c>
      <c r="H1136" s="33"/>
    </row>
    <row r="1137" spans="2:8" s="1" customFormat="1" ht="16.899999999999999" customHeight="1" x14ac:dyDescent="0.2">
      <c r="B1137" s="33"/>
      <c r="C1137" s="207" t="s">
        <v>1309</v>
      </c>
      <c r="D1137" s="207" t="s">
        <v>3194</v>
      </c>
      <c r="E1137" s="18" t="s">
        <v>396</v>
      </c>
      <c r="F1137" s="208">
        <v>398.32</v>
      </c>
      <c r="H1137" s="33"/>
    </row>
    <row r="1138" spans="2:8" s="1" customFormat="1" ht="16.899999999999999" customHeight="1" x14ac:dyDescent="0.2">
      <c r="B1138" s="33"/>
      <c r="C1138" s="207" t="s">
        <v>1314</v>
      </c>
      <c r="D1138" s="207" t="s">
        <v>3212</v>
      </c>
      <c r="E1138" s="18" t="s">
        <v>396</v>
      </c>
      <c r="F1138" s="208">
        <v>398.32</v>
      </c>
      <c r="H1138" s="33"/>
    </row>
    <row r="1139" spans="2:8" s="1" customFormat="1" ht="16.899999999999999" customHeight="1" x14ac:dyDescent="0.2">
      <c r="B1139" s="33"/>
      <c r="C1139" s="207" t="s">
        <v>939</v>
      </c>
      <c r="D1139" s="207" t="s">
        <v>940</v>
      </c>
      <c r="E1139" s="18" t="s">
        <v>396</v>
      </c>
      <c r="F1139" s="208">
        <v>202.14699999999999</v>
      </c>
      <c r="H1139" s="33"/>
    </row>
    <row r="1140" spans="2:8" s="1" customFormat="1" ht="16.899999999999999" customHeight="1" x14ac:dyDescent="0.2">
      <c r="B1140" s="33"/>
      <c r="C1140" s="203" t="s">
        <v>811</v>
      </c>
      <c r="D1140" s="204" t="s">
        <v>1513</v>
      </c>
      <c r="E1140" s="205" t="s">
        <v>277</v>
      </c>
      <c r="F1140" s="206">
        <v>23.899000000000001</v>
      </c>
      <c r="H1140" s="33"/>
    </row>
    <row r="1141" spans="2:8" s="1" customFormat="1" ht="16.899999999999999" customHeight="1" x14ac:dyDescent="0.2">
      <c r="B1141" s="33"/>
      <c r="C1141" s="207" t="s">
        <v>19</v>
      </c>
      <c r="D1141" s="207" t="s">
        <v>1914</v>
      </c>
      <c r="E1141" s="18" t="s">
        <v>19</v>
      </c>
      <c r="F1141" s="208">
        <v>23.899000000000001</v>
      </c>
      <c r="H1141" s="33"/>
    </row>
    <row r="1142" spans="2:8" s="1" customFormat="1" ht="16.899999999999999" customHeight="1" x14ac:dyDescent="0.2">
      <c r="B1142" s="33"/>
      <c r="C1142" s="207" t="s">
        <v>811</v>
      </c>
      <c r="D1142" s="207" t="s">
        <v>240</v>
      </c>
      <c r="E1142" s="18" t="s">
        <v>19</v>
      </c>
      <c r="F1142" s="208">
        <v>23.899000000000001</v>
      </c>
      <c r="H1142" s="33"/>
    </row>
    <row r="1143" spans="2:8" s="1" customFormat="1" ht="16.899999999999999" customHeight="1" x14ac:dyDescent="0.2">
      <c r="B1143" s="33"/>
      <c r="C1143" s="209" t="s">
        <v>3136</v>
      </c>
      <c r="H1143" s="33"/>
    </row>
    <row r="1144" spans="2:8" s="1" customFormat="1" ht="16.899999999999999" customHeight="1" x14ac:dyDescent="0.2">
      <c r="B1144" s="33"/>
      <c r="C1144" s="207" t="s">
        <v>901</v>
      </c>
      <c r="D1144" s="207" t="s">
        <v>3151</v>
      </c>
      <c r="E1144" s="18" t="s">
        <v>277</v>
      </c>
      <c r="F1144" s="208">
        <v>23.899000000000001</v>
      </c>
      <c r="H1144" s="33"/>
    </row>
    <row r="1145" spans="2:8" s="1" customFormat="1" ht="16.899999999999999" customHeight="1" x14ac:dyDescent="0.2">
      <c r="B1145" s="33"/>
      <c r="C1145" s="207" t="s">
        <v>599</v>
      </c>
      <c r="D1145" s="207" t="s">
        <v>3148</v>
      </c>
      <c r="E1145" s="18" t="s">
        <v>277</v>
      </c>
      <c r="F1145" s="208">
        <v>682.28200000000004</v>
      </c>
      <c r="H1145" s="33"/>
    </row>
    <row r="1146" spans="2:8" s="1" customFormat="1" ht="16.899999999999999" customHeight="1" x14ac:dyDescent="0.2">
      <c r="B1146" s="33"/>
      <c r="C1146" s="207" t="s">
        <v>614</v>
      </c>
      <c r="D1146" s="207" t="s">
        <v>615</v>
      </c>
      <c r="E1146" s="18" t="s">
        <v>492</v>
      </c>
      <c r="F1146" s="208">
        <v>924.548</v>
      </c>
      <c r="H1146" s="33"/>
    </row>
    <row r="1147" spans="2:8" s="1" customFormat="1" ht="16.899999999999999" customHeight="1" x14ac:dyDescent="0.2">
      <c r="B1147" s="33"/>
      <c r="C1147" s="203" t="s">
        <v>813</v>
      </c>
      <c r="D1147" s="204" t="s">
        <v>1832</v>
      </c>
      <c r="E1147" s="205" t="s">
        <v>277</v>
      </c>
      <c r="F1147" s="206">
        <v>513.63800000000003</v>
      </c>
      <c r="H1147" s="33"/>
    </row>
    <row r="1148" spans="2:8" s="1" customFormat="1" ht="16.899999999999999" customHeight="1" x14ac:dyDescent="0.2">
      <c r="B1148" s="33"/>
      <c r="C1148" s="207" t="s">
        <v>19</v>
      </c>
      <c r="D1148" s="207" t="s">
        <v>1904</v>
      </c>
      <c r="E1148" s="18" t="s">
        <v>19</v>
      </c>
      <c r="F1148" s="208">
        <v>526.56799999999998</v>
      </c>
      <c r="H1148" s="33"/>
    </row>
    <row r="1149" spans="2:8" s="1" customFormat="1" ht="16.899999999999999" customHeight="1" x14ac:dyDescent="0.2">
      <c r="B1149" s="33"/>
      <c r="C1149" s="207" t="s">
        <v>19</v>
      </c>
      <c r="D1149" s="207" t="s">
        <v>2044</v>
      </c>
      <c r="E1149" s="18" t="s">
        <v>19</v>
      </c>
      <c r="F1149" s="208">
        <v>-12.93</v>
      </c>
      <c r="H1149" s="33"/>
    </row>
    <row r="1150" spans="2:8" s="1" customFormat="1" ht="16.899999999999999" customHeight="1" x14ac:dyDescent="0.2">
      <c r="B1150" s="33"/>
      <c r="C1150" s="207" t="s">
        <v>813</v>
      </c>
      <c r="D1150" s="207" t="s">
        <v>240</v>
      </c>
      <c r="E1150" s="18" t="s">
        <v>19</v>
      </c>
      <c r="F1150" s="208">
        <v>513.63800000000003</v>
      </c>
      <c r="H1150" s="33"/>
    </row>
    <row r="1151" spans="2:8" s="1" customFormat="1" ht="16.899999999999999" customHeight="1" x14ac:dyDescent="0.2">
      <c r="B1151" s="33"/>
      <c r="C1151" s="209" t="s">
        <v>3136</v>
      </c>
      <c r="H1151" s="33"/>
    </row>
    <row r="1152" spans="2:8" s="1" customFormat="1" ht="16.899999999999999" customHeight="1" x14ac:dyDescent="0.2">
      <c r="B1152" s="33"/>
      <c r="C1152" s="207" t="s">
        <v>614</v>
      </c>
      <c r="D1152" s="207" t="s">
        <v>615</v>
      </c>
      <c r="E1152" s="18" t="s">
        <v>492</v>
      </c>
      <c r="F1152" s="208">
        <v>513.63800000000003</v>
      </c>
      <c r="H1152" s="33"/>
    </row>
    <row r="1153" spans="2:8" s="1" customFormat="1" ht="16.899999999999999" customHeight="1" x14ac:dyDescent="0.2">
      <c r="B1153" s="33"/>
      <c r="C1153" s="207" t="s">
        <v>599</v>
      </c>
      <c r="D1153" s="207" t="s">
        <v>3148</v>
      </c>
      <c r="E1153" s="18" t="s">
        <v>277</v>
      </c>
      <c r="F1153" s="208">
        <v>682.28200000000004</v>
      </c>
      <c r="H1153" s="33"/>
    </row>
    <row r="1154" spans="2:8" s="1" customFormat="1" ht="16.899999999999999" customHeight="1" x14ac:dyDescent="0.2">
      <c r="B1154" s="33"/>
      <c r="C1154" s="207" t="s">
        <v>609</v>
      </c>
      <c r="D1154" s="207" t="s">
        <v>3144</v>
      </c>
      <c r="E1154" s="18" t="s">
        <v>277</v>
      </c>
      <c r="F1154" s="208">
        <v>526.56799999999998</v>
      </c>
      <c r="H1154" s="33"/>
    </row>
    <row r="1155" spans="2:8" s="1" customFormat="1" ht="16.899999999999999" customHeight="1" x14ac:dyDescent="0.2">
      <c r="B1155" s="33"/>
      <c r="C1155" s="203" t="s">
        <v>1145</v>
      </c>
      <c r="D1155" s="204" t="s">
        <v>1146</v>
      </c>
      <c r="E1155" s="205" t="s">
        <v>231</v>
      </c>
      <c r="F1155" s="206">
        <v>240.33</v>
      </c>
      <c r="H1155" s="33"/>
    </row>
    <row r="1156" spans="2:8" s="1" customFormat="1" ht="16.899999999999999" customHeight="1" x14ac:dyDescent="0.2">
      <c r="B1156" s="33"/>
      <c r="C1156" s="207" t="s">
        <v>19</v>
      </c>
      <c r="D1156" s="207" t="s">
        <v>1927</v>
      </c>
      <c r="E1156" s="18" t="s">
        <v>19</v>
      </c>
      <c r="F1156" s="208">
        <v>0</v>
      </c>
      <c r="H1156" s="33"/>
    </row>
    <row r="1157" spans="2:8" s="1" customFormat="1" ht="16.899999999999999" customHeight="1" x14ac:dyDescent="0.2">
      <c r="B1157" s="33"/>
      <c r="C1157" s="207" t="s">
        <v>19</v>
      </c>
      <c r="D1157" s="207" t="s">
        <v>2361</v>
      </c>
      <c r="E1157" s="18" t="s">
        <v>19</v>
      </c>
      <c r="F1157" s="208">
        <v>240.33</v>
      </c>
      <c r="H1157" s="33"/>
    </row>
    <row r="1158" spans="2:8" s="1" customFormat="1" ht="16.899999999999999" customHeight="1" x14ac:dyDescent="0.2">
      <c r="B1158" s="33"/>
      <c r="C1158" s="207" t="s">
        <v>1145</v>
      </c>
      <c r="D1158" s="207" t="s">
        <v>240</v>
      </c>
      <c r="E1158" s="18" t="s">
        <v>19</v>
      </c>
      <c r="F1158" s="208">
        <v>240.33</v>
      </c>
      <c r="H1158" s="33"/>
    </row>
    <row r="1159" spans="2:8" s="1" customFormat="1" ht="16.899999999999999" customHeight="1" x14ac:dyDescent="0.2">
      <c r="B1159" s="33"/>
      <c r="C1159" s="209" t="s">
        <v>3136</v>
      </c>
      <c r="H1159" s="33"/>
    </row>
    <row r="1160" spans="2:8" s="1" customFormat="1" ht="16.899999999999999" customHeight="1" x14ac:dyDescent="0.2">
      <c r="B1160" s="33"/>
      <c r="C1160" s="207" t="s">
        <v>1461</v>
      </c>
      <c r="D1160" s="207" t="s">
        <v>3199</v>
      </c>
      <c r="E1160" s="18" t="s">
        <v>231</v>
      </c>
      <c r="F1160" s="208">
        <v>240.33</v>
      </c>
      <c r="H1160" s="33"/>
    </row>
    <row r="1161" spans="2:8" s="1" customFormat="1" ht="16.899999999999999" customHeight="1" x14ac:dyDescent="0.2">
      <c r="B1161" s="33"/>
      <c r="C1161" s="207" t="s">
        <v>1162</v>
      </c>
      <c r="D1161" s="207" t="s">
        <v>3163</v>
      </c>
      <c r="E1161" s="18" t="s">
        <v>231</v>
      </c>
      <c r="F1161" s="208">
        <v>240.33</v>
      </c>
      <c r="H1161" s="33"/>
    </row>
    <row r="1162" spans="2:8" s="1" customFormat="1" ht="16.899999999999999" customHeight="1" x14ac:dyDescent="0.2">
      <c r="B1162" s="33"/>
      <c r="C1162" s="207" t="s">
        <v>1841</v>
      </c>
      <c r="D1162" s="207" t="s">
        <v>3213</v>
      </c>
      <c r="E1162" s="18" t="s">
        <v>231</v>
      </c>
      <c r="F1162" s="208">
        <v>240.33</v>
      </c>
      <c r="H1162" s="33"/>
    </row>
    <row r="1163" spans="2:8" s="1" customFormat="1" ht="16.899999999999999" customHeight="1" x14ac:dyDescent="0.2">
      <c r="B1163" s="33"/>
      <c r="C1163" s="207" t="s">
        <v>1851</v>
      </c>
      <c r="D1163" s="207" t="s">
        <v>3214</v>
      </c>
      <c r="E1163" s="18" t="s">
        <v>231</v>
      </c>
      <c r="F1163" s="208">
        <v>240.33</v>
      </c>
      <c r="H1163" s="33"/>
    </row>
    <row r="1164" spans="2:8" s="1" customFormat="1" ht="16.899999999999999" customHeight="1" x14ac:dyDescent="0.2">
      <c r="B1164" s="33"/>
      <c r="C1164" s="207" t="s">
        <v>1872</v>
      </c>
      <c r="D1164" s="207" t="s">
        <v>3215</v>
      </c>
      <c r="E1164" s="18" t="s">
        <v>277</v>
      </c>
      <c r="F1164" s="208">
        <v>417.12700000000001</v>
      </c>
      <c r="H1164" s="33"/>
    </row>
    <row r="1165" spans="2:8" s="1" customFormat="1" ht="16.899999999999999" customHeight="1" x14ac:dyDescent="0.2">
      <c r="B1165" s="33"/>
      <c r="C1165" s="207" t="s">
        <v>1699</v>
      </c>
      <c r="D1165" s="207" t="s">
        <v>3200</v>
      </c>
      <c r="E1165" s="18" t="s">
        <v>231</v>
      </c>
      <c r="F1165" s="208">
        <v>240.33</v>
      </c>
      <c r="H1165" s="33"/>
    </row>
    <row r="1166" spans="2:8" s="1" customFormat="1" ht="16.899999999999999" customHeight="1" x14ac:dyDescent="0.2">
      <c r="B1166" s="33"/>
      <c r="C1166" s="207" t="s">
        <v>1289</v>
      </c>
      <c r="D1166" s="207" t="s">
        <v>3164</v>
      </c>
      <c r="E1166" s="18" t="s">
        <v>231</v>
      </c>
      <c r="F1166" s="208">
        <v>240.33</v>
      </c>
      <c r="H1166" s="33"/>
    </row>
    <row r="1167" spans="2:8" s="1" customFormat="1" ht="16.899999999999999" customHeight="1" x14ac:dyDescent="0.2">
      <c r="B1167" s="33"/>
      <c r="C1167" s="203" t="s">
        <v>816</v>
      </c>
      <c r="D1167" s="204" t="s">
        <v>817</v>
      </c>
      <c r="E1167" s="205" t="s">
        <v>277</v>
      </c>
      <c r="F1167" s="206">
        <v>126.267</v>
      </c>
      <c r="H1167" s="33"/>
    </row>
    <row r="1168" spans="2:8" s="1" customFormat="1" ht="16.899999999999999" customHeight="1" x14ac:dyDescent="0.2">
      <c r="B1168" s="33"/>
      <c r="C1168" s="207" t="s">
        <v>819</v>
      </c>
      <c r="D1168" s="207" t="s">
        <v>1907</v>
      </c>
      <c r="E1168" s="18" t="s">
        <v>19</v>
      </c>
      <c r="F1168" s="208">
        <v>143.39500000000001</v>
      </c>
      <c r="H1168" s="33"/>
    </row>
    <row r="1169" spans="2:8" s="1" customFormat="1" ht="16.899999999999999" customHeight="1" x14ac:dyDescent="0.2">
      <c r="B1169" s="33"/>
      <c r="C1169" s="207" t="s">
        <v>19</v>
      </c>
      <c r="D1169" s="207" t="s">
        <v>1908</v>
      </c>
      <c r="E1169" s="18" t="s">
        <v>19</v>
      </c>
      <c r="F1169" s="208">
        <v>-17.128</v>
      </c>
      <c r="H1169" s="33"/>
    </row>
    <row r="1170" spans="2:8" s="1" customFormat="1" ht="16.899999999999999" customHeight="1" x14ac:dyDescent="0.2">
      <c r="B1170" s="33"/>
      <c r="C1170" s="207" t="s">
        <v>816</v>
      </c>
      <c r="D1170" s="207" t="s">
        <v>240</v>
      </c>
      <c r="E1170" s="18" t="s">
        <v>19</v>
      </c>
      <c r="F1170" s="208">
        <v>126.267</v>
      </c>
      <c r="H1170" s="33"/>
    </row>
    <row r="1171" spans="2:8" s="1" customFormat="1" ht="16.899999999999999" customHeight="1" x14ac:dyDescent="0.2">
      <c r="B1171" s="33"/>
      <c r="C1171" s="209" t="s">
        <v>3136</v>
      </c>
      <c r="H1171" s="33"/>
    </row>
    <row r="1172" spans="2:8" s="1" customFormat="1" ht="16.899999999999999" customHeight="1" x14ac:dyDescent="0.2">
      <c r="B1172" s="33"/>
      <c r="C1172" s="207" t="s">
        <v>882</v>
      </c>
      <c r="D1172" s="207" t="s">
        <v>3152</v>
      </c>
      <c r="E1172" s="18" t="s">
        <v>277</v>
      </c>
      <c r="F1172" s="208">
        <v>126.267</v>
      </c>
      <c r="H1172" s="33"/>
    </row>
    <row r="1173" spans="2:8" s="1" customFormat="1" ht="16.899999999999999" customHeight="1" x14ac:dyDescent="0.2">
      <c r="B1173" s="33"/>
      <c r="C1173" s="207" t="s">
        <v>890</v>
      </c>
      <c r="D1173" s="207" t="s">
        <v>891</v>
      </c>
      <c r="E1173" s="18" t="s">
        <v>492</v>
      </c>
      <c r="F1173" s="208">
        <v>227.28100000000001</v>
      </c>
      <c r="H1173" s="33"/>
    </row>
    <row r="1174" spans="2:8" s="1" customFormat="1" ht="16.899999999999999" customHeight="1" x14ac:dyDescent="0.2">
      <c r="B1174" s="33"/>
      <c r="C1174" s="203" t="s">
        <v>819</v>
      </c>
      <c r="D1174" s="204" t="s">
        <v>820</v>
      </c>
      <c r="E1174" s="205" t="s">
        <v>277</v>
      </c>
      <c r="F1174" s="206">
        <v>143.39500000000001</v>
      </c>
      <c r="H1174" s="33"/>
    </row>
    <row r="1175" spans="2:8" s="1" customFormat="1" ht="16.899999999999999" customHeight="1" x14ac:dyDescent="0.2">
      <c r="B1175" s="33"/>
      <c r="C1175" s="207" t="s">
        <v>819</v>
      </c>
      <c r="D1175" s="207" t="s">
        <v>1907</v>
      </c>
      <c r="E1175" s="18" t="s">
        <v>19</v>
      </c>
      <c r="F1175" s="208">
        <v>143.39500000000001</v>
      </c>
      <c r="H1175" s="33"/>
    </row>
    <row r="1176" spans="2:8" s="1" customFormat="1" ht="16.899999999999999" customHeight="1" x14ac:dyDescent="0.2">
      <c r="B1176" s="33"/>
      <c r="C1176" s="209" t="s">
        <v>3136</v>
      </c>
      <c r="H1176" s="33"/>
    </row>
    <row r="1177" spans="2:8" s="1" customFormat="1" ht="16.899999999999999" customHeight="1" x14ac:dyDescent="0.2">
      <c r="B1177" s="33"/>
      <c r="C1177" s="207" t="s">
        <v>882</v>
      </c>
      <c r="D1177" s="207" t="s">
        <v>3152</v>
      </c>
      <c r="E1177" s="18" t="s">
        <v>277</v>
      </c>
      <c r="F1177" s="208">
        <v>126.267</v>
      </c>
      <c r="H1177" s="33"/>
    </row>
    <row r="1178" spans="2:8" s="1" customFormat="1" ht="16.899999999999999" customHeight="1" x14ac:dyDescent="0.2">
      <c r="B1178" s="33"/>
      <c r="C1178" s="207" t="s">
        <v>599</v>
      </c>
      <c r="D1178" s="207" t="s">
        <v>3148</v>
      </c>
      <c r="E1178" s="18" t="s">
        <v>277</v>
      </c>
      <c r="F1178" s="208">
        <v>682.28200000000004</v>
      </c>
      <c r="H1178" s="33"/>
    </row>
    <row r="1179" spans="2:8" s="1" customFormat="1" ht="16.899999999999999" customHeight="1" x14ac:dyDescent="0.2">
      <c r="B1179" s="33"/>
      <c r="C1179" s="207" t="s">
        <v>614</v>
      </c>
      <c r="D1179" s="207" t="s">
        <v>615</v>
      </c>
      <c r="E1179" s="18" t="s">
        <v>492</v>
      </c>
      <c r="F1179" s="208">
        <v>924.548</v>
      </c>
      <c r="H1179" s="33"/>
    </row>
    <row r="1180" spans="2:8" s="1" customFormat="1" ht="16.899999999999999" customHeight="1" x14ac:dyDescent="0.2">
      <c r="B1180" s="33"/>
      <c r="C1180" s="203" t="s">
        <v>1351</v>
      </c>
      <c r="D1180" s="204" t="s">
        <v>1352</v>
      </c>
      <c r="E1180" s="205" t="s">
        <v>231</v>
      </c>
      <c r="F1180" s="206">
        <v>25.88</v>
      </c>
      <c r="H1180" s="33"/>
    </row>
    <row r="1181" spans="2:8" s="1" customFormat="1" ht="16.899999999999999" customHeight="1" x14ac:dyDescent="0.2">
      <c r="B1181" s="33"/>
      <c r="C1181" s="207" t="s">
        <v>19</v>
      </c>
      <c r="D1181" s="207" t="s">
        <v>2350</v>
      </c>
      <c r="E1181" s="18" t="s">
        <v>19</v>
      </c>
      <c r="F1181" s="208">
        <v>25.88</v>
      </c>
      <c r="H1181" s="33"/>
    </row>
    <row r="1182" spans="2:8" s="1" customFormat="1" ht="16.899999999999999" customHeight="1" x14ac:dyDescent="0.2">
      <c r="B1182" s="33"/>
      <c r="C1182" s="207" t="s">
        <v>1351</v>
      </c>
      <c r="D1182" s="207" t="s">
        <v>310</v>
      </c>
      <c r="E1182" s="18" t="s">
        <v>19</v>
      </c>
      <c r="F1182" s="208">
        <v>25.88</v>
      </c>
      <c r="H1182" s="33"/>
    </row>
    <row r="1183" spans="2:8" s="1" customFormat="1" ht="16.899999999999999" customHeight="1" x14ac:dyDescent="0.2">
      <c r="B1183" s="33"/>
      <c r="C1183" s="209" t="s">
        <v>3136</v>
      </c>
      <c r="H1183" s="33"/>
    </row>
    <row r="1184" spans="2:8" s="1" customFormat="1" ht="16.899999999999999" customHeight="1" x14ac:dyDescent="0.2">
      <c r="B1184" s="33"/>
      <c r="C1184" s="207" t="s">
        <v>1422</v>
      </c>
      <c r="D1184" s="207" t="s">
        <v>3174</v>
      </c>
      <c r="E1184" s="18" t="s">
        <v>231</v>
      </c>
      <c r="F1184" s="208">
        <v>64.7</v>
      </c>
      <c r="H1184" s="33"/>
    </row>
    <row r="1185" spans="2:8" s="1" customFormat="1" ht="16.899999999999999" customHeight="1" x14ac:dyDescent="0.2">
      <c r="B1185" s="33"/>
      <c r="C1185" s="207" t="s">
        <v>299</v>
      </c>
      <c r="D1185" s="207" t="s">
        <v>3219</v>
      </c>
      <c r="E1185" s="18" t="s">
        <v>231</v>
      </c>
      <c r="F1185" s="208">
        <v>64.7</v>
      </c>
      <c r="H1185" s="33"/>
    </row>
    <row r="1186" spans="2:8" s="1" customFormat="1" ht="16.899999999999999" customHeight="1" x14ac:dyDescent="0.2">
      <c r="B1186" s="33"/>
      <c r="C1186" s="207" t="s">
        <v>1872</v>
      </c>
      <c r="D1186" s="207" t="s">
        <v>3215</v>
      </c>
      <c r="E1186" s="18" t="s">
        <v>277</v>
      </c>
      <c r="F1186" s="208">
        <v>417.12700000000001</v>
      </c>
      <c r="H1186" s="33"/>
    </row>
    <row r="1187" spans="2:8" s="1" customFormat="1" ht="16.899999999999999" customHeight="1" x14ac:dyDescent="0.2">
      <c r="B1187" s="33"/>
      <c r="C1187" s="207" t="s">
        <v>1427</v>
      </c>
      <c r="D1187" s="207" t="s">
        <v>3176</v>
      </c>
      <c r="E1187" s="18" t="s">
        <v>231</v>
      </c>
      <c r="F1187" s="208">
        <v>64.7</v>
      </c>
      <c r="H1187" s="33"/>
    </row>
    <row r="1188" spans="2:8" s="1" customFormat="1" ht="16.899999999999999" customHeight="1" x14ac:dyDescent="0.2">
      <c r="B1188" s="33"/>
      <c r="C1188" s="207" t="s">
        <v>1433</v>
      </c>
      <c r="D1188" s="207" t="s">
        <v>3177</v>
      </c>
      <c r="E1188" s="18" t="s">
        <v>231</v>
      </c>
      <c r="F1188" s="208">
        <v>64.7</v>
      </c>
      <c r="H1188" s="33"/>
    </row>
    <row r="1189" spans="2:8" s="1" customFormat="1" ht="16.899999999999999" customHeight="1" x14ac:dyDescent="0.2">
      <c r="B1189" s="33"/>
      <c r="C1189" s="207" t="s">
        <v>1437</v>
      </c>
      <c r="D1189" s="207" t="s">
        <v>3178</v>
      </c>
      <c r="E1189" s="18" t="s">
        <v>231</v>
      </c>
      <c r="F1189" s="208">
        <v>64.7</v>
      </c>
      <c r="H1189" s="33"/>
    </row>
    <row r="1190" spans="2:8" s="1" customFormat="1" ht="16.899999999999999" customHeight="1" x14ac:dyDescent="0.2">
      <c r="B1190" s="33"/>
      <c r="C1190" s="207" t="s">
        <v>349</v>
      </c>
      <c r="D1190" s="207" t="s">
        <v>3179</v>
      </c>
      <c r="E1190" s="18" t="s">
        <v>277</v>
      </c>
      <c r="F1190" s="208">
        <v>6.47</v>
      </c>
      <c r="H1190" s="33"/>
    </row>
    <row r="1191" spans="2:8" s="1" customFormat="1" ht="16.899999999999999" customHeight="1" x14ac:dyDescent="0.2">
      <c r="B1191" s="33"/>
      <c r="C1191" s="207" t="s">
        <v>332</v>
      </c>
      <c r="D1191" s="207" t="s">
        <v>333</v>
      </c>
      <c r="E1191" s="18" t="s">
        <v>334</v>
      </c>
      <c r="F1191" s="208">
        <v>0.97099999999999997</v>
      </c>
      <c r="H1191" s="33"/>
    </row>
    <row r="1192" spans="2:8" s="1" customFormat="1" ht="16.899999999999999" customHeight="1" x14ac:dyDescent="0.2">
      <c r="B1192" s="33"/>
      <c r="C1192" s="207" t="s">
        <v>614</v>
      </c>
      <c r="D1192" s="207" t="s">
        <v>615</v>
      </c>
      <c r="E1192" s="18" t="s">
        <v>492</v>
      </c>
      <c r="F1192" s="208">
        <v>924.548</v>
      </c>
      <c r="H1192" s="33"/>
    </row>
    <row r="1193" spans="2:8" s="1" customFormat="1" ht="16.899999999999999" customHeight="1" x14ac:dyDescent="0.2">
      <c r="B1193" s="33"/>
      <c r="C1193" s="203" t="s">
        <v>603</v>
      </c>
      <c r="D1193" s="204" t="s">
        <v>822</v>
      </c>
      <c r="E1193" s="205" t="s">
        <v>277</v>
      </c>
      <c r="F1193" s="206">
        <v>682.28200000000004</v>
      </c>
      <c r="H1193" s="33"/>
    </row>
    <row r="1194" spans="2:8" s="1" customFormat="1" ht="16.899999999999999" customHeight="1" x14ac:dyDescent="0.2">
      <c r="B1194" s="33"/>
      <c r="C1194" s="207" t="s">
        <v>19</v>
      </c>
      <c r="D1194" s="207" t="s">
        <v>873</v>
      </c>
      <c r="E1194" s="18" t="s">
        <v>19</v>
      </c>
      <c r="F1194" s="208">
        <v>168.64400000000001</v>
      </c>
      <c r="H1194" s="33"/>
    </row>
    <row r="1195" spans="2:8" s="1" customFormat="1" ht="16.899999999999999" customHeight="1" x14ac:dyDescent="0.2">
      <c r="B1195" s="33"/>
      <c r="C1195" s="207" t="s">
        <v>19</v>
      </c>
      <c r="D1195" s="207" t="s">
        <v>813</v>
      </c>
      <c r="E1195" s="18" t="s">
        <v>19</v>
      </c>
      <c r="F1195" s="208">
        <v>513.63800000000003</v>
      </c>
      <c r="H1195" s="33"/>
    </row>
    <row r="1196" spans="2:8" s="1" customFormat="1" ht="16.899999999999999" customHeight="1" x14ac:dyDescent="0.2">
      <c r="B1196" s="33"/>
      <c r="C1196" s="207" t="s">
        <v>603</v>
      </c>
      <c r="D1196" s="207" t="s">
        <v>240</v>
      </c>
      <c r="E1196" s="18" t="s">
        <v>19</v>
      </c>
      <c r="F1196" s="208">
        <v>682.28200000000004</v>
      </c>
      <c r="H1196" s="33"/>
    </row>
    <row r="1197" spans="2:8" s="1" customFormat="1" ht="16.899999999999999" customHeight="1" x14ac:dyDescent="0.2">
      <c r="B1197" s="33"/>
      <c r="C1197" s="209" t="s">
        <v>3136</v>
      </c>
      <c r="H1197" s="33"/>
    </row>
    <row r="1198" spans="2:8" s="1" customFormat="1" ht="16.899999999999999" customHeight="1" x14ac:dyDescent="0.2">
      <c r="B1198" s="33"/>
      <c r="C1198" s="207" t="s">
        <v>599</v>
      </c>
      <c r="D1198" s="207" t="s">
        <v>3148</v>
      </c>
      <c r="E1198" s="18" t="s">
        <v>277</v>
      </c>
      <c r="F1198" s="208">
        <v>682.28200000000004</v>
      </c>
      <c r="H1198" s="33"/>
    </row>
    <row r="1199" spans="2:8" s="1" customFormat="1" ht="16.899999999999999" customHeight="1" x14ac:dyDescent="0.2">
      <c r="B1199" s="33"/>
      <c r="C1199" s="207" t="s">
        <v>1226</v>
      </c>
      <c r="D1199" s="207" t="s">
        <v>3165</v>
      </c>
      <c r="E1199" s="18" t="s">
        <v>277</v>
      </c>
      <c r="F1199" s="208">
        <v>410.55</v>
      </c>
      <c r="H1199" s="33"/>
    </row>
    <row r="1200" spans="2:8" s="1" customFormat="1" ht="16.899999999999999" customHeight="1" x14ac:dyDescent="0.2">
      <c r="B1200" s="33"/>
      <c r="C1200" s="207" t="s">
        <v>861</v>
      </c>
      <c r="D1200" s="207" t="s">
        <v>3153</v>
      </c>
      <c r="E1200" s="18" t="s">
        <v>277</v>
      </c>
      <c r="F1200" s="208">
        <v>271.73200000000003</v>
      </c>
      <c r="H1200" s="33"/>
    </row>
    <row r="1201" spans="2:8" s="1" customFormat="1" ht="16.899999999999999" customHeight="1" x14ac:dyDescent="0.2">
      <c r="B1201" s="33"/>
      <c r="C1201" s="207" t="s">
        <v>1234</v>
      </c>
      <c r="D1201" s="207" t="s">
        <v>3166</v>
      </c>
      <c r="E1201" s="18" t="s">
        <v>277</v>
      </c>
      <c r="F1201" s="208">
        <v>410.55</v>
      </c>
      <c r="H1201" s="33"/>
    </row>
    <row r="1202" spans="2:8" s="1" customFormat="1" ht="16.899999999999999" customHeight="1" x14ac:dyDescent="0.2">
      <c r="B1202" s="33"/>
      <c r="C1202" s="207" t="s">
        <v>592</v>
      </c>
      <c r="D1202" s="207" t="s">
        <v>3147</v>
      </c>
      <c r="E1202" s="18" t="s">
        <v>277</v>
      </c>
      <c r="F1202" s="208">
        <v>271.73200000000003</v>
      </c>
      <c r="H1202" s="33"/>
    </row>
    <row r="1203" spans="2:8" s="1" customFormat="1" ht="16.899999999999999" customHeight="1" x14ac:dyDescent="0.2">
      <c r="B1203" s="33"/>
      <c r="C1203" s="207" t="s">
        <v>605</v>
      </c>
      <c r="D1203" s="207" t="s">
        <v>3143</v>
      </c>
      <c r="E1203" s="18" t="s">
        <v>492</v>
      </c>
      <c r="F1203" s="208">
        <v>1228.1079999999999</v>
      </c>
      <c r="H1203" s="33"/>
    </row>
    <row r="1204" spans="2:8" s="1" customFormat="1" ht="16.899999999999999" customHeight="1" x14ac:dyDescent="0.2">
      <c r="B1204" s="33"/>
      <c r="C1204" s="207" t="s">
        <v>609</v>
      </c>
      <c r="D1204" s="207" t="s">
        <v>3144</v>
      </c>
      <c r="E1204" s="18" t="s">
        <v>277</v>
      </c>
      <c r="F1204" s="208">
        <v>526.56799999999998</v>
      </c>
      <c r="H1204" s="33"/>
    </row>
    <row r="1205" spans="2:8" s="1" customFormat="1" ht="16.899999999999999" customHeight="1" x14ac:dyDescent="0.2">
      <c r="B1205" s="33"/>
      <c r="C1205" s="203" t="s">
        <v>50</v>
      </c>
      <c r="D1205" s="204" t="s">
        <v>1521</v>
      </c>
      <c r="E1205" s="205" t="s">
        <v>277</v>
      </c>
      <c r="F1205" s="206">
        <v>695.21199999999999</v>
      </c>
      <c r="H1205" s="33"/>
    </row>
    <row r="1206" spans="2:8" s="1" customFormat="1" ht="16.899999999999999" customHeight="1" x14ac:dyDescent="0.2">
      <c r="B1206" s="33"/>
      <c r="C1206" s="207" t="s">
        <v>19</v>
      </c>
      <c r="D1206" s="207" t="s">
        <v>837</v>
      </c>
      <c r="E1206" s="18" t="s">
        <v>19</v>
      </c>
      <c r="F1206" s="208">
        <v>0</v>
      </c>
      <c r="H1206" s="33"/>
    </row>
    <row r="1207" spans="2:8" s="1" customFormat="1" ht="16.899999999999999" customHeight="1" x14ac:dyDescent="0.2">
      <c r="B1207" s="33"/>
      <c r="C1207" s="207" t="s">
        <v>19</v>
      </c>
      <c r="D1207" s="207" t="s">
        <v>2343</v>
      </c>
      <c r="E1207" s="18" t="s">
        <v>19</v>
      </c>
      <c r="F1207" s="208">
        <v>753.78099999999995</v>
      </c>
      <c r="H1207" s="33"/>
    </row>
    <row r="1208" spans="2:8" s="1" customFormat="1" ht="16.899999999999999" customHeight="1" x14ac:dyDescent="0.2">
      <c r="B1208" s="33"/>
      <c r="C1208" s="207" t="s">
        <v>19</v>
      </c>
      <c r="D1208" s="207" t="s">
        <v>842</v>
      </c>
      <c r="E1208" s="18" t="s">
        <v>19</v>
      </c>
      <c r="F1208" s="208">
        <v>0</v>
      </c>
      <c r="H1208" s="33"/>
    </row>
    <row r="1209" spans="2:8" s="1" customFormat="1" ht="16.899999999999999" customHeight="1" x14ac:dyDescent="0.2">
      <c r="B1209" s="33"/>
      <c r="C1209" s="207" t="s">
        <v>19</v>
      </c>
      <c r="D1209" s="207" t="s">
        <v>2344</v>
      </c>
      <c r="E1209" s="18" t="s">
        <v>19</v>
      </c>
      <c r="F1209" s="208">
        <v>45.143000000000001</v>
      </c>
      <c r="H1209" s="33"/>
    </row>
    <row r="1210" spans="2:8" s="1" customFormat="1" ht="16.899999999999999" customHeight="1" x14ac:dyDescent="0.2">
      <c r="B1210" s="33"/>
      <c r="C1210" s="207" t="s">
        <v>19</v>
      </c>
      <c r="D1210" s="207" t="s">
        <v>845</v>
      </c>
      <c r="E1210" s="18" t="s">
        <v>19</v>
      </c>
      <c r="F1210" s="208">
        <v>13.125</v>
      </c>
      <c r="H1210" s="33"/>
    </row>
    <row r="1211" spans="2:8" s="1" customFormat="1" ht="16.899999999999999" customHeight="1" x14ac:dyDescent="0.2">
      <c r="B1211" s="33"/>
      <c r="C1211" s="207" t="s">
        <v>19</v>
      </c>
      <c r="D1211" s="207" t="s">
        <v>1200</v>
      </c>
      <c r="E1211" s="18" t="s">
        <v>19</v>
      </c>
      <c r="F1211" s="208">
        <v>0</v>
      </c>
      <c r="H1211" s="33"/>
    </row>
    <row r="1212" spans="2:8" s="1" customFormat="1" ht="16.899999999999999" customHeight="1" x14ac:dyDescent="0.2">
      <c r="B1212" s="33"/>
      <c r="C1212" s="207" t="s">
        <v>19</v>
      </c>
      <c r="D1212" s="207" t="s">
        <v>1879</v>
      </c>
      <c r="E1212" s="18" t="s">
        <v>19</v>
      </c>
      <c r="F1212" s="208">
        <v>-112.955</v>
      </c>
      <c r="H1212" s="33"/>
    </row>
    <row r="1213" spans="2:8" s="1" customFormat="1" ht="16.899999999999999" customHeight="1" x14ac:dyDescent="0.2">
      <c r="B1213" s="33"/>
      <c r="C1213" s="207" t="s">
        <v>19</v>
      </c>
      <c r="D1213" s="207" t="s">
        <v>1628</v>
      </c>
      <c r="E1213" s="18" t="s">
        <v>19</v>
      </c>
      <c r="F1213" s="208">
        <v>-3.8820000000000001</v>
      </c>
      <c r="H1213" s="33"/>
    </row>
    <row r="1214" spans="2:8" s="1" customFormat="1" ht="16.899999999999999" customHeight="1" x14ac:dyDescent="0.2">
      <c r="B1214" s="33"/>
      <c r="C1214" s="207" t="s">
        <v>50</v>
      </c>
      <c r="D1214" s="207" t="s">
        <v>310</v>
      </c>
      <c r="E1214" s="18" t="s">
        <v>19</v>
      </c>
      <c r="F1214" s="208">
        <v>695.21199999999999</v>
      </c>
      <c r="H1214" s="33"/>
    </row>
    <row r="1215" spans="2:8" s="1" customFormat="1" ht="16.899999999999999" customHeight="1" x14ac:dyDescent="0.2">
      <c r="B1215" s="33"/>
      <c r="C1215" s="209" t="s">
        <v>3136</v>
      </c>
      <c r="H1215" s="33"/>
    </row>
    <row r="1216" spans="2:8" s="1" customFormat="1" ht="16.899999999999999" customHeight="1" x14ac:dyDescent="0.2">
      <c r="B1216" s="33"/>
      <c r="C1216" s="207" t="s">
        <v>1872</v>
      </c>
      <c r="D1216" s="207" t="s">
        <v>3215</v>
      </c>
      <c r="E1216" s="18" t="s">
        <v>277</v>
      </c>
      <c r="F1216" s="208">
        <v>417.12700000000001</v>
      </c>
      <c r="H1216" s="33"/>
    </row>
    <row r="1217" spans="2:8" s="1" customFormat="1" ht="16.899999999999999" customHeight="1" x14ac:dyDescent="0.2">
      <c r="B1217" s="33"/>
      <c r="C1217" s="207" t="s">
        <v>1613</v>
      </c>
      <c r="D1217" s="207" t="s">
        <v>3204</v>
      </c>
      <c r="E1217" s="18" t="s">
        <v>277</v>
      </c>
      <c r="F1217" s="208">
        <v>69.521000000000001</v>
      </c>
      <c r="H1217" s="33"/>
    </row>
    <row r="1218" spans="2:8" s="1" customFormat="1" ht="16.899999999999999" customHeight="1" x14ac:dyDescent="0.2">
      <c r="B1218" s="33"/>
      <c r="C1218" s="207" t="s">
        <v>1880</v>
      </c>
      <c r="D1218" s="207" t="s">
        <v>3216</v>
      </c>
      <c r="E1218" s="18" t="s">
        <v>277</v>
      </c>
      <c r="F1218" s="208">
        <v>208.56399999999999</v>
      </c>
      <c r="H1218" s="33"/>
    </row>
    <row r="1219" spans="2:8" s="1" customFormat="1" ht="16.899999999999999" customHeight="1" x14ac:dyDescent="0.2">
      <c r="B1219" s="33"/>
      <c r="C1219" s="207" t="s">
        <v>1884</v>
      </c>
      <c r="D1219" s="207" t="s">
        <v>3217</v>
      </c>
      <c r="E1219" s="18" t="s">
        <v>277</v>
      </c>
      <c r="F1219" s="208">
        <v>69.521000000000001</v>
      </c>
      <c r="H1219" s="33"/>
    </row>
    <row r="1220" spans="2:8" s="1" customFormat="1" ht="16.899999999999999" customHeight="1" x14ac:dyDescent="0.2">
      <c r="B1220" s="33"/>
      <c r="C1220" s="207" t="s">
        <v>1226</v>
      </c>
      <c r="D1220" s="207" t="s">
        <v>3165</v>
      </c>
      <c r="E1220" s="18" t="s">
        <v>277</v>
      </c>
      <c r="F1220" s="208">
        <v>410.55</v>
      </c>
      <c r="H1220" s="33"/>
    </row>
    <row r="1221" spans="2:8" s="1" customFormat="1" ht="16.899999999999999" customHeight="1" x14ac:dyDescent="0.2">
      <c r="B1221" s="33"/>
      <c r="C1221" s="207" t="s">
        <v>861</v>
      </c>
      <c r="D1221" s="207" t="s">
        <v>3153</v>
      </c>
      <c r="E1221" s="18" t="s">
        <v>277</v>
      </c>
      <c r="F1221" s="208">
        <v>271.73200000000003</v>
      </c>
      <c r="H1221" s="33"/>
    </row>
    <row r="1222" spans="2:8" s="1" customFormat="1" ht="16.899999999999999" customHeight="1" x14ac:dyDescent="0.2">
      <c r="B1222" s="33"/>
      <c r="C1222" s="207" t="s">
        <v>1234</v>
      </c>
      <c r="D1222" s="207" t="s">
        <v>3166</v>
      </c>
      <c r="E1222" s="18" t="s">
        <v>277</v>
      </c>
      <c r="F1222" s="208">
        <v>410.55</v>
      </c>
      <c r="H1222" s="33"/>
    </row>
    <row r="1223" spans="2:8" s="1" customFormat="1" ht="16.899999999999999" customHeight="1" x14ac:dyDescent="0.2">
      <c r="B1223" s="33"/>
      <c r="C1223" s="207" t="s">
        <v>592</v>
      </c>
      <c r="D1223" s="207" t="s">
        <v>3147</v>
      </c>
      <c r="E1223" s="18" t="s">
        <v>277</v>
      </c>
      <c r="F1223" s="208">
        <v>271.73200000000003</v>
      </c>
      <c r="H1223" s="33"/>
    </row>
    <row r="1224" spans="2:8" s="1" customFormat="1" ht="16.899999999999999" customHeight="1" x14ac:dyDescent="0.2">
      <c r="B1224" s="33"/>
      <c r="C1224" s="207" t="s">
        <v>609</v>
      </c>
      <c r="D1224" s="207" t="s">
        <v>3144</v>
      </c>
      <c r="E1224" s="18" t="s">
        <v>277</v>
      </c>
      <c r="F1224" s="208">
        <v>526.56799999999998</v>
      </c>
      <c r="H1224" s="33"/>
    </row>
    <row r="1225" spans="2:8" s="1" customFormat="1" ht="16.899999999999999" customHeight="1" x14ac:dyDescent="0.2">
      <c r="B1225" s="33"/>
      <c r="C1225" s="207" t="s">
        <v>614</v>
      </c>
      <c r="D1225" s="207" t="s">
        <v>615</v>
      </c>
      <c r="E1225" s="18" t="s">
        <v>492</v>
      </c>
      <c r="F1225" s="208">
        <v>924.548</v>
      </c>
      <c r="H1225" s="33"/>
    </row>
    <row r="1226" spans="2:8" s="1" customFormat="1" ht="26.45" customHeight="1" x14ac:dyDescent="0.2">
      <c r="B1226" s="33"/>
      <c r="C1226" s="202" t="s">
        <v>3225</v>
      </c>
      <c r="D1226" s="202" t="s">
        <v>172</v>
      </c>
      <c r="H1226" s="33"/>
    </row>
    <row r="1227" spans="2:8" s="1" customFormat="1" ht="16.899999999999999" customHeight="1" x14ac:dyDescent="0.2">
      <c r="B1227" s="33"/>
      <c r="C1227" s="203" t="s">
        <v>1137</v>
      </c>
      <c r="D1227" s="204" t="s">
        <v>1138</v>
      </c>
      <c r="E1227" s="205" t="s">
        <v>231</v>
      </c>
      <c r="F1227" s="206">
        <v>211.2</v>
      </c>
      <c r="H1227" s="33"/>
    </row>
    <row r="1228" spans="2:8" s="1" customFormat="1" ht="16.899999999999999" customHeight="1" x14ac:dyDescent="0.2">
      <c r="B1228" s="33"/>
      <c r="C1228" s="207" t="s">
        <v>19</v>
      </c>
      <c r="D1228" s="207" t="s">
        <v>1937</v>
      </c>
      <c r="E1228" s="18" t="s">
        <v>19</v>
      </c>
      <c r="F1228" s="208">
        <v>0</v>
      </c>
      <c r="H1228" s="33"/>
    </row>
    <row r="1229" spans="2:8" s="1" customFormat="1" ht="16.899999999999999" customHeight="1" x14ac:dyDescent="0.2">
      <c r="B1229" s="33"/>
      <c r="C1229" s="207" t="s">
        <v>19</v>
      </c>
      <c r="D1229" s="207" t="s">
        <v>2428</v>
      </c>
      <c r="E1229" s="18" t="s">
        <v>19</v>
      </c>
      <c r="F1229" s="208">
        <v>211.2</v>
      </c>
      <c r="H1229" s="33"/>
    </row>
    <row r="1230" spans="2:8" s="1" customFormat="1" ht="16.899999999999999" customHeight="1" x14ac:dyDescent="0.2">
      <c r="B1230" s="33"/>
      <c r="C1230" s="207" t="s">
        <v>1137</v>
      </c>
      <c r="D1230" s="207" t="s">
        <v>240</v>
      </c>
      <c r="E1230" s="18" t="s">
        <v>19</v>
      </c>
      <c r="F1230" s="208">
        <v>211.2</v>
      </c>
      <c r="H1230" s="33"/>
    </row>
    <row r="1231" spans="2:8" s="1" customFormat="1" ht="16.899999999999999" customHeight="1" x14ac:dyDescent="0.2">
      <c r="B1231" s="33"/>
      <c r="C1231" s="209" t="s">
        <v>3136</v>
      </c>
      <c r="H1231" s="33"/>
    </row>
    <row r="1232" spans="2:8" s="1" customFormat="1" ht="16.899999999999999" customHeight="1" x14ac:dyDescent="0.2">
      <c r="B1232" s="33"/>
      <c r="C1232" s="207" t="s">
        <v>1293</v>
      </c>
      <c r="D1232" s="207" t="s">
        <v>3156</v>
      </c>
      <c r="E1232" s="18" t="s">
        <v>231</v>
      </c>
      <c r="F1232" s="208">
        <v>211.2</v>
      </c>
      <c r="H1232" s="33"/>
    </row>
    <row r="1233" spans="2:8" s="1" customFormat="1" ht="16.899999999999999" customHeight="1" x14ac:dyDescent="0.2">
      <c r="B1233" s="33"/>
      <c r="C1233" s="207" t="s">
        <v>1855</v>
      </c>
      <c r="D1233" s="207" t="s">
        <v>3208</v>
      </c>
      <c r="E1233" s="18" t="s">
        <v>231</v>
      </c>
      <c r="F1233" s="208">
        <v>211.2</v>
      </c>
      <c r="H1233" s="33"/>
    </row>
    <row r="1234" spans="2:8" s="1" customFormat="1" ht="16.899999999999999" customHeight="1" x14ac:dyDescent="0.2">
      <c r="B1234" s="33"/>
      <c r="C1234" s="207" t="s">
        <v>1719</v>
      </c>
      <c r="D1234" s="207" t="s">
        <v>3202</v>
      </c>
      <c r="E1234" s="18" t="s">
        <v>231</v>
      </c>
      <c r="F1234" s="208">
        <v>211.2</v>
      </c>
      <c r="H1234" s="33"/>
    </row>
    <row r="1235" spans="2:8" s="1" customFormat="1" ht="16.899999999999999" customHeight="1" x14ac:dyDescent="0.2">
      <c r="B1235" s="33"/>
      <c r="C1235" s="203" t="s">
        <v>808</v>
      </c>
      <c r="D1235" s="204" t="s">
        <v>809</v>
      </c>
      <c r="E1235" s="205" t="s">
        <v>277</v>
      </c>
      <c r="F1235" s="206">
        <v>1.125</v>
      </c>
      <c r="H1235" s="33"/>
    </row>
    <row r="1236" spans="2:8" s="1" customFormat="1" ht="16.899999999999999" customHeight="1" x14ac:dyDescent="0.2">
      <c r="B1236" s="33"/>
      <c r="C1236" s="207" t="s">
        <v>19</v>
      </c>
      <c r="D1236" s="207" t="s">
        <v>1924</v>
      </c>
      <c r="E1236" s="18" t="s">
        <v>19</v>
      </c>
      <c r="F1236" s="208">
        <v>1.125</v>
      </c>
      <c r="H1236" s="33"/>
    </row>
    <row r="1237" spans="2:8" s="1" customFormat="1" ht="16.899999999999999" customHeight="1" x14ac:dyDescent="0.2">
      <c r="B1237" s="33"/>
      <c r="C1237" s="207" t="s">
        <v>808</v>
      </c>
      <c r="D1237" s="207" t="s">
        <v>240</v>
      </c>
      <c r="E1237" s="18" t="s">
        <v>19</v>
      </c>
      <c r="F1237" s="208">
        <v>1.125</v>
      </c>
      <c r="H1237" s="33"/>
    </row>
    <row r="1238" spans="2:8" s="1" customFormat="1" ht="16.899999999999999" customHeight="1" x14ac:dyDescent="0.2">
      <c r="B1238" s="33"/>
      <c r="C1238" s="209" t="s">
        <v>3136</v>
      </c>
      <c r="H1238" s="33"/>
    </row>
    <row r="1239" spans="2:8" s="1" customFormat="1" ht="16.899999999999999" customHeight="1" x14ac:dyDescent="0.2">
      <c r="B1239" s="33"/>
      <c r="C1239" s="207" t="s">
        <v>907</v>
      </c>
      <c r="D1239" s="207" t="s">
        <v>3150</v>
      </c>
      <c r="E1239" s="18" t="s">
        <v>277</v>
      </c>
      <c r="F1239" s="208">
        <v>1.125</v>
      </c>
      <c r="H1239" s="33"/>
    </row>
    <row r="1240" spans="2:8" s="1" customFormat="1" ht="16.899999999999999" customHeight="1" x14ac:dyDescent="0.2">
      <c r="B1240" s="33"/>
      <c r="C1240" s="207" t="s">
        <v>599</v>
      </c>
      <c r="D1240" s="207" t="s">
        <v>3148</v>
      </c>
      <c r="E1240" s="18" t="s">
        <v>277</v>
      </c>
      <c r="F1240" s="208">
        <v>363.96300000000002</v>
      </c>
      <c r="H1240" s="33"/>
    </row>
    <row r="1241" spans="2:8" s="1" customFormat="1" ht="16.899999999999999" customHeight="1" x14ac:dyDescent="0.2">
      <c r="B1241" s="33"/>
      <c r="C1241" s="207" t="s">
        <v>614</v>
      </c>
      <c r="D1241" s="207" t="s">
        <v>615</v>
      </c>
      <c r="E1241" s="18" t="s">
        <v>492</v>
      </c>
      <c r="F1241" s="208">
        <v>470.15600000000001</v>
      </c>
      <c r="H1241" s="33"/>
    </row>
    <row r="1242" spans="2:8" s="1" customFormat="1" ht="16.899999999999999" customHeight="1" x14ac:dyDescent="0.2">
      <c r="B1242" s="33"/>
      <c r="C1242" s="203" t="s">
        <v>1828</v>
      </c>
      <c r="D1242" s="204" t="s">
        <v>2020</v>
      </c>
      <c r="E1242" s="205" t="s">
        <v>396</v>
      </c>
      <c r="F1242" s="206">
        <v>121</v>
      </c>
      <c r="H1242" s="33"/>
    </row>
    <row r="1243" spans="2:8" s="1" customFormat="1" ht="16.899999999999999" customHeight="1" x14ac:dyDescent="0.2">
      <c r="B1243" s="33"/>
      <c r="C1243" s="207" t="s">
        <v>19</v>
      </c>
      <c r="D1243" s="207" t="s">
        <v>2434</v>
      </c>
      <c r="E1243" s="18" t="s">
        <v>19</v>
      </c>
      <c r="F1243" s="208">
        <v>121</v>
      </c>
      <c r="H1243" s="33"/>
    </row>
    <row r="1244" spans="2:8" s="1" customFormat="1" ht="16.899999999999999" customHeight="1" x14ac:dyDescent="0.2">
      <c r="B1244" s="33"/>
      <c r="C1244" s="207" t="s">
        <v>1828</v>
      </c>
      <c r="D1244" s="207" t="s">
        <v>240</v>
      </c>
      <c r="E1244" s="18" t="s">
        <v>19</v>
      </c>
      <c r="F1244" s="208">
        <v>121</v>
      </c>
      <c r="H1244" s="33"/>
    </row>
    <row r="1245" spans="2:8" s="1" customFormat="1" ht="16.899999999999999" customHeight="1" x14ac:dyDescent="0.2">
      <c r="B1245" s="33"/>
      <c r="C1245" s="209" t="s">
        <v>3136</v>
      </c>
      <c r="H1245" s="33"/>
    </row>
    <row r="1246" spans="2:8" s="1" customFormat="1" ht="16.899999999999999" customHeight="1" x14ac:dyDescent="0.2">
      <c r="B1246" s="33"/>
      <c r="C1246" s="207" t="s">
        <v>934</v>
      </c>
      <c r="D1246" s="207" t="s">
        <v>3209</v>
      </c>
      <c r="E1246" s="18" t="s">
        <v>396</v>
      </c>
      <c r="F1246" s="208">
        <v>121</v>
      </c>
      <c r="H1246" s="33"/>
    </row>
    <row r="1247" spans="2:8" s="1" customFormat="1" ht="16.899999999999999" customHeight="1" x14ac:dyDescent="0.2">
      <c r="B1247" s="33"/>
      <c r="C1247" s="207" t="s">
        <v>866</v>
      </c>
      <c r="D1247" s="207" t="s">
        <v>3189</v>
      </c>
      <c r="E1247" s="18" t="s">
        <v>231</v>
      </c>
      <c r="F1247" s="208">
        <v>145.19999999999999</v>
      </c>
      <c r="H1247" s="33"/>
    </row>
    <row r="1248" spans="2:8" s="1" customFormat="1" ht="16.899999999999999" customHeight="1" x14ac:dyDescent="0.2">
      <c r="B1248" s="33"/>
      <c r="C1248" s="207" t="s">
        <v>882</v>
      </c>
      <c r="D1248" s="207" t="s">
        <v>3152</v>
      </c>
      <c r="E1248" s="18" t="s">
        <v>277</v>
      </c>
      <c r="F1248" s="208">
        <v>76.713999999999999</v>
      </c>
      <c r="H1248" s="33"/>
    </row>
    <row r="1249" spans="2:8" s="1" customFormat="1" ht="16.899999999999999" customHeight="1" x14ac:dyDescent="0.2">
      <c r="B1249" s="33"/>
      <c r="C1249" s="207" t="s">
        <v>619</v>
      </c>
      <c r="D1249" s="207" t="s">
        <v>3190</v>
      </c>
      <c r="E1249" s="18" t="s">
        <v>396</v>
      </c>
      <c r="F1249" s="208">
        <v>121</v>
      </c>
      <c r="H1249" s="33"/>
    </row>
    <row r="1250" spans="2:8" s="1" customFormat="1" ht="16.899999999999999" customHeight="1" x14ac:dyDescent="0.2">
      <c r="B1250" s="33"/>
      <c r="C1250" s="207" t="s">
        <v>896</v>
      </c>
      <c r="D1250" s="207" t="s">
        <v>3210</v>
      </c>
      <c r="E1250" s="18" t="s">
        <v>396</v>
      </c>
      <c r="F1250" s="208">
        <v>121</v>
      </c>
      <c r="H1250" s="33"/>
    </row>
    <row r="1251" spans="2:8" s="1" customFormat="1" ht="16.899999999999999" customHeight="1" x14ac:dyDescent="0.2">
      <c r="B1251" s="33"/>
      <c r="C1251" s="207" t="s">
        <v>901</v>
      </c>
      <c r="D1251" s="207" t="s">
        <v>3151</v>
      </c>
      <c r="E1251" s="18" t="s">
        <v>277</v>
      </c>
      <c r="F1251" s="208">
        <v>14.52</v>
      </c>
      <c r="H1251" s="33"/>
    </row>
    <row r="1252" spans="2:8" s="1" customFormat="1" ht="16.899999999999999" customHeight="1" x14ac:dyDescent="0.2">
      <c r="B1252" s="33"/>
      <c r="C1252" s="207" t="s">
        <v>986</v>
      </c>
      <c r="D1252" s="207" t="s">
        <v>3211</v>
      </c>
      <c r="E1252" s="18" t="s">
        <v>396</v>
      </c>
      <c r="F1252" s="208">
        <v>121</v>
      </c>
      <c r="H1252" s="33"/>
    </row>
    <row r="1253" spans="2:8" s="1" customFormat="1" ht="16.899999999999999" customHeight="1" x14ac:dyDescent="0.2">
      <c r="B1253" s="33"/>
      <c r="C1253" s="207" t="s">
        <v>1309</v>
      </c>
      <c r="D1253" s="207" t="s">
        <v>3194</v>
      </c>
      <c r="E1253" s="18" t="s">
        <v>396</v>
      </c>
      <c r="F1253" s="208">
        <v>242</v>
      </c>
      <c r="H1253" s="33"/>
    </row>
    <row r="1254" spans="2:8" s="1" customFormat="1" ht="16.899999999999999" customHeight="1" x14ac:dyDescent="0.2">
      <c r="B1254" s="33"/>
      <c r="C1254" s="207" t="s">
        <v>1314</v>
      </c>
      <c r="D1254" s="207" t="s">
        <v>3212</v>
      </c>
      <c r="E1254" s="18" t="s">
        <v>396</v>
      </c>
      <c r="F1254" s="208">
        <v>242</v>
      </c>
      <c r="H1254" s="33"/>
    </row>
    <row r="1255" spans="2:8" s="1" customFormat="1" ht="16.899999999999999" customHeight="1" x14ac:dyDescent="0.2">
      <c r="B1255" s="33"/>
      <c r="C1255" s="207" t="s">
        <v>939</v>
      </c>
      <c r="D1255" s="207" t="s">
        <v>940</v>
      </c>
      <c r="E1255" s="18" t="s">
        <v>396</v>
      </c>
      <c r="F1255" s="208">
        <v>122.815</v>
      </c>
      <c r="H1255" s="33"/>
    </row>
    <row r="1256" spans="2:8" s="1" customFormat="1" ht="16.899999999999999" customHeight="1" x14ac:dyDescent="0.2">
      <c r="B1256" s="33"/>
      <c r="C1256" s="203" t="s">
        <v>811</v>
      </c>
      <c r="D1256" s="204" t="s">
        <v>1513</v>
      </c>
      <c r="E1256" s="205" t="s">
        <v>277</v>
      </c>
      <c r="F1256" s="206">
        <v>14.52</v>
      </c>
      <c r="H1256" s="33"/>
    </row>
    <row r="1257" spans="2:8" s="1" customFormat="1" ht="16.899999999999999" customHeight="1" x14ac:dyDescent="0.2">
      <c r="B1257" s="33"/>
      <c r="C1257" s="207" t="s">
        <v>19</v>
      </c>
      <c r="D1257" s="207" t="s">
        <v>1914</v>
      </c>
      <c r="E1257" s="18" t="s">
        <v>19</v>
      </c>
      <c r="F1257" s="208">
        <v>14.52</v>
      </c>
      <c r="H1257" s="33"/>
    </row>
    <row r="1258" spans="2:8" s="1" customFormat="1" ht="16.899999999999999" customHeight="1" x14ac:dyDescent="0.2">
      <c r="B1258" s="33"/>
      <c r="C1258" s="207" t="s">
        <v>811</v>
      </c>
      <c r="D1258" s="207" t="s">
        <v>240</v>
      </c>
      <c r="E1258" s="18" t="s">
        <v>19</v>
      </c>
      <c r="F1258" s="208">
        <v>14.52</v>
      </c>
      <c r="H1258" s="33"/>
    </row>
    <row r="1259" spans="2:8" s="1" customFormat="1" ht="16.899999999999999" customHeight="1" x14ac:dyDescent="0.2">
      <c r="B1259" s="33"/>
      <c r="C1259" s="209" t="s">
        <v>3136</v>
      </c>
      <c r="H1259" s="33"/>
    </row>
    <row r="1260" spans="2:8" s="1" customFormat="1" ht="16.899999999999999" customHeight="1" x14ac:dyDescent="0.2">
      <c r="B1260" s="33"/>
      <c r="C1260" s="207" t="s">
        <v>901</v>
      </c>
      <c r="D1260" s="207" t="s">
        <v>3151</v>
      </c>
      <c r="E1260" s="18" t="s">
        <v>277</v>
      </c>
      <c r="F1260" s="208">
        <v>14.52</v>
      </c>
      <c r="H1260" s="33"/>
    </row>
    <row r="1261" spans="2:8" s="1" customFormat="1" ht="16.899999999999999" customHeight="1" x14ac:dyDescent="0.2">
      <c r="B1261" s="33"/>
      <c r="C1261" s="207" t="s">
        <v>599</v>
      </c>
      <c r="D1261" s="207" t="s">
        <v>3148</v>
      </c>
      <c r="E1261" s="18" t="s">
        <v>277</v>
      </c>
      <c r="F1261" s="208">
        <v>363.96300000000002</v>
      </c>
      <c r="H1261" s="33"/>
    </row>
    <row r="1262" spans="2:8" s="1" customFormat="1" ht="16.899999999999999" customHeight="1" x14ac:dyDescent="0.2">
      <c r="B1262" s="33"/>
      <c r="C1262" s="207" t="s">
        <v>614</v>
      </c>
      <c r="D1262" s="207" t="s">
        <v>615</v>
      </c>
      <c r="E1262" s="18" t="s">
        <v>492</v>
      </c>
      <c r="F1262" s="208">
        <v>470.15600000000001</v>
      </c>
      <c r="H1262" s="33"/>
    </row>
    <row r="1263" spans="2:8" s="1" customFormat="1" ht="16.899999999999999" customHeight="1" x14ac:dyDescent="0.2">
      <c r="B1263" s="33"/>
      <c r="C1263" s="203" t="s">
        <v>813</v>
      </c>
      <c r="D1263" s="204" t="s">
        <v>1832</v>
      </c>
      <c r="E1263" s="205" t="s">
        <v>277</v>
      </c>
      <c r="F1263" s="206">
        <v>261.19799999999998</v>
      </c>
      <c r="H1263" s="33"/>
    </row>
    <row r="1264" spans="2:8" s="1" customFormat="1" ht="16.899999999999999" customHeight="1" x14ac:dyDescent="0.2">
      <c r="B1264" s="33"/>
      <c r="C1264" s="207" t="s">
        <v>19</v>
      </c>
      <c r="D1264" s="207" t="s">
        <v>1904</v>
      </c>
      <c r="E1264" s="18" t="s">
        <v>19</v>
      </c>
      <c r="F1264" s="208">
        <v>266.22899999999998</v>
      </c>
      <c r="H1264" s="33"/>
    </row>
    <row r="1265" spans="2:8" s="1" customFormat="1" ht="16.899999999999999" customHeight="1" x14ac:dyDescent="0.2">
      <c r="B1265" s="33"/>
      <c r="C1265" s="207" t="s">
        <v>19</v>
      </c>
      <c r="D1265" s="207" t="s">
        <v>2044</v>
      </c>
      <c r="E1265" s="18" t="s">
        <v>19</v>
      </c>
      <c r="F1265" s="208">
        <v>-5.0309999999999997</v>
      </c>
      <c r="H1265" s="33"/>
    </row>
    <row r="1266" spans="2:8" s="1" customFormat="1" ht="16.899999999999999" customHeight="1" x14ac:dyDescent="0.2">
      <c r="B1266" s="33"/>
      <c r="C1266" s="207" t="s">
        <v>813</v>
      </c>
      <c r="D1266" s="207" t="s">
        <v>240</v>
      </c>
      <c r="E1266" s="18" t="s">
        <v>19</v>
      </c>
      <c r="F1266" s="208">
        <v>261.19799999999998</v>
      </c>
      <c r="H1266" s="33"/>
    </row>
    <row r="1267" spans="2:8" s="1" customFormat="1" ht="16.899999999999999" customHeight="1" x14ac:dyDescent="0.2">
      <c r="B1267" s="33"/>
      <c r="C1267" s="209" t="s">
        <v>3136</v>
      </c>
      <c r="H1267" s="33"/>
    </row>
    <row r="1268" spans="2:8" s="1" customFormat="1" ht="16.899999999999999" customHeight="1" x14ac:dyDescent="0.2">
      <c r="B1268" s="33"/>
      <c r="C1268" s="207" t="s">
        <v>614</v>
      </c>
      <c r="D1268" s="207" t="s">
        <v>615</v>
      </c>
      <c r="E1268" s="18" t="s">
        <v>492</v>
      </c>
      <c r="F1268" s="208">
        <v>261.19799999999998</v>
      </c>
      <c r="H1268" s="33"/>
    </row>
    <row r="1269" spans="2:8" s="1" customFormat="1" ht="16.899999999999999" customHeight="1" x14ac:dyDescent="0.2">
      <c r="B1269" s="33"/>
      <c r="C1269" s="207" t="s">
        <v>599</v>
      </c>
      <c r="D1269" s="207" t="s">
        <v>3148</v>
      </c>
      <c r="E1269" s="18" t="s">
        <v>277</v>
      </c>
      <c r="F1269" s="208">
        <v>363.96300000000002</v>
      </c>
      <c r="H1269" s="33"/>
    </row>
    <row r="1270" spans="2:8" s="1" customFormat="1" ht="16.899999999999999" customHeight="1" x14ac:dyDescent="0.2">
      <c r="B1270" s="33"/>
      <c r="C1270" s="207" t="s">
        <v>609</v>
      </c>
      <c r="D1270" s="207" t="s">
        <v>3144</v>
      </c>
      <c r="E1270" s="18" t="s">
        <v>277</v>
      </c>
      <c r="F1270" s="208">
        <v>266.22899999999998</v>
      </c>
      <c r="H1270" s="33"/>
    </row>
    <row r="1271" spans="2:8" s="1" customFormat="1" ht="16.899999999999999" customHeight="1" x14ac:dyDescent="0.2">
      <c r="B1271" s="33"/>
      <c r="C1271" s="203" t="s">
        <v>1145</v>
      </c>
      <c r="D1271" s="204" t="s">
        <v>1146</v>
      </c>
      <c r="E1271" s="205" t="s">
        <v>231</v>
      </c>
      <c r="F1271" s="206">
        <v>88.89</v>
      </c>
      <c r="H1271" s="33"/>
    </row>
    <row r="1272" spans="2:8" s="1" customFormat="1" ht="16.899999999999999" customHeight="1" x14ac:dyDescent="0.2">
      <c r="B1272" s="33"/>
      <c r="C1272" s="207" t="s">
        <v>19</v>
      </c>
      <c r="D1272" s="207" t="s">
        <v>1927</v>
      </c>
      <c r="E1272" s="18" t="s">
        <v>19</v>
      </c>
      <c r="F1272" s="208">
        <v>0</v>
      </c>
      <c r="H1272" s="33"/>
    </row>
    <row r="1273" spans="2:8" s="1" customFormat="1" ht="16.899999999999999" customHeight="1" x14ac:dyDescent="0.2">
      <c r="B1273" s="33"/>
      <c r="C1273" s="207" t="s">
        <v>19</v>
      </c>
      <c r="D1273" s="207" t="s">
        <v>2425</v>
      </c>
      <c r="E1273" s="18" t="s">
        <v>19</v>
      </c>
      <c r="F1273" s="208">
        <v>88.89</v>
      </c>
      <c r="H1273" s="33"/>
    </row>
    <row r="1274" spans="2:8" s="1" customFormat="1" ht="16.899999999999999" customHeight="1" x14ac:dyDescent="0.2">
      <c r="B1274" s="33"/>
      <c r="C1274" s="207" t="s">
        <v>1145</v>
      </c>
      <c r="D1274" s="207" t="s">
        <v>240</v>
      </c>
      <c r="E1274" s="18" t="s">
        <v>19</v>
      </c>
      <c r="F1274" s="208">
        <v>88.89</v>
      </c>
      <c r="H1274" s="33"/>
    </row>
    <row r="1275" spans="2:8" s="1" customFormat="1" ht="16.899999999999999" customHeight="1" x14ac:dyDescent="0.2">
      <c r="B1275" s="33"/>
      <c r="C1275" s="209" t="s">
        <v>3136</v>
      </c>
      <c r="H1275" s="33"/>
    </row>
    <row r="1276" spans="2:8" s="1" customFormat="1" ht="16.899999999999999" customHeight="1" x14ac:dyDescent="0.2">
      <c r="B1276" s="33"/>
      <c r="C1276" s="207" t="s">
        <v>1461</v>
      </c>
      <c r="D1276" s="207" t="s">
        <v>3199</v>
      </c>
      <c r="E1276" s="18" t="s">
        <v>231</v>
      </c>
      <c r="F1276" s="208">
        <v>88.89</v>
      </c>
      <c r="H1276" s="33"/>
    </row>
    <row r="1277" spans="2:8" s="1" customFormat="1" ht="16.899999999999999" customHeight="1" x14ac:dyDescent="0.2">
      <c r="B1277" s="33"/>
      <c r="C1277" s="207" t="s">
        <v>1162</v>
      </c>
      <c r="D1277" s="207" t="s">
        <v>3163</v>
      </c>
      <c r="E1277" s="18" t="s">
        <v>231</v>
      </c>
      <c r="F1277" s="208">
        <v>88.89</v>
      </c>
      <c r="H1277" s="33"/>
    </row>
    <row r="1278" spans="2:8" s="1" customFormat="1" ht="16.899999999999999" customHeight="1" x14ac:dyDescent="0.2">
      <c r="B1278" s="33"/>
      <c r="C1278" s="207" t="s">
        <v>1841</v>
      </c>
      <c r="D1278" s="207" t="s">
        <v>3213</v>
      </c>
      <c r="E1278" s="18" t="s">
        <v>231</v>
      </c>
      <c r="F1278" s="208">
        <v>88.89</v>
      </c>
      <c r="H1278" s="33"/>
    </row>
    <row r="1279" spans="2:8" s="1" customFormat="1" ht="16.899999999999999" customHeight="1" x14ac:dyDescent="0.2">
      <c r="B1279" s="33"/>
      <c r="C1279" s="207" t="s">
        <v>1851</v>
      </c>
      <c r="D1279" s="207" t="s">
        <v>3214</v>
      </c>
      <c r="E1279" s="18" t="s">
        <v>231</v>
      </c>
      <c r="F1279" s="208">
        <v>88.89</v>
      </c>
      <c r="H1279" s="33"/>
    </row>
    <row r="1280" spans="2:8" s="1" customFormat="1" ht="16.899999999999999" customHeight="1" x14ac:dyDescent="0.2">
      <c r="B1280" s="33"/>
      <c r="C1280" s="207" t="s">
        <v>1872</v>
      </c>
      <c r="D1280" s="207" t="s">
        <v>3215</v>
      </c>
      <c r="E1280" s="18" t="s">
        <v>277</v>
      </c>
      <c r="F1280" s="208">
        <v>221.39599999999999</v>
      </c>
      <c r="H1280" s="33"/>
    </row>
    <row r="1281" spans="2:8" s="1" customFormat="1" ht="16.899999999999999" customHeight="1" x14ac:dyDescent="0.2">
      <c r="B1281" s="33"/>
      <c r="C1281" s="207" t="s">
        <v>1699</v>
      </c>
      <c r="D1281" s="207" t="s">
        <v>3200</v>
      </c>
      <c r="E1281" s="18" t="s">
        <v>231</v>
      </c>
      <c r="F1281" s="208">
        <v>88.89</v>
      </c>
      <c r="H1281" s="33"/>
    </row>
    <row r="1282" spans="2:8" s="1" customFormat="1" ht="16.899999999999999" customHeight="1" x14ac:dyDescent="0.2">
      <c r="B1282" s="33"/>
      <c r="C1282" s="207" t="s">
        <v>1289</v>
      </c>
      <c r="D1282" s="207" t="s">
        <v>3164</v>
      </c>
      <c r="E1282" s="18" t="s">
        <v>231</v>
      </c>
      <c r="F1282" s="208">
        <v>88.89</v>
      </c>
      <c r="H1282" s="33"/>
    </row>
    <row r="1283" spans="2:8" s="1" customFormat="1" ht="16.899999999999999" customHeight="1" x14ac:dyDescent="0.2">
      <c r="B1283" s="33"/>
      <c r="C1283" s="203" t="s">
        <v>816</v>
      </c>
      <c r="D1283" s="204" t="s">
        <v>817</v>
      </c>
      <c r="E1283" s="205" t="s">
        <v>277</v>
      </c>
      <c r="F1283" s="206">
        <v>76.713999999999999</v>
      </c>
      <c r="H1283" s="33"/>
    </row>
    <row r="1284" spans="2:8" s="1" customFormat="1" ht="16.899999999999999" customHeight="1" x14ac:dyDescent="0.2">
      <c r="B1284" s="33"/>
      <c r="C1284" s="207" t="s">
        <v>819</v>
      </c>
      <c r="D1284" s="207" t="s">
        <v>1907</v>
      </c>
      <c r="E1284" s="18" t="s">
        <v>19</v>
      </c>
      <c r="F1284" s="208">
        <v>87.12</v>
      </c>
      <c r="H1284" s="33"/>
    </row>
    <row r="1285" spans="2:8" s="1" customFormat="1" ht="16.899999999999999" customHeight="1" x14ac:dyDescent="0.2">
      <c r="B1285" s="33"/>
      <c r="C1285" s="207" t="s">
        <v>19</v>
      </c>
      <c r="D1285" s="207" t="s">
        <v>1908</v>
      </c>
      <c r="E1285" s="18" t="s">
        <v>19</v>
      </c>
      <c r="F1285" s="208">
        <v>-10.406000000000001</v>
      </c>
      <c r="H1285" s="33"/>
    </row>
    <row r="1286" spans="2:8" s="1" customFormat="1" ht="16.899999999999999" customHeight="1" x14ac:dyDescent="0.2">
      <c r="B1286" s="33"/>
      <c r="C1286" s="207" t="s">
        <v>816</v>
      </c>
      <c r="D1286" s="207" t="s">
        <v>240</v>
      </c>
      <c r="E1286" s="18" t="s">
        <v>19</v>
      </c>
      <c r="F1286" s="208">
        <v>76.713999999999999</v>
      </c>
      <c r="H1286" s="33"/>
    </row>
    <row r="1287" spans="2:8" s="1" customFormat="1" ht="16.899999999999999" customHeight="1" x14ac:dyDescent="0.2">
      <c r="B1287" s="33"/>
      <c r="C1287" s="209" t="s">
        <v>3136</v>
      </c>
      <c r="H1287" s="33"/>
    </row>
    <row r="1288" spans="2:8" s="1" customFormat="1" ht="16.899999999999999" customHeight="1" x14ac:dyDescent="0.2">
      <c r="B1288" s="33"/>
      <c r="C1288" s="207" t="s">
        <v>882</v>
      </c>
      <c r="D1288" s="207" t="s">
        <v>3152</v>
      </c>
      <c r="E1288" s="18" t="s">
        <v>277</v>
      </c>
      <c r="F1288" s="208">
        <v>76.713999999999999</v>
      </c>
      <c r="H1288" s="33"/>
    </row>
    <row r="1289" spans="2:8" s="1" customFormat="1" ht="16.899999999999999" customHeight="1" x14ac:dyDescent="0.2">
      <c r="B1289" s="33"/>
      <c r="C1289" s="207" t="s">
        <v>890</v>
      </c>
      <c r="D1289" s="207" t="s">
        <v>891</v>
      </c>
      <c r="E1289" s="18" t="s">
        <v>492</v>
      </c>
      <c r="F1289" s="208">
        <v>138.08500000000001</v>
      </c>
      <c r="H1289" s="33"/>
    </row>
    <row r="1290" spans="2:8" s="1" customFormat="1" ht="16.899999999999999" customHeight="1" x14ac:dyDescent="0.2">
      <c r="B1290" s="33"/>
      <c r="C1290" s="203" t="s">
        <v>819</v>
      </c>
      <c r="D1290" s="204" t="s">
        <v>820</v>
      </c>
      <c r="E1290" s="205" t="s">
        <v>277</v>
      </c>
      <c r="F1290" s="206">
        <v>87.12</v>
      </c>
      <c r="H1290" s="33"/>
    </row>
    <row r="1291" spans="2:8" s="1" customFormat="1" ht="16.899999999999999" customHeight="1" x14ac:dyDescent="0.2">
      <c r="B1291" s="33"/>
      <c r="C1291" s="207" t="s">
        <v>819</v>
      </c>
      <c r="D1291" s="207" t="s">
        <v>1907</v>
      </c>
      <c r="E1291" s="18" t="s">
        <v>19</v>
      </c>
      <c r="F1291" s="208">
        <v>87.12</v>
      </c>
      <c r="H1291" s="33"/>
    </row>
    <row r="1292" spans="2:8" s="1" customFormat="1" ht="16.899999999999999" customHeight="1" x14ac:dyDescent="0.2">
      <c r="B1292" s="33"/>
      <c r="C1292" s="209" t="s">
        <v>3136</v>
      </c>
      <c r="H1292" s="33"/>
    </row>
    <row r="1293" spans="2:8" s="1" customFormat="1" ht="16.899999999999999" customHeight="1" x14ac:dyDescent="0.2">
      <c r="B1293" s="33"/>
      <c r="C1293" s="207" t="s">
        <v>882</v>
      </c>
      <c r="D1293" s="207" t="s">
        <v>3152</v>
      </c>
      <c r="E1293" s="18" t="s">
        <v>277</v>
      </c>
      <c r="F1293" s="208">
        <v>76.713999999999999</v>
      </c>
      <c r="H1293" s="33"/>
    </row>
    <row r="1294" spans="2:8" s="1" customFormat="1" ht="16.899999999999999" customHeight="1" x14ac:dyDescent="0.2">
      <c r="B1294" s="33"/>
      <c r="C1294" s="207" t="s">
        <v>599</v>
      </c>
      <c r="D1294" s="207" t="s">
        <v>3148</v>
      </c>
      <c r="E1294" s="18" t="s">
        <v>277</v>
      </c>
      <c r="F1294" s="208">
        <v>363.96300000000002</v>
      </c>
      <c r="H1294" s="33"/>
    </row>
    <row r="1295" spans="2:8" s="1" customFormat="1" ht="16.899999999999999" customHeight="1" x14ac:dyDescent="0.2">
      <c r="B1295" s="33"/>
      <c r="C1295" s="207" t="s">
        <v>614</v>
      </c>
      <c r="D1295" s="207" t="s">
        <v>615</v>
      </c>
      <c r="E1295" s="18" t="s">
        <v>492</v>
      </c>
      <c r="F1295" s="208">
        <v>470.15600000000001</v>
      </c>
      <c r="H1295" s="33"/>
    </row>
    <row r="1296" spans="2:8" s="1" customFormat="1" ht="16.899999999999999" customHeight="1" x14ac:dyDescent="0.2">
      <c r="B1296" s="33"/>
      <c r="C1296" s="203" t="s">
        <v>1351</v>
      </c>
      <c r="D1296" s="204" t="s">
        <v>1352</v>
      </c>
      <c r="E1296" s="205" t="s">
        <v>231</v>
      </c>
      <c r="F1296" s="206">
        <v>10.07</v>
      </c>
      <c r="H1296" s="33"/>
    </row>
    <row r="1297" spans="2:8" s="1" customFormat="1" ht="16.899999999999999" customHeight="1" x14ac:dyDescent="0.2">
      <c r="B1297" s="33"/>
      <c r="C1297" s="207" t="s">
        <v>19</v>
      </c>
      <c r="D1297" s="207" t="s">
        <v>2419</v>
      </c>
      <c r="E1297" s="18" t="s">
        <v>19</v>
      </c>
      <c r="F1297" s="208">
        <v>10.07</v>
      </c>
      <c r="H1297" s="33"/>
    </row>
    <row r="1298" spans="2:8" s="1" customFormat="1" ht="16.899999999999999" customHeight="1" x14ac:dyDescent="0.2">
      <c r="B1298" s="33"/>
      <c r="C1298" s="207" t="s">
        <v>1351</v>
      </c>
      <c r="D1298" s="207" t="s">
        <v>310</v>
      </c>
      <c r="E1298" s="18" t="s">
        <v>19</v>
      </c>
      <c r="F1298" s="208">
        <v>10.07</v>
      </c>
      <c r="H1298" s="33"/>
    </row>
    <row r="1299" spans="2:8" s="1" customFormat="1" ht="16.899999999999999" customHeight="1" x14ac:dyDescent="0.2">
      <c r="B1299" s="33"/>
      <c r="C1299" s="209" t="s">
        <v>3136</v>
      </c>
      <c r="H1299" s="33"/>
    </row>
    <row r="1300" spans="2:8" s="1" customFormat="1" ht="16.899999999999999" customHeight="1" x14ac:dyDescent="0.2">
      <c r="B1300" s="33"/>
      <c r="C1300" s="207" t="s">
        <v>1422</v>
      </c>
      <c r="D1300" s="207" t="s">
        <v>3174</v>
      </c>
      <c r="E1300" s="18" t="s">
        <v>231</v>
      </c>
      <c r="F1300" s="208">
        <v>25.175000000000001</v>
      </c>
      <c r="H1300" s="33"/>
    </row>
    <row r="1301" spans="2:8" s="1" customFormat="1" ht="16.899999999999999" customHeight="1" x14ac:dyDescent="0.2">
      <c r="B1301" s="33"/>
      <c r="C1301" s="207" t="s">
        <v>299</v>
      </c>
      <c r="D1301" s="207" t="s">
        <v>3219</v>
      </c>
      <c r="E1301" s="18" t="s">
        <v>231</v>
      </c>
      <c r="F1301" s="208">
        <v>25.175000000000001</v>
      </c>
      <c r="H1301" s="33"/>
    </row>
    <row r="1302" spans="2:8" s="1" customFormat="1" ht="16.899999999999999" customHeight="1" x14ac:dyDescent="0.2">
      <c r="B1302" s="33"/>
      <c r="C1302" s="207" t="s">
        <v>1872</v>
      </c>
      <c r="D1302" s="207" t="s">
        <v>3215</v>
      </c>
      <c r="E1302" s="18" t="s">
        <v>277</v>
      </c>
      <c r="F1302" s="208">
        <v>221.39599999999999</v>
      </c>
      <c r="H1302" s="33"/>
    </row>
    <row r="1303" spans="2:8" s="1" customFormat="1" ht="16.899999999999999" customHeight="1" x14ac:dyDescent="0.2">
      <c r="B1303" s="33"/>
      <c r="C1303" s="207" t="s">
        <v>1427</v>
      </c>
      <c r="D1303" s="207" t="s">
        <v>3176</v>
      </c>
      <c r="E1303" s="18" t="s">
        <v>231</v>
      </c>
      <c r="F1303" s="208">
        <v>25.175000000000001</v>
      </c>
      <c r="H1303" s="33"/>
    </row>
    <row r="1304" spans="2:8" s="1" customFormat="1" ht="16.899999999999999" customHeight="1" x14ac:dyDescent="0.2">
      <c r="B1304" s="33"/>
      <c r="C1304" s="207" t="s">
        <v>1433</v>
      </c>
      <c r="D1304" s="207" t="s">
        <v>3177</v>
      </c>
      <c r="E1304" s="18" t="s">
        <v>231</v>
      </c>
      <c r="F1304" s="208">
        <v>25.175000000000001</v>
      </c>
      <c r="H1304" s="33"/>
    </row>
    <row r="1305" spans="2:8" s="1" customFormat="1" ht="16.899999999999999" customHeight="1" x14ac:dyDescent="0.2">
      <c r="B1305" s="33"/>
      <c r="C1305" s="207" t="s">
        <v>1437</v>
      </c>
      <c r="D1305" s="207" t="s">
        <v>3178</v>
      </c>
      <c r="E1305" s="18" t="s">
        <v>231</v>
      </c>
      <c r="F1305" s="208">
        <v>25.175000000000001</v>
      </c>
      <c r="H1305" s="33"/>
    </row>
    <row r="1306" spans="2:8" s="1" customFormat="1" ht="16.899999999999999" customHeight="1" x14ac:dyDescent="0.2">
      <c r="B1306" s="33"/>
      <c r="C1306" s="207" t="s">
        <v>349</v>
      </c>
      <c r="D1306" s="207" t="s">
        <v>3179</v>
      </c>
      <c r="E1306" s="18" t="s">
        <v>277</v>
      </c>
      <c r="F1306" s="208">
        <v>2.5179999999999998</v>
      </c>
      <c r="H1306" s="33"/>
    </row>
    <row r="1307" spans="2:8" s="1" customFormat="1" ht="16.899999999999999" customHeight="1" x14ac:dyDescent="0.2">
      <c r="B1307" s="33"/>
      <c r="C1307" s="207" t="s">
        <v>332</v>
      </c>
      <c r="D1307" s="207" t="s">
        <v>333</v>
      </c>
      <c r="E1307" s="18" t="s">
        <v>334</v>
      </c>
      <c r="F1307" s="208">
        <v>0.378</v>
      </c>
      <c r="H1307" s="33"/>
    </row>
    <row r="1308" spans="2:8" s="1" customFormat="1" ht="16.899999999999999" customHeight="1" x14ac:dyDescent="0.2">
      <c r="B1308" s="33"/>
      <c r="C1308" s="207" t="s">
        <v>614</v>
      </c>
      <c r="D1308" s="207" t="s">
        <v>615</v>
      </c>
      <c r="E1308" s="18" t="s">
        <v>492</v>
      </c>
      <c r="F1308" s="208">
        <v>470.15600000000001</v>
      </c>
      <c r="H1308" s="33"/>
    </row>
    <row r="1309" spans="2:8" s="1" customFormat="1" ht="16.899999999999999" customHeight="1" x14ac:dyDescent="0.2">
      <c r="B1309" s="33"/>
      <c r="C1309" s="203" t="s">
        <v>603</v>
      </c>
      <c r="D1309" s="204" t="s">
        <v>822</v>
      </c>
      <c r="E1309" s="205" t="s">
        <v>277</v>
      </c>
      <c r="F1309" s="206">
        <v>363.96300000000002</v>
      </c>
      <c r="H1309" s="33"/>
    </row>
    <row r="1310" spans="2:8" s="1" customFormat="1" ht="16.899999999999999" customHeight="1" x14ac:dyDescent="0.2">
      <c r="B1310" s="33"/>
      <c r="C1310" s="207" t="s">
        <v>19</v>
      </c>
      <c r="D1310" s="207" t="s">
        <v>873</v>
      </c>
      <c r="E1310" s="18" t="s">
        <v>19</v>
      </c>
      <c r="F1310" s="208">
        <v>102.765</v>
      </c>
      <c r="H1310" s="33"/>
    </row>
    <row r="1311" spans="2:8" s="1" customFormat="1" ht="16.899999999999999" customHeight="1" x14ac:dyDescent="0.2">
      <c r="B1311" s="33"/>
      <c r="C1311" s="207" t="s">
        <v>19</v>
      </c>
      <c r="D1311" s="207" t="s">
        <v>813</v>
      </c>
      <c r="E1311" s="18" t="s">
        <v>19</v>
      </c>
      <c r="F1311" s="208">
        <v>261.19799999999998</v>
      </c>
      <c r="H1311" s="33"/>
    </row>
    <row r="1312" spans="2:8" s="1" customFormat="1" ht="16.899999999999999" customHeight="1" x14ac:dyDescent="0.2">
      <c r="B1312" s="33"/>
      <c r="C1312" s="207" t="s">
        <v>603</v>
      </c>
      <c r="D1312" s="207" t="s">
        <v>240</v>
      </c>
      <c r="E1312" s="18" t="s">
        <v>19</v>
      </c>
      <c r="F1312" s="208">
        <v>363.96300000000002</v>
      </c>
      <c r="H1312" s="33"/>
    </row>
    <row r="1313" spans="2:8" s="1" customFormat="1" ht="16.899999999999999" customHeight="1" x14ac:dyDescent="0.2">
      <c r="B1313" s="33"/>
      <c r="C1313" s="209" t="s">
        <v>3136</v>
      </c>
      <c r="H1313" s="33"/>
    </row>
    <row r="1314" spans="2:8" s="1" customFormat="1" ht="16.899999999999999" customHeight="1" x14ac:dyDescent="0.2">
      <c r="B1314" s="33"/>
      <c r="C1314" s="207" t="s">
        <v>599</v>
      </c>
      <c r="D1314" s="207" t="s">
        <v>3148</v>
      </c>
      <c r="E1314" s="18" t="s">
        <v>277</v>
      </c>
      <c r="F1314" s="208">
        <v>363.96300000000002</v>
      </c>
      <c r="H1314" s="33"/>
    </row>
    <row r="1315" spans="2:8" s="1" customFormat="1" ht="16.899999999999999" customHeight="1" x14ac:dyDescent="0.2">
      <c r="B1315" s="33"/>
      <c r="C1315" s="207" t="s">
        <v>1226</v>
      </c>
      <c r="D1315" s="207" t="s">
        <v>3165</v>
      </c>
      <c r="E1315" s="18" t="s">
        <v>277</v>
      </c>
      <c r="F1315" s="208">
        <v>219.13300000000001</v>
      </c>
      <c r="H1315" s="33"/>
    </row>
    <row r="1316" spans="2:8" s="1" customFormat="1" ht="16.899999999999999" customHeight="1" x14ac:dyDescent="0.2">
      <c r="B1316" s="33"/>
      <c r="C1316" s="207" t="s">
        <v>861</v>
      </c>
      <c r="D1316" s="207" t="s">
        <v>3153</v>
      </c>
      <c r="E1316" s="18" t="s">
        <v>277</v>
      </c>
      <c r="F1316" s="208">
        <v>144.83000000000001</v>
      </c>
      <c r="H1316" s="33"/>
    </row>
    <row r="1317" spans="2:8" s="1" customFormat="1" ht="16.899999999999999" customHeight="1" x14ac:dyDescent="0.2">
      <c r="B1317" s="33"/>
      <c r="C1317" s="207" t="s">
        <v>1234</v>
      </c>
      <c r="D1317" s="207" t="s">
        <v>3166</v>
      </c>
      <c r="E1317" s="18" t="s">
        <v>277</v>
      </c>
      <c r="F1317" s="208">
        <v>219.13300000000001</v>
      </c>
      <c r="H1317" s="33"/>
    </row>
    <row r="1318" spans="2:8" s="1" customFormat="1" ht="16.899999999999999" customHeight="1" x14ac:dyDescent="0.2">
      <c r="B1318" s="33"/>
      <c r="C1318" s="207" t="s">
        <v>592</v>
      </c>
      <c r="D1318" s="207" t="s">
        <v>3147</v>
      </c>
      <c r="E1318" s="18" t="s">
        <v>277</v>
      </c>
      <c r="F1318" s="208">
        <v>144.83000000000001</v>
      </c>
      <c r="H1318" s="33"/>
    </row>
    <row r="1319" spans="2:8" s="1" customFormat="1" ht="16.899999999999999" customHeight="1" x14ac:dyDescent="0.2">
      <c r="B1319" s="33"/>
      <c r="C1319" s="207" t="s">
        <v>605</v>
      </c>
      <c r="D1319" s="207" t="s">
        <v>3143</v>
      </c>
      <c r="E1319" s="18" t="s">
        <v>492</v>
      </c>
      <c r="F1319" s="208">
        <v>655.13300000000004</v>
      </c>
      <c r="H1319" s="33"/>
    </row>
    <row r="1320" spans="2:8" s="1" customFormat="1" ht="16.899999999999999" customHeight="1" x14ac:dyDescent="0.2">
      <c r="B1320" s="33"/>
      <c r="C1320" s="207" t="s">
        <v>609</v>
      </c>
      <c r="D1320" s="207" t="s">
        <v>3144</v>
      </c>
      <c r="E1320" s="18" t="s">
        <v>277</v>
      </c>
      <c r="F1320" s="208">
        <v>266.22899999999998</v>
      </c>
      <c r="H1320" s="33"/>
    </row>
    <row r="1321" spans="2:8" s="1" customFormat="1" ht="16.899999999999999" customHeight="1" x14ac:dyDescent="0.2">
      <c r="B1321" s="33"/>
      <c r="C1321" s="203" t="s">
        <v>50</v>
      </c>
      <c r="D1321" s="204" t="s">
        <v>1521</v>
      </c>
      <c r="E1321" s="205" t="s">
        <v>277</v>
      </c>
      <c r="F1321" s="206">
        <v>368.99400000000003</v>
      </c>
      <c r="H1321" s="33"/>
    </row>
    <row r="1322" spans="2:8" s="1" customFormat="1" ht="16.899999999999999" customHeight="1" x14ac:dyDescent="0.2">
      <c r="B1322" s="33"/>
      <c r="C1322" s="207" t="s">
        <v>19</v>
      </c>
      <c r="D1322" s="207" t="s">
        <v>837</v>
      </c>
      <c r="E1322" s="18" t="s">
        <v>19</v>
      </c>
      <c r="F1322" s="208">
        <v>0</v>
      </c>
      <c r="H1322" s="33"/>
    </row>
    <row r="1323" spans="2:8" s="1" customFormat="1" ht="16.899999999999999" customHeight="1" x14ac:dyDescent="0.2">
      <c r="B1323" s="33"/>
      <c r="C1323" s="207" t="s">
        <v>19</v>
      </c>
      <c r="D1323" s="207" t="s">
        <v>2412</v>
      </c>
      <c r="E1323" s="18" t="s">
        <v>19</v>
      </c>
      <c r="F1323" s="208">
        <v>363.726</v>
      </c>
      <c r="H1323" s="33"/>
    </row>
    <row r="1324" spans="2:8" s="1" customFormat="1" ht="16.899999999999999" customHeight="1" x14ac:dyDescent="0.2">
      <c r="B1324" s="33"/>
      <c r="C1324" s="207" t="s">
        <v>19</v>
      </c>
      <c r="D1324" s="207" t="s">
        <v>842</v>
      </c>
      <c r="E1324" s="18" t="s">
        <v>19</v>
      </c>
      <c r="F1324" s="208">
        <v>0</v>
      </c>
      <c r="H1324" s="33"/>
    </row>
    <row r="1325" spans="2:8" s="1" customFormat="1" ht="16.899999999999999" customHeight="1" x14ac:dyDescent="0.2">
      <c r="B1325" s="33"/>
      <c r="C1325" s="207" t="s">
        <v>19</v>
      </c>
      <c r="D1325" s="207" t="s">
        <v>2413</v>
      </c>
      <c r="E1325" s="18" t="s">
        <v>19</v>
      </c>
      <c r="F1325" s="208">
        <v>37.619</v>
      </c>
      <c r="H1325" s="33"/>
    </row>
    <row r="1326" spans="2:8" s="1" customFormat="1" ht="16.899999999999999" customHeight="1" x14ac:dyDescent="0.2">
      <c r="B1326" s="33"/>
      <c r="C1326" s="207" t="s">
        <v>19</v>
      </c>
      <c r="D1326" s="207" t="s">
        <v>1878</v>
      </c>
      <c r="E1326" s="18" t="s">
        <v>19</v>
      </c>
      <c r="F1326" s="208">
        <v>10.938000000000001</v>
      </c>
      <c r="H1326" s="33"/>
    </row>
    <row r="1327" spans="2:8" s="1" customFormat="1" ht="16.899999999999999" customHeight="1" x14ac:dyDescent="0.2">
      <c r="B1327" s="33"/>
      <c r="C1327" s="207" t="s">
        <v>19</v>
      </c>
      <c r="D1327" s="207" t="s">
        <v>1200</v>
      </c>
      <c r="E1327" s="18" t="s">
        <v>19</v>
      </c>
      <c r="F1327" s="208">
        <v>0</v>
      </c>
      <c r="H1327" s="33"/>
    </row>
    <row r="1328" spans="2:8" s="1" customFormat="1" ht="16.899999999999999" customHeight="1" x14ac:dyDescent="0.2">
      <c r="B1328" s="33"/>
      <c r="C1328" s="207" t="s">
        <v>19</v>
      </c>
      <c r="D1328" s="207" t="s">
        <v>1879</v>
      </c>
      <c r="E1328" s="18" t="s">
        <v>19</v>
      </c>
      <c r="F1328" s="208">
        <v>-41.777999999999999</v>
      </c>
      <c r="H1328" s="33"/>
    </row>
    <row r="1329" spans="2:8" s="1" customFormat="1" ht="16.899999999999999" customHeight="1" x14ac:dyDescent="0.2">
      <c r="B1329" s="33"/>
      <c r="C1329" s="207" t="s">
        <v>19</v>
      </c>
      <c r="D1329" s="207" t="s">
        <v>1628</v>
      </c>
      <c r="E1329" s="18" t="s">
        <v>19</v>
      </c>
      <c r="F1329" s="208">
        <v>-1.5109999999999999</v>
      </c>
      <c r="H1329" s="33"/>
    </row>
    <row r="1330" spans="2:8" s="1" customFormat="1" ht="16.899999999999999" customHeight="1" x14ac:dyDescent="0.2">
      <c r="B1330" s="33"/>
      <c r="C1330" s="207" t="s">
        <v>50</v>
      </c>
      <c r="D1330" s="207" t="s">
        <v>310</v>
      </c>
      <c r="E1330" s="18" t="s">
        <v>19</v>
      </c>
      <c r="F1330" s="208">
        <v>368.99400000000003</v>
      </c>
      <c r="H1330" s="33"/>
    </row>
    <row r="1331" spans="2:8" s="1" customFormat="1" ht="16.899999999999999" customHeight="1" x14ac:dyDescent="0.2">
      <c r="B1331" s="33"/>
      <c r="C1331" s="209" t="s">
        <v>3136</v>
      </c>
      <c r="H1331" s="33"/>
    </row>
    <row r="1332" spans="2:8" s="1" customFormat="1" ht="16.899999999999999" customHeight="1" x14ac:dyDescent="0.2">
      <c r="B1332" s="33"/>
      <c r="C1332" s="207" t="s">
        <v>1872</v>
      </c>
      <c r="D1332" s="207" t="s">
        <v>3215</v>
      </c>
      <c r="E1332" s="18" t="s">
        <v>277</v>
      </c>
      <c r="F1332" s="208">
        <v>221.39599999999999</v>
      </c>
      <c r="H1332" s="33"/>
    </row>
    <row r="1333" spans="2:8" s="1" customFormat="1" ht="16.899999999999999" customHeight="1" x14ac:dyDescent="0.2">
      <c r="B1333" s="33"/>
      <c r="C1333" s="207" t="s">
        <v>1613</v>
      </c>
      <c r="D1333" s="207" t="s">
        <v>3204</v>
      </c>
      <c r="E1333" s="18" t="s">
        <v>277</v>
      </c>
      <c r="F1333" s="208">
        <v>36.899000000000001</v>
      </c>
      <c r="H1333" s="33"/>
    </row>
    <row r="1334" spans="2:8" s="1" customFormat="1" ht="16.899999999999999" customHeight="1" x14ac:dyDescent="0.2">
      <c r="B1334" s="33"/>
      <c r="C1334" s="207" t="s">
        <v>1880</v>
      </c>
      <c r="D1334" s="207" t="s">
        <v>3216</v>
      </c>
      <c r="E1334" s="18" t="s">
        <v>277</v>
      </c>
      <c r="F1334" s="208">
        <v>110.69799999999999</v>
      </c>
      <c r="H1334" s="33"/>
    </row>
    <row r="1335" spans="2:8" s="1" customFormat="1" ht="16.899999999999999" customHeight="1" x14ac:dyDescent="0.2">
      <c r="B1335" s="33"/>
      <c r="C1335" s="207" t="s">
        <v>1884</v>
      </c>
      <c r="D1335" s="207" t="s">
        <v>3217</v>
      </c>
      <c r="E1335" s="18" t="s">
        <v>277</v>
      </c>
      <c r="F1335" s="208">
        <v>36.899000000000001</v>
      </c>
      <c r="H1335" s="33"/>
    </row>
    <row r="1336" spans="2:8" s="1" customFormat="1" ht="16.899999999999999" customHeight="1" x14ac:dyDescent="0.2">
      <c r="B1336" s="33"/>
      <c r="C1336" s="207" t="s">
        <v>1226</v>
      </c>
      <c r="D1336" s="207" t="s">
        <v>3165</v>
      </c>
      <c r="E1336" s="18" t="s">
        <v>277</v>
      </c>
      <c r="F1336" s="208">
        <v>219.13300000000001</v>
      </c>
      <c r="H1336" s="33"/>
    </row>
    <row r="1337" spans="2:8" s="1" customFormat="1" ht="16.899999999999999" customHeight="1" x14ac:dyDescent="0.2">
      <c r="B1337" s="33"/>
      <c r="C1337" s="207" t="s">
        <v>861</v>
      </c>
      <c r="D1337" s="207" t="s">
        <v>3153</v>
      </c>
      <c r="E1337" s="18" t="s">
        <v>277</v>
      </c>
      <c r="F1337" s="208">
        <v>144.83000000000001</v>
      </c>
      <c r="H1337" s="33"/>
    </row>
    <row r="1338" spans="2:8" s="1" customFormat="1" ht="16.899999999999999" customHeight="1" x14ac:dyDescent="0.2">
      <c r="B1338" s="33"/>
      <c r="C1338" s="207" t="s">
        <v>1234</v>
      </c>
      <c r="D1338" s="207" t="s">
        <v>3166</v>
      </c>
      <c r="E1338" s="18" t="s">
        <v>277</v>
      </c>
      <c r="F1338" s="208">
        <v>219.13300000000001</v>
      </c>
      <c r="H1338" s="33"/>
    </row>
    <row r="1339" spans="2:8" s="1" customFormat="1" ht="16.899999999999999" customHeight="1" x14ac:dyDescent="0.2">
      <c r="B1339" s="33"/>
      <c r="C1339" s="207" t="s">
        <v>592</v>
      </c>
      <c r="D1339" s="207" t="s">
        <v>3147</v>
      </c>
      <c r="E1339" s="18" t="s">
        <v>277</v>
      </c>
      <c r="F1339" s="208">
        <v>144.83000000000001</v>
      </c>
      <c r="H1339" s="33"/>
    </row>
    <row r="1340" spans="2:8" s="1" customFormat="1" ht="16.899999999999999" customHeight="1" x14ac:dyDescent="0.2">
      <c r="B1340" s="33"/>
      <c r="C1340" s="207" t="s">
        <v>609</v>
      </c>
      <c r="D1340" s="207" t="s">
        <v>3144</v>
      </c>
      <c r="E1340" s="18" t="s">
        <v>277</v>
      </c>
      <c r="F1340" s="208">
        <v>266.22899999999998</v>
      </c>
      <c r="H1340" s="33"/>
    </row>
    <row r="1341" spans="2:8" s="1" customFormat="1" ht="16.899999999999999" customHeight="1" x14ac:dyDescent="0.2">
      <c r="B1341" s="33"/>
      <c r="C1341" s="207" t="s">
        <v>614</v>
      </c>
      <c r="D1341" s="207" t="s">
        <v>615</v>
      </c>
      <c r="E1341" s="18" t="s">
        <v>492</v>
      </c>
      <c r="F1341" s="208">
        <v>470.15600000000001</v>
      </c>
      <c r="H1341" s="33"/>
    </row>
    <row r="1342" spans="2:8" s="1" customFormat="1" ht="26.45" customHeight="1" x14ac:dyDescent="0.2">
      <c r="B1342" s="33"/>
      <c r="C1342" s="202" t="s">
        <v>3226</v>
      </c>
      <c r="D1342" s="202" t="s">
        <v>175</v>
      </c>
      <c r="H1342" s="33"/>
    </row>
    <row r="1343" spans="2:8" s="1" customFormat="1" ht="16.899999999999999" customHeight="1" x14ac:dyDescent="0.2">
      <c r="B1343" s="33"/>
      <c r="C1343" s="203" t="s">
        <v>1137</v>
      </c>
      <c r="D1343" s="204" t="s">
        <v>1138</v>
      </c>
      <c r="E1343" s="205" t="s">
        <v>231</v>
      </c>
      <c r="F1343" s="206">
        <v>726.84799999999996</v>
      </c>
      <c r="H1343" s="33"/>
    </row>
    <row r="1344" spans="2:8" s="1" customFormat="1" ht="16.899999999999999" customHeight="1" x14ac:dyDescent="0.2">
      <c r="B1344" s="33"/>
      <c r="C1344" s="207" t="s">
        <v>19</v>
      </c>
      <c r="D1344" s="207" t="s">
        <v>1937</v>
      </c>
      <c r="E1344" s="18" t="s">
        <v>19</v>
      </c>
      <c r="F1344" s="208">
        <v>0</v>
      </c>
      <c r="H1344" s="33"/>
    </row>
    <row r="1345" spans="2:8" s="1" customFormat="1" ht="16.899999999999999" customHeight="1" x14ac:dyDescent="0.2">
      <c r="B1345" s="33"/>
      <c r="C1345" s="207" t="s">
        <v>19</v>
      </c>
      <c r="D1345" s="207" t="s">
        <v>2484</v>
      </c>
      <c r="E1345" s="18" t="s">
        <v>19</v>
      </c>
      <c r="F1345" s="208">
        <v>726.84799999999996</v>
      </c>
      <c r="H1345" s="33"/>
    </row>
    <row r="1346" spans="2:8" s="1" customFormat="1" ht="16.899999999999999" customHeight="1" x14ac:dyDescent="0.2">
      <c r="B1346" s="33"/>
      <c r="C1346" s="207" t="s">
        <v>1137</v>
      </c>
      <c r="D1346" s="207" t="s">
        <v>240</v>
      </c>
      <c r="E1346" s="18" t="s">
        <v>19</v>
      </c>
      <c r="F1346" s="208">
        <v>726.84799999999996</v>
      </c>
      <c r="H1346" s="33"/>
    </row>
    <row r="1347" spans="2:8" s="1" customFormat="1" ht="16.899999999999999" customHeight="1" x14ac:dyDescent="0.2">
      <c r="B1347" s="33"/>
      <c r="C1347" s="209" t="s">
        <v>3136</v>
      </c>
      <c r="H1347" s="33"/>
    </row>
    <row r="1348" spans="2:8" s="1" customFormat="1" ht="16.899999999999999" customHeight="1" x14ac:dyDescent="0.2">
      <c r="B1348" s="33"/>
      <c r="C1348" s="207" t="s">
        <v>1293</v>
      </c>
      <c r="D1348" s="207" t="s">
        <v>3156</v>
      </c>
      <c r="E1348" s="18" t="s">
        <v>231</v>
      </c>
      <c r="F1348" s="208">
        <v>726.84799999999996</v>
      </c>
      <c r="H1348" s="33"/>
    </row>
    <row r="1349" spans="2:8" s="1" customFormat="1" ht="16.899999999999999" customHeight="1" x14ac:dyDescent="0.2">
      <c r="B1349" s="33"/>
      <c r="C1349" s="207" t="s">
        <v>1855</v>
      </c>
      <c r="D1349" s="207" t="s">
        <v>3208</v>
      </c>
      <c r="E1349" s="18" t="s">
        <v>231</v>
      </c>
      <c r="F1349" s="208">
        <v>726.84799999999996</v>
      </c>
      <c r="H1349" s="33"/>
    </row>
    <row r="1350" spans="2:8" s="1" customFormat="1" ht="16.899999999999999" customHeight="1" x14ac:dyDescent="0.2">
      <c r="B1350" s="33"/>
      <c r="C1350" s="207" t="s">
        <v>1719</v>
      </c>
      <c r="D1350" s="207" t="s">
        <v>3202</v>
      </c>
      <c r="E1350" s="18" t="s">
        <v>231</v>
      </c>
      <c r="F1350" s="208">
        <v>726.84799999999996</v>
      </c>
      <c r="H1350" s="33"/>
    </row>
    <row r="1351" spans="2:8" s="1" customFormat="1" ht="16.899999999999999" customHeight="1" x14ac:dyDescent="0.2">
      <c r="B1351" s="33"/>
      <c r="C1351" s="203" t="s">
        <v>808</v>
      </c>
      <c r="D1351" s="204" t="s">
        <v>809</v>
      </c>
      <c r="E1351" s="205" t="s">
        <v>277</v>
      </c>
      <c r="F1351" s="206">
        <v>1.575</v>
      </c>
      <c r="H1351" s="33"/>
    </row>
    <row r="1352" spans="2:8" s="1" customFormat="1" ht="16.899999999999999" customHeight="1" x14ac:dyDescent="0.2">
      <c r="B1352" s="33"/>
      <c r="C1352" s="207" t="s">
        <v>19</v>
      </c>
      <c r="D1352" s="207" t="s">
        <v>2196</v>
      </c>
      <c r="E1352" s="18" t="s">
        <v>19</v>
      </c>
      <c r="F1352" s="208">
        <v>1.575</v>
      </c>
      <c r="H1352" s="33"/>
    </row>
    <row r="1353" spans="2:8" s="1" customFormat="1" ht="16.899999999999999" customHeight="1" x14ac:dyDescent="0.2">
      <c r="B1353" s="33"/>
      <c r="C1353" s="207" t="s">
        <v>808</v>
      </c>
      <c r="D1353" s="207" t="s">
        <v>240</v>
      </c>
      <c r="E1353" s="18" t="s">
        <v>19</v>
      </c>
      <c r="F1353" s="208">
        <v>1.575</v>
      </c>
      <c r="H1353" s="33"/>
    </row>
    <row r="1354" spans="2:8" s="1" customFormat="1" ht="16.899999999999999" customHeight="1" x14ac:dyDescent="0.2">
      <c r="B1354" s="33"/>
      <c r="C1354" s="209" t="s">
        <v>3136</v>
      </c>
      <c r="H1354" s="33"/>
    </row>
    <row r="1355" spans="2:8" s="1" customFormat="1" ht="16.899999999999999" customHeight="1" x14ac:dyDescent="0.2">
      <c r="B1355" s="33"/>
      <c r="C1355" s="207" t="s">
        <v>907</v>
      </c>
      <c r="D1355" s="207" t="s">
        <v>3150</v>
      </c>
      <c r="E1355" s="18" t="s">
        <v>277</v>
      </c>
      <c r="F1355" s="208">
        <v>1.575</v>
      </c>
      <c r="H1355" s="33"/>
    </row>
    <row r="1356" spans="2:8" s="1" customFormat="1" ht="16.899999999999999" customHeight="1" x14ac:dyDescent="0.2">
      <c r="B1356" s="33"/>
      <c r="C1356" s="207" t="s">
        <v>599</v>
      </c>
      <c r="D1356" s="207" t="s">
        <v>3148</v>
      </c>
      <c r="E1356" s="18" t="s">
        <v>277</v>
      </c>
      <c r="F1356" s="208">
        <v>588.76300000000003</v>
      </c>
      <c r="H1356" s="33"/>
    </row>
    <row r="1357" spans="2:8" s="1" customFormat="1" ht="16.899999999999999" customHeight="1" x14ac:dyDescent="0.2">
      <c r="B1357" s="33"/>
      <c r="C1357" s="207" t="s">
        <v>614</v>
      </c>
      <c r="D1357" s="207" t="s">
        <v>615</v>
      </c>
      <c r="E1357" s="18" t="s">
        <v>492</v>
      </c>
      <c r="F1357" s="208">
        <v>604.85</v>
      </c>
      <c r="H1357" s="33"/>
    </row>
    <row r="1358" spans="2:8" s="1" customFormat="1" ht="16.899999999999999" customHeight="1" x14ac:dyDescent="0.2">
      <c r="B1358" s="33"/>
      <c r="C1358" s="203" t="s">
        <v>1828</v>
      </c>
      <c r="D1358" s="204" t="s">
        <v>2020</v>
      </c>
      <c r="E1358" s="205" t="s">
        <v>396</v>
      </c>
      <c r="F1358" s="206">
        <v>299</v>
      </c>
      <c r="H1358" s="33"/>
    </row>
    <row r="1359" spans="2:8" s="1" customFormat="1" ht="16.899999999999999" customHeight="1" x14ac:dyDescent="0.2">
      <c r="B1359" s="33"/>
      <c r="C1359" s="207" t="s">
        <v>19</v>
      </c>
      <c r="D1359" s="207" t="s">
        <v>2485</v>
      </c>
      <c r="E1359" s="18" t="s">
        <v>19</v>
      </c>
      <c r="F1359" s="208">
        <v>299</v>
      </c>
      <c r="H1359" s="33"/>
    </row>
    <row r="1360" spans="2:8" s="1" customFormat="1" ht="16.899999999999999" customHeight="1" x14ac:dyDescent="0.2">
      <c r="B1360" s="33"/>
      <c r="C1360" s="207" t="s">
        <v>1828</v>
      </c>
      <c r="D1360" s="207" t="s">
        <v>240</v>
      </c>
      <c r="E1360" s="18" t="s">
        <v>19</v>
      </c>
      <c r="F1360" s="208">
        <v>299</v>
      </c>
      <c r="H1360" s="33"/>
    </row>
    <row r="1361" spans="2:8" s="1" customFormat="1" ht="16.899999999999999" customHeight="1" x14ac:dyDescent="0.2">
      <c r="B1361" s="33"/>
      <c r="C1361" s="209" t="s">
        <v>3136</v>
      </c>
      <c r="H1361" s="33"/>
    </row>
    <row r="1362" spans="2:8" s="1" customFormat="1" ht="16.899999999999999" customHeight="1" x14ac:dyDescent="0.2">
      <c r="B1362" s="33"/>
      <c r="C1362" s="207" t="s">
        <v>934</v>
      </c>
      <c r="D1362" s="207" t="s">
        <v>3209</v>
      </c>
      <c r="E1362" s="18" t="s">
        <v>396</v>
      </c>
      <c r="F1362" s="208">
        <v>299</v>
      </c>
      <c r="H1362" s="33"/>
    </row>
    <row r="1363" spans="2:8" s="1" customFormat="1" ht="16.899999999999999" customHeight="1" x14ac:dyDescent="0.2">
      <c r="B1363" s="33"/>
      <c r="C1363" s="207" t="s">
        <v>866</v>
      </c>
      <c r="D1363" s="207" t="s">
        <v>3189</v>
      </c>
      <c r="E1363" s="18" t="s">
        <v>231</v>
      </c>
      <c r="F1363" s="208">
        <v>358.8</v>
      </c>
      <c r="H1363" s="33"/>
    </row>
    <row r="1364" spans="2:8" s="1" customFormat="1" ht="16.899999999999999" customHeight="1" x14ac:dyDescent="0.2">
      <c r="B1364" s="33"/>
      <c r="C1364" s="207" t="s">
        <v>882</v>
      </c>
      <c r="D1364" s="207" t="s">
        <v>3152</v>
      </c>
      <c r="E1364" s="18" t="s">
        <v>277</v>
      </c>
      <c r="F1364" s="208">
        <v>189.566</v>
      </c>
      <c r="H1364" s="33"/>
    </row>
    <row r="1365" spans="2:8" s="1" customFormat="1" ht="16.899999999999999" customHeight="1" x14ac:dyDescent="0.2">
      <c r="B1365" s="33"/>
      <c r="C1365" s="207" t="s">
        <v>619</v>
      </c>
      <c r="D1365" s="207" t="s">
        <v>3190</v>
      </c>
      <c r="E1365" s="18" t="s">
        <v>396</v>
      </c>
      <c r="F1365" s="208">
        <v>299</v>
      </c>
      <c r="H1365" s="33"/>
    </row>
    <row r="1366" spans="2:8" s="1" customFormat="1" ht="16.899999999999999" customHeight="1" x14ac:dyDescent="0.2">
      <c r="B1366" s="33"/>
      <c r="C1366" s="207" t="s">
        <v>896</v>
      </c>
      <c r="D1366" s="207" t="s">
        <v>3210</v>
      </c>
      <c r="E1366" s="18" t="s">
        <v>396</v>
      </c>
      <c r="F1366" s="208">
        <v>299</v>
      </c>
      <c r="H1366" s="33"/>
    </row>
    <row r="1367" spans="2:8" s="1" customFormat="1" ht="16.899999999999999" customHeight="1" x14ac:dyDescent="0.2">
      <c r="B1367" s="33"/>
      <c r="C1367" s="207" t="s">
        <v>901</v>
      </c>
      <c r="D1367" s="207" t="s">
        <v>3151</v>
      </c>
      <c r="E1367" s="18" t="s">
        <v>277</v>
      </c>
      <c r="F1367" s="208">
        <v>35.880000000000003</v>
      </c>
      <c r="H1367" s="33"/>
    </row>
    <row r="1368" spans="2:8" s="1" customFormat="1" ht="16.899999999999999" customHeight="1" x14ac:dyDescent="0.2">
      <c r="B1368" s="33"/>
      <c r="C1368" s="207" t="s">
        <v>986</v>
      </c>
      <c r="D1368" s="207" t="s">
        <v>3211</v>
      </c>
      <c r="E1368" s="18" t="s">
        <v>396</v>
      </c>
      <c r="F1368" s="208">
        <v>299</v>
      </c>
      <c r="H1368" s="33"/>
    </row>
    <row r="1369" spans="2:8" s="1" customFormat="1" ht="16.899999999999999" customHeight="1" x14ac:dyDescent="0.2">
      <c r="B1369" s="33"/>
      <c r="C1369" s="207" t="s">
        <v>1309</v>
      </c>
      <c r="D1369" s="207" t="s">
        <v>3194</v>
      </c>
      <c r="E1369" s="18" t="s">
        <v>396</v>
      </c>
      <c r="F1369" s="208">
        <v>598</v>
      </c>
      <c r="H1369" s="33"/>
    </row>
    <row r="1370" spans="2:8" s="1" customFormat="1" ht="16.899999999999999" customHeight="1" x14ac:dyDescent="0.2">
      <c r="B1370" s="33"/>
      <c r="C1370" s="207" t="s">
        <v>1314</v>
      </c>
      <c r="D1370" s="207" t="s">
        <v>3212</v>
      </c>
      <c r="E1370" s="18" t="s">
        <v>396</v>
      </c>
      <c r="F1370" s="208">
        <v>598</v>
      </c>
      <c r="H1370" s="33"/>
    </row>
    <row r="1371" spans="2:8" s="1" customFormat="1" ht="16.899999999999999" customHeight="1" x14ac:dyDescent="0.2">
      <c r="B1371" s="33"/>
      <c r="C1371" s="207" t="s">
        <v>939</v>
      </c>
      <c r="D1371" s="207" t="s">
        <v>940</v>
      </c>
      <c r="E1371" s="18" t="s">
        <v>396</v>
      </c>
      <c r="F1371" s="208">
        <v>303.48500000000001</v>
      </c>
      <c r="H1371" s="33"/>
    </row>
    <row r="1372" spans="2:8" s="1" customFormat="1" ht="16.899999999999999" customHeight="1" x14ac:dyDescent="0.2">
      <c r="B1372" s="33"/>
      <c r="C1372" s="203" t="s">
        <v>811</v>
      </c>
      <c r="D1372" s="204" t="s">
        <v>1513</v>
      </c>
      <c r="E1372" s="205" t="s">
        <v>277</v>
      </c>
      <c r="F1372" s="206">
        <v>35.880000000000003</v>
      </c>
      <c r="H1372" s="33"/>
    </row>
    <row r="1373" spans="2:8" s="1" customFormat="1" ht="16.899999999999999" customHeight="1" x14ac:dyDescent="0.2">
      <c r="B1373" s="33"/>
      <c r="C1373" s="207" t="s">
        <v>19</v>
      </c>
      <c r="D1373" s="207" t="s">
        <v>1914</v>
      </c>
      <c r="E1373" s="18" t="s">
        <v>19</v>
      </c>
      <c r="F1373" s="208">
        <v>35.880000000000003</v>
      </c>
      <c r="H1373" s="33"/>
    </row>
    <row r="1374" spans="2:8" s="1" customFormat="1" ht="16.899999999999999" customHeight="1" x14ac:dyDescent="0.2">
      <c r="B1374" s="33"/>
      <c r="C1374" s="207" t="s">
        <v>811</v>
      </c>
      <c r="D1374" s="207" t="s">
        <v>240</v>
      </c>
      <c r="E1374" s="18" t="s">
        <v>19</v>
      </c>
      <c r="F1374" s="208">
        <v>35.880000000000003</v>
      </c>
      <c r="H1374" s="33"/>
    </row>
    <row r="1375" spans="2:8" s="1" customFormat="1" ht="16.899999999999999" customHeight="1" x14ac:dyDescent="0.2">
      <c r="B1375" s="33"/>
      <c r="C1375" s="209" t="s">
        <v>3136</v>
      </c>
      <c r="H1375" s="33"/>
    </row>
    <row r="1376" spans="2:8" s="1" customFormat="1" ht="16.899999999999999" customHeight="1" x14ac:dyDescent="0.2">
      <c r="B1376" s="33"/>
      <c r="C1376" s="207" t="s">
        <v>901</v>
      </c>
      <c r="D1376" s="207" t="s">
        <v>3151</v>
      </c>
      <c r="E1376" s="18" t="s">
        <v>277</v>
      </c>
      <c r="F1376" s="208">
        <v>35.880000000000003</v>
      </c>
      <c r="H1376" s="33"/>
    </row>
    <row r="1377" spans="2:8" s="1" customFormat="1" ht="16.899999999999999" customHeight="1" x14ac:dyDescent="0.2">
      <c r="B1377" s="33"/>
      <c r="C1377" s="207" t="s">
        <v>599</v>
      </c>
      <c r="D1377" s="207" t="s">
        <v>3148</v>
      </c>
      <c r="E1377" s="18" t="s">
        <v>277</v>
      </c>
      <c r="F1377" s="208">
        <v>588.76300000000003</v>
      </c>
      <c r="H1377" s="33"/>
    </row>
    <row r="1378" spans="2:8" s="1" customFormat="1" ht="16.899999999999999" customHeight="1" x14ac:dyDescent="0.2">
      <c r="B1378" s="33"/>
      <c r="C1378" s="207" t="s">
        <v>614</v>
      </c>
      <c r="D1378" s="207" t="s">
        <v>615</v>
      </c>
      <c r="E1378" s="18" t="s">
        <v>492</v>
      </c>
      <c r="F1378" s="208">
        <v>604.85</v>
      </c>
      <c r="H1378" s="33"/>
    </row>
    <row r="1379" spans="2:8" s="1" customFormat="1" ht="16.899999999999999" customHeight="1" x14ac:dyDescent="0.2">
      <c r="B1379" s="33"/>
      <c r="C1379" s="203" t="s">
        <v>813</v>
      </c>
      <c r="D1379" s="204" t="s">
        <v>1832</v>
      </c>
      <c r="E1379" s="205" t="s">
        <v>277</v>
      </c>
      <c r="F1379" s="206">
        <v>336.02800000000002</v>
      </c>
      <c r="H1379" s="33"/>
    </row>
    <row r="1380" spans="2:8" s="1" customFormat="1" ht="16.899999999999999" customHeight="1" x14ac:dyDescent="0.2">
      <c r="B1380" s="33"/>
      <c r="C1380" s="207" t="s">
        <v>19</v>
      </c>
      <c r="D1380" s="207" t="s">
        <v>1904</v>
      </c>
      <c r="E1380" s="18" t="s">
        <v>19</v>
      </c>
      <c r="F1380" s="208">
        <v>384.93400000000003</v>
      </c>
      <c r="H1380" s="33"/>
    </row>
    <row r="1381" spans="2:8" s="1" customFormat="1" ht="16.899999999999999" customHeight="1" x14ac:dyDescent="0.2">
      <c r="B1381" s="33"/>
      <c r="C1381" s="207" t="s">
        <v>19</v>
      </c>
      <c r="D1381" s="207" t="s">
        <v>2044</v>
      </c>
      <c r="E1381" s="18" t="s">
        <v>19</v>
      </c>
      <c r="F1381" s="208">
        <v>-48.905999999999999</v>
      </c>
      <c r="H1381" s="33"/>
    </row>
    <row r="1382" spans="2:8" s="1" customFormat="1" ht="16.899999999999999" customHeight="1" x14ac:dyDescent="0.2">
      <c r="B1382" s="33"/>
      <c r="C1382" s="207" t="s">
        <v>813</v>
      </c>
      <c r="D1382" s="207" t="s">
        <v>240</v>
      </c>
      <c r="E1382" s="18" t="s">
        <v>19</v>
      </c>
      <c r="F1382" s="208">
        <v>336.02800000000002</v>
      </c>
      <c r="H1382" s="33"/>
    </row>
    <row r="1383" spans="2:8" s="1" customFormat="1" ht="16.899999999999999" customHeight="1" x14ac:dyDescent="0.2">
      <c r="B1383" s="33"/>
      <c r="C1383" s="209" t="s">
        <v>3136</v>
      </c>
      <c r="H1383" s="33"/>
    </row>
    <row r="1384" spans="2:8" s="1" customFormat="1" ht="16.899999999999999" customHeight="1" x14ac:dyDescent="0.2">
      <c r="B1384" s="33"/>
      <c r="C1384" s="207" t="s">
        <v>614</v>
      </c>
      <c r="D1384" s="207" t="s">
        <v>615</v>
      </c>
      <c r="E1384" s="18" t="s">
        <v>492</v>
      </c>
      <c r="F1384" s="208">
        <v>336.02800000000002</v>
      </c>
      <c r="H1384" s="33"/>
    </row>
    <row r="1385" spans="2:8" s="1" customFormat="1" ht="16.899999999999999" customHeight="1" x14ac:dyDescent="0.2">
      <c r="B1385" s="33"/>
      <c r="C1385" s="207" t="s">
        <v>599</v>
      </c>
      <c r="D1385" s="207" t="s">
        <v>3148</v>
      </c>
      <c r="E1385" s="18" t="s">
        <v>277</v>
      </c>
      <c r="F1385" s="208">
        <v>588.76300000000003</v>
      </c>
      <c r="H1385" s="33"/>
    </row>
    <row r="1386" spans="2:8" s="1" customFormat="1" ht="16.899999999999999" customHeight="1" x14ac:dyDescent="0.2">
      <c r="B1386" s="33"/>
      <c r="C1386" s="207" t="s">
        <v>609</v>
      </c>
      <c r="D1386" s="207" t="s">
        <v>3144</v>
      </c>
      <c r="E1386" s="18" t="s">
        <v>277</v>
      </c>
      <c r="F1386" s="208">
        <v>384.93400000000003</v>
      </c>
      <c r="H1386" s="33"/>
    </row>
    <row r="1387" spans="2:8" s="1" customFormat="1" ht="16.899999999999999" customHeight="1" x14ac:dyDescent="0.2">
      <c r="B1387" s="33"/>
      <c r="C1387" s="203" t="s">
        <v>1145</v>
      </c>
      <c r="D1387" s="204" t="s">
        <v>1146</v>
      </c>
      <c r="E1387" s="205" t="s">
        <v>231</v>
      </c>
      <c r="F1387" s="206">
        <v>297.2</v>
      </c>
      <c r="H1387" s="33"/>
    </row>
    <row r="1388" spans="2:8" s="1" customFormat="1" ht="16.899999999999999" customHeight="1" x14ac:dyDescent="0.2">
      <c r="B1388" s="33"/>
      <c r="C1388" s="207" t="s">
        <v>19</v>
      </c>
      <c r="D1388" s="207" t="s">
        <v>1927</v>
      </c>
      <c r="E1388" s="18" t="s">
        <v>19</v>
      </c>
      <c r="F1388" s="208">
        <v>0</v>
      </c>
      <c r="H1388" s="33"/>
    </row>
    <row r="1389" spans="2:8" s="1" customFormat="1" ht="16.899999999999999" customHeight="1" x14ac:dyDescent="0.2">
      <c r="B1389" s="33"/>
      <c r="C1389" s="207" t="s">
        <v>19</v>
      </c>
      <c r="D1389" s="207" t="s">
        <v>2481</v>
      </c>
      <c r="E1389" s="18" t="s">
        <v>19</v>
      </c>
      <c r="F1389" s="208">
        <v>297.2</v>
      </c>
      <c r="H1389" s="33"/>
    </row>
    <row r="1390" spans="2:8" s="1" customFormat="1" ht="16.899999999999999" customHeight="1" x14ac:dyDescent="0.2">
      <c r="B1390" s="33"/>
      <c r="C1390" s="207" t="s">
        <v>1145</v>
      </c>
      <c r="D1390" s="207" t="s">
        <v>240</v>
      </c>
      <c r="E1390" s="18" t="s">
        <v>19</v>
      </c>
      <c r="F1390" s="208">
        <v>297.2</v>
      </c>
      <c r="H1390" s="33"/>
    </row>
    <row r="1391" spans="2:8" s="1" customFormat="1" ht="16.899999999999999" customHeight="1" x14ac:dyDescent="0.2">
      <c r="B1391" s="33"/>
      <c r="C1391" s="209" t="s">
        <v>3136</v>
      </c>
      <c r="H1391" s="33"/>
    </row>
    <row r="1392" spans="2:8" s="1" customFormat="1" ht="16.899999999999999" customHeight="1" x14ac:dyDescent="0.2">
      <c r="B1392" s="33"/>
      <c r="C1392" s="207" t="s">
        <v>1461</v>
      </c>
      <c r="D1392" s="207" t="s">
        <v>3199</v>
      </c>
      <c r="E1392" s="18" t="s">
        <v>231</v>
      </c>
      <c r="F1392" s="208">
        <v>297.2</v>
      </c>
      <c r="H1392" s="33"/>
    </row>
    <row r="1393" spans="2:8" s="1" customFormat="1" ht="16.899999999999999" customHeight="1" x14ac:dyDescent="0.2">
      <c r="B1393" s="33"/>
      <c r="C1393" s="207" t="s">
        <v>1162</v>
      </c>
      <c r="D1393" s="207" t="s">
        <v>3163</v>
      </c>
      <c r="E1393" s="18" t="s">
        <v>231</v>
      </c>
      <c r="F1393" s="208">
        <v>297.2</v>
      </c>
      <c r="H1393" s="33"/>
    </row>
    <row r="1394" spans="2:8" s="1" customFormat="1" ht="16.899999999999999" customHeight="1" x14ac:dyDescent="0.2">
      <c r="B1394" s="33"/>
      <c r="C1394" s="207" t="s">
        <v>1841</v>
      </c>
      <c r="D1394" s="207" t="s">
        <v>3213</v>
      </c>
      <c r="E1394" s="18" t="s">
        <v>231</v>
      </c>
      <c r="F1394" s="208">
        <v>297.2</v>
      </c>
      <c r="H1394" s="33"/>
    </row>
    <row r="1395" spans="2:8" s="1" customFormat="1" ht="16.899999999999999" customHeight="1" x14ac:dyDescent="0.2">
      <c r="B1395" s="33"/>
      <c r="C1395" s="207" t="s">
        <v>1851</v>
      </c>
      <c r="D1395" s="207" t="s">
        <v>3214</v>
      </c>
      <c r="E1395" s="18" t="s">
        <v>231</v>
      </c>
      <c r="F1395" s="208">
        <v>297.2</v>
      </c>
      <c r="H1395" s="33"/>
    </row>
    <row r="1396" spans="2:8" s="1" customFormat="1" ht="16.899999999999999" customHeight="1" x14ac:dyDescent="0.2">
      <c r="B1396" s="33"/>
      <c r="C1396" s="207" t="s">
        <v>1872</v>
      </c>
      <c r="D1396" s="207" t="s">
        <v>3215</v>
      </c>
      <c r="E1396" s="18" t="s">
        <v>277</v>
      </c>
      <c r="F1396" s="208">
        <v>382.601</v>
      </c>
      <c r="H1396" s="33"/>
    </row>
    <row r="1397" spans="2:8" s="1" customFormat="1" ht="16.899999999999999" customHeight="1" x14ac:dyDescent="0.2">
      <c r="B1397" s="33"/>
      <c r="C1397" s="207" t="s">
        <v>1699</v>
      </c>
      <c r="D1397" s="207" t="s">
        <v>3200</v>
      </c>
      <c r="E1397" s="18" t="s">
        <v>231</v>
      </c>
      <c r="F1397" s="208">
        <v>297.2</v>
      </c>
      <c r="H1397" s="33"/>
    </row>
    <row r="1398" spans="2:8" s="1" customFormat="1" ht="16.899999999999999" customHeight="1" x14ac:dyDescent="0.2">
      <c r="B1398" s="33"/>
      <c r="C1398" s="207" t="s">
        <v>1289</v>
      </c>
      <c r="D1398" s="207" t="s">
        <v>3164</v>
      </c>
      <c r="E1398" s="18" t="s">
        <v>231</v>
      </c>
      <c r="F1398" s="208">
        <v>297.2</v>
      </c>
      <c r="H1398" s="33"/>
    </row>
    <row r="1399" spans="2:8" s="1" customFormat="1" ht="16.899999999999999" customHeight="1" x14ac:dyDescent="0.2">
      <c r="B1399" s="33"/>
      <c r="C1399" s="203" t="s">
        <v>816</v>
      </c>
      <c r="D1399" s="204" t="s">
        <v>817</v>
      </c>
      <c r="E1399" s="205" t="s">
        <v>277</v>
      </c>
      <c r="F1399" s="206">
        <v>189.566</v>
      </c>
      <c r="H1399" s="33"/>
    </row>
    <row r="1400" spans="2:8" s="1" customFormat="1" ht="16.899999999999999" customHeight="1" x14ac:dyDescent="0.2">
      <c r="B1400" s="33"/>
      <c r="C1400" s="207" t="s">
        <v>819</v>
      </c>
      <c r="D1400" s="207" t="s">
        <v>1907</v>
      </c>
      <c r="E1400" s="18" t="s">
        <v>19</v>
      </c>
      <c r="F1400" s="208">
        <v>215.28</v>
      </c>
      <c r="H1400" s="33"/>
    </row>
    <row r="1401" spans="2:8" s="1" customFormat="1" ht="16.899999999999999" customHeight="1" x14ac:dyDescent="0.2">
      <c r="B1401" s="33"/>
      <c r="C1401" s="207" t="s">
        <v>19</v>
      </c>
      <c r="D1401" s="207" t="s">
        <v>1908</v>
      </c>
      <c r="E1401" s="18" t="s">
        <v>19</v>
      </c>
      <c r="F1401" s="208">
        <v>-25.713999999999999</v>
      </c>
      <c r="H1401" s="33"/>
    </row>
    <row r="1402" spans="2:8" s="1" customFormat="1" ht="16.899999999999999" customHeight="1" x14ac:dyDescent="0.2">
      <c r="B1402" s="33"/>
      <c r="C1402" s="207" t="s">
        <v>816</v>
      </c>
      <c r="D1402" s="207" t="s">
        <v>240</v>
      </c>
      <c r="E1402" s="18" t="s">
        <v>19</v>
      </c>
      <c r="F1402" s="208">
        <v>189.566</v>
      </c>
      <c r="H1402" s="33"/>
    </row>
    <row r="1403" spans="2:8" s="1" customFormat="1" ht="16.899999999999999" customHeight="1" x14ac:dyDescent="0.2">
      <c r="B1403" s="33"/>
      <c r="C1403" s="209" t="s">
        <v>3136</v>
      </c>
      <c r="H1403" s="33"/>
    </row>
    <row r="1404" spans="2:8" s="1" customFormat="1" ht="16.899999999999999" customHeight="1" x14ac:dyDescent="0.2">
      <c r="B1404" s="33"/>
      <c r="C1404" s="207" t="s">
        <v>882</v>
      </c>
      <c r="D1404" s="207" t="s">
        <v>3152</v>
      </c>
      <c r="E1404" s="18" t="s">
        <v>277</v>
      </c>
      <c r="F1404" s="208">
        <v>189.566</v>
      </c>
      <c r="H1404" s="33"/>
    </row>
    <row r="1405" spans="2:8" s="1" customFormat="1" ht="16.899999999999999" customHeight="1" x14ac:dyDescent="0.2">
      <c r="B1405" s="33"/>
      <c r="C1405" s="207" t="s">
        <v>890</v>
      </c>
      <c r="D1405" s="207" t="s">
        <v>891</v>
      </c>
      <c r="E1405" s="18" t="s">
        <v>492</v>
      </c>
      <c r="F1405" s="208">
        <v>341.21899999999999</v>
      </c>
      <c r="H1405" s="33"/>
    </row>
    <row r="1406" spans="2:8" s="1" customFormat="1" ht="16.899999999999999" customHeight="1" x14ac:dyDescent="0.2">
      <c r="B1406" s="33"/>
      <c r="C1406" s="203" t="s">
        <v>819</v>
      </c>
      <c r="D1406" s="204" t="s">
        <v>820</v>
      </c>
      <c r="E1406" s="205" t="s">
        <v>277</v>
      </c>
      <c r="F1406" s="206">
        <v>215.28</v>
      </c>
      <c r="H1406" s="33"/>
    </row>
    <row r="1407" spans="2:8" s="1" customFormat="1" ht="16.899999999999999" customHeight="1" x14ac:dyDescent="0.2">
      <c r="B1407" s="33"/>
      <c r="C1407" s="207" t="s">
        <v>819</v>
      </c>
      <c r="D1407" s="207" t="s">
        <v>1907</v>
      </c>
      <c r="E1407" s="18" t="s">
        <v>19</v>
      </c>
      <c r="F1407" s="208">
        <v>215.28</v>
      </c>
      <c r="H1407" s="33"/>
    </row>
    <row r="1408" spans="2:8" s="1" customFormat="1" ht="16.899999999999999" customHeight="1" x14ac:dyDescent="0.2">
      <c r="B1408" s="33"/>
      <c r="C1408" s="209" t="s">
        <v>3136</v>
      </c>
      <c r="H1408" s="33"/>
    </row>
    <row r="1409" spans="2:8" s="1" customFormat="1" ht="16.899999999999999" customHeight="1" x14ac:dyDescent="0.2">
      <c r="B1409" s="33"/>
      <c r="C1409" s="207" t="s">
        <v>882</v>
      </c>
      <c r="D1409" s="207" t="s">
        <v>3152</v>
      </c>
      <c r="E1409" s="18" t="s">
        <v>277</v>
      </c>
      <c r="F1409" s="208">
        <v>189.566</v>
      </c>
      <c r="H1409" s="33"/>
    </row>
    <row r="1410" spans="2:8" s="1" customFormat="1" ht="16.899999999999999" customHeight="1" x14ac:dyDescent="0.2">
      <c r="B1410" s="33"/>
      <c r="C1410" s="207" t="s">
        <v>599</v>
      </c>
      <c r="D1410" s="207" t="s">
        <v>3148</v>
      </c>
      <c r="E1410" s="18" t="s">
        <v>277</v>
      </c>
      <c r="F1410" s="208">
        <v>588.76300000000003</v>
      </c>
      <c r="H1410" s="33"/>
    </row>
    <row r="1411" spans="2:8" s="1" customFormat="1" ht="16.899999999999999" customHeight="1" x14ac:dyDescent="0.2">
      <c r="B1411" s="33"/>
      <c r="C1411" s="207" t="s">
        <v>614</v>
      </c>
      <c r="D1411" s="207" t="s">
        <v>615</v>
      </c>
      <c r="E1411" s="18" t="s">
        <v>492</v>
      </c>
      <c r="F1411" s="208">
        <v>604.85</v>
      </c>
      <c r="H1411" s="33"/>
    </row>
    <row r="1412" spans="2:8" s="1" customFormat="1" ht="16.899999999999999" customHeight="1" x14ac:dyDescent="0.2">
      <c r="B1412" s="33"/>
      <c r="C1412" s="203" t="s">
        <v>1351</v>
      </c>
      <c r="D1412" s="204" t="s">
        <v>1352</v>
      </c>
      <c r="E1412" s="205" t="s">
        <v>231</v>
      </c>
      <c r="F1412" s="206">
        <v>97.89</v>
      </c>
      <c r="H1412" s="33"/>
    </row>
    <row r="1413" spans="2:8" s="1" customFormat="1" ht="16.899999999999999" customHeight="1" x14ac:dyDescent="0.2">
      <c r="B1413" s="33"/>
      <c r="C1413" s="207" t="s">
        <v>19</v>
      </c>
      <c r="D1413" s="207" t="s">
        <v>2473</v>
      </c>
      <c r="E1413" s="18" t="s">
        <v>19</v>
      </c>
      <c r="F1413" s="208">
        <v>97.89</v>
      </c>
      <c r="H1413" s="33"/>
    </row>
    <row r="1414" spans="2:8" s="1" customFormat="1" ht="16.899999999999999" customHeight="1" x14ac:dyDescent="0.2">
      <c r="B1414" s="33"/>
      <c r="C1414" s="207" t="s">
        <v>1351</v>
      </c>
      <c r="D1414" s="207" t="s">
        <v>310</v>
      </c>
      <c r="E1414" s="18" t="s">
        <v>19</v>
      </c>
      <c r="F1414" s="208">
        <v>97.89</v>
      </c>
      <c r="H1414" s="33"/>
    </row>
    <row r="1415" spans="2:8" s="1" customFormat="1" ht="16.899999999999999" customHeight="1" x14ac:dyDescent="0.2">
      <c r="B1415" s="33"/>
      <c r="C1415" s="209" t="s">
        <v>3136</v>
      </c>
      <c r="H1415" s="33"/>
    </row>
    <row r="1416" spans="2:8" s="1" customFormat="1" ht="16.899999999999999" customHeight="1" x14ac:dyDescent="0.2">
      <c r="B1416" s="33"/>
      <c r="C1416" s="207" t="s">
        <v>1422</v>
      </c>
      <c r="D1416" s="207" t="s">
        <v>3174</v>
      </c>
      <c r="E1416" s="18" t="s">
        <v>231</v>
      </c>
      <c r="F1416" s="208">
        <v>244.72499999999999</v>
      </c>
      <c r="H1416" s="33"/>
    </row>
    <row r="1417" spans="2:8" s="1" customFormat="1" ht="16.899999999999999" customHeight="1" x14ac:dyDescent="0.2">
      <c r="B1417" s="33"/>
      <c r="C1417" s="207" t="s">
        <v>299</v>
      </c>
      <c r="D1417" s="207" t="s">
        <v>3219</v>
      </c>
      <c r="E1417" s="18" t="s">
        <v>231</v>
      </c>
      <c r="F1417" s="208">
        <v>244.72499999999999</v>
      </c>
      <c r="H1417" s="33"/>
    </row>
    <row r="1418" spans="2:8" s="1" customFormat="1" ht="16.899999999999999" customHeight="1" x14ac:dyDescent="0.2">
      <c r="B1418" s="33"/>
      <c r="C1418" s="207" t="s">
        <v>1872</v>
      </c>
      <c r="D1418" s="207" t="s">
        <v>3215</v>
      </c>
      <c r="E1418" s="18" t="s">
        <v>277</v>
      </c>
      <c r="F1418" s="208">
        <v>382.601</v>
      </c>
      <c r="H1418" s="33"/>
    </row>
    <row r="1419" spans="2:8" s="1" customFormat="1" ht="16.899999999999999" customHeight="1" x14ac:dyDescent="0.2">
      <c r="B1419" s="33"/>
      <c r="C1419" s="207" t="s">
        <v>1427</v>
      </c>
      <c r="D1419" s="207" t="s">
        <v>3176</v>
      </c>
      <c r="E1419" s="18" t="s">
        <v>231</v>
      </c>
      <c r="F1419" s="208">
        <v>244.72499999999999</v>
      </c>
      <c r="H1419" s="33"/>
    </row>
    <row r="1420" spans="2:8" s="1" customFormat="1" ht="16.899999999999999" customHeight="1" x14ac:dyDescent="0.2">
      <c r="B1420" s="33"/>
      <c r="C1420" s="207" t="s">
        <v>1433</v>
      </c>
      <c r="D1420" s="207" t="s">
        <v>3177</v>
      </c>
      <c r="E1420" s="18" t="s">
        <v>231</v>
      </c>
      <c r="F1420" s="208">
        <v>244.72499999999999</v>
      </c>
      <c r="H1420" s="33"/>
    </row>
    <row r="1421" spans="2:8" s="1" customFormat="1" ht="16.899999999999999" customHeight="1" x14ac:dyDescent="0.2">
      <c r="B1421" s="33"/>
      <c r="C1421" s="207" t="s">
        <v>1437</v>
      </c>
      <c r="D1421" s="207" t="s">
        <v>3178</v>
      </c>
      <c r="E1421" s="18" t="s">
        <v>231</v>
      </c>
      <c r="F1421" s="208">
        <v>244.72499999999999</v>
      </c>
      <c r="H1421" s="33"/>
    </row>
    <row r="1422" spans="2:8" s="1" customFormat="1" ht="16.899999999999999" customHeight="1" x14ac:dyDescent="0.2">
      <c r="B1422" s="33"/>
      <c r="C1422" s="207" t="s">
        <v>349</v>
      </c>
      <c r="D1422" s="207" t="s">
        <v>3179</v>
      </c>
      <c r="E1422" s="18" t="s">
        <v>277</v>
      </c>
      <c r="F1422" s="208">
        <v>24.472999999999999</v>
      </c>
      <c r="H1422" s="33"/>
    </row>
    <row r="1423" spans="2:8" s="1" customFormat="1" ht="16.899999999999999" customHeight="1" x14ac:dyDescent="0.2">
      <c r="B1423" s="33"/>
      <c r="C1423" s="207" t="s">
        <v>332</v>
      </c>
      <c r="D1423" s="207" t="s">
        <v>333</v>
      </c>
      <c r="E1423" s="18" t="s">
        <v>334</v>
      </c>
      <c r="F1423" s="208">
        <v>3.6709999999999998</v>
      </c>
      <c r="H1423" s="33"/>
    </row>
    <row r="1424" spans="2:8" s="1" customFormat="1" ht="16.899999999999999" customHeight="1" x14ac:dyDescent="0.2">
      <c r="B1424" s="33"/>
      <c r="C1424" s="207" t="s">
        <v>614</v>
      </c>
      <c r="D1424" s="207" t="s">
        <v>615</v>
      </c>
      <c r="E1424" s="18" t="s">
        <v>492</v>
      </c>
      <c r="F1424" s="208">
        <v>604.85</v>
      </c>
      <c r="H1424" s="33"/>
    </row>
    <row r="1425" spans="2:8" s="1" customFormat="1" ht="16.899999999999999" customHeight="1" x14ac:dyDescent="0.2">
      <c r="B1425" s="33"/>
      <c r="C1425" s="203" t="s">
        <v>603</v>
      </c>
      <c r="D1425" s="204" t="s">
        <v>822</v>
      </c>
      <c r="E1425" s="205" t="s">
        <v>277</v>
      </c>
      <c r="F1425" s="206">
        <v>588.76300000000003</v>
      </c>
      <c r="H1425" s="33"/>
    </row>
    <row r="1426" spans="2:8" s="1" customFormat="1" ht="16.899999999999999" customHeight="1" x14ac:dyDescent="0.2">
      <c r="B1426" s="33"/>
      <c r="C1426" s="207" t="s">
        <v>19</v>
      </c>
      <c r="D1426" s="207" t="s">
        <v>873</v>
      </c>
      <c r="E1426" s="18" t="s">
        <v>19</v>
      </c>
      <c r="F1426" s="208">
        <v>252.73500000000001</v>
      </c>
      <c r="H1426" s="33"/>
    </row>
    <row r="1427" spans="2:8" s="1" customFormat="1" ht="16.899999999999999" customHeight="1" x14ac:dyDescent="0.2">
      <c r="B1427" s="33"/>
      <c r="C1427" s="207" t="s">
        <v>19</v>
      </c>
      <c r="D1427" s="207" t="s">
        <v>813</v>
      </c>
      <c r="E1427" s="18" t="s">
        <v>19</v>
      </c>
      <c r="F1427" s="208">
        <v>336.02800000000002</v>
      </c>
      <c r="H1427" s="33"/>
    </row>
    <row r="1428" spans="2:8" s="1" customFormat="1" ht="16.899999999999999" customHeight="1" x14ac:dyDescent="0.2">
      <c r="B1428" s="33"/>
      <c r="C1428" s="207" t="s">
        <v>603</v>
      </c>
      <c r="D1428" s="207" t="s">
        <v>240</v>
      </c>
      <c r="E1428" s="18" t="s">
        <v>19</v>
      </c>
      <c r="F1428" s="208">
        <v>588.76300000000003</v>
      </c>
      <c r="H1428" s="33"/>
    </row>
    <row r="1429" spans="2:8" s="1" customFormat="1" ht="16.899999999999999" customHeight="1" x14ac:dyDescent="0.2">
      <c r="B1429" s="33"/>
      <c r="C1429" s="209" t="s">
        <v>3136</v>
      </c>
      <c r="H1429" s="33"/>
    </row>
    <row r="1430" spans="2:8" s="1" customFormat="1" ht="16.899999999999999" customHeight="1" x14ac:dyDescent="0.2">
      <c r="B1430" s="33"/>
      <c r="C1430" s="207" t="s">
        <v>599</v>
      </c>
      <c r="D1430" s="207" t="s">
        <v>3148</v>
      </c>
      <c r="E1430" s="18" t="s">
        <v>277</v>
      </c>
      <c r="F1430" s="208">
        <v>588.76300000000003</v>
      </c>
      <c r="H1430" s="33"/>
    </row>
    <row r="1431" spans="2:8" s="1" customFormat="1" ht="16.899999999999999" customHeight="1" x14ac:dyDescent="0.2">
      <c r="B1431" s="33"/>
      <c r="C1431" s="207" t="s">
        <v>1226</v>
      </c>
      <c r="D1431" s="207" t="s">
        <v>3165</v>
      </c>
      <c r="E1431" s="18" t="s">
        <v>277</v>
      </c>
      <c r="F1431" s="208">
        <v>351.74700000000001</v>
      </c>
      <c r="H1431" s="33"/>
    </row>
    <row r="1432" spans="2:8" s="1" customFormat="1" ht="16.899999999999999" customHeight="1" x14ac:dyDescent="0.2">
      <c r="B1432" s="33"/>
      <c r="C1432" s="207" t="s">
        <v>861</v>
      </c>
      <c r="D1432" s="207" t="s">
        <v>3153</v>
      </c>
      <c r="E1432" s="18" t="s">
        <v>277</v>
      </c>
      <c r="F1432" s="208">
        <v>237.01599999999999</v>
      </c>
      <c r="H1432" s="33"/>
    </row>
    <row r="1433" spans="2:8" s="1" customFormat="1" ht="16.899999999999999" customHeight="1" x14ac:dyDescent="0.2">
      <c r="B1433" s="33"/>
      <c r="C1433" s="207" t="s">
        <v>1234</v>
      </c>
      <c r="D1433" s="207" t="s">
        <v>3166</v>
      </c>
      <c r="E1433" s="18" t="s">
        <v>277</v>
      </c>
      <c r="F1433" s="208">
        <v>351.74700000000001</v>
      </c>
      <c r="H1433" s="33"/>
    </row>
    <row r="1434" spans="2:8" s="1" customFormat="1" ht="16.899999999999999" customHeight="1" x14ac:dyDescent="0.2">
      <c r="B1434" s="33"/>
      <c r="C1434" s="207" t="s">
        <v>592</v>
      </c>
      <c r="D1434" s="207" t="s">
        <v>3147</v>
      </c>
      <c r="E1434" s="18" t="s">
        <v>277</v>
      </c>
      <c r="F1434" s="208">
        <v>237.01599999999999</v>
      </c>
      <c r="H1434" s="33"/>
    </row>
    <row r="1435" spans="2:8" s="1" customFormat="1" ht="16.899999999999999" customHeight="1" x14ac:dyDescent="0.2">
      <c r="B1435" s="33"/>
      <c r="C1435" s="207" t="s">
        <v>605</v>
      </c>
      <c r="D1435" s="207" t="s">
        <v>3143</v>
      </c>
      <c r="E1435" s="18" t="s">
        <v>492</v>
      </c>
      <c r="F1435" s="208">
        <v>1059.7729999999999</v>
      </c>
      <c r="H1435" s="33"/>
    </row>
    <row r="1436" spans="2:8" s="1" customFormat="1" ht="16.899999999999999" customHeight="1" x14ac:dyDescent="0.2">
      <c r="B1436" s="33"/>
      <c r="C1436" s="207" t="s">
        <v>609</v>
      </c>
      <c r="D1436" s="207" t="s">
        <v>3144</v>
      </c>
      <c r="E1436" s="18" t="s">
        <v>277</v>
      </c>
      <c r="F1436" s="208">
        <v>384.93400000000003</v>
      </c>
      <c r="H1436" s="33"/>
    </row>
    <row r="1437" spans="2:8" s="1" customFormat="1" ht="16.899999999999999" customHeight="1" x14ac:dyDescent="0.2">
      <c r="B1437" s="33"/>
      <c r="C1437" s="203" t="s">
        <v>50</v>
      </c>
      <c r="D1437" s="204" t="s">
        <v>1521</v>
      </c>
      <c r="E1437" s="205" t="s">
        <v>277</v>
      </c>
      <c r="F1437" s="206">
        <v>637.66899999999998</v>
      </c>
      <c r="H1437" s="33"/>
    </row>
    <row r="1438" spans="2:8" s="1" customFormat="1" ht="16.899999999999999" customHeight="1" x14ac:dyDescent="0.2">
      <c r="B1438" s="33"/>
      <c r="C1438" s="207" t="s">
        <v>19</v>
      </c>
      <c r="D1438" s="207" t="s">
        <v>837</v>
      </c>
      <c r="E1438" s="18" t="s">
        <v>19</v>
      </c>
      <c r="F1438" s="208">
        <v>0</v>
      </c>
      <c r="H1438" s="33"/>
    </row>
    <row r="1439" spans="2:8" s="1" customFormat="1" ht="16.899999999999999" customHeight="1" x14ac:dyDescent="0.2">
      <c r="B1439" s="33"/>
      <c r="C1439" s="207" t="s">
        <v>19</v>
      </c>
      <c r="D1439" s="207" t="s">
        <v>2467</v>
      </c>
      <c r="E1439" s="18" t="s">
        <v>19</v>
      </c>
      <c r="F1439" s="208">
        <v>724.05799999999999</v>
      </c>
      <c r="H1439" s="33"/>
    </row>
    <row r="1440" spans="2:8" s="1" customFormat="1" ht="16.899999999999999" customHeight="1" x14ac:dyDescent="0.2">
      <c r="B1440" s="33"/>
      <c r="C1440" s="207" t="s">
        <v>19</v>
      </c>
      <c r="D1440" s="207" t="s">
        <v>842</v>
      </c>
      <c r="E1440" s="18" t="s">
        <v>19</v>
      </c>
      <c r="F1440" s="208">
        <v>0</v>
      </c>
      <c r="H1440" s="33"/>
    </row>
    <row r="1441" spans="2:8" s="1" customFormat="1" ht="16.899999999999999" customHeight="1" x14ac:dyDescent="0.2">
      <c r="B1441" s="33"/>
      <c r="C1441" s="207" t="s">
        <v>19</v>
      </c>
      <c r="D1441" s="207" t="s">
        <v>2181</v>
      </c>
      <c r="E1441" s="18" t="s">
        <v>19</v>
      </c>
      <c r="F1441" s="208">
        <v>52.665999999999997</v>
      </c>
      <c r="H1441" s="33"/>
    </row>
    <row r="1442" spans="2:8" s="1" customFormat="1" ht="16.899999999999999" customHeight="1" x14ac:dyDescent="0.2">
      <c r="B1442" s="33"/>
      <c r="C1442" s="207" t="s">
        <v>19</v>
      </c>
      <c r="D1442" s="207" t="s">
        <v>2182</v>
      </c>
      <c r="E1442" s="18" t="s">
        <v>19</v>
      </c>
      <c r="F1442" s="208">
        <v>15.313000000000001</v>
      </c>
      <c r="H1442" s="33"/>
    </row>
    <row r="1443" spans="2:8" s="1" customFormat="1" ht="16.899999999999999" customHeight="1" x14ac:dyDescent="0.2">
      <c r="B1443" s="33"/>
      <c r="C1443" s="207" t="s">
        <v>19</v>
      </c>
      <c r="D1443" s="207" t="s">
        <v>1200</v>
      </c>
      <c r="E1443" s="18" t="s">
        <v>19</v>
      </c>
      <c r="F1443" s="208">
        <v>0</v>
      </c>
      <c r="H1443" s="33"/>
    </row>
    <row r="1444" spans="2:8" s="1" customFormat="1" ht="16.899999999999999" customHeight="1" x14ac:dyDescent="0.2">
      <c r="B1444" s="33"/>
      <c r="C1444" s="207" t="s">
        <v>19</v>
      </c>
      <c r="D1444" s="207" t="s">
        <v>1879</v>
      </c>
      <c r="E1444" s="18" t="s">
        <v>19</v>
      </c>
      <c r="F1444" s="208">
        <v>-139.684</v>
      </c>
      <c r="H1444" s="33"/>
    </row>
    <row r="1445" spans="2:8" s="1" customFormat="1" ht="16.899999999999999" customHeight="1" x14ac:dyDescent="0.2">
      <c r="B1445" s="33"/>
      <c r="C1445" s="207" t="s">
        <v>19</v>
      </c>
      <c r="D1445" s="207" t="s">
        <v>1628</v>
      </c>
      <c r="E1445" s="18" t="s">
        <v>19</v>
      </c>
      <c r="F1445" s="208">
        <v>-14.683999999999999</v>
      </c>
      <c r="H1445" s="33"/>
    </row>
    <row r="1446" spans="2:8" s="1" customFormat="1" ht="16.899999999999999" customHeight="1" x14ac:dyDescent="0.2">
      <c r="B1446" s="33"/>
      <c r="C1446" s="207" t="s">
        <v>50</v>
      </c>
      <c r="D1446" s="207" t="s">
        <v>310</v>
      </c>
      <c r="E1446" s="18" t="s">
        <v>19</v>
      </c>
      <c r="F1446" s="208">
        <v>637.66899999999998</v>
      </c>
      <c r="H1446" s="33"/>
    </row>
    <row r="1447" spans="2:8" s="1" customFormat="1" ht="16.899999999999999" customHeight="1" x14ac:dyDescent="0.2">
      <c r="B1447" s="33"/>
      <c r="C1447" s="209" t="s">
        <v>3136</v>
      </c>
      <c r="H1447" s="33"/>
    </row>
    <row r="1448" spans="2:8" s="1" customFormat="1" ht="16.899999999999999" customHeight="1" x14ac:dyDescent="0.2">
      <c r="B1448" s="33"/>
      <c r="C1448" s="207" t="s">
        <v>1872</v>
      </c>
      <c r="D1448" s="207" t="s">
        <v>3215</v>
      </c>
      <c r="E1448" s="18" t="s">
        <v>277</v>
      </c>
      <c r="F1448" s="208">
        <v>382.601</v>
      </c>
      <c r="H1448" s="33"/>
    </row>
    <row r="1449" spans="2:8" s="1" customFormat="1" ht="16.899999999999999" customHeight="1" x14ac:dyDescent="0.2">
      <c r="B1449" s="33"/>
      <c r="C1449" s="207" t="s">
        <v>1613</v>
      </c>
      <c r="D1449" s="207" t="s">
        <v>3204</v>
      </c>
      <c r="E1449" s="18" t="s">
        <v>277</v>
      </c>
      <c r="F1449" s="208">
        <v>63.767000000000003</v>
      </c>
      <c r="H1449" s="33"/>
    </row>
    <row r="1450" spans="2:8" s="1" customFormat="1" ht="16.899999999999999" customHeight="1" x14ac:dyDescent="0.2">
      <c r="B1450" s="33"/>
      <c r="C1450" s="207" t="s">
        <v>1880</v>
      </c>
      <c r="D1450" s="207" t="s">
        <v>3216</v>
      </c>
      <c r="E1450" s="18" t="s">
        <v>277</v>
      </c>
      <c r="F1450" s="208">
        <v>191.30099999999999</v>
      </c>
      <c r="H1450" s="33"/>
    </row>
    <row r="1451" spans="2:8" s="1" customFormat="1" ht="16.899999999999999" customHeight="1" x14ac:dyDescent="0.2">
      <c r="B1451" s="33"/>
      <c r="C1451" s="207" t="s">
        <v>1884</v>
      </c>
      <c r="D1451" s="207" t="s">
        <v>3217</v>
      </c>
      <c r="E1451" s="18" t="s">
        <v>277</v>
      </c>
      <c r="F1451" s="208">
        <v>63.767000000000003</v>
      </c>
      <c r="H1451" s="33"/>
    </row>
    <row r="1452" spans="2:8" s="1" customFormat="1" ht="16.899999999999999" customHeight="1" x14ac:dyDescent="0.2">
      <c r="B1452" s="33"/>
      <c r="C1452" s="207" t="s">
        <v>1226</v>
      </c>
      <c r="D1452" s="207" t="s">
        <v>3165</v>
      </c>
      <c r="E1452" s="18" t="s">
        <v>277</v>
      </c>
      <c r="F1452" s="208">
        <v>351.74700000000001</v>
      </c>
      <c r="H1452" s="33"/>
    </row>
    <row r="1453" spans="2:8" s="1" customFormat="1" ht="16.899999999999999" customHeight="1" x14ac:dyDescent="0.2">
      <c r="B1453" s="33"/>
      <c r="C1453" s="207" t="s">
        <v>861</v>
      </c>
      <c r="D1453" s="207" t="s">
        <v>3153</v>
      </c>
      <c r="E1453" s="18" t="s">
        <v>277</v>
      </c>
      <c r="F1453" s="208">
        <v>237.01599999999999</v>
      </c>
      <c r="H1453" s="33"/>
    </row>
    <row r="1454" spans="2:8" s="1" customFormat="1" ht="16.899999999999999" customHeight="1" x14ac:dyDescent="0.2">
      <c r="B1454" s="33"/>
      <c r="C1454" s="207" t="s">
        <v>1234</v>
      </c>
      <c r="D1454" s="207" t="s">
        <v>3166</v>
      </c>
      <c r="E1454" s="18" t="s">
        <v>277</v>
      </c>
      <c r="F1454" s="208">
        <v>351.74700000000001</v>
      </c>
      <c r="H1454" s="33"/>
    </row>
    <row r="1455" spans="2:8" s="1" customFormat="1" ht="16.899999999999999" customHeight="1" x14ac:dyDescent="0.2">
      <c r="B1455" s="33"/>
      <c r="C1455" s="207" t="s">
        <v>592</v>
      </c>
      <c r="D1455" s="207" t="s">
        <v>3147</v>
      </c>
      <c r="E1455" s="18" t="s">
        <v>277</v>
      </c>
      <c r="F1455" s="208">
        <v>237.01599999999999</v>
      </c>
      <c r="H1455" s="33"/>
    </row>
    <row r="1456" spans="2:8" s="1" customFormat="1" ht="16.899999999999999" customHeight="1" x14ac:dyDescent="0.2">
      <c r="B1456" s="33"/>
      <c r="C1456" s="207" t="s">
        <v>609</v>
      </c>
      <c r="D1456" s="207" t="s">
        <v>3144</v>
      </c>
      <c r="E1456" s="18" t="s">
        <v>277</v>
      </c>
      <c r="F1456" s="208">
        <v>384.93400000000003</v>
      </c>
      <c r="H1456" s="33"/>
    </row>
    <row r="1457" spans="2:8" s="1" customFormat="1" ht="16.899999999999999" customHeight="1" x14ac:dyDescent="0.2">
      <c r="B1457" s="33"/>
      <c r="C1457" s="207" t="s">
        <v>614</v>
      </c>
      <c r="D1457" s="207" t="s">
        <v>615</v>
      </c>
      <c r="E1457" s="18" t="s">
        <v>492</v>
      </c>
      <c r="F1457" s="208">
        <v>604.85</v>
      </c>
      <c r="H1457" s="33"/>
    </row>
    <row r="1458" spans="2:8" s="1" customFormat="1" ht="26.45" customHeight="1" x14ac:dyDescent="0.2">
      <c r="B1458" s="33"/>
      <c r="C1458" s="202" t="s">
        <v>3227</v>
      </c>
      <c r="D1458" s="202" t="s">
        <v>178</v>
      </c>
      <c r="H1458" s="33"/>
    </row>
    <row r="1459" spans="2:8" s="1" customFormat="1" ht="16.899999999999999" customHeight="1" x14ac:dyDescent="0.2">
      <c r="B1459" s="33"/>
      <c r="C1459" s="203" t="s">
        <v>811</v>
      </c>
      <c r="D1459" s="204" t="s">
        <v>1513</v>
      </c>
      <c r="E1459" s="205" t="s">
        <v>277</v>
      </c>
      <c r="F1459" s="206">
        <v>19.116</v>
      </c>
      <c r="H1459" s="33"/>
    </row>
    <row r="1460" spans="2:8" s="1" customFormat="1" ht="16.899999999999999" customHeight="1" x14ac:dyDescent="0.2">
      <c r="B1460" s="33"/>
      <c r="C1460" s="207" t="s">
        <v>19</v>
      </c>
      <c r="D1460" s="207" t="s">
        <v>2516</v>
      </c>
      <c r="E1460" s="18" t="s">
        <v>19</v>
      </c>
      <c r="F1460" s="208">
        <v>19.116</v>
      </c>
      <c r="H1460" s="33"/>
    </row>
    <row r="1461" spans="2:8" s="1" customFormat="1" ht="16.899999999999999" customHeight="1" x14ac:dyDescent="0.2">
      <c r="B1461" s="33"/>
      <c r="C1461" s="207" t="s">
        <v>811</v>
      </c>
      <c r="D1461" s="207" t="s">
        <v>240</v>
      </c>
      <c r="E1461" s="18" t="s">
        <v>19</v>
      </c>
      <c r="F1461" s="208">
        <v>19.116</v>
      </c>
      <c r="H1461" s="33"/>
    </row>
    <row r="1462" spans="2:8" s="1" customFormat="1" ht="16.899999999999999" customHeight="1" x14ac:dyDescent="0.2">
      <c r="B1462" s="33"/>
      <c r="C1462" s="203" t="s">
        <v>819</v>
      </c>
      <c r="D1462" s="204" t="s">
        <v>820</v>
      </c>
      <c r="E1462" s="205" t="s">
        <v>277</v>
      </c>
      <c r="F1462" s="206">
        <v>74.552000000000007</v>
      </c>
      <c r="H1462" s="33"/>
    </row>
    <row r="1463" spans="2:8" s="1" customFormat="1" ht="16.899999999999999" customHeight="1" x14ac:dyDescent="0.2">
      <c r="B1463" s="33"/>
      <c r="C1463" s="207" t="s">
        <v>19</v>
      </c>
      <c r="D1463" s="207" t="s">
        <v>2509</v>
      </c>
      <c r="E1463" s="18" t="s">
        <v>19</v>
      </c>
      <c r="F1463" s="208">
        <v>74.552000000000007</v>
      </c>
      <c r="H1463" s="33"/>
    </row>
    <row r="1464" spans="2:8" s="1" customFormat="1" ht="16.899999999999999" customHeight="1" x14ac:dyDescent="0.2">
      <c r="B1464" s="33"/>
      <c r="C1464" s="207" t="s">
        <v>819</v>
      </c>
      <c r="D1464" s="207" t="s">
        <v>240</v>
      </c>
      <c r="E1464" s="18" t="s">
        <v>19</v>
      </c>
      <c r="F1464" s="208">
        <v>74.552000000000007</v>
      </c>
      <c r="H1464" s="33"/>
    </row>
    <row r="1465" spans="2:8" s="1" customFormat="1" ht="16.899999999999999" customHeight="1" x14ac:dyDescent="0.2">
      <c r="B1465" s="33"/>
      <c r="C1465" s="209" t="s">
        <v>3136</v>
      </c>
      <c r="H1465" s="33"/>
    </row>
    <row r="1466" spans="2:8" s="1" customFormat="1" ht="16.899999999999999" customHeight="1" x14ac:dyDescent="0.2">
      <c r="B1466" s="33"/>
      <c r="C1466" s="207" t="s">
        <v>882</v>
      </c>
      <c r="D1466" s="207" t="s">
        <v>3152</v>
      </c>
      <c r="E1466" s="18" t="s">
        <v>277</v>
      </c>
      <c r="F1466" s="208">
        <v>74.552000000000007</v>
      </c>
      <c r="H1466" s="33"/>
    </row>
    <row r="1467" spans="2:8" s="1" customFormat="1" ht="16.899999999999999" customHeight="1" x14ac:dyDescent="0.2">
      <c r="B1467" s="33"/>
      <c r="C1467" s="207" t="s">
        <v>890</v>
      </c>
      <c r="D1467" s="207" t="s">
        <v>891</v>
      </c>
      <c r="E1467" s="18" t="s">
        <v>492</v>
      </c>
      <c r="F1467" s="208">
        <v>134.19399999999999</v>
      </c>
      <c r="H1467" s="33"/>
    </row>
    <row r="1468" spans="2:8" s="1" customFormat="1" ht="26.45" customHeight="1" x14ac:dyDescent="0.2">
      <c r="B1468" s="33"/>
      <c r="C1468" s="202" t="s">
        <v>3228</v>
      </c>
      <c r="D1468" s="202" t="s">
        <v>181</v>
      </c>
      <c r="H1468" s="33"/>
    </row>
    <row r="1469" spans="2:8" s="1" customFormat="1" ht="16.899999999999999" customHeight="1" x14ac:dyDescent="0.2">
      <c r="B1469" s="33"/>
      <c r="C1469" s="203" t="s">
        <v>808</v>
      </c>
      <c r="D1469" s="204" t="s">
        <v>809</v>
      </c>
      <c r="E1469" s="205" t="s">
        <v>277</v>
      </c>
      <c r="F1469" s="206">
        <v>1.125</v>
      </c>
      <c r="H1469" s="33"/>
    </row>
    <row r="1470" spans="2:8" s="1" customFormat="1" ht="16.899999999999999" customHeight="1" x14ac:dyDescent="0.2">
      <c r="B1470" s="33"/>
      <c r="C1470" s="207" t="s">
        <v>19</v>
      </c>
      <c r="D1470" s="207" t="s">
        <v>1924</v>
      </c>
      <c r="E1470" s="18" t="s">
        <v>19</v>
      </c>
      <c r="F1470" s="208">
        <v>1.125</v>
      </c>
      <c r="H1470" s="33"/>
    </row>
    <row r="1471" spans="2:8" s="1" customFormat="1" ht="16.899999999999999" customHeight="1" x14ac:dyDescent="0.2">
      <c r="B1471" s="33"/>
      <c r="C1471" s="207" t="s">
        <v>808</v>
      </c>
      <c r="D1471" s="207" t="s">
        <v>240</v>
      </c>
      <c r="E1471" s="18" t="s">
        <v>19</v>
      </c>
      <c r="F1471" s="208">
        <v>1.125</v>
      </c>
      <c r="H1471" s="33"/>
    </row>
    <row r="1472" spans="2:8" s="1" customFormat="1" ht="16.899999999999999" customHeight="1" x14ac:dyDescent="0.2">
      <c r="B1472" s="33"/>
      <c r="C1472" s="209" t="s">
        <v>3136</v>
      </c>
      <c r="H1472" s="33"/>
    </row>
    <row r="1473" spans="2:8" s="1" customFormat="1" ht="16.899999999999999" customHeight="1" x14ac:dyDescent="0.2">
      <c r="B1473" s="33"/>
      <c r="C1473" s="207" t="s">
        <v>907</v>
      </c>
      <c r="D1473" s="207" t="s">
        <v>3150</v>
      </c>
      <c r="E1473" s="18" t="s">
        <v>277</v>
      </c>
      <c r="F1473" s="208">
        <v>1.125</v>
      </c>
      <c r="H1473" s="33"/>
    </row>
    <row r="1474" spans="2:8" s="1" customFormat="1" ht="16.899999999999999" customHeight="1" x14ac:dyDescent="0.2">
      <c r="B1474" s="33"/>
      <c r="C1474" s="207" t="s">
        <v>599</v>
      </c>
      <c r="D1474" s="207" t="s">
        <v>3148</v>
      </c>
      <c r="E1474" s="18" t="s">
        <v>277</v>
      </c>
      <c r="F1474" s="208">
        <v>200.77</v>
      </c>
      <c r="H1474" s="33"/>
    </row>
    <row r="1475" spans="2:8" s="1" customFormat="1" ht="16.899999999999999" customHeight="1" x14ac:dyDescent="0.2">
      <c r="B1475" s="33"/>
      <c r="C1475" s="207" t="s">
        <v>614</v>
      </c>
      <c r="D1475" s="207" t="s">
        <v>615</v>
      </c>
      <c r="E1475" s="18" t="s">
        <v>492</v>
      </c>
      <c r="F1475" s="208">
        <v>195.52099999999999</v>
      </c>
      <c r="H1475" s="33"/>
    </row>
    <row r="1476" spans="2:8" s="1" customFormat="1" ht="16.899999999999999" customHeight="1" x14ac:dyDescent="0.2">
      <c r="B1476" s="33"/>
      <c r="C1476" s="203" t="s">
        <v>1828</v>
      </c>
      <c r="D1476" s="204" t="s">
        <v>2020</v>
      </c>
      <c r="E1476" s="205" t="s">
        <v>396</v>
      </c>
      <c r="F1476" s="206">
        <v>108.36</v>
      </c>
      <c r="H1476" s="33"/>
    </row>
    <row r="1477" spans="2:8" s="1" customFormat="1" ht="16.899999999999999" customHeight="1" x14ac:dyDescent="0.2">
      <c r="B1477" s="33"/>
      <c r="C1477" s="207" t="s">
        <v>19</v>
      </c>
      <c r="D1477" s="207" t="s">
        <v>2763</v>
      </c>
      <c r="E1477" s="18" t="s">
        <v>19</v>
      </c>
      <c r="F1477" s="208">
        <v>108.36</v>
      </c>
      <c r="H1477" s="33"/>
    </row>
    <row r="1478" spans="2:8" s="1" customFormat="1" ht="16.899999999999999" customHeight="1" x14ac:dyDescent="0.2">
      <c r="B1478" s="33"/>
      <c r="C1478" s="207" t="s">
        <v>1828</v>
      </c>
      <c r="D1478" s="207" t="s">
        <v>240</v>
      </c>
      <c r="E1478" s="18" t="s">
        <v>19</v>
      </c>
      <c r="F1478" s="208">
        <v>108.36</v>
      </c>
      <c r="H1478" s="33"/>
    </row>
    <row r="1479" spans="2:8" s="1" customFormat="1" ht="16.899999999999999" customHeight="1" x14ac:dyDescent="0.2">
      <c r="B1479" s="33"/>
      <c r="C1479" s="209" t="s">
        <v>3136</v>
      </c>
      <c r="H1479" s="33"/>
    </row>
    <row r="1480" spans="2:8" s="1" customFormat="1" ht="16.899999999999999" customHeight="1" x14ac:dyDescent="0.2">
      <c r="B1480" s="33"/>
      <c r="C1480" s="207" t="s">
        <v>934</v>
      </c>
      <c r="D1480" s="207" t="s">
        <v>3209</v>
      </c>
      <c r="E1480" s="18" t="s">
        <v>396</v>
      </c>
      <c r="F1480" s="208">
        <v>108.36</v>
      </c>
      <c r="H1480" s="33"/>
    </row>
    <row r="1481" spans="2:8" s="1" customFormat="1" ht="16.899999999999999" customHeight="1" x14ac:dyDescent="0.2">
      <c r="B1481" s="33"/>
      <c r="C1481" s="207" t="s">
        <v>866</v>
      </c>
      <c r="D1481" s="207" t="s">
        <v>3189</v>
      </c>
      <c r="E1481" s="18" t="s">
        <v>231</v>
      </c>
      <c r="F1481" s="208">
        <v>130.03200000000001</v>
      </c>
      <c r="H1481" s="33"/>
    </row>
    <row r="1482" spans="2:8" s="1" customFormat="1" ht="16.899999999999999" customHeight="1" x14ac:dyDescent="0.2">
      <c r="B1482" s="33"/>
      <c r="C1482" s="207" t="s">
        <v>882</v>
      </c>
      <c r="D1482" s="207" t="s">
        <v>3152</v>
      </c>
      <c r="E1482" s="18" t="s">
        <v>277</v>
      </c>
      <c r="F1482" s="208">
        <v>68.7</v>
      </c>
      <c r="H1482" s="33"/>
    </row>
    <row r="1483" spans="2:8" s="1" customFormat="1" ht="16.899999999999999" customHeight="1" x14ac:dyDescent="0.2">
      <c r="B1483" s="33"/>
      <c r="C1483" s="207" t="s">
        <v>619</v>
      </c>
      <c r="D1483" s="207" t="s">
        <v>3190</v>
      </c>
      <c r="E1483" s="18" t="s">
        <v>396</v>
      </c>
      <c r="F1483" s="208">
        <v>108.36</v>
      </c>
      <c r="H1483" s="33"/>
    </row>
    <row r="1484" spans="2:8" s="1" customFormat="1" ht="16.899999999999999" customHeight="1" x14ac:dyDescent="0.2">
      <c r="B1484" s="33"/>
      <c r="C1484" s="207" t="s">
        <v>896</v>
      </c>
      <c r="D1484" s="207" t="s">
        <v>3210</v>
      </c>
      <c r="E1484" s="18" t="s">
        <v>396</v>
      </c>
      <c r="F1484" s="208">
        <v>108.36</v>
      </c>
      <c r="H1484" s="33"/>
    </row>
    <row r="1485" spans="2:8" s="1" customFormat="1" ht="16.899999999999999" customHeight="1" x14ac:dyDescent="0.2">
      <c r="B1485" s="33"/>
      <c r="C1485" s="207" t="s">
        <v>901</v>
      </c>
      <c r="D1485" s="207" t="s">
        <v>3151</v>
      </c>
      <c r="E1485" s="18" t="s">
        <v>277</v>
      </c>
      <c r="F1485" s="208">
        <v>13.003</v>
      </c>
      <c r="H1485" s="33"/>
    </row>
    <row r="1486" spans="2:8" s="1" customFormat="1" ht="16.899999999999999" customHeight="1" x14ac:dyDescent="0.2">
      <c r="B1486" s="33"/>
      <c r="C1486" s="207" t="s">
        <v>986</v>
      </c>
      <c r="D1486" s="207" t="s">
        <v>3211</v>
      </c>
      <c r="E1486" s="18" t="s">
        <v>396</v>
      </c>
      <c r="F1486" s="208">
        <v>108.36</v>
      </c>
      <c r="H1486" s="33"/>
    </row>
    <row r="1487" spans="2:8" s="1" customFormat="1" ht="16.899999999999999" customHeight="1" x14ac:dyDescent="0.2">
      <c r="B1487" s="33"/>
      <c r="C1487" s="207" t="s">
        <v>1309</v>
      </c>
      <c r="D1487" s="207" t="s">
        <v>3194</v>
      </c>
      <c r="E1487" s="18" t="s">
        <v>396</v>
      </c>
      <c r="F1487" s="208">
        <v>216.72</v>
      </c>
      <c r="H1487" s="33"/>
    </row>
    <row r="1488" spans="2:8" s="1" customFormat="1" ht="16.899999999999999" customHeight="1" x14ac:dyDescent="0.2">
      <c r="B1488" s="33"/>
      <c r="C1488" s="207" t="s">
        <v>1314</v>
      </c>
      <c r="D1488" s="207" t="s">
        <v>3212</v>
      </c>
      <c r="E1488" s="18" t="s">
        <v>396</v>
      </c>
      <c r="F1488" s="208">
        <v>216.72</v>
      </c>
      <c r="H1488" s="33"/>
    </row>
    <row r="1489" spans="2:8" s="1" customFormat="1" ht="16.899999999999999" customHeight="1" x14ac:dyDescent="0.2">
      <c r="B1489" s="33"/>
      <c r="C1489" s="207" t="s">
        <v>939</v>
      </c>
      <c r="D1489" s="207" t="s">
        <v>940</v>
      </c>
      <c r="E1489" s="18" t="s">
        <v>396</v>
      </c>
      <c r="F1489" s="208">
        <v>109.985</v>
      </c>
      <c r="H1489" s="33"/>
    </row>
    <row r="1490" spans="2:8" s="1" customFormat="1" ht="16.899999999999999" customHeight="1" x14ac:dyDescent="0.2">
      <c r="B1490" s="33"/>
      <c r="C1490" s="203" t="s">
        <v>811</v>
      </c>
      <c r="D1490" s="204" t="s">
        <v>1513</v>
      </c>
      <c r="E1490" s="205" t="s">
        <v>277</v>
      </c>
      <c r="F1490" s="206">
        <v>13.003</v>
      </c>
      <c r="H1490" s="33"/>
    </row>
    <row r="1491" spans="2:8" s="1" customFormat="1" ht="16.899999999999999" customHeight="1" x14ac:dyDescent="0.2">
      <c r="B1491" s="33"/>
      <c r="C1491" s="207" t="s">
        <v>19</v>
      </c>
      <c r="D1491" s="207" t="s">
        <v>1914</v>
      </c>
      <c r="E1491" s="18" t="s">
        <v>19</v>
      </c>
      <c r="F1491" s="208">
        <v>13.003</v>
      </c>
      <c r="H1491" s="33"/>
    </row>
    <row r="1492" spans="2:8" s="1" customFormat="1" ht="16.899999999999999" customHeight="1" x14ac:dyDescent="0.2">
      <c r="B1492" s="33"/>
      <c r="C1492" s="207" t="s">
        <v>811</v>
      </c>
      <c r="D1492" s="207" t="s">
        <v>240</v>
      </c>
      <c r="E1492" s="18" t="s">
        <v>19</v>
      </c>
      <c r="F1492" s="208">
        <v>13.003</v>
      </c>
      <c r="H1492" s="33"/>
    </row>
    <row r="1493" spans="2:8" s="1" customFormat="1" ht="16.899999999999999" customHeight="1" x14ac:dyDescent="0.2">
      <c r="B1493" s="33"/>
      <c r="C1493" s="209" t="s">
        <v>3136</v>
      </c>
      <c r="H1493" s="33"/>
    </row>
    <row r="1494" spans="2:8" s="1" customFormat="1" ht="16.899999999999999" customHeight="1" x14ac:dyDescent="0.2">
      <c r="B1494" s="33"/>
      <c r="C1494" s="207" t="s">
        <v>901</v>
      </c>
      <c r="D1494" s="207" t="s">
        <v>3151</v>
      </c>
      <c r="E1494" s="18" t="s">
        <v>277</v>
      </c>
      <c r="F1494" s="208">
        <v>13.003</v>
      </c>
      <c r="H1494" s="33"/>
    </row>
    <row r="1495" spans="2:8" s="1" customFormat="1" ht="16.899999999999999" customHeight="1" x14ac:dyDescent="0.2">
      <c r="B1495" s="33"/>
      <c r="C1495" s="207" t="s">
        <v>599</v>
      </c>
      <c r="D1495" s="207" t="s">
        <v>3148</v>
      </c>
      <c r="E1495" s="18" t="s">
        <v>277</v>
      </c>
      <c r="F1495" s="208">
        <v>200.77</v>
      </c>
      <c r="H1495" s="33"/>
    </row>
    <row r="1496" spans="2:8" s="1" customFormat="1" ht="16.899999999999999" customHeight="1" x14ac:dyDescent="0.2">
      <c r="B1496" s="33"/>
      <c r="C1496" s="207" t="s">
        <v>614</v>
      </c>
      <c r="D1496" s="207" t="s">
        <v>615</v>
      </c>
      <c r="E1496" s="18" t="s">
        <v>492</v>
      </c>
      <c r="F1496" s="208">
        <v>195.52099999999999</v>
      </c>
      <c r="H1496" s="33"/>
    </row>
    <row r="1497" spans="2:8" s="1" customFormat="1" ht="16.899999999999999" customHeight="1" x14ac:dyDescent="0.2">
      <c r="B1497" s="33"/>
      <c r="C1497" s="203" t="s">
        <v>813</v>
      </c>
      <c r="D1497" s="204" t="s">
        <v>1832</v>
      </c>
      <c r="E1497" s="205" t="s">
        <v>277</v>
      </c>
      <c r="F1497" s="206">
        <v>108.623</v>
      </c>
      <c r="H1497" s="33"/>
    </row>
    <row r="1498" spans="2:8" s="1" customFormat="1" ht="16.899999999999999" customHeight="1" x14ac:dyDescent="0.2">
      <c r="B1498" s="33"/>
      <c r="C1498" s="207" t="s">
        <v>19</v>
      </c>
      <c r="D1498" s="207" t="s">
        <v>1904</v>
      </c>
      <c r="E1498" s="18" t="s">
        <v>19</v>
      </c>
      <c r="F1498" s="208">
        <v>111.746</v>
      </c>
      <c r="H1498" s="33"/>
    </row>
    <row r="1499" spans="2:8" s="1" customFormat="1" ht="16.899999999999999" customHeight="1" x14ac:dyDescent="0.2">
      <c r="B1499" s="33"/>
      <c r="C1499" s="207" t="s">
        <v>19</v>
      </c>
      <c r="D1499" s="207" t="s">
        <v>2044</v>
      </c>
      <c r="E1499" s="18" t="s">
        <v>19</v>
      </c>
      <c r="F1499" s="208">
        <v>-3.1230000000000002</v>
      </c>
      <c r="H1499" s="33"/>
    </row>
    <row r="1500" spans="2:8" s="1" customFormat="1" ht="16.899999999999999" customHeight="1" x14ac:dyDescent="0.2">
      <c r="B1500" s="33"/>
      <c r="C1500" s="207" t="s">
        <v>813</v>
      </c>
      <c r="D1500" s="207" t="s">
        <v>240</v>
      </c>
      <c r="E1500" s="18" t="s">
        <v>19</v>
      </c>
      <c r="F1500" s="208">
        <v>108.623</v>
      </c>
      <c r="H1500" s="33"/>
    </row>
    <row r="1501" spans="2:8" s="1" customFormat="1" ht="16.899999999999999" customHeight="1" x14ac:dyDescent="0.2">
      <c r="B1501" s="33"/>
      <c r="C1501" s="209" t="s">
        <v>3136</v>
      </c>
      <c r="H1501" s="33"/>
    </row>
    <row r="1502" spans="2:8" s="1" customFormat="1" ht="16.899999999999999" customHeight="1" x14ac:dyDescent="0.2">
      <c r="B1502" s="33"/>
      <c r="C1502" s="207" t="s">
        <v>614</v>
      </c>
      <c r="D1502" s="207" t="s">
        <v>615</v>
      </c>
      <c r="E1502" s="18" t="s">
        <v>492</v>
      </c>
      <c r="F1502" s="208">
        <v>108.623</v>
      </c>
      <c r="H1502" s="33"/>
    </row>
    <row r="1503" spans="2:8" s="1" customFormat="1" ht="16.899999999999999" customHeight="1" x14ac:dyDescent="0.2">
      <c r="B1503" s="33"/>
      <c r="C1503" s="207" t="s">
        <v>599</v>
      </c>
      <c r="D1503" s="207" t="s">
        <v>3148</v>
      </c>
      <c r="E1503" s="18" t="s">
        <v>277</v>
      </c>
      <c r="F1503" s="208">
        <v>200.77</v>
      </c>
      <c r="H1503" s="33"/>
    </row>
    <row r="1504" spans="2:8" s="1" customFormat="1" ht="16.899999999999999" customHeight="1" x14ac:dyDescent="0.2">
      <c r="B1504" s="33"/>
      <c r="C1504" s="207" t="s">
        <v>609</v>
      </c>
      <c r="D1504" s="207" t="s">
        <v>3144</v>
      </c>
      <c r="E1504" s="18" t="s">
        <v>277</v>
      </c>
      <c r="F1504" s="208">
        <v>111.746</v>
      </c>
      <c r="H1504" s="33"/>
    </row>
    <row r="1505" spans="2:8" s="1" customFormat="1" ht="16.899999999999999" customHeight="1" x14ac:dyDescent="0.2">
      <c r="B1505" s="33"/>
      <c r="C1505" s="203" t="s">
        <v>1145</v>
      </c>
      <c r="D1505" s="204" t="s">
        <v>1146</v>
      </c>
      <c r="E1505" s="205" t="s">
        <v>231</v>
      </c>
      <c r="F1505" s="206">
        <v>0</v>
      </c>
      <c r="H1505" s="33"/>
    </row>
    <row r="1506" spans="2:8" s="1" customFormat="1" ht="16.899999999999999" customHeight="1" x14ac:dyDescent="0.2">
      <c r="B1506" s="33"/>
      <c r="C1506" s="203" t="s">
        <v>816</v>
      </c>
      <c r="D1506" s="204" t="s">
        <v>817</v>
      </c>
      <c r="E1506" s="205" t="s">
        <v>277</v>
      </c>
      <c r="F1506" s="206">
        <v>68.7</v>
      </c>
      <c r="H1506" s="33"/>
    </row>
    <row r="1507" spans="2:8" s="1" customFormat="1" ht="16.899999999999999" customHeight="1" x14ac:dyDescent="0.2">
      <c r="B1507" s="33"/>
      <c r="C1507" s="207" t="s">
        <v>819</v>
      </c>
      <c r="D1507" s="207" t="s">
        <v>1907</v>
      </c>
      <c r="E1507" s="18" t="s">
        <v>19</v>
      </c>
      <c r="F1507" s="208">
        <v>78.019000000000005</v>
      </c>
      <c r="H1507" s="33"/>
    </row>
    <row r="1508" spans="2:8" s="1" customFormat="1" ht="16.899999999999999" customHeight="1" x14ac:dyDescent="0.2">
      <c r="B1508" s="33"/>
      <c r="C1508" s="207" t="s">
        <v>19</v>
      </c>
      <c r="D1508" s="207" t="s">
        <v>1908</v>
      </c>
      <c r="E1508" s="18" t="s">
        <v>19</v>
      </c>
      <c r="F1508" s="208">
        <v>-9.3190000000000008</v>
      </c>
      <c r="H1508" s="33"/>
    </row>
    <row r="1509" spans="2:8" s="1" customFormat="1" ht="16.899999999999999" customHeight="1" x14ac:dyDescent="0.2">
      <c r="B1509" s="33"/>
      <c r="C1509" s="207" t="s">
        <v>816</v>
      </c>
      <c r="D1509" s="207" t="s">
        <v>240</v>
      </c>
      <c r="E1509" s="18" t="s">
        <v>19</v>
      </c>
      <c r="F1509" s="208">
        <v>68.7</v>
      </c>
      <c r="H1509" s="33"/>
    </row>
    <row r="1510" spans="2:8" s="1" customFormat="1" ht="16.899999999999999" customHeight="1" x14ac:dyDescent="0.2">
      <c r="B1510" s="33"/>
      <c r="C1510" s="209" t="s">
        <v>3136</v>
      </c>
      <c r="H1510" s="33"/>
    </row>
    <row r="1511" spans="2:8" s="1" customFormat="1" ht="16.899999999999999" customHeight="1" x14ac:dyDescent="0.2">
      <c r="B1511" s="33"/>
      <c r="C1511" s="207" t="s">
        <v>882</v>
      </c>
      <c r="D1511" s="207" t="s">
        <v>3152</v>
      </c>
      <c r="E1511" s="18" t="s">
        <v>277</v>
      </c>
      <c r="F1511" s="208">
        <v>68.7</v>
      </c>
      <c r="H1511" s="33"/>
    </row>
    <row r="1512" spans="2:8" s="1" customFormat="1" ht="16.899999999999999" customHeight="1" x14ac:dyDescent="0.2">
      <c r="B1512" s="33"/>
      <c r="C1512" s="207" t="s">
        <v>890</v>
      </c>
      <c r="D1512" s="207" t="s">
        <v>891</v>
      </c>
      <c r="E1512" s="18" t="s">
        <v>492</v>
      </c>
      <c r="F1512" s="208">
        <v>123.66</v>
      </c>
      <c r="H1512" s="33"/>
    </row>
    <row r="1513" spans="2:8" s="1" customFormat="1" ht="16.899999999999999" customHeight="1" x14ac:dyDescent="0.2">
      <c r="B1513" s="33"/>
      <c r="C1513" s="203" t="s">
        <v>819</v>
      </c>
      <c r="D1513" s="204" t="s">
        <v>820</v>
      </c>
      <c r="E1513" s="205" t="s">
        <v>277</v>
      </c>
      <c r="F1513" s="206">
        <v>78.019000000000005</v>
      </c>
      <c r="H1513" s="33"/>
    </row>
    <row r="1514" spans="2:8" s="1" customFormat="1" ht="16.899999999999999" customHeight="1" x14ac:dyDescent="0.2">
      <c r="B1514" s="33"/>
      <c r="C1514" s="207" t="s">
        <v>819</v>
      </c>
      <c r="D1514" s="207" t="s">
        <v>1907</v>
      </c>
      <c r="E1514" s="18" t="s">
        <v>19</v>
      </c>
      <c r="F1514" s="208">
        <v>78.019000000000005</v>
      </c>
      <c r="H1514" s="33"/>
    </row>
    <row r="1515" spans="2:8" s="1" customFormat="1" ht="16.899999999999999" customHeight="1" x14ac:dyDescent="0.2">
      <c r="B1515" s="33"/>
      <c r="C1515" s="209" t="s">
        <v>3136</v>
      </c>
      <c r="H1515" s="33"/>
    </row>
    <row r="1516" spans="2:8" s="1" customFormat="1" ht="16.899999999999999" customHeight="1" x14ac:dyDescent="0.2">
      <c r="B1516" s="33"/>
      <c r="C1516" s="207" t="s">
        <v>882</v>
      </c>
      <c r="D1516" s="207" t="s">
        <v>3152</v>
      </c>
      <c r="E1516" s="18" t="s">
        <v>277</v>
      </c>
      <c r="F1516" s="208">
        <v>68.7</v>
      </c>
      <c r="H1516" s="33"/>
    </row>
    <row r="1517" spans="2:8" s="1" customFormat="1" ht="16.899999999999999" customHeight="1" x14ac:dyDescent="0.2">
      <c r="B1517" s="33"/>
      <c r="C1517" s="207" t="s">
        <v>599</v>
      </c>
      <c r="D1517" s="207" t="s">
        <v>3148</v>
      </c>
      <c r="E1517" s="18" t="s">
        <v>277</v>
      </c>
      <c r="F1517" s="208">
        <v>200.77</v>
      </c>
      <c r="H1517" s="33"/>
    </row>
    <row r="1518" spans="2:8" s="1" customFormat="1" ht="16.899999999999999" customHeight="1" x14ac:dyDescent="0.2">
      <c r="B1518" s="33"/>
      <c r="C1518" s="207" t="s">
        <v>614</v>
      </c>
      <c r="D1518" s="207" t="s">
        <v>615</v>
      </c>
      <c r="E1518" s="18" t="s">
        <v>492</v>
      </c>
      <c r="F1518" s="208">
        <v>195.52099999999999</v>
      </c>
      <c r="H1518" s="33"/>
    </row>
    <row r="1519" spans="2:8" s="1" customFormat="1" ht="16.899999999999999" customHeight="1" x14ac:dyDescent="0.2">
      <c r="B1519" s="33"/>
      <c r="C1519" s="203" t="s">
        <v>1351</v>
      </c>
      <c r="D1519" s="204" t="s">
        <v>1352</v>
      </c>
      <c r="E1519" s="205" t="s">
        <v>231</v>
      </c>
      <c r="F1519" s="206">
        <v>6.25</v>
      </c>
      <c r="H1519" s="33"/>
    </row>
    <row r="1520" spans="2:8" s="1" customFormat="1" ht="16.899999999999999" customHeight="1" x14ac:dyDescent="0.2">
      <c r="B1520" s="33"/>
      <c r="C1520" s="207" t="s">
        <v>19</v>
      </c>
      <c r="D1520" s="207" t="s">
        <v>2741</v>
      </c>
      <c r="E1520" s="18" t="s">
        <v>19</v>
      </c>
      <c r="F1520" s="208">
        <v>6.25</v>
      </c>
      <c r="H1520" s="33"/>
    </row>
    <row r="1521" spans="2:8" s="1" customFormat="1" ht="16.899999999999999" customHeight="1" x14ac:dyDescent="0.2">
      <c r="B1521" s="33"/>
      <c r="C1521" s="207" t="s">
        <v>1351</v>
      </c>
      <c r="D1521" s="207" t="s">
        <v>310</v>
      </c>
      <c r="E1521" s="18" t="s">
        <v>19</v>
      </c>
      <c r="F1521" s="208">
        <v>6.25</v>
      </c>
      <c r="H1521" s="33"/>
    </row>
    <row r="1522" spans="2:8" s="1" customFormat="1" ht="16.899999999999999" customHeight="1" x14ac:dyDescent="0.2">
      <c r="B1522" s="33"/>
      <c r="C1522" s="209" t="s">
        <v>3136</v>
      </c>
      <c r="H1522" s="33"/>
    </row>
    <row r="1523" spans="2:8" s="1" customFormat="1" ht="16.899999999999999" customHeight="1" x14ac:dyDescent="0.2">
      <c r="B1523" s="33"/>
      <c r="C1523" s="207" t="s">
        <v>1422</v>
      </c>
      <c r="D1523" s="207" t="s">
        <v>3174</v>
      </c>
      <c r="E1523" s="18" t="s">
        <v>231</v>
      </c>
      <c r="F1523" s="208">
        <v>15.625</v>
      </c>
      <c r="H1523" s="33"/>
    </row>
    <row r="1524" spans="2:8" s="1" customFormat="1" ht="16.899999999999999" customHeight="1" x14ac:dyDescent="0.2">
      <c r="B1524" s="33"/>
      <c r="C1524" s="207" t="s">
        <v>299</v>
      </c>
      <c r="D1524" s="207" t="s">
        <v>3219</v>
      </c>
      <c r="E1524" s="18" t="s">
        <v>231</v>
      </c>
      <c r="F1524" s="208">
        <v>15.625</v>
      </c>
      <c r="H1524" s="33"/>
    </row>
    <row r="1525" spans="2:8" s="1" customFormat="1" ht="16.899999999999999" customHeight="1" x14ac:dyDescent="0.2">
      <c r="B1525" s="33"/>
      <c r="C1525" s="207" t="s">
        <v>1872</v>
      </c>
      <c r="D1525" s="207" t="s">
        <v>3215</v>
      </c>
      <c r="E1525" s="18" t="s">
        <v>277</v>
      </c>
      <c r="F1525" s="208">
        <v>122.336</v>
      </c>
      <c r="H1525" s="33"/>
    </row>
    <row r="1526" spans="2:8" s="1" customFormat="1" ht="16.899999999999999" customHeight="1" x14ac:dyDescent="0.2">
      <c r="B1526" s="33"/>
      <c r="C1526" s="207" t="s">
        <v>1427</v>
      </c>
      <c r="D1526" s="207" t="s">
        <v>3176</v>
      </c>
      <c r="E1526" s="18" t="s">
        <v>231</v>
      </c>
      <c r="F1526" s="208">
        <v>15.625</v>
      </c>
      <c r="H1526" s="33"/>
    </row>
    <row r="1527" spans="2:8" s="1" customFormat="1" ht="16.899999999999999" customHeight="1" x14ac:dyDescent="0.2">
      <c r="B1527" s="33"/>
      <c r="C1527" s="207" t="s">
        <v>1433</v>
      </c>
      <c r="D1527" s="207" t="s">
        <v>3177</v>
      </c>
      <c r="E1527" s="18" t="s">
        <v>231</v>
      </c>
      <c r="F1527" s="208">
        <v>15.625</v>
      </c>
      <c r="H1527" s="33"/>
    </row>
    <row r="1528" spans="2:8" s="1" customFormat="1" ht="16.899999999999999" customHeight="1" x14ac:dyDescent="0.2">
      <c r="B1528" s="33"/>
      <c r="C1528" s="207" t="s">
        <v>1437</v>
      </c>
      <c r="D1528" s="207" t="s">
        <v>3178</v>
      </c>
      <c r="E1528" s="18" t="s">
        <v>231</v>
      </c>
      <c r="F1528" s="208">
        <v>15.625</v>
      </c>
      <c r="H1528" s="33"/>
    </row>
    <row r="1529" spans="2:8" s="1" customFormat="1" ht="16.899999999999999" customHeight="1" x14ac:dyDescent="0.2">
      <c r="B1529" s="33"/>
      <c r="C1529" s="207" t="s">
        <v>349</v>
      </c>
      <c r="D1529" s="207" t="s">
        <v>3179</v>
      </c>
      <c r="E1529" s="18" t="s">
        <v>277</v>
      </c>
      <c r="F1529" s="208">
        <v>1.5629999999999999</v>
      </c>
      <c r="H1529" s="33"/>
    </row>
    <row r="1530" spans="2:8" s="1" customFormat="1" ht="16.899999999999999" customHeight="1" x14ac:dyDescent="0.2">
      <c r="B1530" s="33"/>
      <c r="C1530" s="207" t="s">
        <v>332</v>
      </c>
      <c r="D1530" s="207" t="s">
        <v>333</v>
      </c>
      <c r="E1530" s="18" t="s">
        <v>334</v>
      </c>
      <c r="F1530" s="208">
        <v>0.23400000000000001</v>
      </c>
      <c r="H1530" s="33"/>
    </row>
    <row r="1531" spans="2:8" s="1" customFormat="1" ht="16.899999999999999" customHeight="1" x14ac:dyDescent="0.2">
      <c r="B1531" s="33"/>
      <c r="C1531" s="207" t="s">
        <v>614</v>
      </c>
      <c r="D1531" s="207" t="s">
        <v>615</v>
      </c>
      <c r="E1531" s="18" t="s">
        <v>492</v>
      </c>
      <c r="F1531" s="208">
        <v>195.52099999999999</v>
      </c>
      <c r="H1531" s="33"/>
    </row>
    <row r="1532" spans="2:8" s="1" customFormat="1" ht="16.899999999999999" customHeight="1" x14ac:dyDescent="0.2">
      <c r="B1532" s="33"/>
      <c r="C1532" s="203" t="s">
        <v>603</v>
      </c>
      <c r="D1532" s="204" t="s">
        <v>822</v>
      </c>
      <c r="E1532" s="205" t="s">
        <v>277</v>
      </c>
      <c r="F1532" s="206">
        <v>200.77</v>
      </c>
      <c r="H1532" s="33"/>
    </row>
    <row r="1533" spans="2:8" s="1" customFormat="1" ht="16.899999999999999" customHeight="1" x14ac:dyDescent="0.2">
      <c r="B1533" s="33"/>
      <c r="C1533" s="207" t="s">
        <v>19</v>
      </c>
      <c r="D1533" s="207" t="s">
        <v>873</v>
      </c>
      <c r="E1533" s="18" t="s">
        <v>19</v>
      </c>
      <c r="F1533" s="208">
        <v>92.147000000000006</v>
      </c>
      <c r="H1533" s="33"/>
    </row>
    <row r="1534" spans="2:8" s="1" customFormat="1" ht="16.899999999999999" customHeight="1" x14ac:dyDescent="0.2">
      <c r="B1534" s="33"/>
      <c r="C1534" s="207" t="s">
        <v>19</v>
      </c>
      <c r="D1534" s="207" t="s">
        <v>813</v>
      </c>
      <c r="E1534" s="18" t="s">
        <v>19</v>
      </c>
      <c r="F1534" s="208">
        <v>108.623</v>
      </c>
      <c r="H1534" s="33"/>
    </row>
    <row r="1535" spans="2:8" s="1" customFormat="1" ht="16.899999999999999" customHeight="1" x14ac:dyDescent="0.2">
      <c r="B1535" s="33"/>
      <c r="C1535" s="207" t="s">
        <v>603</v>
      </c>
      <c r="D1535" s="207" t="s">
        <v>240</v>
      </c>
      <c r="E1535" s="18" t="s">
        <v>19</v>
      </c>
      <c r="F1535" s="208">
        <v>200.77</v>
      </c>
      <c r="H1535" s="33"/>
    </row>
    <row r="1536" spans="2:8" s="1" customFormat="1" ht="16.899999999999999" customHeight="1" x14ac:dyDescent="0.2">
      <c r="B1536" s="33"/>
      <c r="C1536" s="209" t="s">
        <v>3136</v>
      </c>
      <c r="H1536" s="33"/>
    </row>
    <row r="1537" spans="2:8" s="1" customFormat="1" ht="16.899999999999999" customHeight="1" x14ac:dyDescent="0.2">
      <c r="B1537" s="33"/>
      <c r="C1537" s="207" t="s">
        <v>599</v>
      </c>
      <c r="D1537" s="207" t="s">
        <v>3148</v>
      </c>
      <c r="E1537" s="18" t="s">
        <v>277</v>
      </c>
      <c r="F1537" s="208">
        <v>200.77</v>
      </c>
      <c r="H1537" s="33"/>
    </row>
    <row r="1538" spans="2:8" s="1" customFormat="1" ht="16.899999999999999" customHeight="1" x14ac:dyDescent="0.2">
      <c r="B1538" s="33"/>
      <c r="C1538" s="207" t="s">
        <v>1226</v>
      </c>
      <c r="D1538" s="207" t="s">
        <v>3165</v>
      </c>
      <c r="E1538" s="18" t="s">
        <v>277</v>
      </c>
      <c r="F1538" s="208">
        <v>120.855</v>
      </c>
      <c r="H1538" s="33"/>
    </row>
    <row r="1539" spans="2:8" s="1" customFormat="1" ht="16.899999999999999" customHeight="1" x14ac:dyDescent="0.2">
      <c r="B1539" s="33"/>
      <c r="C1539" s="207" t="s">
        <v>861</v>
      </c>
      <c r="D1539" s="207" t="s">
        <v>3153</v>
      </c>
      <c r="E1539" s="18" t="s">
        <v>277</v>
      </c>
      <c r="F1539" s="208">
        <v>79.915000000000006</v>
      </c>
      <c r="H1539" s="33"/>
    </row>
    <row r="1540" spans="2:8" s="1" customFormat="1" ht="16.899999999999999" customHeight="1" x14ac:dyDescent="0.2">
      <c r="B1540" s="33"/>
      <c r="C1540" s="207" t="s">
        <v>1234</v>
      </c>
      <c r="D1540" s="207" t="s">
        <v>3166</v>
      </c>
      <c r="E1540" s="18" t="s">
        <v>277</v>
      </c>
      <c r="F1540" s="208">
        <v>120.855</v>
      </c>
      <c r="H1540" s="33"/>
    </row>
    <row r="1541" spans="2:8" s="1" customFormat="1" ht="16.899999999999999" customHeight="1" x14ac:dyDescent="0.2">
      <c r="B1541" s="33"/>
      <c r="C1541" s="207" t="s">
        <v>592</v>
      </c>
      <c r="D1541" s="207" t="s">
        <v>3147</v>
      </c>
      <c r="E1541" s="18" t="s">
        <v>277</v>
      </c>
      <c r="F1541" s="208">
        <v>79.915000000000006</v>
      </c>
      <c r="H1541" s="33"/>
    </row>
    <row r="1542" spans="2:8" s="1" customFormat="1" ht="16.899999999999999" customHeight="1" x14ac:dyDescent="0.2">
      <c r="B1542" s="33"/>
      <c r="C1542" s="207" t="s">
        <v>605</v>
      </c>
      <c r="D1542" s="207" t="s">
        <v>3143</v>
      </c>
      <c r="E1542" s="18" t="s">
        <v>492</v>
      </c>
      <c r="F1542" s="208">
        <v>361.38600000000002</v>
      </c>
      <c r="H1542" s="33"/>
    </row>
    <row r="1543" spans="2:8" s="1" customFormat="1" ht="16.899999999999999" customHeight="1" x14ac:dyDescent="0.2">
      <c r="B1543" s="33"/>
      <c r="C1543" s="207" t="s">
        <v>609</v>
      </c>
      <c r="D1543" s="207" t="s">
        <v>3144</v>
      </c>
      <c r="E1543" s="18" t="s">
        <v>277</v>
      </c>
      <c r="F1543" s="208">
        <v>111.746</v>
      </c>
      <c r="H1543" s="33"/>
    </row>
    <row r="1544" spans="2:8" s="1" customFormat="1" ht="16.899999999999999" customHeight="1" x14ac:dyDescent="0.2">
      <c r="B1544" s="33"/>
      <c r="C1544" s="203" t="s">
        <v>2711</v>
      </c>
      <c r="D1544" s="204" t="s">
        <v>2712</v>
      </c>
      <c r="E1544" s="205" t="s">
        <v>2713</v>
      </c>
      <c r="F1544" s="206">
        <v>125.02800000000001</v>
      </c>
      <c r="H1544" s="33"/>
    </row>
    <row r="1545" spans="2:8" s="1" customFormat="1" ht="16.899999999999999" customHeight="1" x14ac:dyDescent="0.2">
      <c r="B1545" s="33"/>
      <c r="C1545" s="207" t="s">
        <v>19</v>
      </c>
      <c r="D1545" s="207" t="s">
        <v>2758</v>
      </c>
      <c r="E1545" s="18" t="s">
        <v>19</v>
      </c>
      <c r="F1545" s="208">
        <v>0</v>
      </c>
      <c r="H1545" s="33"/>
    </row>
    <row r="1546" spans="2:8" s="1" customFormat="1" ht="16.899999999999999" customHeight="1" x14ac:dyDescent="0.2">
      <c r="B1546" s="33"/>
      <c r="C1546" s="207" t="s">
        <v>2711</v>
      </c>
      <c r="D1546" s="207" t="s">
        <v>2759</v>
      </c>
      <c r="E1546" s="18" t="s">
        <v>19</v>
      </c>
      <c r="F1546" s="208">
        <v>125.02800000000001</v>
      </c>
      <c r="H1546" s="33"/>
    </row>
    <row r="1547" spans="2:8" s="1" customFormat="1" ht="16.899999999999999" customHeight="1" x14ac:dyDescent="0.2">
      <c r="B1547" s="33"/>
      <c r="C1547" s="209" t="s">
        <v>3136</v>
      </c>
      <c r="H1547" s="33"/>
    </row>
    <row r="1548" spans="2:8" s="1" customFormat="1" ht="16.899999999999999" customHeight="1" x14ac:dyDescent="0.2">
      <c r="B1548" s="33"/>
      <c r="C1548" s="207" t="s">
        <v>2754</v>
      </c>
      <c r="D1548" s="207" t="s">
        <v>3229</v>
      </c>
      <c r="E1548" s="18" t="s">
        <v>231</v>
      </c>
      <c r="F1548" s="208">
        <v>125.02800000000001</v>
      </c>
      <c r="H1548" s="33"/>
    </row>
    <row r="1549" spans="2:8" s="1" customFormat="1" ht="16.899999999999999" customHeight="1" x14ac:dyDescent="0.2">
      <c r="B1549" s="33"/>
      <c r="C1549" s="207" t="s">
        <v>2716</v>
      </c>
      <c r="D1549" s="207" t="s">
        <v>3230</v>
      </c>
      <c r="E1549" s="18" t="s">
        <v>231</v>
      </c>
      <c r="F1549" s="208">
        <v>125.02800000000001</v>
      </c>
      <c r="H1549" s="33"/>
    </row>
    <row r="1550" spans="2:8" s="1" customFormat="1" ht="16.899999999999999" customHeight="1" x14ac:dyDescent="0.2">
      <c r="B1550" s="33"/>
      <c r="C1550" s="207" t="s">
        <v>1461</v>
      </c>
      <c r="D1550" s="207" t="s">
        <v>3199</v>
      </c>
      <c r="E1550" s="18" t="s">
        <v>231</v>
      </c>
      <c r="F1550" s="208">
        <v>125.02800000000001</v>
      </c>
      <c r="H1550" s="33"/>
    </row>
    <row r="1551" spans="2:8" s="1" customFormat="1" ht="16.899999999999999" customHeight="1" x14ac:dyDescent="0.2">
      <c r="B1551" s="33"/>
      <c r="C1551" s="203" t="s">
        <v>50</v>
      </c>
      <c r="D1551" s="204" t="s">
        <v>1521</v>
      </c>
      <c r="E1551" s="205" t="s">
        <v>277</v>
      </c>
      <c r="F1551" s="206">
        <v>203.893</v>
      </c>
      <c r="H1551" s="33"/>
    </row>
    <row r="1552" spans="2:8" s="1" customFormat="1" ht="16.899999999999999" customHeight="1" x14ac:dyDescent="0.2">
      <c r="B1552" s="33"/>
      <c r="C1552" s="207" t="s">
        <v>19</v>
      </c>
      <c r="D1552" s="207" t="s">
        <v>837</v>
      </c>
      <c r="E1552" s="18" t="s">
        <v>19</v>
      </c>
      <c r="F1552" s="208">
        <v>0</v>
      </c>
      <c r="H1552" s="33"/>
    </row>
    <row r="1553" spans="2:8" s="1" customFormat="1" ht="16.899999999999999" customHeight="1" x14ac:dyDescent="0.2">
      <c r="B1553" s="33"/>
      <c r="C1553" s="207" t="s">
        <v>19</v>
      </c>
      <c r="D1553" s="207" t="s">
        <v>2734</v>
      </c>
      <c r="E1553" s="18" t="s">
        <v>19</v>
      </c>
      <c r="F1553" s="208">
        <v>227.68600000000001</v>
      </c>
      <c r="H1553" s="33"/>
    </row>
    <row r="1554" spans="2:8" s="1" customFormat="1" ht="16.899999999999999" customHeight="1" x14ac:dyDescent="0.2">
      <c r="B1554" s="33"/>
      <c r="C1554" s="207" t="s">
        <v>19</v>
      </c>
      <c r="D1554" s="207" t="s">
        <v>842</v>
      </c>
      <c r="E1554" s="18" t="s">
        <v>19</v>
      </c>
      <c r="F1554" s="208">
        <v>0</v>
      </c>
      <c r="H1554" s="33"/>
    </row>
    <row r="1555" spans="2:8" s="1" customFormat="1" ht="16.899999999999999" customHeight="1" x14ac:dyDescent="0.2">
      <c r="B1555" s="33"/>
      <c r="C1555" s="207" t="s">
        <v>19</v>
      </c>
      <c r="D1555" s="207" t="s">
        <v>2413</v>
      </c>
      <c r="E1555" s="18" t="s">
        <v>19</v>
      </c>
      <c r="F1555" s="208">
        <v>37.619</v>
      </c>
      <c r="H1555" s="33"/>
    </row>
    <row r="1556" spans="2:8" s="1" customFormat="1" ht="16.899999999999999" customHeight="1" x14ac:dyDescent="0.2">
      <c r="B1556" s="33"/>
      <c r="C1556" s="207" t="s">
        <v>19</v>
      </c>
      <c r="D1556" s="207" t="s">
        <v>1878</v>
      </c>
      <c r="E1556" s="18" t="s">
        <v>19</v>
      </c>
      <c r="F1556" s="208">
        <v>10.938000000000001</v>
      </c>
      <c r="H1556" s="33"/>
    </row>
    <row r="1557" spans="2:8" s="1" customFormat="1" ht="16.899999999999999" customHeight="1" x14ac:dyDescent="0.2">
      <c r="B1557" s="33"/>
      <c r="C1557" s="207" t="s">
        <v>19</v>
      </c>
      <c r="D1557" s="207" t="s">
        <v>1200</v>
      </c>
      <c r="E1557" s="18" t="s">
        <v>19</v>
      </c>
      <c r="F1557" s="208">
        <v>0</v>
      </c>
      <c r="H1557" s="33"/>
    </row>
    <row r="1558" spans="2:8" s="1" customFormat="1" ht="16.899999999999999" customHeight="1" x14ac:dyDescent="0.2">
      <c r="B1558" s="33"/>
      <c r="C1558" s="207" t="s">
        <v>19</v>
      </c>
      <c r="D1558" s="207" t="s">
        <v>2735</v>
      </c>
      <c r="E1558" s="18" t="s">
        <v>19</v>
      </c>
      <c r="F1558" s="208">
        <v>-71.412000000000006</v>
      </c>
      <c r="H1558" s="33"/>
    </row>
    <row r="1559" spans="2:8" s="1" customFormat="1" ht="16.899999999999999" customHeight="1" x14ac:dyDescent="0.2">
      <c r="B1559" s="33"/>
      <c r="C1559" s="207" t="s">
        <v>19</v>
      </c>
      <c r="D1559" s="207" t="s">
        <v>1628</v>
      </c>
      <c r="E1559" s="18" t="s">
        <v>19</v>
      </c>
      <c r="F1559" s="208">
        <v>-0.93799999999999994</v>
      </c>
      <c r="H1559" s="33"/>
    </row>
    <row r="1560" spans="2:8" s="1" customFormat="1" ht="16.899999999999999" customHeight="1" x14ac:dyDescent="0.2">
      <c r="B1560" s="33"/>
      <c r="C1560" s="207" t="s">
        <v>50</v>
      </c>
      <c r="D1560" s="207" t="s">
        <v>310</v>
      </c>
      <c r="E1560" s="18" t="s">
        <v>19</v>
      </c>
      <c r="F1560" s="208">
        <v>203.893</v>
      </c>
      <c r="H1560" s="33"/>
    </row>
    <row r="1561" spans="2:8" s="1" customFormat="1" ht="16.899999999999999" customHeight="1" x14ac:dyDescent="0.2">
      <c r="B1561" s="33"/>
      <c r="C1561" s="209" t="s">
        <v>3136</v>
      </c>
      <c r="H1561" s="33"/>
    </row>
    <row r="1562" spans="2:8" s="1" customFormat="1" ht="16.899999999999999" customHeight="1" x14ac:dyDescent="0.2">
      <c r="B1562" s="33"/>
      <c r="C1562" s="207" t="s">
        <v>1872</v>
      </c>
      <c r="D1562" s="207" t="s">
        <v>3215</v>
      </c>
      <c r="E1562" s="18" t="s">
        <v>277</v>
      </c>
      <c r="F1562" s="208">
        <v>122.336</v>
      </c>
      <c r="H1562" s="33"/>
    </row>
    <row r="1563" spans="2:8" s="1" customFormat="1" ht="16.899999999999999" customHeight="1" x14ac:dyDescent="0.2">
      <c r="B1563" s="33"/>
      <c r="C1563" s="207" t="s">
        <v>1613</v>
      </c>
      <c r="D1563" s="207" t="s">
        <v>3204</v>
      </c>
      <c r="E1563" s="18" t="s">
        <v>277</v>
      </c>
      <c r="F1563" s="208">
        <v>20.388999999999999</v>
      </c>
      <c r="H1563" s="33"/>
    </row>
    <row r="1564" spans="2:8" s="1" customFormat="1" ht="16.899999999999999" customHeight="1" x14ac:dyDescent="0.2">
      <c r="B1564" s="33"/>
      <c r="C1564" s="207" t="s">
        <v>1880</v>
      </c>
      <c r="D1564" s="207" t="s">
        <v>3216</v>
      </c>
      <c r="E1564" s="18" t="s">
        <v>277</v>
      </c>
      <c r="F1564" s="208">
        <v>61.167999999999999</v>
      </c>
      <c r="H1564" s="33"/>
    </row>
    <row r="1565" spans="2:8" s="1" customFormat="1" ht="16.899999999999999" customHeight="1" x14ac:dyDescent="0.2">
      <c r="B1565" s="33"/>
      <c r="C1565" s="207" t="s">
        <v>1884</v>
      </c>
      <c r="D1565" s="207" t="s">
        <v>3217</v>
      </c>
      <c r="E1565" s="18" t="s">
        <v>277</v>
      </c>
      <c r="F1565" s="208">
        <v>20.388999999999999</v>
      </c>
      <c r="H1565" s="33"/>
    </row>
    <row r="1566" spans="2:8" s="1" customFormat="1" ht="16.899999999999999" customHeight="1" x14ac:dyDescent="0.2">
      <c r="B1566" s="33"/>
      <c r="C1566" s="207" t="s">
        <v>1226</v>
      </c>
      <c r="D1566" s="207" t="s">
        <v>3165</v>
      </c>
      <c r="E1566" s="18" t="s">
        <v>277</v>
      </c>
      <c r="F1566" s="208">
        <v>120.855</v>
      </c>
      <c r="H1566" s="33"/>
    </row>
    <row r="1567" spans="2:8" s="1" customFormat="1" ht="16.899999999999999" customHeight="1" x14ac:dyDescent="0.2">
      <c r="B1567" s="33"/>
      <c r="C1567" s="207" t="s">
        <v>861</v>
      </c>
      <c r="D1567" s="207" t="s">
        <v>3153</v>
      </c>
      <c r="E1567" s="18" t="s">
        <v>277</v>
      </c>
      <c r="F1567" s="208">
        <v>79.915000000000006</v>
      </c>
      <c r="H1567" s="33"/>
    </row>
    <row r="1568" spans="2:8" s="1" customFormat="1" ht="16.899999999999999" customHeight="1" x14ac:dyDescent="0.2">
      <c r="B1568" s="33"/>
      <c r="C1568" s="207" t="s">
        <v>1234</v>
      </c>
      <c r="D1568" s="207" t="s">
        <v>3166</v>
      </c>
      <c r="E1568" s="18" t="s">
        <v>277</v>
      </c>
      <c r="F1568" s="208">
        <v>120.855</v>
      </c>
      <c r="H1568" s="33"/>
    </row>
    <row r="1569" spans="2:8" s="1" customFormat="1" ht="16.899999999999999" customHeight="1" x14ac:dyDescent="0.2">
      <c r="B1569" s="33"/>
      <c r="C1569" s="207" t="s">
        <v>592</v>
      </c>
      <c r="D1569" s="207" t="s">
        <v>3147</v>
      </c>
      <c r="E1569" s="18" t="s">
        <v>277</v>
      </c>
      <c r="F1569" s="208">
        <v>79.915000000000006</v>
      </c>
      <c r="H1569" s="33"/>
    </row>
    <row r="1570" spans="2:8" s="1" customFormat="1" ht="16.899999999999999" customHeight="1" x14ac:dyDescent="0.2">
      <c r="B1570" s="33"/>
      <c r="C1570" s="207" t="s">
        <v>609</v>
      </c>
      <c r="D1570" s="207" t="s">
        <v>3144</v>
      </c>
      <c r="E1570" s="18" t="s">
        <v>277</v>
      </c>
      <c r="F1570" s="208">
        <v>111.746</v>
      </c>
      <c r="H1570" s="33"/>
    </row>
    <row r="1571" spans="2:8" s="1" customFormat="1" ht="16.899999999999999" customHeight="1" x14ac:dyDescent="0.2">
      <c r="B1571" s="33"/>
      <c r="C1571" s="207" t="s">
        <v>614</v>
      </c>
      <c r="D1571" s="207" t="s">
        <v>615</v>
      </c>
      <c r="E1571" s="18" t="s">
        <v>492</v>
      </c>
      <c r="F1571" s="208">
        <v>195.52099999999999</v>
      </c>
      <c r="H1571" s="33"/>
    </row>
    <row r="1572" spans="2:8" s="1" customFormat="1" ht="26.45" customHeight="1" x14ac:dyDescent="0.2">
      <c r="B1572" s="33"/>
      <c r="C1572" s="202" t="s">
        <v>3231</v>
      </c>
      <c r="D1572" s="202" t="s">
        <v>184</v>
      </c>
      <c r="H1572" s="33"/>
    </row>
    <row r="1573" spans="2:8" s="1" customFormat="1" ht="16.899999999999999" customHeight="1" x14ac:dyDescent="0.2">
      <c r="B1573" s="33"/>
      <c r="C1573" s="203" t="s">
        <v>1137</v>
      </c>
      <c r="D1573" s="204" t="s">
        <v>1138</v>
      </c>
      <c r="E1573" s="205" t="s">
        <v>231</v>
      </c>
      <c r="F1573" s="206">
        <v>780.67200000000003</v>
      </c>
      <c r="H1573" s="33"/>
    </row>
    <row r="1574" spans="2:8" s="1" customFormat="1" ht="16.899999999999999" customHeight="1" x14ac:dyDescent="0.2">
      <c r="B1574" s="33"/>
      <c r="C1574" s="207" t="s">
        <v>19</v>
      </c>
      <c r="D1574" s="207" t="s">
        <v>1937</v>
      </c>
      <c r="E1574" s="18" t="s">
        <v>19</v>
      </c>
      <c r="F1574" s="208">
        <v>0</v>
      </c>
      <c r="H1574" s="33"/>
    </row>
    <row r="1575" spans="2:8" s="1" customFormat="1" ht="16.899999999999999" customHeight="1" x14ac:dyDescent="0.2">
      <c r="B1575" s="33"/>
      <c r="C1575" s="207" t="s">
        <v>19</v>
      </c>
      <c r="D1575" s="207" t="s">
        <v>2805</v>
      </c>
      <c r="E1575" s="18" t="s">
        <v>19</v>
      </c>
      <c r="F1575" s="208">
        <v>780.67200000000003</v>
      </c>
      <c r="H1575" s="33"/>
    </row>
    <row r="1576" spans="2:8" s="1" customFormat="1" ht="16.899999999999999" customHeight="1" x14ac:dyDescent="0.2">
      <c r="B1576" s="33"/>
      <c r="C1576" s="207" t="s">
        <v>1137</v>
      </c>
      <c r="D1576" s="207" t="s">
        <v>240</v>
      </c>
      <c r="E1576" s="18" t="s">
        <v>19</v>
      </c>
      <c r="F1576" s="208">
        <v>780.67200000000003</v>
      </c>
      <c r="H1576" s="33"/>
    </row>
    <row r="1577" spans="2:8" s="1" customFormat="1" ht="16.899999999999999" customHeight="1" x14ac:dyDescent="0.2">
      <c r="B1577" s="33"/>
      <c r="C1577" s="209" t="s">
        <v>3136</v>
      </c>
      <c r="H1577" s="33"/>
    </row>
    <row r="1578" spans="2:8" s="1" customFormat="1" ht="16.899999999999999" customHeight="1" x14ac:dyDescent="0.2">
      <c r="B1578" s="33"/>
      <c r="C1578" s="207" t="s">
        <v>1293</v>
      </c>
      <c r="D1578" s="207" t="s">
        <v>3156</v>
      </c>
      <c r="E1578" s="18" t="s">
        <v>231</v>
      </c>
      <c r="F1578" s="208">
        <v>780.67200000000003</v>
      </c>
      <c r="H1578" s="33"/>
    </row>
    <row r="1579" spans="2:8" s="1" customFormat="1" ht="16.899999999999999" customHeight="1" x14ac:dyDescent="0.2">
      <c r="B1579" s="33"/>
      <c r="C1579" s="207" t="s">
        <v>1855</v>
      </c>
      <c r="D1579" s="207" t="s">
        <v>3208</v>
      </c>
      <c r="E1579" s="18" t="s">
        <v>231</v>
      </c>
      <c r="F1579" s="208">
        <v>780.67200000000003</v>
      </c>
      <c r="H1579" s="33"/>
    </row>
    <row r="1580" spans="2:8" s="1" customFormat="1" ht="16.899999999999999" customHeight="1" x14ac:dyDescent="0.2">
      <c r="B1580" s="33"/>
      <c r="C1580" s="207" t="s">
        <v>1719</v>
      </c>
      <c r="D1580" s="207" t="s">
        <v>3202</v>
      </c>
      <c r="E1580" s="18" t="s">
        <v>231</v>
      </c>
      <c r="F1580" s="208">
        <v>780.67200000000003</v>
      </c>
      <c r="H1580" s="33"/>
    </row>
    <row r="1581" spans="2:8" s="1" customFormat="1" ht="16.899999999999999" customHeight="1" x14ac:dyDescent="0.2">
      <c r="B1581" s="33"/>
      <c r="C1581" s="203" t="s">
        <v>808</v>
      </c>
      <c r="D1581" s="204" t="s">
        <v>809</v>
      </c>
      <c r="E1581" s="205" t="s">
        <v>277</v>
      </c>
      <c r="F1581" s="206">
        <v>1.35</v>
      </c>
      <c r="H1581" s="33"/>
    </row>
    <row r="1582" spans="2:8" s="1" customFormat="1" ht="16.899999999999999" customHeight="1" x14ac:dyDescent="0.2">
      <c r="B1582" s="33"/>
      <c r="C1582" s="207" t="s">
        <v>19</v>
      </c>
      <c r="D1582" s="207" t="s">
        <v>2358</v>
      </c>
      <c r="E1582" s="18" t="s">
        <v>19</v>
      </c>
      <c r="F1582" s="208">
        <v>1.35</v>
      </c>
      <c r="H1582" s="33"/>
    </row>
    <row r="1583" spans="2:8" s="1" customFormat="1" ht="16.899999999999999" customHeight="1" x14ac:dyDescent="0.2">
      <c r="B1583" s="33"/>
      <c r="C1583" s="207" t="s">
        <v>808</v>
      </c>
      <c r="D1583" s="207" t="s">
        <v>240</v>
      </c>
      <c r="E1583" s="18" t="s">
        <v>19</v>
      </c>
      <c r="F1583" s="208">
        <v>1.35</v>
      </c>
      <c r="H1583" s="33"/>
    </row>
    <row r="1584" spans="2:8" s="1" customFormat="1" ht="16.899999999999999" customHeight="1" x14ac:dyDescent="0.2">
      <c r="B1584" s="33"/>
      <c r="C1584" s="209" t="s">
        <v>3136</v>
      </c>
      <c r="H1584" s="33"/>
    </row>
    <row r="1585" spans="2:8" s="1" customFormat="1" ht="16.899999999999999" customHeight="1" x14ac:dyDescent="0.2">
      <c r="B1585" s="33"/>
      <c r="C1585" s="207" t="s">
        <v>907</v>
      </c>
      <c r="D1585" s="207" t="s">
        <v>3150</v>
      </c>
      <c r="E1585" s="18" t="s">
        <v>277</v>
      </c>
      <c r="F1585" s="208">
        <v>1.35</v>
      </c>
      <c r="H1585" s="33"/>
    </row>
    <row r="1586" spans="2:8" s="1" customFormat="1" ht="16.899999999999999" customHeight="1" x14ac:dyDescent="0.2">
      <c r="B1586" s="33"/>
      <c r="C1586" s="207" t="s">
        <v>599</v>
      </c>
      <c r="D1586" s="207" t="s">
        <v>3148</v>
      </c>
      <c r="E1586" s="18" t="s">
        <v>277</v>
      </c>
      <c r="F1586" s="208">
        <v>463.786</v>
      </c>
      <c r="H1586" s="33"/>
    </row>
    <row r="1587" spans="2:8" s="1" customFormat="1" ht="16.899999999999999" customHeight="1" x14ac:dyDescent="0.2">
      <c r="B1587" s="33"/>
      <c r="C1587" s="207" t="s">
        <v>614</v>
      </c>
      <c r="D1587" s="207" t="s">
        <v>615</v>
      </c>
      <c r="E1587" s="18" t="s">
        <v>492</v>
      </c>
      <c r="F1587" s="208">
        <v>461.70400000000001</v>
      </c>
      <c r="H1587" s="33"/>
    </row>
    <row r="1588" spans="2:8" s="1" customFormat="1" ht="16.899999999999999" customHeight="1" x14ac:dyDescent="0.2">
      <c r="B1588" s="33"/>
      <c r="C1588" s="203" t="s">
        <v>1828</v>
      </c>
      <c r="D1588" s="204" t="s">
        <v>2020</v>
      </c>
      <c r="E1588" s="205" t="s">
        <v>396</v>
      </c>
      <c r="F1588" s="206">
        <v>245.16</v>
      </c>
      <c r="H1588" s="33"/>
    </row>
    <row r="1589" spans="2:8" s="1" customFormat="1" ht="16.899999999999999" customHeight="1" x14ac:dyDescent="0.2">
      <c r="B1589" s="33"/>
      <c r="C1589" s="207" t="s">
        <v>19</v>
      </c>
      <c r="D1589" s="207" t="s">
        <v>2806</v>
      </c>
      <c r="E1589" s="18" t="s">
        <v>19</v>
      </c>
      <c r="F1589" s="208">
        <v>245.16</v>
      </c>
      <c r="H1589" s="33"/>
    </row>
    <row r="1590" spans="2:8" s="1" customFormat="1" ht="16.899999999999999" customHeight="1" x14ac:dyDescent="0.2">
      <c r="B1590" s="33"/>
      <c r="C1590" s="207" t="s">
        <v>1828</v>
      </c>
      <c r="D1590" s="207" t="s">
        <v>240</v>
      </c>
      <c r="E1590" s="18" t="s">
        <v>19</v>
      </c>
      <c r="F1590" s="208">
        <v>245.16</v>
      </c>
      <c r="H1590" s="33"/>
    </row>
    <row r="1591" spans="2:8" s="1" customFormat="1" ht="16.899999999999999" customHeight="1" x14ac:dyDescent="0.2">
      <c r="B1591" s="33"/>
      <c r="C1591" s="209" t="s">
        <v>3136</v>
      </c>
      <c r="H1591" s="33"/>
    </row>
    <row r="1592" spans="2:8" s="1" customFormat="1" ht="16.899999999999999" customHeight="1" x14ac:dyDescent="0.2">
      <c r="B1592" s="33"/>
      <c r="C1592" s="207" t="s">
        <v>934</v>
      </c>
      <c r="D1592" s="207" t="s">
        <v>3209</v>
      </c>
      <c r="E1592" s="18" t="s">
        <v>396</v>
      </c>
      <c r="F1592" s="208">
        <v>245.16</v>
      </c>
      <c r="H1592" s="33"/>
    </row>
    <row r="1593" spans="2:8" s="1" customFormat="1" ht="16.899999999999999" customHeight="1" x14ac:dyDescent="0.2">
      <c r="B1593" s="33"/>
      <c r="C1593" s="207" t="s">
        <v>866</v>
      </c>
      <c r="D1593" s="207" t="s">
        <v>3189</v>
      </c>
      <c r="E1593" s="18" t="s">
        <v>231</v>
      </c>
      <c r="F1593" s="208">
        <v>294.19200000000001</v>
      </c>
      <c r="H1593" s="33"/>
    </row>
    <row r="1594" spans="2:8" s="1" customFormat="1" ht="16.899999999999999" customHeight="1" x14ac:dyDescent="0.2">
      <c r="B1594" s="33"/>
      <c r="C1594" s="207" t="s">
        <v>882</v>
      </c>
      <c r="D1594" s="207" t="s">
        <v>3152</v>
      </c>
      <c r="E1594" s="18" t="s">
        <v>277</v>
      </c>
      <c r="F1594" s="208">
        <v>155.43100000000001</v>
      </c>
      <c r="H1594" s="33"/>
    </row>
    <row r="1595" spans="2:8" s="1" customFormat="1" ht="16.899999999999999" customHeight="1" x14ac:dyDescent="0.2">
      <c r="B1595" s="33"/>
      <c r="C1595" s="207" t="s">
        <v>619</v>
      </c>
      <c r="D1595" s="207" t="s">
        <v>3190</v>
      </c>
      <c r="E1595" s="18" t="s">
        <v>396</v>
      </c>
      <c r="F1595" s="208">
        <v>245.16</v>
      </c>
      <c r="H1595" s="33"/>
    </row>
    <row r="1596" spans="2:8" s="1" customFormat="1" ht="16.899999999999999" customHeight="1" x14ac:dyDescent="0.2">
      <c r="B1596" s="33"/>
      <c r="C1596" s="207" t="s">
        <v>896</v>
      </c>
      <c r="D1596" s="207" t="s">
        <v>3210</v>
      </c>
      <c r="E1596" s="18" t="s">
        <v>396</v>
      </c>
      <c r="F1596" s="208">
        <v>245.16</v>
      </c>
      <c r="H1596" s="33"/>
    </row>
    <row r="1597" spans="2:8" s="1" customFormat="1" ht="16.899999999999999" customHeight="1" x14ac:dyDescent="0.2">
      <c r="B1597" s="33"/>
      <c r="C1597" s="207" t="s">
        <v>901</v>
      </c>
      <c r="D1597" s="207" t="s">
        <v>3151</v>
      </c>
      <c r="E1597" s="18" t="s">
        <v>277</v>
      </c>
      <c r="F1597" s="208">
        <v>29.419</v>
      </c>
      <c r="H1597" s="33"/>
    </row>
    <row r="1598" spans="2:8" s="1" customFormat="1" ht="16.899999999999999" customHeight="1" x14ac:dyDescent="0.2">
      <c r="B1598" s="33"/>
      <c r="C1598" s="207" t="s">
        <v>986</v>
      </c>
      <c r="D1598" s="207" t="s">
        <v>3211</v>
      </c>
      <c r="E1598" s="18" t="s">
        <v>396</v>
      </c>
      <c r="F1598" s="208">
        <v>245.16</v>
      </c>
      <c r="H1598" s="33"/>
    </row>
    <row r="1599" spans="2:8" s="1" customFormat="1" ht="16.899999999999999" customHeight="1" x14ac:dyDescent="0.2">
      <c r="B1599" s="33"/>
      <c r="C1599" s="207" t="s">
        <v>1309</v>
      </c>
      <c r="D1599" s="207" t="s">
        <v>3194</v>
      </c>
      <c r="E1599" s="18" t="s">
        <v>396</v>
      </c>
      <c r="F1599" s="208">
        <v>490.32</v>
      </c>
      <c r="H1599" s="33"/>
    </row>
    <row r="1600" spans="2:8" s="1" customFormat="1" ht="16.899999999999999" customHeight="1" x14ac:dyDescent="0.2">
      <c r="B1600" s="33"/>
      <c r="C1600" s="207" t="s">
        <v>1314</v>
      </c>
      <c r="D1600" s="207" t="s">
        <v>3212</v>
      </c>
      <c r="E1600" s="18" t="s">
        <v>396</v>
      </c>
      <c r="F1600" s="208">
        <v>490.32</v>
      </c>
      <c r="H1600" s="33"/>
    </row>
    <row r="1601" spans="2:8" s="1" customFormat="1" ht="16.899999999999999" customHeight="1" x14ac:dyDescent="0.2">
      <c r="B1601" s="33"/>
      <c r="C1601" s="207" t="s">
        <v>939</v>
      </c>
      <c r="D1601" s="207" t="s">
        <v>940</v>
      </c>
      <c r="E1601" s="18" t="s">
        <v>396</v>
      </c>
      <c r="F1601" s="208">
        <v>248.83699999999999</v>
      </c>
      <c r="H1601" s="33"/>
    </row>
    <row r="1602" spans="2:8" s="1" customFormat="1" ht="16.899999999999999" customHeight="1" x14ac:dyDescent="0.2">
      <c r="B1602" s="33"/>
      <c r="C1602" s="203" t="s">
        <v>811</v>
      </c>
      <c r="D1602" s="204" t="s">
        <v>1513</v>
      </c>
      <c r="E1602" s="205" t="s">
        <v>277</v>
      </c>
      <c r="F1602" s="206">
        <v>29.419</v>
      </c>
      <c r="H1602" s="33"/>
    </row>
    <row r="1603" spans="2:8" s="1" customFormat="1" ht="16.899999999999999" customHeight="1" x14ac:dyDescent="0.2">
      <c r="B1603" s="33"/>
      <c r="C1603" s="207" t="s">
        <v>19</v>
      </c>
      <c r="D1603" s="207" t="s">
        <v>1914</v>
      </c>
      <c r="E1603" s="18" t="s">
        <v>19</v>
      </c>
      <c r="F1603" s="208">
        <v>29.419</v>
      </c>
      <c r="H1603" s="33"/>
    </row>
    <row r="1604" spans="2:8" s="1" customFormat="1" ht="16.899999999999999" customHeight="1" x14ac:dyDescent="0.2">
      <c r="B1604" s="33"/>
      <c r="C1604" s="207" t="s">
        <v>811</v>
      </c>
      <c r="D1604" s="207" t="s">
        <v>240</v>
      </c>
      <c r="E1604" s="18" t="s">
        <v>19</v>
      </c>
      <c r="F1604" s="208">
        <v>29.419</v>
      </c>
      <c r="H1604" s="33"/>
    </row>
    <row r="1605" spans="2:8" s="1" customFormat="1" ht="16.899999999999999" customHeight="1" x14ac:dyDescent="0.2">
      <c r="B1605" s="33"/>
      <c r="C1605" s="209" t="s">
        <v>3136</v>
      </c>
      <c r="H1605" s="33"/>
    </row>
    <row r="1606" spans="2:8" s="1" customFormat="1" ht="16.899999999999999" customHeight="1" x14ac:dyDescent="0.2">
      <c r="B1606" s="33"/>
      <c r="C1606" s="207" t="s">
        <v>901</v>
      </c>
      <c r="D1606" s="207" t="s">
        <v>3151</v>
      </c>
      <c r="E1606" s="18" t="s">
        <v>277</v>
      </c>
      <c r="F1606" s="208">
        <v>29.419</v>
      </c>
      <c r="H1606" s="33"/>
    </row>
    <row r="1607" spans="2:8" s="1" customFormat="1" ht="16.899999999999999" customHeight="1" x14ac:dyDescent="0.2">
      <c r="B1607" s="33"/>
      <c r="C1607" s="207" t="s">
        <v>599</v>
      </c>
      <c r="D1607" s="207" t="s">
        <v>3148</v>
      </c>
      <c r="E1607" s="18" t="s">
        <v>277</v>
      </c>
      <c r="F1607" s="208">
        <v>463.786</v>
      </c>
      <c r="H1607" s="33"/>
    </row>
    <row r="1608" spans="2:8" s="1" customFormat="1" ht="16.899999999999999" customHeight="1" x14ac:dyDescent="0.2">
      <c r="B1608" s="33"/>
      <c r="C1608" s="207" t="s">
        <v>614</v>
      </c>
      <c r="D1608" s="207" t="s">
        <v>615</v>
      </c>
      <c r="E1608" s="18" t="s">
        <v>492</v>
      </c>
      <c r="F1608" s="208">
        <v>461.70400000000001</v>
      </c>
      <c r="H1608" s="33"/>
    </row>
    <row r="1609" spans="2:8" s="1" customFormat="1" ht="16.899999999999999" customHeight="1" x14ac:dyDescent="0.2">
      <c r="B1609" s="33"/>
      <c r="C1609" s="203" t="s">
        <v>813</v>
      </c>
      <c r="D1609" s="204" t="s">
        <v>1832</v>
      </c>
      <c r="E1609" s="205" t="s">
        <v>277</v>
      </c>
      <c r="F1609" s="206">
        <v>256.50200000000001</v>
      </c>
      <c r="H1609" s="33"/>
    </row>
    <row r="1610" spans="2:8" s="1" customFormat="1" ht="16.899999999999999" customHeight="1" x14ac:dyDescent="0.2">
      <c r="B1610" s="33"/>
      <c r="C1610" s="207" t="s">
        <v>19</v>
      </c>
      <c r="D1610" s="207" t="s">
        <v>1904</v>
      </c>
      <c r="E1610" s="18" t="s">
        <v>19</v>
      </c>
      <c r="F1610" s="208">
        <v>259.76900000000001</v>
      </c>
      <c r="H1610" s="33"/>
    </row>
    <row r="1611" spans="2:8" s="1" customFormat="1" ht="16.899999999999999" customHeight="1" x14ac:dyDescent="0.2">
      <c r="B1611" s="33"/>
      <c r="C1611" s="207" t="s">
        <v>19</v>
      </c>
      <c r="D1611" s="207" t="s">
        <v>2044</v>
      </c>
      <c r="E1611" s="18" t="s">
        <v>19</v>
      </c>
      <c r="F1611" s="208">
        <v>-3.2669999999999999</v>
      </c>
      <c r="H1611" s="33"/>
    </row>
    <row r="1612" spans="2:8" s="1" customFormat="1" ht="16.899999999999999" customHeight="1" x14ac:dyDescent="0.2">
      <c r="B1612" s="33"/>
      <c r="C1612" s="207" t="s">
        <v>813</v>
      </c>
      <c r="D1612" s="207" t="s">
        <v>240</v>
      </c>
      <c r="E1612" s="18" t="s">
        <v>19</v>
      </c>
      <c r="F1612" s="208">
        <v>256.50200000000001</v>
      </c>
      <c r="H1612" s="33"/>
    </row>
    <row r="1613" spans="2:8" s="1" customFormat="1" ht="16.899999999999999" customHeight="1" x14ac:dyDescent="0.2">
      <c r="B1613" s="33"/>
      <c r="C1613" s="209" t="s">
        <v>3136</v>
      </c>
      <c r="H1613" s="33"/>
    </row>
    <row r="1614" spans="2:8" s="1" customFormat="1" ht="16.899999999999999" customHeight="1" x14ac:dyDescent="0.2">
      <c r="B1614" s="33"/>
      <c r="C1614" s="207" t="s">
        <v>614</v>
      </c>
      <c r="D1614" s="207" t="s">
        <v>615</v>
      </c>
      <c r="E1614" s="18" t="s">
        <v>492</v>
      </c>
      <c r="F1614" s="208">
        <v>256.50200000000001</v>
      </c>
      <c r="H1614" s="33"/>
    </row>
    <row r="1615" spans="2:8" s="1" customFormat="1" ht="16.899999999999999" customHeight="1" x14ac:dyDescent="0.2">
      <c r="B1615" s="33"/>
      <c r="C1615" s="207" t="s">
        <v>599</v>
      </c>
      <c r="D1615" s="207" t="s">
        <v>3148</v>
      </c>
      <c r="E1615" s="18" t="s">
        <v>277</v>
      </c>
      <c r="F1615" s="208">
        <v>463.786</v>
      </c>
      <c r="H1615" s="33"/>
    </row>
    <row r="1616" spans="2:8" s="1" customFormat="1" ht="16.899999999999999" customHeight="1" x14ac:dyDescent="0.2">
      <c r="B1616" s="33"/>
      <c r="C1616" s="207" t="s">
        <v>609</v>
      </c>
      <c r="D1616" s="207" t="s">
        <v>3144</v>
      </c>
      <c r="E1616" s="18" t="s">
        <v>277</v>
      </c>
      <c r="F1616" s="208">
        <v>259.76900000000001</v>
      </c>
      <c r="H1616" s="33"/>
    </row>
    <row r="1617" spans="2:8" s="1" customFormat="1" ht="16.899999999999999" customHeight="1" x14ac:dyDescent="0.2">
      <c r="B1617" s="33"/>
      <c r="C1617" s="203" t="s">
        <v>1145</v>
      </c>
      <c r="D1617" s="204" t="s">
        <v>1146</v>
      </c>
      <c r="E1617" s="205" t="s">
        <v>231</v>
      </c>
      <c r="F1617" s="206">
        <v>333.72</v>
      </c>
      <c r="H1617" s="33"/>
    </row>
    <row r="1618" spans="2:8" s="1" customFormat="1" ht="16.899999999999999" customHeight="1" x14ac:dyDescent="0.2">
      <c r="B1618" s="33"/>
      <c r="C1618" s="207" t="s">
        <v>19</v>
      </c>
      <c r="D1618" s="207" t="s">
        <v>1927</v>
      </c>
      <c r="E1618" s="18" t="s">
        <v>19</v>
      </c>
      <c r="F1618" s="208">
        <v>0</v>
      </c>
      <c r="H1618" s="33"/>
    </row>
    <row r="1619" spans="2:8" s="1" customFormat="1" ht="16.899999999999999" customHeight="1" x14ac:dyDescent="0.2">
      <c r="B1619" s="33"/>
      <c r="C1619" s="207" t="s">
        <v>19</v>
      </c>
      <c r="D1619" s="207" t="s">
        <v>2802</v>
      </c>
      <c r="E1619" s="18" t="s">
        <v>19</v>
      </c>
      <c r="F1619" s="208">
        <v>333.72</v>
      </c>
      <c r="H1619" s="33"/>
    </row>
    <row r="1620" spans="2:8" s="1" customFormat="1" ht="16.899999999999999" customHeight="1" x14ac:dyDescent="0.2">
      <c r="B1620" s="33"/>
      <c r="C1620" s="207" t="s">
        <v>1145</v>
      </c>
      <c r="D1620" s="207" t="s">
        <v>240</v>
      </c>
      <c r="E1620" s="18" t="s">
        <v>19</v>
      </c>
      <c r="F1620" s="208">
        <v>333.72</v>
      </c>
      <c r="H1620" s="33"/>
    </row>
    <row r="1621" spans="2:8" s="1" customFormat="1" ht="16.899999999999999" customHeight="1" x14ac:dyDescent="0.2">
      <c r="B1621" s="33"/>
      <c r="C1621" s="209" t="s">
        <v>3136</v>
      </c>
      <c r="H1621" s="33"/>
    </row>
    <row r="1622" spans="2:8" s="1" customFormat="1" ht="16.899999999999999" customHeight="1" x14ac:dyDescent="0.2">
      <c r="B1622" s="33"/>
      <c r="C1622" s="207" t="s">
        <v>1461</v>
      </c>
      <c r="D1622" s="207" t="s">
        <v>3199</v>
      </c>
      <c r="E1622" s="18" t="s">
        <v>231</v>
      </c>
      <c r="F1622" s="208">
        <v>333.72</v>
      </c>
      <c r="H1622" s="33"/>
    </row>
    <row r="1623" spans="2:8" s="1" customFormat="1" ht="16.899999999999999" customHeight="1" x14ac:dyDescent="0.2">
      <c r="B1623" s="33"/>
      <c r="C1623" s="207" t="s">
        <v>1162</v>
      </c>
      <c r="D1623" s="207" t="s">
        <v>3163</v>
      </c>
      <c r="E1623" s="18" t="s">
        <v>231</v>
      </c>
      <c r="F1623" s="208">
        <v>333.72</v>
      </c>
      <c r="H1623" s="33"/>
    </row>
    <row r="1624" spans="2:8" s="1" customFormat="1" ht="16.899999999999999" customHeight="1" x14ac:dyDescent="0.2">
      <c r="B1624" s="33"/>
      <c r="C1624" s="207" t="s">
        <v>1841</v>
      </c>
      <c r="D1624" s="207" t="s">
        <v>3213</v>
      </c>
      <c r="E1624" s="18" t="s">
        <v>231</v>
      </c>
      <c r="F1624" s="208">
        <v>333.72</v>
      </c>
      <c r="H1624" s="33"/>
    </row>
    <row r="1625" spans="2:8" s="1" customFormat="1" ht="16.899999999999999" customHeight="1" x14ac:dyDescent="0.2">
      <c r="B1625" s="33"/>
      <c r="C1625" s="207" t="s">
        <v>1851</v>
      </c>
      <c r="D1625" s="207" t="s">
        <v>3214</v>
      </c>
      <c r="E1625" s="18" t="s">
        <v>231</v>
      </c>
      <c r="F1625" s="208">
        <v>333.72</v>
      </c>
      <c r="H1625" s="33"/>
    </row>
    <row r="1626" spans="2:8" s="1" customFormat="1" ht="16.899999999999999" customHeight="1" x14ac:dyDescent="0.2">
      <c r="B1626" s="33"/>
      <c r="C1626" s="207" t="s">
        <v>1872</v>
      </c>
      <c r="D1626" s="207" t="s">
        <v>3215</v>
      </c>
      <c r="E1626" s="18" t="s">
        <v>277</v>
      </c>
      <c r="F1626" s="208">
        <v>280.23200000000003</v>
      </c>
      <c r="H1626" s="33"/>
    </row>
    <row r="1627" spans="2:8" s="1" customFormat="1" ht="16.899999999999999" customHeight="1" x14ac:dyDescent="0.2">
      <c r="B1627" s="33"/>
      <c r="C1627" s="207" t="s">
        <v>1699</v>
      </c>
      <c r="D1627" s="207" t="s">
        <v>3200</v>
      </c>
      <c r="E1627" s="18" t="s">
        <v>231</v>
      </c>
      <c r="F1627" s="208">
        <v>333.72</v>
      </c>
      <c r="H1627" s="33"/>
    </row>
    <row r="1628" spans="2:8" s="1" customFormat="1" ht="16.899999999999999" customHeight="1" x14ac:dyDescent="0.2">
      <c r="B1628" s="33"/>
      <c r="C1628" s="207" t="s">
        <v>1289</v>
      </c>
      <c r="D1628" s="207" t="s">
        <v>3164</v>
      </c>
      <c r="E1628" s="18" t="s">
        <v>231</v>
      </c>
      <c r="F1628" s="208">
        <v>333.72</v>
      </c>
      <c r="H1628" s="33"/>
    </row>
    <row r="1629" spans="2:8" s="1" customFormat="1" ht="16.899999999999999" customHeight="1" x14ac:dyDescent="0.2">
      <c r="B1629" s="33"/>
      <c r="C1629" s="203" t="s">
        <v>816</v>
      </c>
      <c r="D1629" s="204" t="s">
        <v>817</v>
      </c>
      <c r="E1629" s="205" t="s">
        <v>277</v>
      </c>
      <c r="F1629" s="206">
        <v>155.43100000000001</v>
      </c>
      <c r="H1629" s="33"/>
    </row>
    <row r="1630" spans="2:8" s="1" customFormat="1" ht="16.899999999999999" customHeight="1" x14ac:dyDescent="0.2">
      <c r="B1630" s="33"/>
      <c r="C1630" s="207" t="s">
        <v>819</v>
      </c>
      <c r="D1630" s="207" t="s">
        <v>1907</v>
      </c>
      <c r="E1630" s="18" t="s">
        <v>19</v>
      </c>
      <c r="F1630" s="208">
        <v>176.51499999999999</v>
      </c>
      <c r="H1630" s="33"/>
    </row>
    <row r="1631" spans="2:8" s="1" customFormat="1" ht="16.899999999999999" customHeight="1" x14ac:dyDescent="0.2">
      <c r="B1631" s="33"/>
      <c r="C1631" s="207" t="s">
        <v>19</v>
      </c>
      <c r="D1631" s="207" t="s">
        <v>1908</v>
      </c>
      <c r="E1631" s="18" t="s">
        <v>19</v>
      </c>
      <c r="F1631" s="208">
        <v>-21.084</v>
      </c>
      <c r="H1631" s="33"/>
    </row>
    <row r="1632" spans="2:8" s="1" customFormat="1" ht="16.899999999999999" customHeight="1" x14ac:dyDescent="0.2">
      <c r="B1632" s="33"/>
      <c r="C1632" s="207" t="s">
        <v>816</v>
      </c>
      <c r="D1632" s="207" t="s">
        <v>240</v>
      </c>
      <c r="E1632" s="18" t="s">
        <v>19</v>
      </c>
      <c r="F1632" s="208">
        <v>155.43100000000001</v>
      </c>
      <c r="H1632" s="33"/>
    </row>
    <row r="1633" spans="2:8" s="1" customFormat="1" ht="16.899999999999999" customHeight="1" x14ac:dyDescent="0.2">
      <c r="B1633" s="33"/>
      <c r="C1633" s="209" t="s">
        <v>3136</v>
      </c>
      <c r="H1633" s="33"/>
    </row>
    <row r="1634" spans="2:8" s="1" customFormat="1" ht="16.899999999999999" customHeight="1" x14ac:dyDescent="0.2">
      <c r="B1634" s="33"/>
      <c r="C1634" s="207" t="s">
        <v>882</v>
      </c>
      <c r="D1634" s="207" t="s">
        <v>3152</v>
      </c>
      <c r="E1634" s="18" t="s">
        <v>277</v>
      </c>
      <c r="F1634" s="208">
        <v>155.43100000000001</v>
      </c>
      <c r="H1634" s="33"/>
    </row>
    <row r="1635" spans="2:8" s="1" customFormat="1" ht="16.899999999999999" customHeight="1" x14ac:dyDescent="0.2">
      <c r="B1635" s="33"/>
      <c r="C1635" s="207" t="s">
        <v>890</v>
      </c>
      <c r="D1635" s="207" t="s">
        <v>891</v>
      </c>
      <c r="E1635" s="18" t="s">
        <v>492</v>
      </c>
      <c r="F1635" s="208">
        <v>279.77600000000001</v>
      </c>
      <c r="H1635" s="33"/>
    </row>
    <row r="1636" spans="2:8" s="1" customFormat="1" ht="16.899999999999999" customHeight="1" x14ac:dyDescent="0.2">
      <c r="B1636" s="33"/>
      <c r="C1636" s="203" t="s">
        <v>819</v>
      </c>
      <c r="D1636" s="204" t="s">
        <v>820</v>
      </c>
      <c r="E1636" s="205" t="s">
        <v>277</v>
      </c>
      <c r="F1636" s="206">
        <v>176.51499999999999</v>
      </c>
      <c r="H1636" s="33"/>
    </row>
    <row r="1637" spans="2:8" s="1" customFormat="1" ht="16.899999999999999" customHeight="1" x14ac:dyDescent="0.2">
      <c r="B1637" s="33"/>
      <c r="C1637" s="207" t="s">
        <v>819</v>
      </c>
      <c r="D1637" s="207" t="s">
        <v>1907</v>
      </c>
      <c r="E1637" s="18" t="s">
        <v>19</v>
      </c>
      <c r="F1637" s="208">
        <v>176.51499999999999</v>
      </c>
      <c r="H1637" s="33"/>
    </row>
    <row r="1638" spans="2:8" s="1" customFormat="1" ht="16.899999999999999" customHeight="1" x14ac:dyDescent="0.2">
      <c r="B1638" s="33"/>
      <c r="C1638" s="209" t="s">
        <v>3136</v>
      </c>
      <c r="H1638" s="33"/>
    </row>
    <row r="1639" spans="2:8" s="1" customFormat="1" ht="16.899999999999999" customHeight="1" x14ac:dyDescent="0.2">
      <c r="B1639" s="33"/>
      <c r="C1639" s="207" t="s">
        <v>882</v>
      </c>
      <c r="D1639" s="207" t="s">
        <v>3152</v>
      </c>
      <c r="E1639" s="18" t="s">
        <v>277</v>
      </c>
      <c r="F1639" s="208">
        <v>155.43100000000001</v>
      </c>
      <c r="H1639" s="33"/>
    </row>
    <row r="1640" spans="2:8" s="1" customFormat="1" ht="16.899999999999999" customHeight="1" x14ac:dyDescent="0.2">
      <c r="B1640" s="33"/>
      <c r="C1640" s="207" t="s">
        <v>599</v>
      </c>
      <c r="D1640" s="207" t="s">
        <v>3148</v>
      </c>
      <c r="E1640" s="18" t="s">
        <v>277</v>
      </c>
      <c r="F1640" s="208">
        <v>463.786</v>
      </c>
      <c r="H1640" s="33"/>
    </row>
    <row r="1641" spans="2:8" s="1" customFormat="1" ht="16.899999999999999" customHeight="1" x14ac:dyDescent="0.2">
      <c r="B1641" s="33"/>
      <c r="C1641" s="207" t="s">
        <v>614</v>
      </c>
      <c r="D1641" s="207" t="s">
        <v>615</v>
      </c>
      <c r="E1641" s="18" t="s">
        <v>492</v>
      </c>
      <c r="F1641" s="208">
        <v>461.70400000000001</v>
      </c>
      <c r="H1641" s="33"/>
    </row>
    <row r="1642" spans="2:8" s="1" customFormat="1" ht="16.899999999999999" customHeight="1" x14ac:dyDescent="0.2">
      <c r="B1642" s="33"/>
      <c r="C1642" s="203" t="s">
        <v>1351</v>
      </c>
      <c r="D1642" s="204" t="s">
        <v>1352</v>
      </c>
      <c r="E1642" s="205" t="s">
        <v>231</v>
      </c>
      <c r="F1642" s="206">
        <v>6.54</v>
      </c>
      <c r="H1642" s="33"/>
    </row>
    <row r="1643" spans="2:8" s="1" customFormat="1" ht="16.899999999999999" customHeight="1" x14ac:dyDescent="0.2">
      <c r="B1643" s="33"/>
      <c r="C1643" s="207" t="s">
        <v>19</v>
      </c>
      <c r="D1643" s="207" t="s">
        <v>2797</v>
      </c>
      <c r="E1643" s="18" t="s">
        <v>19</v>
      </c>
      <c r="F1643" s="208">
        <v>6.54</v>
      </c>
      <c r="H1643" s="33"/>
    </row>
    <row r="1644" spans="2:8" s="1" customFormat="1" ht="16.899999999999999" customHeight="1" x14ac:dyDescent="0.2">
      <c r="B1644" s="33"/>
      <c r="C1644" s="207" t="s">
        <v>1351</v>
      </c>
      <c r="D1644" s="207" t="s">
        <v>310</v>
      </c>
      <c r="E1644" s="18" t="s">
        <v>19</v>
      </c>
      <c r="F1644" s="208">
        <v>6.54</v>
      </c>
      <c r="H1644" s="33"/>
    </row>
    <row r="1645" spans="2:8" s="1" customFormat="1" ht="16.899999999999999" customHeight="1" x14ac:dyDescent="0.2">
      <c r="B1645" s="33"/>
      <c r="C1645" s="209" t="s">
        <v>3136</v>
      </c>
      <c r="H1645" s="33"/>
    </row>
    <row r="1646" spans="2:8" s="1" customFormat="1" ht="16.899999999999999" customHeight="1" x14ac:dyDescent="0.2">
      <c r="B1646" s="33"/>
      <c r="C1646" s="207" t="s">
        <v>1422</v>
      </c>
      <c r="D1646" s="207" t="s">
        <v>3174</v>
      </c>
      <c r="E1646" s="18" t="s">
        <v>231</v>
      </c>
      <c r="F1646" s="208">
        <v>16.350000000000001</v>
      </c>
      <c r="H1646" s="33"/>
    </row>
    <row r="1647" spans="2:8" s="1" customFormat="1" ht="16.899999999999999" customHeight="1" x14ac:dyDescent="0.2">
      <c r="B1647" s="33"/>
      <c r="C1647" s="207" t="s">
        <v>299</v>
      </c>
      <c r="D1647" s="207" t="s">
        <v>3219</v>
      </c>
      <c r="E1647" s="18" t="s">
        <v>231</v>
      </c>
      <c r="F1647" s="208">
        <v>16.350000000000001</v>
      </c>
      <c r="H1647" s="33"/>
    </row>
    <row r="1648" spans="2:8" s="1" customFormat="1" ht="16.899999999999999" customHeight="1" x14ac:dyDescent="0.2">
      <c r="B1648" s="33"/>
      <c r="C1648" s="207" t="s">
        <v>1872</v>
      </c>
      <c r="D1648" s="207" t="s">
        <v>3215</v>
      </c>
      <c r="E1648" s="18" t="s">
        <v>277</v>
      </c>
      <c r="F1648" s="208">
        <v>280.23200000000003</v>
      </c>
      <c r="H1648" s="33"/>
    </row>
    <row r="1649" spans="2:8" s="1" customFormat="1" ht="16.899999999999999" customHeight="1" x14ac:dyDescent="0.2">
      <c r="B1649" s="33"/>
      <c r="C1649" s="207" t="s">
        <v>1427</v>
      </c>
      <c r="D1649" s="207" t="s">
        <v>3176</v>
      </c>
      <c r="E1649" s="18" t="s">
        <v>231</v>
      </c>
      <c r="F1649" s="208">
        <v>16.350000000000001</v>
      </c>
      <c r="H1649" s="33"/>
    </row>
    <row r="1650" spans="2:8" s="1" customFormat="1" ht="16.899999999999999" customHeight="1" x14ac:dyDescent="0.2">
      <c r="B1650" s="33"/>
      <c r="C1650" s="207" t="s">
        <v>1433</v>
      </c>
      <c r="D1650" s="207" t="s">
        <v>3177</v>
      </c>
      <c r="E1650" s="18" t="s">
        <v>231</v>
      </c>
      <c r="F1650" s="208">
        <v>16.350000000000001</v>
      </c>
      <c r="H1650" s="33"/>
    </row>
    <row r="1651" spans="2:8" s="1" customFormat="1" ht="16.899999999999999" customHeight="1" x14ac:dyDescent="0.2">
      <c r="B1651" s="33"/>
      <c r="C1651" s="207" t="s">
        <v>1437</v>
      </c>
      <c r="D1651" s="207" t="s">
        <v>3178</v>
      </c>
      <c r="E1651" s="18" t="s">
        <v>231</v>
      </c>
      <c r="F1651" s="208">
        <v>16.350000000000001</v>
      </c>
      <c r="H1651" s="33"/>
    </row>
    <row r="1652" spans="2:8" s="1" customFormat="1" ht="16.899999999999999" customHeight="1" x14ac:dyDescent="0.2">
      <c r="B1652" s="33"/>
      <c r="C1652" s="207" t="s">
        <v>349</v>
      </c>
      <c r="D1652" s="207" t="s">
        <v>3179</v>
      </c>
      <c r="E1652" s="18" t="s">
        <v>277</v>
      </c>
      <c r="F1652" s="208">
        <v>1.635</v>
      </c>
      <c r="H1652" s="33"/>
    </row>
    <row r="1653" spans="2:8" s="1" customFormat="1" ht="16.899999999999999" customHeight="1" x14ac:dyDescent="0.2">
      <c r="B1653" s="33"/>
      <c r="C1653" s="207" t="s">
        <v>332</v>
      </c>
      <c r="D1653" s="207" t="s">
        <v>333</v>
      </c>
      <c r="E1653" s="18" t="s">
        <v>334</v>
      </c>
      <c r="F1653" s="208">
        <v>0.245</v>
      </c>
      <c r="H1653" s="33"/>
    </row>
    <row r="1654" spans="2:8" s="1" customFormat="1" ht="16.899999999999999" customHeight="1" x14ac:dyDescent="0.2">
      <c r="B1654" s="33"/>
      <c r="C1654" s="207" t="s">
        <v>614</v>
      </c>
      <c r="D1654" s="207" t="s">
        <v>615</v>
      </c>
      <c r="E1654" s="18" t="s">
        <v>492</v>
      </c>
      <c r="F1654" s="208">
        <v>461.70400000000001</v>
      </c>
      <c r="H1654" s="33"/>
    </row>
    <row r="1655" spans="2:8" s="1" customFormat="1" ht="16.899999999999999" customHeight="1" x14ac:dyDescent="0.2">
      <c r="B1655" s="33"/>
      <c r="C1655" s="203" t="s">
        <v>603</v>
      </c>
      <c r="D1655" s="204" t="s">
        <v>822</v>
      </c>
      <c r="E1655" s="205" t="s">
        <v>277</v>
      </c>
      <c r="F1655" s="206">
        <v>463.786</v>
      </c>
      <c r="H1655" s="33"/>
    </row>
    <row r="1656" spans="2:8" s="1" customFormat="1" ht="16.899999999999999" customHeight="1" x14ac:dyDescent="0.2">
      <c r="B1656" s="33"/>
      <c r="C1656" s="207" t="s">
        <v>19</v>
      </c>
      <c r="D1656" s="207" t="s">
        <v>873</v>
      </c>
      <c r="E1656" s="18" t="s">
        <v>19</v>
      </c>
      <c r="F1656" s="208">
        <v>207.28399999999999</v>
      </c>
      <c r="H1656" s="33"/>
    </row>
    <row r="1657" spans="2:8" s="1" customFormat="1" ht="16.899999999999999" customHeight="1" x14ac:dyDescent="0.2">
      <c r="B1657" s="33"/>
      <c r="C1657" s="207" t="s">
        <v>19</v>
      </c>
      <c r="D1657" s="207" t="s">
        <v>813</v>
      </c>
      <c r="E1657" s="18" t="s">
        <v>19</v>
      </c>
      <c r="F1657" s="208">
        <v>256.50200000000001</v>
      </c>
      <c r="H1657" s="33"/>
    </row>
    <row r="1658" spans="2:8" s="1" customFormat="1" ht="16.899999999999999" customHeight="1" x14ac:dyDescent="0.2">
      <c r="B1658" s="33"/>
      <c r="C1658" s="207" t="s">
        <v>603</v>
      </c>
      <c r="D1658" s="207" t="s">
        <v>240</v>
      </c>
      <c r="E1658" s="18" t="s">
        <v>19</v>
      </c>
      <c r="F1658" s="208">
        <v>463.786</v>
      </c>
      <c r="H1658" s="33"/>
    </row>
    <row r="1659" spans="2:8" s="1" customFormat="1" ht="16.899999999999999" customHeight="1" x14ac:dyDescent="0.2">
      <c r="B1659" s="33"/>
      <c r="C1659" s="209" t="s">
        <v>3136</v>
      </c>
      <c r="H1659" s="33"/>
    </row>
    <row r="1660" spans="2:8" s="1" customFormat="1" ht="16.899999999999999" customHeight="1" x14ac:dyDescent="0.2">
      <c r="B1660" s="33"/>
      <c r="C1660" s="207" t="s">
        <v>599</v>
      </c>
      <c r="D1660" s="207" t="s">
        <v>3148</v>
      </c>
      <c r="E1660" s="18" t="s">
        <v>277</v>
      </c>
      <c r="F1660" s="208">
        <v>463.786</v>
      </c>
      <c r="H1660" s="33"/>
    </row>
    <row r="1661" spans="2:8" s="1" customFormat="1" ht="16.899999999999999" customHeight="1" x14ac:dyDescent="0.2">
      <c r="B1661" s="33"/>
      <c r="C1661" s="207" t="s">
        <v>1226</v>
      </c>
      <c r="D1661" s="207" t="s">
        <v>3165</v>
      </c>
      <c r="E1661" s="18" t="s">
        <v>277</v>
      </c>
      <c r="F1661" s="208">
        <v>279.44400000000002</v>
      </c>
      <c r="H1661" s="33"/>
    </row>
    <row r="1662" spans="2:8" s="1" customFormat="1" ht="16.899999999999999" customHeight="1" x14ac:dyDescent="0.2">
      <c r="B1662" s="33"/>
      <c r="C1662" s="207" t="s">
        <v>861</v>
      </c>
      <c r="D1662" s="207" t="s">
        <v>3153</v>
      </c>
      <c r="E1662" s="18" t="s">
        <v>277</v>
      </c>
      <c r="F1662" s="208">
        <v>184.34200000000001</v>
      </c>
      <c r="H1662" s="33"/>
    </row>
    <row r="1663" spans="2:8" s="1" customFormat="1" ht="16.899999999999999" customHeight="1" x14ac:dyDescent="0.2">
      <c r="B1663" s="33"/>
      <c r="C1663" s="207" t="s">
        <v>1234</v>
      </c>
      <c r="D1663" s="207" t="s">
        <v>3166</v>
      </c>
      <c r="E1663" s="18" t="s">
        <v>277</v>
      </c>
      <c r="F1663" s="208">
        <v>279.44400000000002</v>
      </c>
      <c r="H1663" s="33"/>
    </row>
    <row r="1664" spans="2:8" s="1" customFormat="1" ht="16.899999999999999" customHeight="1" x14ac:dyDescent="0.2">
      <c r="B1664" s="33"/>
      <c r="C1664" s="207" t="s">
        <v>592</v>
      </c>
      <c r="D1664" s="207" t="s">
        <v>3147</v>
      </c>
      <c r="E1664" s="18" t="s">
        <v>277</v>
      </c>
      <c r="F1664" s="208">
        <v>184.34200000000001</v>
      </c>
      <c r="H1664" s="33"/>
    </row>
    <row r="1665" spans="2:8" s="1" customFormat="1" ht="16.899999999999999" customHeight="1" x14ac:dyDescent="0.2">
      <c r="B1665" s="33"/>
      <c r="C1665" s="207" t="s">
        <v>605</v>
      </c>
      <c r="D1665" s="207" t="s">
        <v>3143</v>
      </c>
      <c r="E1665" s="18" t="s">
        <v>492</v>
      </c>
      <c r="F1665" s="208">
        <v>834.81500000000005</v>
      </c>
      <c r="H1665" s="33"/>
    </row>
    <row r="1666" spans="2:8" s="1" customFormat="1" ht="16.899999999999999" customHeight="1" x14ac:dyDescent="0.2">
      <c r="B1666" s="33"/>
      <c r="C1666" s="207" t="s">
        <v>609</v>
      </c>
      <c r="D1666" s="207" t="s">
        <v>3144</v>
      </c>
      <c r="E1666" s="18" t="s">
        <v>277</v>
      </c>
      <c r="F1666" s="208">
        <v>259.76900000000001</v>
      </c>
      <c r="H1666" s="33"/>
    </row>
    <row r="1667" spans="2:8" s="1" customFormat="1" ht="16.899999999999999" customHeight="1" x14ac:dyDescent="0.2">
      <c r="B1667" s="33"/>
      <c r="C1667" s="203" t="s">
        <v>50</v>
      </c>
      <c r="D1667" s="204" t="s">
        <v>1521</v>
      </c>
      <c r="E1667" s="205" t="s">
        <v>277</v>
      </c>
      <c r="F1667" s="206">
        <v>467.053</v>
      </c>
      <c r="H1667" s="33"/>
    </row>
    <row r="1668" spans="2:8" s="1" customFormat="1" ht="16.899999999999999" customHeight="1" x14ac:dyDescent="0.2">
      <c r="B1668" s="33"/>
      <c r="C1668" s="207" t="s">
        <v>19</v>
      </c>
      <c r="D1668" s="207" t="s">
        <v>837</v>
      </c>
      <c r="E1668" s="18" t="s">
        <v>19</v>
      </c>
      <c r="F1668" s="208">
        <v>0</v>
      </c>
      <c r="H1668" s="33"/>
    </row>
    <row r="1669" spans="2:8" s="1" customFormat="1" ht="16.899999999999999" customHeight="1" x14ac:dyDescent="0.2">
      <c r="B1669" s="33"/>
      <c r="C1669" s="207" t="s">
        <v>19</v>
      </c>
      <c r="D1669" s="207" t="s">
        <v>2791</v>
      </c>
      <c r="E1669" s="18" t="s">
        <v>19</v>
      </c>
      <c r="F1669" s="208">
        <v>566.61400000000003</v>
      </c>
      <c r="H1669" s="33"/>
    </row>
    <row r="1670" spans="2:8" s="1" customFormat="1" ht="16.899999999999999" customHeight="1" x14ac:dyDescent="0.2">
      <c r="B1670" s="33"/>
      <c r="C1670" s="207" t="s">
        <v>19</v>
      </c>
      <c r="D1670" s="207" t="s">
        <v>842</v>
      </c>
      <c r="E1670" s="18" t="s">
        <v>19</v>
      </c>
      <c r="F1670" s="208">
        <v>0</v>
      </c>
      <c r="H1670" s="33"/>
    </row>
    <row r="1671" spans="2:8" s="1" customFormat="1" ht="16.899999999999999" customHeight="1" x14ac:dyDescent="0.2">
      <c r="B1671" s="33"/>
      <c r="C1671" s="207" t="s">
        <v>19</v>
      </c>
      <c r="D1671" s="207" t="s">
        <v>2344</v>
      </c>
      <c r="E1671" s="18" t="s">
        <v>19</v>
      </c>
      <c r="F1671" s="208">
        <v>45.143000000000001</v>
      </c>
      <c r="H1671" s="33"/>
    </row>
    <row r="1672" spans="2:8" s="1" customFormat="1" ht="16.899999999999999" customHeight="1" x14ac:dyDescent="0.2">
      <c r="B1672" s="33"/>
      <c r="C1672" s="207" t="s">
        <v>19</v>
      </c>
      <c r="D1672" s="207" t="s">
        <v>845</v>
      </c>
      <c r="E1672" s="18" t="s">
        <v>19</v>
      </c>
      <c r="F1672" s="208">
        <v>13.125</v>
      </c>
      <c r="H1672" s="33"/>
    </row>
    <row r="1673" spans="2:8" s="1" customFormat="1" ht="16.899999999999999" customHeight="1" x14ac:dyDescent="0.2">
      <c r="B1673" s="33"/>
      <c r="C1673" s="207" t="s">
        <v>19</v>
      </c>
      <c r="D1673" s="207" t="s">
        <v>1200</v>
      </c>
      <c r="E1673" s="18" t="s">
        <v>19</v>
      </c>
      <c r="F1673" s="208">
        <v>0</v>
      </c>
      <c r="H1673" s="33"/>
    </row>
    <row r="1674" spans="2:8" s="1" customFormat="1" ht="16.899999999999999" customHeight="1" x14ac:dyDescent="0.2">
      <c r="B1674" s="33"/>
      <c r="C1674" s="207" t="s">
        <v>19</v>
      </c>
      <c r="D1674" s="207" t="s">
        <v>1879</v>
      </c>
      <c r="E1674" s="18" t="s">
        <v>19</v>
      </c>
      <c r="F1674" s="208">
        <v>-156.84800000000001</v>
      </c>
      <c r="H1674" s="33"/>
    </row>
    <row r="1675" spans="2:8" s="1" customFormat="1" ht="16.899999999999999" customHeight="1" x14ac:dyDescent="0.2">
      <c r="B1675" s="33"/>
      <c r="C1675" s="207" t="s">
        <v>19</v>
      </c>
      <c r="D1675" s="207" t="s">
        <v>1628</v>
      </c>
      <c r="E1675" s="18" t="s">
        <v>19</v>
      </c>
      <c r="F1675" s="208">
        <v>-0.98099999999999998</v>
      </c>
      <c r="H1675" s="33"/>
    </row>
    <row r="1676" spans="2:8" s="1" customFormat="1" ht="16.899999999999999" customHeight="1" x14ac:dyDescent="0.2">
      <c r="B1676" s="33"/>
      <c r="C1676" s="207" t="s">
        <v>50</v>
      </c>
      <c r="D1676" s="207" t="s">
        <v>310</v>
      </c>
      <c r="E1676" s="18" t="s">
        <v>19</v>
      </c>
      <c r="F1676" s="208">
        <v>467.053</v>
      </c>
      <c r="H1676" s="33"/>
    </row>
    <row r="1677" spans="2:8" s="1" customFormat="1" ht="16.899999999999999" customHeight="1" x14ac:dyDescent="0.2">
      <c r="B1677" s="33"/>
      <c r="C1677" s="209" t="s">
        <v>3136</v>
      </c>
      <c r="H1677" s="33"/>
    </row>
    <row r="1678" spans="2:8" s="1" customFormat="1" ht="16.899999999999999" customHeight="1" x14ac:dyDescent="0.2">
      <c r="B1678" s="33"/>
      <c r="C1678" s="207" t="s">
        <v>1872</v>
      </c>
      <c r="D1678" s="207" t="s">
        <v>3215</v>
      </c>
      <c r="E1678" s="18" t="s">
        <v>277</v>
      </c>
      <c r="F1678" s="208">
        <v>280.23200000000003</v>
      </c>
      <c r="H1678" s="33"/>
    </row>
    <row r="1679" spans="2:8" s="1" customFormat="1" ht="16.899999999999999" customHeight="1" x14ac:dyDescent="0.2">
      <c r="B1679" s="33"/>
      <c r="C1679" s="207" t="s">
        <v>1613</v>
      </c>
      <c r="D1679" s="207" t="s">
        <v>3204</v>
      </c>
      <c r="E1679" s="18" t="s">
        <v>277</v>
      </c>
      <c r="F1679" s="208">
        <v>46.704999999999998</v>
      </c>
      <c r="H1679" s="33"/>
    </row>
    <row r="1680" spans="2:8" s="1" customFormat="1" ht="16.899999999999999" customHeight="1" x14ac:dyDescent="0.2">
      <c r="B1680" s="33"/>
      <c r="C1680" s="207" t="s">
        <v>1880</v>
      </c>
      <c r="D1680" s="207" t="s">
        <v>3216</v>
      </c>
      <c r="E1680" s="18" t="s">
        <v>277</v>
      </c>
      <c r="F1680" s="208">
        <v>140.11600000000001</v>
      </c>
      <c r="H1680" s="33"/>
    </row>
    <row r="1681" spans="2:8" s="1" customFormat="1" ht="16.899999999999999" customHeight="1" x14ac:dyDescent="0.2">
      <c r="B1681" s="33"/>
      <c r="C1681" s="207" t="s">
        <v>1884</v>
      </c>
      <c r="D1681" s="207" t="s">
        <v>3217</v>
      </c>
      <c r="E1681" s="18" t="s">
        <v>277</v>
      </c>
      <c r="F1681" s="208">
        <v>46.704999999999998</v>
      </c>
      <c r="H1681" s="33"/>
    </row>
    <row r="1682" spans="2:8" s="1" customFormat="1" ht="16.899999999999999" customHeight="1" x14ac:dyDescent="0.2">
      <c r="B1682" s="33"/>
      <c r="C1682" s="207" t="s">
        <v>1226</v>
      </c>
      <c r="D1682" s="207" t="s">
        <v>3165</v>
      </c>
      <c r="E1682" s="18" t="s">
        <v>277</v>
      </c>
      <c r="F1682" s="208">
        <v>279.44400000000002</v>
      </c>
      <c r="H1682" s="33"/>
    </row>
    <row r="1683" spans="2:8" s="1" customFormat="1" ht="16.899999999999999" customHeight="1" x14ac:dyDescent="0.2">
      <c r="B1683" s="33"/>
      <c r="C1683" s="207" t="s">
        <v>861</v>
      </c>
      <c r="D1683" s="207" t="s">
        <v>3153</v>
      </c>
      <c r="E1683" s="18" t="s">
        <v>277</v>
      </c>
      <c r="F1683" s="208">
        <v>184.34200000000001</v>
      </c>
      <c r="H1683" s="33"/>
    </row>
    <row r="1684" spans="2:8" s="1" customFormat="1" ht="16.899999999999999" customHeight="1" x14ac:dyDescent="0.2">
      <c r="B1684" s="33"/>
      <c r="C1684" s="207" t="s">
        <v>1234</v>
      </c>
      <c r="D1684" s="207" t="s">
        <v>3166</v>
      </c>
      <c r="E1684" s="18" t="s">
        <v>277</v>
      </c>
      <c r="F1684" s="208">
        <v>279.44400000000002</v>
      </c>
      <c r="H1684" s="33"/>
    </row>
    <row r="1685" spans="2:8" s="1" customFormat="1" ht="16.899999999999999" customHeight="1" x14ac:dyDescent="0.2">
      <c r="B1685" s="33"/>
      <c r="C1685" s="207" t="s">
        <v>592</v>
      </c>
      <c r="D1685" s="207" t="s">
        <v>3147</v>
      </c>
      <c r="E1685" s="18" t="s">
        <v>277</v>
      </c>
      <c r="F1685" s="208">
        <v>184.34200000000001</v>
      </c>
      <c r="H1685" s="33"/>
    </row>
    <row r="1686" spans="2:8" s="1" customFormat="1" ht="16.899999999999999" customHeight="1" x14ac:dyDescent="0.2">
      <c r="B1686" s="33"/>
      <c r="C1686" s="207" t="s">
        <v>609</v>
      </c>
      <c r="D1686" s="207" t="s">
        <v>3144</v>
      </c>
      <c r="E1686" s="18" t="s">
        <v>277</v>
      </c>
      <c r="F1686" s="208">
        <v>259.76900000000001</v>
      </c>
      <c r="H1686" s="33"/>
    </row>
    <row r="1687" spans="2:8" s="1" customFormat="1" ht="16.899999999999999" customHeight="1" x14ac:dyDescent="0.2">
      <c r="B1687" s="33"/>
      <c r="C1687" s="207" t="s">
        <v>614</v>
      </c>
      <c r="D1687" s="207" t="s">
        <v>615</v>
      </c>
      <c r="E1687" s="18" t="s">
        <v>492</v>
      </c>
      <c r="F1687" s="208">
        <v>461.70400000000001</v>
      </c>
      <c r="H1687" s="33"/>
    </row>
    <row r="1688" spans="2:8" s="1" customFormat="1" ht="26.45" customHeight="1" x14ac:dyDescent="0.2">
      <c r="B1688" s="33"/>
      <c r="C1688" s="202" t="s">
        <v>3232</v>
      </c>
      <c r="D1688" s="202" t="s">
        <v>187</v>
      </c>
      <c r="H1688" s="33"/>
    </row>
    <row r="1689" spans="2:8" s="1" customFormat="1" ht="16.899999999999999" customHeight="1" x14ac:dyDescent="0.2">
      <c r="B1689" s="33"/>
      <c r="C1689" s="203" t="s">
        <v>1137</v>
      </c>
      <c r="D1689" s="204" t="s">
        <v>1138</v>
      </c>
      <c r="E1689" s="205" t="s">
        <v>231</v>
      </c>
      <c r="F1689" s="206">
        <v>38.192</v>
      </c>
      <c r="H1689" s="33"/>
    </row>
    <row r="1690" spans="2:8" s="1" customFormat="1" ht="16.899999999999999" customHeight="1" x14ac:dyDescent="0.2">
      <c r="B1690" s="33"/>
      <c r="C1690" s="207" t="s">
        <v>19</v>
      </c>
      <c r="D1690" s="207" t="s">
        <v>1937</v>
      </c>
      <c r="E1690" s="18" t="s">
        <v>19</v>
      </c>
      <c r="F1690" s="208">
        <v>0</v>
      </c>
      <c r="H1690" s="33"/>
    </row>
    <row r="1691" spans="2:8" s="1" customFormat="1" ht="16.899999999999999" customHeight="1" x14ac:dyDescent="0.2">
      <c r="B1691" s="33"/>
      <c r="C1691" s="207" t="s">
        <v>19</v>
      </c>
      <c r="D1691" s="207" t="s">
        <v>2908</v>
      </c>
      <c r="E1691" s="18" t="s">
        <v>19</v>
      </c>
      <c r="F1691" s="208">
        <v>38.192</v>
      </c>
      <c r="H1691" s="33"/>
    </row>
    <row r="1692" spans="2:8" s="1" customFormat="1" ht="16.899999999999999" customHeight="1" x14ac:dyDescent="0.2">
      <c r="B1692" s="33"/>
      <c r="C1692" s="207" t="s">
        <v>1137</v>
      </c>
      <c r="D1692" s="207" t="s">
        <v>240</v>
      </c>
      <c r="E1692" s="18" t="s">
        <v>19</v>
      </c>
      <c r="F1692" s="208">
        <v>38.192</v>
      </c>
      <c r="H1692" s="33"/>
    </row>
    <row r="1693" spans="2:8" s="1" customFormat="1" ht="16.899999999999999" customHeight="1" x14ac:dyDescent="0.2">
      <c r="B1693" s="33"/>
      <c r="C1693" s="209" t="s">
        <v>3136</v>
      </c>
      <c r="H1693" s="33"/>
    </row>
    <row r="1694" spans="2:8" s="1" customFormat="1" ht="16.899999999999999" customHeight="1" x14ac:dyDescent="0.2">
      <c r="B1694" s="33"/>
      <c r="C1694" s="207" t="s">
        <v>1293</v>
      </c>
      <c r="D1694" s="207" t="s">
        <v>3156</v>
      </c>
      <c r="E1694" s="18" t="s">
        <v>231</v>
      </c>
      <c r="F1694" s="208">
        <v>38.192</v>
      </c>
      <c r="H1694" s="33"/>
    </row>
    <row r="1695" spans="2:8" s="1" customFormat="1" ht="16.899999999999999" customHeight="1" x14ac:dyDescent="0.2">
      <c r="B1695" s="33"/>
      <c r="C1695" s="207" t="s">
        <v>1587</v>
      </c>
      <c r="D1695" s="207" t="s">
        <v>3198</v>
      </c>
      <c r="E1695" s="18" t="s">
        <v>231</v>
      </c>
      <c r="F1695" s="208">
        <v>38.192</v>
      </c>
      <c r="H1695" s="33"/>
    </row>
    <row r="1696" spans="2:8" s="1" customFormat="1" ht="16.899999999999999" customHeight="1" x14ac:dyDescent="0.2">
      <c r="B1696" s="33"/>
      <c r="C1696" s="207" t="s">
        <v>1719</v>
      </c>
      <c r="D1696" s="207" t="s">
        <v>3202</v>
      </c>
      <c r="E1696" s="18" t="s">
        <v>231</v>
      </c>
      <c r="F1696" s="208">
        <v>38.192</v>
      </c>
      <c r="H1696" s="33"/>
    </row>
    <row r="1697" spans="2:8" s="1" customFormat="1" ht="16.899999999999999" customHeight="1" x14ac:dyDescent="0.2">
      <c r="B1697" s="33"/>
      <c r="C1697" s="203" t="s">
        <v>808</v>
      </c>
      <c r="D1697" s="204" t="s">
        <v>809</v>
      </c>
      <c r="E1697" s="205" t="s">
        <v>277</v>
      </c>
      <c r="F1697" s="206">
        <v>0.67500000000000004</v>
      </c>
      <c r="H1697" s="33"/>
    </row>
    <row r="1698" spans="2:8" s="1" customFormat="1" ht="16.899999999999999" customHeight="1" x14ac:dyDescent="0.2">
      <c r="B1698" s="33"/>
      <c r="C1698" s="207" t="s">
        <v>19</v>
      </c>
      <c r="D1698" s="207" t="s">
        <v>2895</v>
      </c>
      <c r="E1698" s="18" t="s">
        <v>19</v>
      </c>
      <c r="F1698" s="208">
        <v>0.67500000000000004</v>
      </c>
      <c r="H1698" s="33"/>
    </row>
    <row r="1699" spans="2:8" s="1" customFormat="1" ht="16.899999999999999" customHeight="1" x14ac:dyDescent="0.2">
      <c r="B1699" s="33"/>
      <c r="C1699" s="207" t="s">
        <v>808</v>
      </c>
      <c r="D1699" s="207" t="s">
        <v>240</v>
      </c>
      <c r="E1699" s="18" t="s">
        <v>19</v>
      </c>
      <c r="F1699" s="208">
        <v>0.67500000000000004</v>
      </c>
      <c r="H1699" s="33"/>
    </row>
    <row r="1700" spans="2:8" s="1" customFormat="1" ht="16.899999999999999" customHeight="1" x14ac:dyDescent="0.2">
      <c r="B1700" s="33"/>
      <c r="C1700" s="209" t="s">
        <v>3136</v>
      </c>
      <c r="H1700" s="33"/>
    </row>
    <row r="1701" spans="2:8" s="1" customFormat="1" ht="16.899999999999999" customHeight="1" x14ac:dyDescent="0.2">
      <c r="B1701" s="33"/>
      <c r="C1701" s="207" t="s">
        <v>907</v>
      </c>
      <c r="D1701" s="207" t="s">
        <v>3150</v>
      </c>
      <c r="E1701" s="18" t="s">
        <v>277</v>
      </c>
      <c r="F1701" s="208">
        <v>0.67500000000000004</v>
      </c>
      <c r="H1701" s="33"/>
    </row>
    <row r="1702" spans="2:8" s="1" customFormat="1" ht="16.899999999999999" customHeight="1" x14ac:dyDescent="0.2">
      <c r="B1702" s="33"/>
      <c r="C1702" s="207" t="s">
        <v>599</v>
      </c>
      <c r="D1702" s="207" t="s">
        <v>3148</v>
      </c>
      <c r="E1702" s="18" t="s">
        <v>277</v>
      </c>
      <c r="F1702" s="208">
        <v>474.28300000000002</v>
      </c>
      <c r="H1702" s="33"/>
    </row>
    <row r="1703" spans="2:8" s="1" customFormat="1" ht="16.899999999999999" customHeight="1" x14ac:dyDescent="0.2">
      <c r="B1703" s="33"/>
      <c r="C1703" s="207" t="s">
        <v>614</v>
      </c>
      <c r="D1703" s="207" t="s">
        <v>615</v>
      </c>
      <c r="E1703" s="18" t="s">
        <v>492</v>
      </c>
      <c r="F1703" s="208">
        <v>52.732999999999997</v>
      </c>
      <c r="H1703" s="33"/>
    </row>
    <row r="1704" spans="2:8" s="1" customFormat="1" ht="16.899999999999999" customHeight="1" x14ac:dyDescent="0.2">
      <c r="B1704" s="33"/>
      <c r="C1704" s="203" t="s">
        <v>811</v>
      </c>
      <c r="D1704" s="204" t="s">
        <v>812</v>
      </c>
      <c r="E1704" s="205" t="s">
        <v>277</v>
      </c>
      <c r="F1704" s="206">
        <v>87.12</v>
      </c>
      <c r="H1704" s="33"/>
    </row>
    <row r="1705" spans="2:8" s="1" customFormat="1" ht="16.899999999999999" customHeight="1" x14ac:dyDescent="0.2">
      <c r="B1705" s="33"/>
      <c r="C1705" s="207" t="s">
        <v>19</v>
      </c>
      <c r="D1705" s="207" t="s">
        <v>2893</v>
      </c>
      <c r="E1705" s="18" t="s">
        <v>19</v>
      </c>
      <c r="F1705" s="208">
        <v>87.12</v>
      </c>
      <c r="H1705" s="33"/>
    </row>
    <row r="1706" spans="2:8" s="1" customFormat="1" ht="16.899999999999999" customHeight="1" x14ac:dyDescent="0.2">
      <c r="B1706" s="33"/>
      <c r="C1706" s="207" t="s">
        <v>811</v>
      </c>
      <c r="D1706" s="207" t="s">
        <v>240</v>
      </c>
      <c r="E1706" s="18" t="s">
        <v>19</v>
      </c>
      <c r="F1706" s="208">
        <v>87.12</v>
      </c>
      <c r="H1706" s="33"/>
    </row>
    <row r="1707" spans="2:8" s="1" customFormat="1" ht="16.899999999999999" customHeight="1" x14ac:dyDescent="0.2">
      <c r="B1707" s="33"/>
      <c r="C1707" s="209" t="s">
        <v>3136</v>
      </c>
      <c r="H1707" s="33"/>
    </row>
    <row r="1708" spans="2:8" s="1" customFormat="1" ht="16.899999999999999" customHeight="1" x14ac:dyDescent="0.2">
      <c r="B1708" s="33"/>
      <c r="C1708" s="207" t="s">
        <v>901</v>
      </c>
      <c r="D1708" s="207" t="s">
        <v>3151</v>
      </c>
      <c r="E1708" s="18" t="s">
        <v>277</v>
      </c>
      <c r="F1708" s="208">
        <v>87.12</v>
      </c>
      <c r="H1708" s="33"/>
    </row>
    <row r="1709" spans="2:8" s="1" customFormat="1" ht="16.899999999999999" customHeight="1" x14ac:dyDescent="0.2">
      <c r="B1709" s="33"/>
      <c r="C1709" s="207" t="s">
        <v>599</v>
      </c>
      <c r="D1709" s="207" t="s">
        <v>3148</v>
      </c>
      <c r="E1709" s="18" t="s">
        <v>277</v>
      </c>
      <c r="F1709" s="208">
        <v>474.28300000000002</v>
      </c>
      <c r="H1709" s="33"/>
    </row>
    <row r="1710" spans="2:8" s="1" customFormat="1" ht="16.899999999999999" customHeight="1" x14ac:dyDescent="0.2">
      <c r="B1710" s="33"/>
      <c r="C1710" s="207" t="s">
        <v>614</v>
      </c>
      <c r="D1710" s="207" t="s">
        <v>615</v>
      </c>
      <c r="E1710" s="18" t="s">
        <v>492</v>
      </c>
      <c r="F1710" s="208">
        <v>52.732999999999997</v>
      </c>
      <c r="H1710" s="33"/>
    </row>
    <row r="1711" spans="2:8" s="1" customFormat="1" ht="16.899999999999999" customHeight="1" x14ac:dyDescent="0.2">
      <c r="B1711" s="33"/>
      <c r="C1711" s="203" t="s">
        <v>813</v>
      </c>
      <c r="D1711" s="204" t="s">
        <v>814</v>
      </c>
      <c r="E1711" s="205" t="s">
        <v>277</v>
      </c>
      <c r="F1711" s="206">
        <v>29.2959999999999</v>
      </c>
      <c r="H1711" s="33"/>
    </row>
    <row r="1712" spans="2:8" s="1" customFormat="1" ht="16.899999999999999" customHeight="1" x14ac:dyDescent="0.2">
      <c r="B1712" s="33"/>
      <c r="C1712" s="207" t="s">
        <v>19</v>
      </c>
      <c r="D1712" s="207" t="s">
        <v>879</v>
      </c>
      <c r="E1712" s="18" t="s">
        <v>19</v>
      </c>
      <c r="F1712" s="208">
        <v>858.98199999999997</v>
      </c>
      <c r="H1712" s="33"/>
    </row>
    <row r="1713" spans="2:8" s="1" customFormat="1" ht="16.899999999999999" customHeight="1" x14ac:dyDescent="0.2">
      <c r="B1713" s="33"/>
      <c r="C1713" s="207" t="s">
        <v>19</v>
      </c>
      <c r="D1713" s="207" t="s">
        <v>2876</v>
      </c>
      <c r="E1713" s="18" t="s">
        <v>19</v>
      </c>
      <c r="F1713" s="208">
        <v>-829.68600000000004</v>
      </c>
      <c r="H1713" s="33"/>
    </row>
    <row r="1714" spans="2:8" s="1" customFormat="1" ht="16.899999999999999" customHeight="1" x14ac:dyDescent="0.2">
      <c r="B1714" s="33"/>
      <c r="C1714" s="207" t="s">
        <v>813</v>
      </c>
      <c r="D1714" s="207" t="s">
        <v>240</v>
      </c>
      <c r="E1714" s="18" t="s">
        <v>19</v>
      </c>
      <c r="F1714" s="208">
        <v>29.2959999999999</v>
      </c>
      <c r="H1714" s="33"/>
    </row>
    <row r="1715" spans="2:8" s="1" customFormat="1" ht="16.899999999999999" customHeight="1" x14ac:dyDescent="0.2">
      <c r="B1715" s="33"/>
      <c r="C1715" s="209" t="s">
        <v>3136</v>
      </c>
      <c r="H1715" s="33"/>
    </row>
    <row r="1716" spans="2:8" s="1" customFormat="1" ht="16.899999999999999" customHeight="1" x14ac:dyDescent="0.2">
      <c r="B1716" s="33"/>
      <c r="C1716" s="207" t="s">
        <v>614</v>
      </c>
      <c r="D1716" s="207" t="s">
        <v>615</v>
      </c>
      <c r="E1716" s="18" t="s">
        <v>492</v>
      </c>
      <c r="F1716" s="208">
        <v>29.2959999999999</v>
      </c>
      <c r="H1716" s="33"/>
    </row>
    <row r="1717" spans="2:8" s="1" customFormat="1" ht="16.899999999999999" customHeight="1" x14ac:dyDescent="0.2">
      <c r="B1717" s="33"/>
      <c r="C1717" s="207" t="s">
        <v>599</v>
      </c>
      <c r="D1717" s="207" t="s">
        <v>3148</v>
      </c>
      <c r="E1717" s="18" t="s">
        <v>277</v>
      </c>
      <c r="F1717" s="208">
        <v>474.28300000000002</v>
      </c>
      <c r="H1717" s="33"/>
    </row>
    <row r="1718" spans="2:8" s="1" customFormat="1" ht="16.899999999999999" customHeight="1" x14ac:dyDescent="0.2">
      <c r="B1718" s="33"/>
      <c r="C1718" s="207" t="s">
        <v>609</v>
      </c>
      <c r="D1718" s="207" t="s">
        <v>3144</v>
      </c>
      <c r="E1718" s="18" t="s">
        <v>277</v>
      </c>
      <c r="F1718" s="208">
        <v>858.98199999999997</v>
      </c>
      <c r="H1718" s="33"/>
    </row>
    <row r="1719" spans="2:8" s="1" customFormat="1" ht="16.899999999999999" customHeight="1" x14ac:dyDescent="0.2">
      <c r="B1719" s="33"/>
      <c r="C1719" s="203" t="s">
        <v>1145</v>
      </c>
      <c r="D1719" s="204" t="s">
        <v>2820</v>
      </c>
      <c r="E1719" s="205" t="s">
        <v>231</v>
      </c>
      <c r="F1719" s="206">
        <v>15</v>
      </c>
      <c r="H1719" s="33"/>
    </row>
    <row r="1720" spans="2:8" s="1" customFormat="1" ht="16.899999999999999" customHeight="1" x14ac:dyDescent="0.2">
      <c r="B1720" s="33"/>
      <c r="C1720" s="207" t="s">
        <v>19</v>
      </c>
      <c r="D1720" s="207" t="s">
        <v>2899</v>
      </c>
      <c r="E1720" s="18" t="s">
        <v>19</v>
      </c>
      <c r="F1720" s="208">
        <v>15</v>
      </c>
      <c r="H1720" s="33"/>
    </row>
    <row r="1721" spans="2:8" s="1" customFormat="1" ht="16.899999999999999" customHeight="1" x14ac:dyDescent="0.2">
      <c r="B1721" s="33"/>
      <c r="C1721" s="207" t="s">
        <v>1145</v>
      </c>
      <c r="D1721" s="207" t="s">
        <v>240</v>
      </c>
      <c r="E1721" s="18" t="s">
        <v>19</v>
      </c>
      <c r="F1721" s="208">
        <v>15</v>
      </c>
      <c r="H1721" s="33"/>
    </row>
    <row r="1722" spans="2:8" s="1" customFormat="1" ht="16.899999999999999" customHeight="1" x14ac:dyDescent="0.2">
      <c r="B1722" s="33"/>
      <c r="C1722" s="209" t="s">
        <v>3136</v>
      </c>
      <c r="H1722" s="33"/>
    </row>
    <row r="1723" spans="2:8" s="1" customFormat="1" ht="16.899999999999999" customHeight="1" x14ac:dyDescent="0.2">
      <c r="B1723" s="33"/>
      <c r="C1723" s="207" t="s">
        <v>1461</v>
      </c>
      <c r="D1723" s="207" t="s">
        <v>3199</v>
      </c>
      <c r="E1723" s="18" t="s">
        <v>231</v>
      </c>
      <c r="F1723" s="208">
        <v>15</v>
      </c>
      <c r="H1723" s="33"/>
    </row>
    <row r="1724" spans="2:8" s="1" customFormat="1" ht="16.899999999999999" customHeight="1" x14ac:dyDescent="0.2">
      <c r="B1724" s="33"/>
      <c r="C1724" s="207" t="s">
        <v>1166</v>
      </c>
      <c r="D1724" s="207" t="s">
        <v>3157</v>
      </c>
      <c r="E1724" s="18" t="s">
        <v>231</v>
      </c>
      <c r="F1724" s="208">
        <v>15</v>
      </c>
      <c r="H1724" s="33"/>
    </row>
    <row r="1725" spans="2:8" s="1" customFormat="1" ht="16.899999999999999" customHeight="1" x14ac:dyDescent="0.2">
      <c r="B1725" s="33"/>
      <c r="C1725" s="207" t="s">
        <v>1535</v>
      </c>
      <c r="D1725" s="207" t="s">
        <v>3195</v>
      </c>
      <c r="E1725" s="18" t="s">
        <v>231</v>
      </c>
      <c r="F1725" s="208">
        <v>15</v>
      </c>
      <c r="H1725" s="33"/>
    </row>
    <row r="1726" spans="2:8" s="1" customFormat="1" ht="16.899999999999999" customHeight="1" x14ac:dyDescent="0.2">
      <c r="B1726" s="33"/>
      <c r="C1726" s="207" t="s">
        <v>1564</v>
      </c>
      <c r="D1726" s="207" t="s">
        <v>3233</v>
      </c>
      <c r="E1726" s="18" t="s">
        <v>231</v>
      </c>
      <c r="F1726" s="208">
        <v>15</v>
      </c>
      <c r="H1726" s="33"/>
    </row>
    <row r="1727" spans="2:8" s="1" customFormat="1" ht="16.899999999999999" customHeight="1" x14ac:dyDescent="0.2">
      <c r="B1727" s="33"/>
      <c r="C1727" s="207" t="s">
        <v>1872</v>
      </c>
      <c r="D1727" s="207" t="s">
        <v>3215</v>
      </c>
      <c r="E1727" s="18" t="s">
        <v>277</v>
      </c>
      <c r="F1727" s="208">
        <v>782.38099999999997</v>
      </c>
      <c r="H1727" s="33"/>
    </row>
    <row r="1728" spans="2:8" s="1" customFormat="1" ht="16.899999999999999" customHeight="1" x14ac:dyDescent="0.2">
      <c r="B1728" s="33"/>
      <c r="C1728" s="207" t="s">
        <v>1699</v>
      </c>
      <c r="D1728" s="207" t="s">
        <v>3200</v>
      </c>
      <c r="E1728" s="18" t="s">
        <v>231</v>
      </c>
      <c r="F1728" s="208">
        <v>15</v>
      </c>
      <c r="H1728" s="33"/>
    </row>
    <row r="1729" spans="2:8" s="1" customFormat="1" ht="16.899999999999999" customHeight="1" x14ac:dyDescent="0.2">
      <c r="B1729" s="33"/>
      <c r="C1729" s="207" t="s">
        <v>1289</v>
      </c>
      <c r="D1729" s="207" t="s">
        <v>3164</v>
      </c>
      <c r="E1729" s="18" t="s">
        <v>231</v>
      </c>
      <c r="F1729" s="208">
        <v>15</v>
      </c>
      <c r="H1729" s="33"/>
    </row>
    <row r="1730" spans="2:8" s="1" customFormat="1" ht="16.899999999999999" customHeight="1" x14ac:dyDescent="0.2">
      <c r="B1730" s="33"/>
      <c r="C1730" s="203" t="s">
        <v>819</v>
      </c>
      <c r="D1730" s="204" t="s">
        <v>820</v>
      </c>
      <c r="E1730" s="205" t="s">
        <v>277</v>
      </c>
      <c r="F1730" s="206">
        <v>357.19200000000001</v>
      </c>
      <c r="H1730" s="33"/>
    </row>
    <row r="1731" spans="2:8" s="1" customFormat="1" ht="16.899999999999999" customHeight="1" x14ac:dyDescent="0.2">
      <c r="B1731" s="33"/>
      <c r="C1731" s="207" t="s">
        <v>19</v>
      </c>
      <c r="D1731" s="207" t="s">
        <v>2879</v>
      </c>
      <c r="E1731" s="18" t="s">
        <v>19</v>
      </c>
      <c r="F1731" s="208">
        <v>357.19200000000001</v>
      </c>
      <c r="H1731" s="33"/>
    </row>
    <row r="1732" spans="2:8" s="1" customFormat="1" ht="16.899999999999999" customHeight="1" x14ac:dyDescent="0.2">
      <c r="B1732" s="33"/>
      <c r="C1732" s="207" t="s">
        <v>819</v>
      </c>
      <c r="D1732" s="207" t="s">
        <v>240</v>
      </c>
      <c r="E1732" s="18" t="s">
        <v>19</v>
      </c>
      <c r="F1732" s="208">
        <v>357.19200000000001</v>
      </c>
      <c r="H1732" s="33"/>
    </row>
    <row r="1733" spans="2:8" s="1" customFormat="1" ht="16.899999999999999" customHeight="1" x14ac:dyDescent="0.2">
      <c r="B1733" s="33"/>
      <c r="C1733" s="209" t="s">
        <v>3136</v>
      </c>
      <c r="H1733" s="33"/>
    </row>
    <row r="1734" spans="2:8" s="1" customFormat="1" ht="16.899999999999999" customHeight="1" x14ac:dyDescent="0.2">
      <c r="B1734" s="33"/>
      <c r="C1734" s="207" t="s">
        <v>882</v>
      </c>
      <c r="D1734" s="207" t="s">
        <v>3152</v>
      </c>
      <c r="E1734" s="18" t="s">
        <v>277</v>
      </c>
      <c r="F1734" s="208">
        <v>357.19200000000001</v>
      </c>
      <c r="H1734" s="33"/>
    </row>
    <row r="1735" spans="2:8" s="1" customFormat="1" ht="16.899999999999999" customHeight="1" x14ac:dyDescent="0.2">
      <c r="B1735" s="33"/>
      <c r="C1735" s="207" t="s">
        <v>599</v>
      </c>
      <c r="D1735" s="207" t="s">
        <v>3148</v>
      </c>
      <c r="E1735" s="18" t="s">
        <v>277</v>
      </c>
      <c r="F1735" s="208">
        <v>474.28300000000002</v>
      </c>
      <c r="H1735" s="33"/>
    </row>
    <row r="1736" spans="2:8" s="1" customFormat="1" ht="16.899999999999999" customHeight="1" x14ac:dyDescent="0.2">
      <c r="B1736" s="33"/>
      <c r="C1736" s="207" t="s">
        <v>614</v>
      </c>
      <c r="D1736" s="207" t="s">
        <v>615</v>
      </c>
      <c r="E1736" s="18" t="s">
        <v>492</v>
      </c>
      <c r="F1736" s="208">
        <v>52.732999999999997</v>
      </c>
      <c r="H1736" s="33"/>
    </row>
    <row r="1737" spans="2:8" s="1" customFormat="1" ht="16.899999999999999" customHeight="1" x14ac:dyDescent="0.2">
      <c r="B1737" s="33"/>
      <c r="C1737" s="207" t="s">
        <v>890</v>
      </c>
      <c r="D1737" s="207" t="s">
        <v>891</v>
      </c>
      <c r="E1737" s="18" t="s">
        <v>492</v>
      </c>
      <c r="F1737" s="208">
        <v>642.94600000000003</v>
      </c>
      <c r="H1737" s="33"/>
    </row>
    <row r="1738" spans="2:8" s="1" customFormat="1" ht="16.899999999999999" customHeight="1" x14ac:dyDescent="0.2">
      <c r="B1738" s="33"/>
      <c r="C1738" s="203" t="s">
        <v>1351</v>
      </c>
      <c r="D1738" s="204" t="s">
        <v>2822</v>
      </c>
      <c r="E1738" s="205" t="s">
        <v>396</v>
      </c>
      <c r="F1738" s="206">
        <v>870.57</v>
      </c>
      <c r="H1738" s="33"/>
    </row>
    <row r="1739" spans="2:8" s="1" customFormat="1" ht="16.899999999999999" customHeight="1" x14ac:dyDescent="0.2">
      <c r="B1739" s="33"/>
      <c r="C1739" s="207" t="s">
        <v>1351</v>
      </c>
      <c r="D1739" s="207" t="s">
        <v>2823</v>
      </c>
      <c r="E1739" s="18" t="s">
        <v>19</v>
      </c>
      <c r="F1739" s="208">
        <v>870.57</v>
      </c>
      <c r="H1739" s="33"/>
    </row>
    <row r="1740" spans="2:8" s="1" customFormat="1" ht="16.899999999999999" customHeight="1" x14ac:dyDescent="0.2">
      <c r="B1740" s="33"/>
      <c r="C1740" s="209" t="s">
        <v>3136</v>
      </c>
      <c r="H1740" s="33"/>
    </row>
    <row r="1741" spans="2:8" s="1" customFormat="1" ht="16.899999999999999" customHeight="1" x14ac:dyDescent="0.2">
      <c r="B1741" s="33"/>
      <c r="C1741" s="207" t="s">
        <v>322</v>
      </c>
      <c r="D1741" s="207" t="s">
        <v>3234</v>
      </c>
      <c r="E1741" s="18" t="s">
        <v>231</v>
      </c>
      <c r="F1741" s="208">
        <v>2374.2820000000002</v>
      </c>
      <c r="H1741" s="33"/>
    </row>
    <row r="1742" spans="2:8" s="1" customFormat="1" ht="16.899999999999999" customHeight="1" x14ac:dyDescent="0.2">
      <c r="B1742" s="33"/>
      <c r="C1742" s="207" t="s">
        <v>299</v>
      </c>
      <c r="D1742" s="207" t="s">
        <v>3219</v>
      </c>
      <c r="E1742" s="18" t="s">
        <v>231</v>
      </c>
      <c r="F1742" s="208">
        <v>2374.2820000000002</v>
      </c>
      <c r="H1742" s="33"/>
    </row>
    <row r="1743" spans="2:8" s="1" customFormat="1" ht="16.899999999999999" customHeight="1" x14ac:dyDescent="0.2">
      <c r="B1743" s="33"/>
      <c r="C1743" s="207" t="s">
        <v>1872</v>
      </c>
      <c r="D1743" s="207" t="s">
        <v>3215</v>
      </c>
      <c r="E1743" s="18" t="s">
        <v>277</v>
      </c>
      <c r="F1743" s="208">
        <v>782.38099999999997</v>
      </c>
      <c r="H1743" s="33"/>
    </row>
    <row r="1744" spans="2:8" s="1" customFormat="1" ht="16.899999999999999" customHeight="1" x14ac:dyDescent="0.2">
      <c r="B1744" s="33"/>
      <c r="C1744" s="207" t="s">
        <v>1427</v>
      </c>
      <c r="D1744" s="207" t="s">
        <v>3176</v>
      </c>
      <c r="E1744" s="18" t="s">
        <v>231</v>
      </c>
      <c r="F1744" s="208">
        <v>2374.2820000000002</v>
      </c>
      <c r="H1744" s="33"/>
    </row>
    <row r="1745" spans="2:8" s="1" customFormat="1" ht="16.899999999999999" customHeight="1" x14ac:dyDescent="0.2">
      <c r="B1745" s="33"/>
      <c r="C1745" s="203" t="s">
        <v>603</v>
      </c>
      <c r="D1745" s="204" t="s">
        <v>822</v>
      </c>
      <c r="E1745" s="205" t="s">
        <v>277</v>
      </c>
      <c r="F1745" s="206">
        <v>474.28300000000002</v>
      </c>
      <c r="H1745" s="33"/>
    </row>
    <row r="1746" spans="2:8" s="1" customFormat="1" ht="16.899999999999999" customHeight="1" x14ac:dyDescent="0.2">
      <c r="B1746" s="33"/>
      <c r="C1746" s="207" t="s">
        <v>19</v>
      </c>
      <c r="D1746" s="207" t="s">
        <v>873</v>
      </c>
      <c r="E1746" s="18" t="s">
        <v>19</v>
      </c>
      <c r="F1746" s="208">
        <v>444.98700000000002</v>
      </c>
      <c r="H1746" s="33"/>
    </row>
    <row r="1747" spans="2:8" s="1" customFormat="1" ht="16.899999999999999" customHeight="1" x14ac:dyDescent="0.2">
      <c r="B1747" s="33"/>
      <c r="C1747" s="207" t="s">
        <v>19</v>
      </c>
      <c r="D1747" s="207" t="s">
        <v>813</v>
      </c>
      <c r="E1747" s="18" t="s">
        <v>19</v>
      </c>
      <c r="F1747" s="208">
        <v>29.295999999999999</v>
      </c>
      <c r="H1747" s="33"/>
    </row>
    <row r="1748" spans="2:8" s="1" customFormat="1" ht="16.899999999999999" customHeight="1" x14ac:dyDescent="0.2">
      <c r="B1748" s="33"/>
      <c r="C1748" s="207" t="s">
        <v>603</v>
      </c>
      <c r="D1748" s="207" t="s">
        <v>240</v>
      </c>
      <c r="E1748" s="18" t="s">
        <v>19</v>
      </c>
      <c r="F1748" s="208">
        <v>474.28300000000002</v>
      </c>
      <c r="H1748" s="33"/>
    </row>
    <row r="1749" spans="2:8" s="1" customFormat="1" ht="16.899999999999999" customHeight="1" x14ac:dyDescent="0.2">
      <c r="B1749" s="33"/>
      <c r="C1749" s="209" t="s">
        <v>3136</v>
      </c>
      <c r="H1749" s="33"/>
    </row>
    <row r="1750" spans="2:8" s="1" customFormat="1" ht="16.899999999999999" customHeight="1" x14ac:dyDescent="0.2">
      <c r="B1750" s="33"/>
      <c r="C1750" s="207" t="s">
        <v>599</v>
      </c>
      <c r="D1750" s="207" t="s">
        <v>3148</v>
      </c>
      <c r="E1750" s="18" t="s">
        <v>277</v>
      </c>
      <c r="F1750" s="208">
        <v>474.28300000000002</v>
      </c>
      <c r="H1750" s="33"/>
    </row>
    <row r="1751" spans="2:8" s="1" customFormat="1" ht="16.899999999999999" customHeight="1" x14ac:dyDescent="0.2">
      <c r="B1751" s="33"/>
      <c r="C1751" s="207" t="s">
        <v>1226</v>
      </c>
      <c r="D1751" s="207" t="s">
        <v>3165</v>
      </c>
      <c r="E1751" s="18" t="s">
        <v>277</v>
      </c>
      <c r="F1751" s="208">
        <v>230.404</v>
      </c>
      <c r="H1751" s="33"/>
    </row>
    <row r="1752" spans="2:8" s="1" customFormat="1" ht="16.899999999999999" customHeight="1" x14ac:dyDescent="0.2">
      <c r="B1752" s="33"/>
      <c r="C1752" s="207" t="s">
        <v>861</v>
      </c>
      <c r="D1752" s="207" t="s">
        <v>3153</v>
      </c>
      <c r="E1752" s="18" t="s">
        <v>277</v>
      </c>
      <c r="F1752" s="208">
        <v>243.87899999999999</v>
      </c>
      <c r="H1752" s="33"/>
    </row>
    <row r="1753" spans="2:8" s="1" customFormat="1" ht="16.899999999999999" customHeight="1" x14ac:dyDescent="0.2">
      <c r="B1753" s="33"/>
      <c r="C1753" s="207" t="s">
        <v>1234</v>
      </c>
      <c r="D1753" s="207" t="s">
        <v>3166</v>
      </c>
      <c r="E1753" s="18" t="s">
        <v>277</v>
      </c>
      <c r="F1753" s="208">
        <v>230.404</v>
      </c>
      <c r="H1753" s="33"/>
    </row>
    <row r="1754" spans="2:8" s="1" customFormat="1" ht="16.899999999999999" customHeight="1" x14ac:dyDescent="0.2">
      <c r="B1754" s="33"/>
      <c r="C1754" s="207" t="s">
        <v>592</v>
      </c>
      <c r="D1754" s="207" t="s">
        <v>3147</v>
      </c>
      <c r="E1754" s="18" t="s">
        <v>277</v>
      </c>
      <c r="F1754" s="208">
        <v>243.87899999999999</v>
      </c>
      <c r="H1754" s="33"/>
    </row>
    <row r="1755" spans="2:8" s="1" customFormat="1" ht="16.899999999999999" customHeight="1" x14ac:dyDescent="0.2">
      <c r="B1755" s="33"/>
      <c r="C1755" s="207" t="s">
        <v>605</v>
      </c>
      <c r="D1755" s="207" t="s">
        <v>3143</v>
      </c>
      <c r="E1755" s="18" t="s">
        <v>492</v>
      </c>
      <c r="F1755" s="208">
        <v>853.70899999999995</v>
      </c>
      <c r="H1755" s="33"/>
    </row>
    <row r="1756" spans="2:8" s="1" customFormat="1" ht="16.899999999999999" customHeight="1" x14ac:dyDescent="0.2">
      <c r="B1756" s="33"/>
      <c r="C1756" s="207" t="s">
        <v>609</v>
      </c>
      <c r="D1756" s="207" t="s">
        <v>3144</v>
      </c>
      <c r="E1756" s="18" t="s">
        <v>277</v>
      </c>
      <c r="F1756" s="208">
        <v>858.98199999999997</v>
      </c>
      <c r="H1756" s="33"/>
    </row>
    <row r="1757" spans="2:8" s="1" customFormat="1" ht="16.899999999999999" customHeight="1" x14ac:dyDescent="0.2">
      <c r="B1757" s="33"/>
      <c r="C1757" s="203" t="s">
        <v>2826</v>
      </c>
      <c r="D1757" s="204" t="s">
        <v>2827</v>
      </c>
      <c r="E1757" s="205" t="s">
        <v>396</v>
      </c>
      <c r="F1757" s="206">
        <v>792</v>
      </c>
      <c r="H1757" s="33"/>
    </row>
    <row r="1758" spans="2:8" s="1" customFormat="1" ht="16.899999999999999" customHeight="1" x14ac:dyDescent="0.2">
      <c r="B1758" s="33"/>
      <c r="C1758" s="207" t="s">
        <v>2826</v>
      </c>
      <c r="D1758" s="207" t="s">
        <v>2930</v>
      </c>
      <c r="E1758" s="18" t="s">
        <v>19</v>
      </c>
      <c r="F1758" s="208">
        <v>792</v>
      </c>
      <c r="H1758" s="33"/>
    </row>
    <row r="1759" spans="2:8" s="1" customFormat="1" ht="16.899999999999999" customHeight="1" x14ac:dyDescent="0.2">
      <c r="B1759" s="33"/>
      <c r="C1759" s="209" t="s">
        <v>3136</v>
      </c>
      <c r="H1759" s="33"/>
    </row>
    <row r="1760" spans="2:8" s="1" customFormat="1" ht="16.899999999999999" customHeight="1" x14ac:dyDescent="0.2">
      <c r="B1760" s="33"/>
      <c r="C1760" s="207" t="s">
        <v>2926</v>
      </c>
      <c r="D1760" s="207" t="s">
        <v>3235</v>
      </c>
      <c r="E1760" s="18" t="s">
        <v>396</v>
      </c>
      <c r="F1760" s="208">
        <v>792</v>
      </c>
      <c r="H1760" s="33"/>
    </row>
    <row r="1761" spans="2:8" s="1" customFormat="1" ht="16.899999999999999" customHeight="1" x14ac:dyDescent="0.2">
      <c r="B1761" s="33"/>
      <c r="C1761" s="207" t="s">
        <v>1872</v>
      </c>
      <c r="D1761" s="207" t="s">
        <v>3215</v>
      </c>
      <c r="E1761" s="18" t="s">
        <v>277</v>
      </c>
      <c r="F1761" s="208">
        <v>782.38099999999997</v>
      </c>
      <c r="H1761" s="33"/>
    </row>
    <row r="1762" spans="2:8" s="1" customFormat="1" ht="16.899999999999999" customHeight="1" x14ac:dyDescent="0.2">
      <c r="B1762" s="33"/>
      <c r="C1762" s="207" t="s">
        <v>848</v>
      </c>
      <c r="D1762" s="207" t="s">
        <v>3236</v>
      </c>
      <c r="E1762" s="18" t="s">
        <v>231</v>
      </c>
      <c r="F1762" s="208">
        <v>2577.1680000000001</v>
      </c>
      <c r="H1762" s="33"/>
    </row>
    <row r="1763" spans="2:8" s="1" customFormat="1" ht="16.899999999999999" customHeight="1" x14ac:dyDescent="0.2">
      <c r="B1763" s="33"/>
      <c r="C1763" s="207" t="s">
        <v>866</v>
      </c>
      <c r="D1763" s="207" t="s">
        <v>3189</v>
      </c>
      <c r="E1763" s="18" t="s">
        <v>231</v>
      </c>
      <c r="F1763" s="208">
        <v>871.2</v>
      </c>
      <c r="H1763" s="33"/>
    </row>
    <row r="1764" spans="2:8" s="1" customFormat="1" ht="16.899999999999999" customHeight="1" x14ac:dyDescent="0.2">
      <c r="B1764" s="33"/>
      <c r="C1764" s="207" t="s">
        <v>882</v>
      </c>
      <c r="D1764" s="207" t="s">
        <v>3152</v>
      </c>
      <c r="E1764" s="18" t="s">
        <v>277</v>
      </c>
      <c r="F1764" s="208">
        <v>357.19200000000001</v>
      </c>
      <c r="H1764" s="33"/>
    </row>
    <row r="1765" spans="2:8" s="1" customFormat="1" ht="16.899999999999999" customHeight="1" x14ac:dyDescent="0.2">
      <c r="B1765" s="33"/>
      <c r="C1765" s="207" t="s">
        <v>619</v>
      </c>
      <c r="D1765" s="207" t="s">
        <v>3190</v>
      </c>
      <c r="E1765" s="18" t="s">
        <v>396</v>
      </c>
      <c r="F1765" s="208">
        <v>792</v>
      </c>
      <c r="H1765" s="33"/>
    </row>
    <row r="1766" spans="2:8" s="1" customFormat="1" ht="16.899999999999999" customHeight="1" x14ac:dyDescent="0.2">
      <c r="B1766" s="33"/>
      <c r="C1766" s="207" t="s">
        <v>901</v>
      </c>
      <c r="D1766" s="207" t="s">
        <v>3151</v>
      </c>
      <c r="E1766" s="18" t="s">
        <v>277</v>
      </c>
      <c r="F1766" s="208">
        <v>87.12</v>
      </c>
      <c r="H1766" s="33"/>
    </row>
    <row r="1767" spans="2:8" s="1" customFormat="1" ht="16.899999999999999" customHeight="1" x14ac:dyDescent="0.2">
      <c r="B1767" s="33"/>
      <c r="C1767" s="207" t="s">
        <v>2950</v>
      </c>
      <c r="D1767" s="207" t="s">
        <v>3237</v>
      </c>
      <c r="E1767" s="18" t="s">
        <v>396</v>
      </c>
      <c r="F1767" s="208">
        <v>792</v>
      </c>
      <c r="H1767" s="33"/>
    </row>
    <row r="1768" spans="2:8" s="1" customFormat="1" ht="16.899999999999999" customHeight="1" x14ac:dyDescent="0.2">
      <c r="B1768" s="33"/>
      <c r="C1768" s="207" t="s">
        <v>1782</v>
      </c>
      <c r="D1768" s="207" t="s">
        <v>3192</v>
      </c>
      <c r="E1768" s="18" t="s">
        <v>396</v>
      </c>
      <c r="F1768" s="208">
        <v>817.6</v>
      </c>
      <c r="H1768" s="33"/>
    </row>
    <row r="1769" spans="2:8" s="1" customFormat="1" ht="16.899999999999999" customHeight="1" x14ac:dyDescent="0.2">
      <c r="B1769" s="33"/>
      <c r="C1769" s="207" t="s">
        <v>986</v>
      </c>
      <c r="D1769" s="207" t="s">
        <v>3211</v>
      </c>
      <c r="E1769" s="18" t="s">
        <v>396</v>
      </c>
      <c r="F1769" s="208">
        <v>792</v>
      </c>
      <c r="H1769" s="33"/>
    </row>
    <row r="1770" spans="2:8" s="1" customFormat="1" ht="16.899999999999999" customHeight="1" x14ac:dyDescent="0.2">
      <c r="B1770" s="33"/>
      <c r="C1770" s="207" t="s">
        <v>2931</v>
      </c>
      <c r="D1770" s="207" t="s">
        <v>2932</v>
      </c>
      <c r="E1770" s="18" t="s">
        <v>396</v>
      </c>
      <c r="F1770" s="208">
        <v>803.88</v>
      </c>
      <c r="H1770" s="33"/>
    </row>
    <row r="1771" spans="2:8" s="1" customFormat="1" ht="16.899999999999999" customHeight="1" x14ac:dyDescent="0.2">
      <c r="B1771" s="33"/>
      <c r="C1771" s="203" t="s">
        <v>824</v>
      </c>
      <c r="D1771" s="204" t="s">
        <v>2829</v>
      </c>
      <c r="E1771" s="205" t="s">
        <v>277</v>
      </c>
      <c r="F1771" s="206">
        <v>1303.9690000000001</v>
      </c>
      <c r="H1771" s="33"/>
    </row>
    <row r="1772" spans="2:8" s="1" customFormat="1" ht="16.899999999999999" customHeight="1" x14ac:dyDescent="0.2">
      <c r="B1772" s="33"/>
      <c r="C1772" s="207" t="s">
        <v>19</v>
      </c>
      <c r="D1772" s="207" t="s">
        <v>2851</v>
      </c>
      <c r="E1772" s="18" t="s">
        <v>19</v>
      </c>
      <c r="F1772" s="208">
        <v>0</v>
      </c>
      <c r="H1772" s="33"/>
    </row>
    <row r="1773" spans="2:8" s="1" customFormat="1" ht="16.899999999999999" customHeight="1" x14ac:dyDescent="0.2">
      <c r="B1773" s="33"/>
      <c r="C1773" s="207" t="s">
        <v>19</v>
      </c>
      <c r="D1773" s="207" t="s">
        <v>2852</v>
      </c>
      <c r="E1773" s="18" t="s">
        <v>19</v>
      </c>
      <c r="F1773" s="208">
        <v>1417.442</v>
      </c>
      <c r="H1773" s="33"/>
    </row>
    <row r="1774" spans="2:8" s="1" customFormat="1" ht="16.899999999999999" customHeight="1" x14ac:dyDescent="0.2">
      <c r="B1774" s="33"/>
      <c r="C1774" s="207" t="s">
        <v>19</v>
      </c>
      <c r="D1774" s="207" t="s">
        <v>842</v>
      </c>
      <c r="E1774" s="18" t="s">
        <v>19</v>
      </c>
      <c r="F1774" s="208">
        <v>0</v>
      </c>
      <c r="H1774" s="33"/>
    </row>
    <row r="1775" spans="2:8" s="1" customFormat="1" ht="16.899999999999999" customHeight="1" x14ac:dyDescent="0.2">
      <c r="B1775" s="33"/>
      <c r="C1775" s="207" t="s">
        <v>19</v>
      </c>
      <c r="D1775" s="207" t="s">
        <v>2853</v>
      </c>
      <c r="E1775" s="18" t="s">
        <v>19</v>
      </c>
      <c r="F1775" s="208">
        <v>16.7</v>
      </c>
      <c r="H1775" s="33"/>
    </row>
    <row r="1776" spans="2:8" s="1" customFormat="1" ht="16.899999999999999" customHeight="1" x14ac:dyDescent="0.2">
      <c r="B1776" s="33"/>
      <c r="C1776" s="207" t="s">
        <v>19</v>
      </c>
      <c r="D1776" s="207" t="s">
        <v>2854</v>
      </c>
      <c r="E1776" s="18" t="s">
        <v>19</v>
      </c>
      <c r="F1776" s="208">
        <v>6.5629999999999997</v>
      </c>
      <c r="H1776" s="33"/>
    </row>
    <row r="1777" spans="2:8" s="1" customFormat="1" ht="16.899999999999999" customHeight="1" x14ac:dyDescent="0.2">
      <c r="B1777" s="33"/>
      <c r="C1777" s="207" t="s">
        <v>19</v>
      </c>
      <c r="D1777" s="207" t="s">
        <v>1200</v>
      </c>
      <c r="E1777" s="18" t="s">
        <v>19</v>
      </c>
      <c r="F1777" s="208">
        <v>0</v>
      </c>
      <c r="H1777" s="33"/>
    </row>
    <row r="1778" spans="2:8" s="1" customFormat="1" ht="16.899999999999999" customHeight="1" x14ac:dyDescent="0.2">
      <c r="B1778" s="33"/>
      <c r="C1778" s="207" t="s">
        <v>19</v>
      </c>
      <c r="D1778" s="207" t="s">
        <v>2855</v>
      </c>
      <c r="E1778" s="18" t="s">
        <v>19</v>
      </c>
      <c r="F1778" s="208">
        <v>-6.15</v>
      </c>
      <c r="H1778" s="33"/>
    </row>
    <row r="1779" spans="2:8" s="1" customFormat="1" ht="16.899999999999999" customHeight="1" x14ac:dyDescent="0.2">
      <c r="B1779" s="33"/>
      <c r="C1779" s="207" t="s">
        <v>19</v>
      </c>
      <c r="D1779" s="207" t="s">
        <v>1628</v>
      </c>
      <c r="E1779" s="18" t="s">
        <v>19</v>
      </c>
      <c r="F1779" s="208">
        <v>-130.58600000000001</v>
      </c>
      <c r="H1779" s="33"/>
    </row>
    <row r="1780" spans="2:8" s="1" customFormat="1" ht="16.899999999999999" customHeight="1" x14ac:dyDescent="0.2">
      <c r="B1780" s="33"/>
      <c r="C1780" s="207" t="s">
        <v>824</v>
      </c>
      <c r="D1780" s="207" t="s">
        <v>310</v>
      </c>
      <c r="E1780" s="18" t="s">
        <v>19</v>
      </c>
      <c r="F1780" s="208">
        <v>1303.9690000000001</v>
      </c>
      <c r="H1780" s="33"/>
    </row>
    <row r="1781" spans="2:8" s="1" customFormat="1" ht="16.899999999999999" customHeight="1" x14ac:dyDescent="0.2">
      <c r="B1781" s="33"/>
      <c r="C1781" s="209" t="s">
        <v>3136</v>
      </c>
      <c r="H1781" s="33"/>
    </row>
    <row r="1782" spans="2:8" s="1" customFormat="1" ht="16.899999999999999" customHeight="1" x14ac:dyDescent="0.2">
      <c r="B1782" s="33"/>
      <c r="C1782" s="207" t="s">
        <v>1872</v>
      </c>
      <c r="D1782" s="207" t="s">
        <v>3215</v>
      </c>
      <c r="E1782" s="18" t="s">
        <v>277</v>
      </c>
      <c r="F1782" s="208">
        <v>782.38099999999997</v>
      </c>
      <c r="H1782" s="33"/>
    </row>
    <row r="1783" spans="2:8" s="1" customFormat="1" ht="16.899999999999999" customHeight="1" x14ac:dyDescent="0.2">
      <c r="B1783" s="33"/>
      <c r="C1783" s="207" t="s">
        <v>1613</v>
      </c>
      <c r="D1783" s="207" t="s">
        <v>3204</v>
      </c>
      <c r="E1783" s="18" t="s">
        <v>277</v>
      </c>
      <c r="F1783" s="208">
        <v>65.197999999999993</v>
      </c>
      <c r="H1783" s="33"/>
    </row>
    <row r="1784" spans="2:8" s="1" customFormat="1" ht="16.899999999999999" customHeight="1" x14ac:dyDescent="0.2">
      <c r="B1784" s="33"/>
      <c r="C1784" s="207" t="s">
        <v>1880</v>
      </c>
      <c r="D1784" s="207" t="s">
        <v>3216</v>
      </c>
      <c r="E1784" s="18" t="s">
        <v>277</v>
      </c>
      <c r="F1784" s="208">
        <v>391.19099999999997</v>
      </c>
      <c r="H1784" s="33"/>
    </row>
    <row r="1785" spans="2:8" s="1" customFormat="1" ht="16.899999999999999" customHeight="1" x14ac:dyDescent="0.2">
      <c r="B1785" s="33"/>
      <c r="C1785" s="207" t="s">
        <v>1884</v>
      </c>
      <c r="D1785" s="207" t="s">
        <v>3217</v>
      </c>
      <c r="E1785" s="18" t="s">
        <v>277</v>
      </c>
      <c r="F1785" s="208">
        <v>130.39699999999999</v>
      </c>
      <c r="H1785" s="33"/>
    </row>
    <row r="1786" spans="2:8" s="1" customFormat="1" ht="16.899999999999999" customHeight="1" x14ac:dyDescent="0.2">
      <c r="B1786" s="33"/>
      <c r="C1786" s="207" t="s">
        <v>1226</v>
      </c>
      <c r="D1786" s="207" t="s">
        <v>3165</v>
      </c>
      <c r="E1786" s="18" t="s">
        <v>277</v>
      </c>
      <c r="F1786" s="208">
        <v>230.404</v>
      </c>
      <c r="H1786" s="33"/>
    </row>
    <row r="1787" spans="2:8" s="1" customFormat="1" ht="16.899999999999999" customHeight="1" x14ac:dyDescent="0.2">
      <c r="B1787" s="33"/>
      <c r="C1787" s="207" t="s">
        <v>861</v>
      </c>
      <c r="D1787" s="207" t="s">
        <v>3153</v>
      </c>
      <c r="E1787" s="18" t="s">
        <v>277</v>
      </c>
      <c r="F1787" s="208">
        <v>243.87899999999999</v>
      </c>
      <c r="H1787" s="33"/>
    </row>
    <row r="1788" spans="2:8" s="1" customFormat="1" ht="16.899999999999999" customHeight="1" x14ac:dyDescent="0.2">
      <c r="B1788" s="33"/>
      <c r="C1788" s="207" t="s">
        <v>1234</v>
      </c>
      <c r="D1788" s="207" t="s">
        <v>3166</v>
      </c>
      <c r="E1788" s="18" t="s">
        <v>277</v>
      </c>
      <c r="F1788" s="208">
        <v>230.404</v>
      </c>
      <c r="H1788" s="33"/>
    </row>
    <row r="1789" spans="2:8" s="1" customFormat="1" ht="16.899999999999999" customHeight="1" x14ac:dyDescent="0.2">
      <c r="B1789" s="33"/>
      <c r="C1789" s="207" t="s">
        <v>592</v>
      </c>
      <c r="D1789" s="207" t="s">
        <v>3147</v>
      </c>
      <c r="E1789" s="18" t="s">
        <v>277</v>
      </c>
      <c r="F1789" s="208">
        <v>243.87899999999999</v>
      </c>
      <c r="H1789" s="33"/>
    </row>
    <row r="1790" spans="2:8" s="1" customFormat="1" ht="16.899999999999999" customHeight="1" x14ac:dyDescent="0.2">
      <c r="B1790" s="33"/>
      <c r="C1790" s="207" t="s">
        <v>609</v>
      </c>
      <c r="D1790" s="207" t="s">
        <v>3144</v>
      </c>
      <c r="E1790" s="18" t="s">
        <v>277</v>
      </c>
      <c r="F1790" s="208">
        <v>858.98199999999997</v>
      </c>
      <c r="H1790" s="33"/>
    </row>
    <row r="1791" spans="2:8" s="1" customFormat="1" ht="16.899999999999999" customHeight="1" x14ac:dyDescent="0.2">
      <c r="B1791" s="33"/>
      <c r="C1791" s="207" t="s">
        <v>614</v>
      </c>
      <c r="D1791" s="207" t="s">
        <v>615</v>
      </c>
      <c r="E1791" s="18" t="s">
        <v>492</v>
      </c>
      <c r="F1791" s="208">
        <v>52.732999999999997</v>
      </c>
      <c r="H1791" s="33"/>
    </row>
    <row r="1792" spans="2:8" s="1" customFormat="1" ht="26.45" customHeight="1" x14ac:dyDescent="0.2">
      <c r="B1792" s="33"/>
      <c r="C1792" s="202" t="s">
        <v>3238</v>
      </c>
      <c r="D1792" s="202" t="s">
        <v>190</v>
      </c>
      <c r="H1792" s="33"/>
    </row>
    <row r="1793" spans="2:8" s="1" customFormat="1" ht="16.899999999999999" customHeight="1" x14ac:dyDescent="0.2">
      <c r="B1793" s="33"/>
      <c r="C1793" s="203" t="s">
        <v>1137</v>
      </c>
      <c r="D1793" s="204" t="s">
        <v>1138</v>
      </c>
      <c r="E1793" s="205" t="s">
        <v>231</v>
      </c>
      <c r="F1793" s="206">
        <v>4.03</v>
      </c>
      <c r="H1793" s="33"/>
    </row>
    <row r="1794" spans="2:8" s="1" customFormat="1" ht="16.899999999999999" customHeight="1" x14ac:dyDescent="0.2">
      <c r="B1794" s="33"/>
      <c r="C1794" s="207" t="s">
        <v>19</v>
      </c>
      <c r="D1794" s="207" t="s">
        <v>1937</v>
      </c>
      <c r="E1794" s="18" t="s">
        <v>19</v>
      </c>
      <c r="F1794" s="208">
        <v>0</v>
      </c>
      <c r="H1794" s="33"/>
    </row>
    <row r="1795" spans="2:8" s="1" customFormat="1" ht="16.899999999999999" customHeight="1" x14ac:dyDescent="0.2">
      <c r="B1795" s="33"/>
      <c r="C1795" s="207" t="s">
        <v>19</v>
      </c>
      <c r="D1795" s="207" t="s">
        <v>3047</v>
      </c>
      <c r="E1795" s="18" t="s">
        <v>19</v>
      </c>
      <c r="F1795" s="208">
        <v>4.03</v>
      </c>
      <c r="H1795" s="33"/>
    </row>
    <row r="1796" spans="2:8" s="1" customFormat="1" ht="16.899999999999999" customHeight="1" x14ac:dyDescent="0.2">
      <c r="B1796" s="33"/>
      <c r="C1796" s="207" t="s">
        <v>1137</v>
      </c>
      <c r="D1796" s="207" t="s">
        <v>240</v>
      </c>
      <c r="E1796" s="18" t="s">
        <v>19</v>
      </c>
      <c r="F1796" s="208">
        <v>4.03</v>
      </c>
      <c r="H1796" s="33"/>
    </row>
    <row r="1797" spans="2:8" s="1" customFormat="1" ht="16.899999999999999" customHeight="1" x14ac:dyDescent="0.2">
      <c r="B1797" s="33"/>
      <c r="C1797" s="209" t="s">
        <v>3136</v>
      </c>
      <c r="H1797" s="33"/>
    </row>
    <row r="1798" spans="2:8" s="1" customFormat="1" ht="16.899999999999999" customHeight="1" x14ac:dyDescent="0.2">
      <c r="B1798" s="33"/>
      <c r="C1798" s="207" t="s">
        <v>1293</v>
      </c>
      <c r="D1798" s="207" t="s">
        <v>3156</v>
      </c>
      <c r="E1798" s="18" t="s">
        <v>231</v>
      </c>
      <c r="F1798" s="208">
        <v>4.03</v>
      </c>
      <c r="H1798" s="33"/>
    </row>
    <row r="1799" spans="2:8" s="1" customFormat="1" ht="16.899999999999999" customHeight="1" x14ac:dyDescent="0.2">
      <c r="B1799" s="33"/>
      <c r="C1799" s="207" t="s">
        <v>1587</v>
      </c>
      <c r="D1799" s="207" t="s">
        <v>3198</v>
      </c>
      <c r="E1799" s="18" t="s">
        <v>231</v>
      </c>
      <c r="F1799" s="208">
        <v>4.03</v>
      </c>
      <c r="H1799" s="33"/>
    </row>
    <row r="1800" spans="2:8" s="1" customFormat="1" ht="16.899999999999999" customHeight="1" x14ac:dyDescent="0.2">
      <c r="B1800" s="33"/>
      <c r="C1800" s="207" t="s">
        <v>1719</v>
      </c>
      <c r="D1800" s="207" t="s">
        <v>3202</v>
      </c>
      <c r="E1800" s="18" t="s">
        <v>231</v>
      </c>
      <c r="F1800" s="208">
        <v>80.08</v>
      </c>
      <c r="H1800" s="33"/>
    </row>
    <row r="1801" spans="2:8" s="1" customFormat="1" ht="16.899999999999999" customHeight="1" x14ac:dyDescent="0.2">
      <c r="B1801" s="33"/>
      <c r="C1801" s="203" t="s">
        <v>811</v>
      </c>
      <c r="D1801" s="204" t="s">
        <v>1513</v>
      </c>
      <c r="E1801" s="205" t="s">
        <v>277</v>
      </c>
      <c r="F1801" s="206">
        <v>15.95</v>
      </c>
      <c r="H1801" s="33"/>
    </row>
    <row r="1802" spans="2:8" s="1" customFormat="1" ht="16.899999999999999" customHeight="1" x14ac:dyDescent="0.2">
      <c r="B1802" s="33"/>
      <c r="C1802" s="207" t="s">
        <v>19</v>
      </c>
      <c r="D1802" s="207" t="s">
        <v>3036</v>
      </c>
      <c r="E1802" s="18" t="s">
        <v>19</v>
      </c>
      <c r="F1802" s="208">
        <v>15.95</v>
      </c>
      <c r="H1802" s="33"/>
    </row>
    <row r="1803" spans="2:8" s="1" customFormat="1" ht="16.899999999999999" customHeight="1" x14ac:dyDescent="0.2">
      <c r="B1803" s="33"/>
      <c r="C1803" s="207" t="s">
        <v>811</v>
      </c>
      <c r="D1803" s="207" t="s">
        <v>240</v>
      </c>
      <c r="E1803" s="18" t="s">
        <v>19</v>
      </c>
      <c r="F1803" s="208">
        <v>15.95</v>
      </c>
      <c r="H1803" s="33"/>
    </row>
    <row r="1804" spans="2:8" s="1" customFormat="1" ht="16.899999999999999" customHeight="1" x14ac:dyDescent="0.2">
      <c r="B1804" s="33"/>
      <c r="C1804" s="209" t="s">
        <v>3136</v>
      </c>
      <c r="H1804" s="33"/>
    </row>
    <row r="1805" spans="2:8" s="1" customFormat="1" ht="16.899999999999999" customHeight="1" x14ac:dyDescent="0.2">
      <c r="B1805" s="33"/>
      <c r="C1805" s="207" t="s">
        <v>901</v>
      </c>
      <c r="D1805" s="207" t="s">
        <v>3151</v>
      </c>
      <c r="E1805" s="18" t="s">
        <v>277</v>
      </c>
      <c r="F1805" s="208">
        <v>15.95</v>
      </c>
      <c r="H1805" s="33"/>
    </row>
    <row r="1806" spans="2:8" s="1" customFormat="1" ht="16.899999999999999" customHeight="1" x14ac:dyDescent="0.2">
      <c r="B1806" s="33"/>
      <c r="C1806" s="207" t="s">
        <v>599</v>
      </c>
      <c r="D1806" s="207" t="s">
        <v>3148</v>
      </c>
      <c r="E1806" s="18" t="s">
        <v>277</v>
      </c>
      <c r="F1806" s="208">
        <v>89.918000000000006</v>
      </c>
      <c r="H1806" s="33"/>
    </row>
    <row r="1807" spans="2:8" s="1" customFormat="1" ht="16.899999999999999" customHeight="1" x14ac:dyDescent="0.2">
      <c r="B1807" s="33"/>
      <c r="C1807" s="207" t="s">
        <v>614</v>
      </c>
      <c r="D1807" s="207" t="s">
        <v>615</v>
      </c>
      <c r="E1807" s="18" t="s">
        <v>492</v>
      </c>
      <c r="F1807" s="208">
        <v>21.172999999999998</v>
      </c>
      <c r="H1807" s="33"/>
    </row>
    <row r="1808" spans="2:8" s="1" customFormat="1" ht="16.899999999999999" customHeight="1" x14ac:dyDescent="0.2">
      <c r="B1808" s="33"/>
      <c r="C1808" s="203" t="s">
        <v>813</v>
      </c>
      <c r="D1808" s="204" t="s">
        <v>814</v>
      </c>
      <c r="E1808" s="205" t="s">
        <v>277</v>
      </c>
      <c r="F1808" s="206">
        <v>11.763</v>
      </c>
      <c r="H1808" s="33"/>
    </row>
    <row r="1809" spans="2:8" s="1" customFormat="1" ht="16.899999999999999" customHeight="1" x14ac:dyDescent="0.2">
      <c r="B1809" s="33"/>
      <c r="C1809" s="207" t="s">
        <v>19</v>
      </c>
      <c r="D1809" s="207" t="s">
        <v>3029</v>
      </c>
      <c r="E1809" s="18" t="s">
        <v>19</v>
      </c>
      <c r="F1809" s="208">
        <v>141.178</v>
      </c>
      <c r="H1809" s="33"/>
    </row>
    <row r="1810" spans="2:8" s="1" customFormat="1" ht="16.899999999999999" customHeight="1" x14ac:dyDescent="0.2">
      <c r="B1810" s="33"/>
      <c r="C1810" s="207" t="s">
        <v>19</v>
      </c>
      <c r="D1810" s="207" t="s">
        <v>3030</v>
      </c>
      <c r="E1810" s="18" t="s">
        <v>19</v>
      </c>
      <c r="F1810" s="208">
        <v>-129.41499999999999</v>
      </c>
      <c r="H1810" s="33"/>
    </row>
    <row r="1811" spans="2:8" s="1" customFormat="1" ht="16.899999999999999" customHeight="1" x14ac:dyDescent="0.2">
      <c r="B1811" s="33"/>
      <c r="C1811" s="207" t="s">
        <v>813</v>
      </c>
      <c r="D1811" s="207" t="s">
        <v>240</v>
      </c>
      <c r="E1811" s="18" t="s">
        <v>19</v>
      </c>
      <c r="F1811" s="208">
        <v>11.763</v>
      </c>
      <c r="H1811" s="33"/>
    </row>
    <row r="1812" spans="2:8" s="1" customFormat="1" ht="16.899999999999999" customHeight="1" x14ac:dyDescent="0.2">
      <c r="B1812" s="33"/>
      <c r="C1812" s="209" t="s">
        <v>3136</v>
      </c>
      <c r="H1812" s="33"/>
    </row>
    <row r="1813" spans="2:8" s="1" customFormat="1" ht="16.899999999999999" customHeight="1" x14ac:dyDescent="0.2">
      <c r="B1813" s="33"/>
      <c r="C1813" s="207" t="s">
        <v>614</v>
      </c>
      <c r="D1813" s="207" t="s">
        <v>615</v>
      </c>
      <c r="E1813" s="18" t="s">
        <v>492</v>
      </c>
      <c r="F1813" s="208">
        <v>11.763</v>
      </c>
      <c r="H1813" s="33"/>
    </row>
    <row r="1814" spans="2:8" s="1" customFormat="1" ht="16.899999999999999" customHeight="1" x14ac:dyDescent="0.2">
      <c r="B1814" s="33"/>
      <c r="C1814" s="207" t="s">
        <v>599</v>
      </c>
      <c r="D1814" s="207" t="s">
        <v>3148</v>
      </c>
      <c r="E1814" s="18" t="s">
        <v>277</v>
      </c>
      <c r="F1814" s="208">
        <v>89.918000000000006</v>
      </c>
      <c r="H1814" s="33"/>
    </row>
    <row r="1815" spans="2:8" s="1" customFormat="1" ht="16.899999999999999" customHeight="1" x14ac:dyDescent="0.2">
      <c r="B1815" s="33"/>
      <c r="C1815" s="207" t="s">
        <v>609</v>
      </c>
      <c r="D1815" s="207" t="s">
        <v>3144</v>
      </c>
      <c r="E1815" s="18" t="s">
        <v>277</v>
      </c>
      <c r="F1815" s="208">
        <v>141.178</v>
      </c>
      <c r="H1815" s="33"/>
    </row>
    <row r="1816" spans="2:8" s="1" customFormat="1" ht="16.899999999999999" customHeight="1" x14ac:dyDescent="0.2">
      <c r="B1816" s="33"/>
      <c r="C1816" s="203" t="s">
        <v>1145</v>
      </c>
      <c r="D1816" s="204" t="s">
        <v>2820</v>
      </c>
      <c r="E1816" s="205" t="s">
        <v>231</v>
      </c>
      <c r="F1816" s="206">
        <v>1.5</v>
      </c>
      <c r="H1816" s="33"/>
    </row>
    <row r="1817" spans="2:8" s="1" customFormat="1" ht="16.899999999999999" customHeight="1" x14ac:dyDescent="0.2">
      <c r="B1817" s="33"/>
      <c r="C1817" s="207" t="s">
        <v>1145</v>
      </c>
      <c r="D1817" s="207" t="s">
        <v>3039</v>
      </c>
      <c r="E1817" s="18" t="s">
        <v>19</v>
      </c>
      <c r="F1817" s="208">
        <v>1.5</v>
      </c>
      <c r="H1817" s="33"/>
    </row>
    <row r="1818" spans="2:8" s="1" customFormat="1" ht="16.899999999999999" customHeight="1" x14ac:dyDescent="0.2">
      <c r="B1818" s="33"/>
      <c r="C1818" s="209" t="s">
        <v>3136</v>
      </c>
      <c r="H1818" s="33"/>
    </row>
    <row r="1819" spans="2:8" s="1" customFormat="1" ht="16.899999999999999" customHeight="1" x14ac:dyDescent="0.2">
      <c r="B1819" s="33"/>
      <c r="C1819" s="207" t="s">
        <v>1461</v>
      </c>
      <c r="D1819" s="207" t="s">
        <v>3199</v>
      </c>
      <c r="E1819" s="18" t="s">
        <v>231</v>
      </c>
      <c r="F1819" s="208">
        <v>13.71</v>
      </c>
      <c r="H1819" s="33"/>
    </row>
    <row r="1820" spans="2:8" s="1" customFormat="1" ht="16.899999999999999" customHeight="1" x14ac:dyDescent="0.2">
      <c r="B1820" s="33"/>
      <c r="C1820" s="207" t="s">
        <v>1166</v>
      </c>
      <c r="D1820" s="207" t="s">
        <v>3157</v>
      </c>
      <c r="E1820" s="18" t="s">
        <v>231</v>
      </c>
      <c r="F1820" s="208">
        <v>77.55</v>
      </c>
      <c r="H1820" s="33"/>
    </row>
    <row r="1821" spans="2:8" s="1" customFormat="1" ht="16.899999999999999" customHeight="1" x14ac:dyDescent="0.2">
      <c r="B1821" s="33"/>
      <c r="C1821" s="207" t="s">
        <v>1535</v>
      </c>
      <c r="D1821" s="207" t="s">
        <v>3195</v>
      </c>
      <c r="E1821" s="18" t="s">
        <v>231</v>
      </c>
      <c r="F1821" s="208">
        <v>1.5</v>
      </c>
      <c r="H1821" s="33"/>
    </row>
    <row r="1822" spans="2:8" s="1" customFormat="1" ht="16.899999999999999" customHeight="1" x14ac:dyDescent="0.2">
      <c r="B1822" s="33"/>
      <c r="C1822" s="207" t="s">
        <v>1564</v>
      </c>
      <c r="D1822" s="207" t="s">
        <v>3233</v>
      </c>
      <c r="E1822" s="18" t="s">
        <v>231</v>
      </c>
      <c r="F1822" s="208">
        <v>1.5</v>
      </c>
      <c r="H1822" s="33"/>
    </row>
    <row r="1823" spans="2:8" s="1" customFormat="1" ht="16.899999999999999" customHeight="1" x14ac:dyDescent="0.2">
      <c r="B1823" s="33"/>
      <c r="C1823" s="207" t="s">
        <v>1872</v>
      </c>
      <c r="D1823" s="207" t="s">
        <v>3215</v>
      </c>
      <c r="E1823" s="18" t="s">
        <v>277</v>
      </c>
      <c r="F1823" s="208">
        <v>131.6</v>
      </c>
      <c r="H1823" s="33"/>
    </row>
    <row r="1824" spans="2:8" s="1" customFormat="1" ht="16.899999999999999" customHeight="1" x14ac:dyDescent="0.2">
      <c r="B1824" s="33"/>
      <c r="C1824" s="207" t="s">
        <v>1699</v>
      </c>
      <c r="D1824" s="207" t="s">
        <v>3200</v>
      </c>
      <c r="E1824" s="18" t="s">
        <v>231</v>
      </c>
      <c r="F1824" s="208">
        <v>1.5</v>
      </c>
      <c r="H1824" s="33"/>
    </row>
    <row r="1825" spans="2:8" s="1" customFormat="1" ht="16.899999999999999" customHeight="1" x14ac:dyDescent="0.2">
      <c r="B1825" s="33"/>
      <c r="C1825" s="207" t="s">
        <v>1289</v>
      </c>
      <c r="D1825" s="207" t="s">
        <v>3164</v>
      </c>
      <c r="E1825" s="18" t="s">
        <v>231</v>
      </c>
      <c r="F1825" s="208">
        <v>1.5</v>
      </c>
      <c r="H1825" s="33"/>
    </row>
    <row r="1826" spans="2:8" s="1" customFormat="1" ht="16.899999999999999" customHeight="1" x14ac:dyDescent="0.2">
      <c r="B1826" s="33"/>
      <c r="C1826" s="203" t="s">
        <v>819</v>
      </c>
      <c r="D1826" s="204" t="s">
        <v>820</v>
      </c>
      <c r="E1826" s="205" t="s">
        <v>277</v>
      </c>
      <c r="F1826" s="206">
        <v>62.204999999999998</v>
      </c>
      <c r="H1826" s="33"/>
    </row>
    <row r="1827" spans="2:8" s="1" customFormat="1" ht="16.899999999999999" customHeight="1" x14ac:dyDescent="0.2">
      <c r="B1827" s="33"/>
      <c r="C1827" s="207" t="s">
        <v>19</v>
      </c>
      <c r="D1827" s="207" t="s">
        <v>3032</v>
      </c>
      <c r="E1827" s="18" t="s">
        <v>19</v>
      </c>
      <c r="F1827" s="208">
        <v>62.204999999999998</v>
      </c>
      <c r="H1827" s="33"/>
    </row>
    <row r="1828" spans="2:8" s="1" customFormat="1" ht="16.899999999999999" customHeight="1" x14ac:dyDescent="0.2">
      <c r="B1828" s="33"/>
      <c r="C1828" s="207" t="s">
        <v>819</v>
      </c>
      <c r="D1828" s="207" t="s">
        <v>240</v>
      </c>
      <c r="E1828" s="18" t="s">
        <v>19</v>
      </c>
      <c r="F1828" s="208">
        <v>62.204999999999998</v>
      </c>
      <c r="H1828" s="33"/>
    </row>
    <row r="1829" spans="2:8" s="1" customFormat="1" ht="16.899999999999999" customHeight="1" x14ac:dyDescent="0.2">
      <c r="B1829" s="33"/>
      <c r="C1829" s="209" t="s">
        <v>3136</v>
      </c>
      <c r="H1829" s="33"/>
    </row>
    <row r="1830" spans="2:8" s="1" customFormat="1" ht="16.899999999999999" customHeight="1" x14ac:dyDescent="0.2">
      <c r="B1830" s="33"/>
      <c r="C1830" s="207" t="s">
        <v>882</v>
      </c>
      <c r="D1830" s="207" t="s">
        <v>3152</v>
      </c>
      <c r="E1830" s="18" t="s">
        <v>277</v>
      </c>
      <c r="F1830" s="208">
        <v>62.204999999999998</v>
      </c>
      <c r="H1830" s="33"/>
    </row>
    <row r="1831" spans="2:8" s="1" customFormat="1" ht="16.899999999999999" customHeight="1" x14ac:dyDescent="0.2">
      <c r="B1831" s="33"/>
      <c r="C1831" s="207" t="s">
        <v>599</v>
      </c>
      <c r="D1831" s="207" t="s">
        <v>3148</v>
      </c>
      <c r="E1831" s="18" t="s">
        <v>277</v>
      </c>
      <c r="F1831" s="208">
        <v>89.918000000000006</v>
      </c>
      <c r="H1831" s="33"/>
    </row>
    <row r="1832" spans="2:8" s="1" customFormat="1" ht="16.899999999999999" customHeight="1" x14ac:dyDescent="0.2">
      <c r="B1832" s="33"/>
      <c r="C1832" s="207" t="s">
        <v>614</v>
      </c>
      <c r="D1832" s="207" t="s">
        <v>615</v>
      </c>
      <c r="E1832" s="18" t="s">
        <v>492</v>
      </c>
      <c r="F1832" s="208">
        <v>21.172999999999998</v>
      </c>
      <c r="H1832" s="33"/>
    </row>
    <row r="1833" spans="2:8" s="1" customFormat="1" ht="16.899999999999999" customHeight="1" x14ac:dyDescent="0.2">
      <c r="B1833" s="33"/>
      <c r="C1833" s="207" t="s">
        <v>890</v>
      </c>
      <c r="D1833" s="207" t="s">
        <v>891</v>
      </c>
      <c r="E1833" s="18" t="s">
        <v>492</v>
      </c>
      <c r="F1833" s="208">
        <v>111.96899999999999</v>
      </c>
      <c r="H1833" s="33"/>
    </row>
    <row r="1834" spans="2:8" s="1" customFormat="1" ht="16.899999999999999" customHeight="1" x14ac:dyDescent="0.2">
      <c r="B1834" s="33"/>
      <c r="C1834" s="203" t="s">
        <v>1351</v>
      </c>
      <c r="D1834" s="204" t="s">
        <v>2822</v>
      </c>
      <c r="E1834" s="205" t="s">
        <v>396</v>
      </c>
      <c r="F1834" s="206">
        <v>144.75</v>
      </c>
      <c r="H1834" s="33"/>
    </row>
    <row r="1835" spans="2:8" s="1" customFormat="1" ht="16.899999999999999" customHeight="1" x14ac:dyDescent="0.2">
      <c r="B1835" s="33"/>
      <c r="C1835" s="207" t="s">
        <v>1351</v>
      </c>
      <c r="D1835" s="207" t="s">
        <v>2989</v>
      </c>
      <c r="E1835" s="18" t="s">
        <v>19</v>
      </c>
      <c r="F1835" s="208">
        <v>144.75</v>
      </c>
      <c r="H1835" s="33"/>
    </row>
    <row r="1836" spans="2:8" s="1" customFormat="1" ht="16.899999999999999" customHeight="1" x14ac:dyDescent="0.2">
      <c r="B1836" s="33"/>
      <c r="C1836" s="209" t="s">
        <v>3136</v>
      </c>
      <c r="H1836" s="33"/>
    </row>
    <row r="1837" spans="2:8" s="1" customFormat="1" ht="16.899999999999999" customHeight="1" x14ac:dyDescent="0.2">
      <c r="B1837" s="33"/>
      <c r="C1837" s="207" t="s">
        <v>322</v>
      </c>
      <c r="D1837" s="207" t="s">
        <v>3234</v>
      </c>
      <c r="E1837" s="18" t="s">
        <v>231</v>
      </c>
      <c r="F1837" s="208">
        <v>394.77300000000002</v>
      </c>
      <c r="H1837" s="33"/>
    </row>
    <row r="1838" spans="2:8" s="1" customFormat="1" ht="16.899999999999999" customHeight="1" x14ac:dyDescent="0.2">
      <c r="B1838" s="33"/>
      <c r="C1838" s="207" t="s">
        <v>299</v>
      </c>
      <c r="D1838" s="207" t="s">
        <v>3219</v>
      </c>
      <c r="E1838" s="18" t="s">
        <v>231</v>
      </c>
      <c r="F1838" s="208">
        <v>394.77300000000002</v>
      </c>
      <c r="H1838" s="33"/>
    </row>
    <row r="1839" spans="2:8" s="1" customFormat="1" ht="16.899999999999999" customHeight="1" x14ac:dyDescent="0.2">
      <c r="B1839" s="33"/>
      <c r="C1839" s="207" t="s">
        <v>1872</v>
      </c>
      <c r="D1839" s="207" t="s">
        <v>3215</v>
      </c>
      <c r="E1839" s="18" t="s">
        <v>277</v>
      </c>
      <c r="F1839" s="208">
        <v>131.6</v>
      </c>
      <c r="H1839" s="33"/>
    </row>
    <row r="1840" spans="2:8" s="1" customFormat="1" ht="16.899999999999999" customHeight="1" x14ac:dyDescent="0.2">
      <c r="B1840" s="33"/>
      <c r="C1840" s="207" t="s">
        <v>1427</v>
      </c>
      <c r="D1840" s="207" t="s">
        <v>3176</v>
      </c>
      <c r="E1840" s="18" t="s">
        <v>231</v>
      </c>
      <c r="F1840" s="208">
        <v>394.77300000000002</v>
      </c>
      <c r="H1840" s="33"/>
    </row>
    <row r="1841" spans="2:8" s="1" customFormat="1" ht="16.899999999999999" customHeight="1" x14ac:dyDescent="0.2">
      <c r="B1841" s="33"/>
      <c r="C1841" s="203" t="s">
        <v>603</v>
      </c>
      <c r="D1841" s="204" t="s">
        <v>822</v>
      </c>
      <c r="E1841" s="205" t="s">
        <v>277</v>
      </c>
      <c r="F1841" s="206">
        <v>89.918000000000006</v>
      </c>
      <c r="H1841" s="33"/>
    </row>
    <row r="1842" spans="2:8" s="1" customFormat="1" ht="16.899999999999999" customHeight="1" x14ac:dyDescent="0.2">
      <c r="B1842" s="33"/>
      <c r="C1842" s="207" t="s">
        <v>19</v>
      </c>
      <c r="D1842" s="207" t="s">
        <v>1658</v>
      </c>
      <c r="E1842" s="18" t="s">
        <v>19</v>
      </c>
      <c r="F1842" s="208">
        <v>78.155000000000001</v>
      </c>
      <c r="H1842" s="33"/>
    </row>
    <row r="1843" spans="2:8" s="1" customFormat="1" ht="16.899999999999999" customHeight="1" x14ac:dyDescent="0.2">
      <c r="B1843" s="33"/>
      <c r="C1843" s="207" t="s">
        <v>19</v>
      </c>
      <c r="D1843" s="207" t="s">
        <v>813</v>
      </c>
      <c r="E1843" s="18" t="s">
        <v>19</v>
      </c>
      <c r="F1843" s="208">
        <v>11.763</v>
      </c>
      <c r="H1843" s="33"/>
    </row>
    <row r="1844" spans="2:8" s="1" customFormat="1" ht="16.899999999999999" customHeight="1" x14ac:dyDescent="0.2">
      <c r="B1844" s="33"/>
      <c r="C1844" s="207" t="s">
        <v>603</v>
      </c>
      <c r="D1844" s="207" t="s">
        <v>240</v>
      </c>
      <c r="E1844" s="18" t="s">
        <v>19</v>
      </c>
      <c r="F1844" s="208">
        <v>89.918000000000006</v>
      </c>
      <c r="H1844" s="33"/>
    </row>
    <row r="1845" spans="2:8" s="1" customFormat="1" ht="16.899999999999999" customHeight="1" x14ac:dyDescent="0.2">
      <c r="B1845" s="33"/>
      <c r="C1845" s="209" t="s">
        <v>3136</v>
      </c>
      <c r="H1845" s="33"/>
    </row>
    <row r="1846" spans="2:8" s="1" customFormat="1" ht="16.899999999999999" customHeight="1" x14ac:dyDescent="0.2">
      <c r="B1846" s="33"/>
      <c r="C1846" s="207" t="s">
        <v>599</v>
      </c>
      <c r="D1846" s="207" t="s">
        <v>3148</v>
      </c>
      <c r="E1846" s="18" t="s">
        <v>277</v>
      </c>
      <c r="F1846" s="208">
        <v>89.918000000000006</v>
      </c>
      <c r="H1846" s="33"/>
    </row>
    <row r="1847" spans="2:8" s="1" customFormat="1" ht="16.899999999999999" customHeight="1" x14ac:dyDescent="0.2">
      <c r="B1847" s="33"/>
      <c r="C1847" s="207" t="s">
        <v>1226</v>
      </c>
      <c r="D1847" s="207" t="s">
        <v>3165</v>
      </c>
      <c r="E1847" s="18" t="s">
        <v>277</v>
      </c>
      <c r="F1847" s="208">
        <v>45.55</v>
      </c>
      <c r="H1847" s="33"/>
    </row>
    <row r="1848" spans="2:8" s="1" customFormat="1" ht="16.899999999999999" customHeight="1" x14ac:dyDescent="0.2">
      <c r="B1848" s="33"/>
      <c r="C1848" s="207" t="s">
        <v>861</v>
      </c>
      <c r="D1848" s="207" t="s">
        <v>3153</v>
      </c>
      <c r="E1848" s="18" t="s">
        <v>277</v>
      </c>
      <c r="F1848" s="208">
        <v>44.368000000000002</v>
      </c>
      <c r="H1848" s="33"/>
    </row>
    <row r="1849" spans="2:8" s="1" customFormat="1" ht="16.899999999999999" customHeight="1" x14ac:dyDescent="0.2">
      <c r="B1849" s="33"/>
      <c r="C1849" s="207" t="s">
        <v>1234</v>
      </c>
      <c r="D1849" s="207" t="s">
        <v>3166</v>
      </c>
      <c r="E1849" s="18" t="s">
        <v>277</v>
      </c>
      <c r="F1849" s="208">
        <v>45.55</v>
      </c>
      <c r="H1849" s="33"/>
    </row>
    <row r="1850" spans="2:8" s="1" customFormat="1" ht="16.899999999999999" customHeight="1" x14ac:dyDescent="0.2">
      <c r="B1850" s="33"/>
      <c r="C1850" s="207" t="s">
        <v>592</v>
      </c>
      <c r="D1850" s="207" t="s">
        <v>3147</v>
      </c>
      <c r="E1850" s="18" t="s">
        <v>277</v>
      </c>
      <c r="F1850" s="208">
        <v>44.368000000000002</v>
      </c>
      <c r="H1850" s="33"/>
    </row>
    <row r="1851" spans="2:8" s="1" customFormat="1" ht="16.899999999999999" customHeight="1" x14ac:dyDescent="0.2">
      <c r="B1851" s="33"/>
      <c r="C1851" s="207" t="s">
        <v>605</v>
      </c>
      <c r="D1851" s="207" t="s">
        <v>3143</v>
      </c>
      <c r="E1851" s="18" t="s">
        <v>492</v>
      </c>
      <c r="F1851" s="208">
        <v>161.852</v>
      </c>
      <c r="H1851" s="33"/>
    </row>
    <row r="1852" spans="2:8" s="1" customFormat="1" ht="16.899999999999999" customHeight="1" x14ac:dyDescent="0.2">
      <c r="B1852" s="33"/>
      <c r="C1852" s="207" t="s">
        <v>609</v>
      </c>
      <c r="D1852" s="207" t="s">
        <v>3144</v>
      </c>
      <c r="E1852" s="18" t="s">
        <v>277</v>
      </c>
      <c r="F1852" s="208">
        <v>141.178</v>
      </c>
      <c r="H1852" s="33"/>
    </row>
    <row r="1853" spans="2:8" s="1" customFormat="1" ht="16.899999999999999" customHeight="1" x14ac:dyDescent="0.2">
      <c r="B1853" s="33"/>
      <c r="C1853" s="203" t="s">
        <v>2711</v>
      </c>
      <c r="D1853" s="204" t="s">
        <v>2992</v>
      </c>
      <c r="E1853" s="205" t="s">
        <v>2713</v>
      </c>
      <c r="F1853" s="206">
        <v>12.1</v>
      </c>
      <c r="H1853" s="33"/>
    </row>
    <row r="1854" spans="2:8" s="1" customFormat="1" ht="16.899999999999999" customHeight="1" x14ac:dyDescent="0.2">
      <c r="B1854" s="33"/>
      <c r="C1854" s="203" t="s">
        <v>2994</v>
      </c>
      <c r="D1854" s="204" t="s">
        <v>2995</v>
      </c>
      <c r="E1854" s="205" t="s">
        <v>396</v>
      </c>
      <c r="F1854" s="206">
        <v>145</v>
      </c>
      <c r="H1854" s="33"/>
    </row>
    <row r="1855" spans="2:8" s="1" customFormat="1" ht="16.899999999999999" customHeight="1" x14ac:dyDescent="0.2">
      <c r="B1855" s="33"/>
      <c r="C1855" s="207" t="s">
        <v>2994</v>
      </c>
      <c r="D1855" s="207" t="s">
        <v>3052</v>
      </c>
      <c r="E1855" s="18" t="s">
        <v>19</v>
      </c>
      <c r="F1855" s="208">
        <v>145</v>
      </c>
      <c r="H1855" s="33"/>
    </row>
    <row r="1856" spans="2:8" s="1" customFormat="1" ht="16.899999999999999" customHeight="1" x14ac:dyDescent="0.2">
      <c r="B1856" s="33"/>
      <c r="C1856" s="209" t="s">
        <v>3136</v>
      </c>
      <c r="H1856" s="33"/>
    </row>
    <row r="1857" spans="2:8" s="1" customFormat="1" ht="16.899999999999999" customHeight="1" x14ac:dyDescent="0.2">
      <c r="B1857" s="33"/>
      <c r="C1857" s="207" t="s">
        <v>917</v>
      </c>
      <c r="D1857" s="207" t="s">
        <v>3239</v>
      </c>
      <c r="E1857" s="18" t="s">
        <v>396</v>
      </c>
      <c r="F1857" s="208">
        <v>145</v>
      </c>
      <c r="H1857" s="33"/>
    </row>
    <row r="1858" spans="2:8" s="1" customFormat="1" ht="16.899999999999999" customHeight="1" x14ac:dyDescent="0.2">
      <c r="B1858" s="33"/>
      <c r="C1858" s="207" t="s">
        <v>1872</v>
      </c>
      <c r="D1858" s="207" t="s">
        <v>3215</v>
      </c>
      <c r="E1858" s="18" t="s">
        <v>277</v>
      </c>
      <c r="F1858" s="208">
        <v>131.6</v>
      </c>
      <c r="H1858" s="33"/>
    </row>
    <row r="1859" spans="2:8" s="1" customFormat="1" ht="16.899999999999999" customHeight="1" x14ac:dyDescent="0.2">
      <c r="B1859" s="33"/>
      <c r="C1859" s="207" t="s">
        <v>848</v>
      </c>
      <c r="D1859" s="207" t="s">
        <v>3236</v>
      </c>
      <c r="E1859" s="18" t="s">
        <v>231</v>
      </c>
      <c r="F1859" s="208">
        <v>450.66</v>
      </c>
      <c r="H1859" s="33"/>
    </row>
    <row r="1860" spans="2:8" s="1" customFormat="1" ht="16.899999999999999" customHeight="1" x14ac:dyDescent="0.2">
      <c r="B1860" s="33"/>
      <c r="C1860" s="207" t="s">
        <v>866</v>
      </c>
      <c r="D1860" s="207" t="s">
        <v>3189</v>
      </c>
      <c r="E1860" s="18" t="s">
        <v>231</v>
      </c>
      <c r="F1860" s="208">
        <v>159.5</v>
      </c>
      <c r="H1860" s="33"/>
    </row>
    <row r="1861" spans="2:8" s="1" customFormat="1" ht="16.899999999999999" customHeight="1" x14ac:dyDescent="0.2">
      <c r="B1861" s="33"/>
      <c r="C1861" s="207" t="s">
        <v>882</v>
      </c>
      <c r="D1861" s="207" t="s">
        <v>3152</v>
      </c>
      <c r="E1861" s="18" t="s">
        <v>277</v>
      </c>
      <c r="F1861" s="208">
        <v>62.204999999999998</v>
      </c>
      <c r="H1861" s="33"/>
    </row>
    <row r="1862" spans="2:8" s="1" customFormat="1" ht="16.899999999999999" customHeight="1" x14ac:dyDescent="0.2">
      <c r="B1862" s="33"/>
      <c r="C1862" s="207" t="s">
        <v>619</v>
      </c>
      <c r="D1862" s="207" t="s">
        <v>3190</v>
      </c>
      <c r="E1862" s="18" t="s">
        <v>396</v>
      </c>
      <c r="F1862" s="208">
        <v>145</v>
      </c>
      <c r="H1862" s="33"/>
    </row>
    <row r="1863" spans="2:8" s="1" customFormat="1" ht="16.899999999999999" customHeight="1" x14ac:dyDescent="0.2">
      <c r="B1863" s="33"/>
      <c r="C1863" s="207" t="s">
        <v>901</v>
      </c>
      <c r="D1863" s="207" t="s">
        <v>3151</v>
      </c>
      <c r="E1863" s="18" t="s">
        <v>277</v>
      </c>
      <c r="F1863" s="208">
        <v>15.95</v>
      </c>
      <c r="H1863" s="33"/>
    </row>
    <row r="1864" spans="2:8" s="1" customFormat="1" ht="16.899999999999999" customHeight="1" x14ac:dyDescent="0.2">
      <c r="B1864" s="33"/>
      <c r="C1864" s="207" t="s">
        <v>943</v>
      </c>
      <c r="D1864" s="207" t="s">
        <v>3240</v>
      </c>
      <c r="E1864" s="18" t="s">
        <v>396</v>
      </c>
      <c r="F1864" s="208">
        <v>145</v>
      </c>
      <c r="H1864" s="33"/>
    </row>
    <row r="1865" spans="2:8" s="1" customFormat="1" ht="16.899999999999999" customHeight="1" x14ac:dyDescent="0.2">
      <c r="B1865" s="33"/>
      <c r="C1865" s="207" t="s">
        <v>1782</v>
      </c>
      <c r="D1865" s="207" t="s">
        <v>3192</v>
      </c>
      <c r="E1865" s="18" t="s">
        <v>396</v>
      </c>
      <c r="F1865" s="208">
        <v>148.1</v>
      </c>
      <c r="H1865" s="33"/>
    </row>
    <row r="1866" spans="2:8" s="1" customFormat="1" ht="16.899999999999999" customHeight="1" x14ac:dyDescent="0.2">
      <c r="B1866" s="33"/>
      <c r="C1866" s="207" t="s">
        <v>986</v>
      </c>
      <c r="D1866" s="207" t="s">
        <v>3211</v>
      </c>
      <c r="E1866" s="18" t="s">
        <v>396</v>
      </c>
      <c r="F1866" s="208">
        <v>145</v>
      </c>
      <c r="H1866" s="33"/>
    </row>
    <row r="1867" spans="2:8" s="1" customFormat="1" ht="16.899999999999999" customHeight="1" x14ac:dyDescent="0.2">
      <c r="B1867" s="33"/>
      <c r="C1867" s="207" t="s">
        <v>922</v>
      </c>
      <c r="D1867" s="207" t="s">
        <v>923</v>
      </c>
      <c r="E1867" s="18" t="s">
        <v>396</v>
      </c>
      <c r="F1867" s="208">
        <v>147.17500000000001</v>
      </c>
      <c r="H1867" s="33"/>
    </row>
    <row r="1868" spans="2:8" s="1" customFormat="1" ht="16.899999999999999" customHeight="1" x14ac:dyDescent="0.2">
      <c r="B1868" s="33"/>
      <c r="C1868" s="203" t="s">
        <v>824</v>
      </c>
      <c r="D1868" s="204" t="s">
        <v>2829</v>
      </c>
      <c r="E1868" s="205" t="s">
        <v>277</v>
      </c>
      <c r="F1868" s="206">
        <v>219.333</v>
      </c>
      <c r="H1868" s="33"/>
    </row>
    <row r="1869" spans="2:8" s="1" customFormat="1" ht="16.899999999999999" customHeight="1" x14ac:dyDescent="0.2">
      <c r="B1869" s="33"/>
      <c r="C1869" s="207" t="s">
        <v>19</v>
      </c>
      <c r="D1869" s="207" t="s">
        <v>3020</v>
      </c>
      <c r="E1869" s="18" t="s">
        <v>19</v>
      </c>
      <c r="F1869" s="208">
        <v>0</v>
      </c>
      <c r="H1869" s="33"/>
    </row>
    <row r="1870" spans="2:8" s="1" customFormat="1" ht="16.899999999999999" customHeight="1" x14ac:dyDescent="0.2">
      <c r="B1870" s="33"/>
      <c r="C1870" s="207" t="s">
        <v>19</v>
      </c>
      <c r="D1870" s="207" t="s">
        <v>3021</v>
      </c>
      <c r="E1870" s="18" t="s">
        <v>19</v>
      </c>
      <c r="F1870" s="208">
        <v>247.863</v>
      </c>
      <c r="H1870" s="33"/>
    </row>
    <row r="1871" spans="2:8" s="1" customFormat="1" ht="16.899999999999999" customHeight="1" x14ac:dyDescent="0.2">
      <c r="B1871" s="33"/>
      <c r="C1871" s="207" t="s">
        <v>19</v>
      </c>
      <c r="D1871" s="207" t="s">
        <v>1200</v>
      </c>
      <c r="E1871" s="18" t="s">
        <v>19</v>
      </c>
      <c r="F1871" s="208">
        <v>0</v>
      </c>
      <c r="H1871" s="33"/>
    </row>
    <row r="1872" spans="2:8" s="1" customFormat="1" ht="16.899999999999999" customHeight="1" x14ac:dyDescent="0.2">
      <c r="B1872" s="33"/>
      <c r="C1872" s="207" t="s">
        <v>19</v>
      </c>
      <c r="D1872" s="207" t="s">
        <v>2855</v>
      </c>
      <c r="E1872" s="18" t="s">
        <v>19</v>
      </c>
      <c r="F1872" s="208">
        <v>-0.61499999999999999</v>
      </c>
      <c r="H1872" s="33"/>
    </row>
    <row r="1873" spans="2:8" s="1" customFormat="1" ht="16.899999999999999" customHeight="1" x14ac:dyDescent="0.2">
      <c r="B1873" s="33"/>
      <c r="C1873" s="207" t="s">
        <v>19</v>
      </c>
      <c r="D1873" s="207" t="s">
        <v>3022</v>
      </c>
      <c r="E1873" s="18" t="s">
        <v>19</v>
      </c>
      <c r="F1873" s="208">
        <v>-5.7389999999999999</v>
      </c>
      <c r="H1873" s="33"/>
    </row>
    <row r="1874" spans="2:8" s="1" customFormat="1" ht="16.899999999999999" customHeight="1" x14ac:dyDescent="0.2">
      <c r="B1874" s="33"/>
      <c r="C1874" s="207" t="s">
        <v>19</v>
      </c>
      <c r="D1874" s="207" t="s">
        <v>1628</v>
      </c>
      <c r="E1874" s="18" t="s">
        <v>19</v>
      </c>
      <c r="F1874" s="208">
        <v>-21.713000000000001</v>
      </c>
      <c r="H1874" s="33"/>
    </row>
    <row r="1875" spans="2:8" s="1" customFormat="1" ht="16.899999999999999" customHeight="1" x14ac:dyDescent="0.2">
      <c r="B1875" s="33"/>
      <c r="C1875" s="207" t="s">
        <v>19</v>
      </c>
      <c r="D1875" s="207" t="s">
        <v>3023</v>
      </c>
      <c r="E1875" s="18" t="s">
        <v>19</v>
      </c>
      <c r="F1875" s="208">
        <v>-0.46300000000000002</v>
      </c>
      <c r="H1875" s="33"/>
    </row>
    <row r="1876" spans="2:8" s="1" customFormat="1" ht="16.899999999999999" customHeight="1" x14ac:dyDescent="0.2">
      <c r="B1876" s="33"/>
      <c r="C1876" s="207" t="s">
        <v>824</v>
      </c>
      <c r="D1876" s="207" t="s">
        <v>310</v>
      </c>
      <c r="E1876" s="18" t="s">
        <v>19</v>
      </c>
      <c r="F1876" s="208">
        <v>219.333</v>
      </c>
      <c r="H1876" s="33"/>
    </row>
    <row r="1877" spans="2:8" s="1" customFormat="1" ht="16.899999999999999" customHeight="1" x14ac:dyDescent="0.2">
      <c r="B1877" s="33"/>
      <c r="C1877" s="209" t="s">
        <v>3136</v>
      </c>
      <c r="H1877" s="33"/>
    </row>
    <row r="1878" spans="2:8" s="1" customFormat="1" ht="16.899999999999999" customHeight="1" x14ac:dyDescent="0.2">
      <c r="B1878" s="33"/>
      <c r="C1878" s="207" t="s">
        <v>1872</v>
      </c>
      <c r="D1878" s="207" t="s">
        <v>3215</v>
      </c>
      <c r="E1878" s="18" t="s">
        <v>277</v>
      </c>
      <c r="F1878" s="208">
        <v>131.6</v>
      </c>
      <c r="H1878" s="33"/>
    </row>
    <row r="1879" spans="2:8" s="1" customFormat="1" ht="16.899999999999999" customHeight="1" x14ac:dyDescent="0.2">
      <c r="B1879" s="33"/>
      <c r="C1879" s="207" t="s">
        <v>1613</v>
      </c>
      <c r="D1879" s="207" t="s">
        <v>3204</v>
      </c>
      <c r="E1879" s="18" t="s">
        <v>277</v>
      </c>
      <c r="F1879" s="208">
        <v>10.967000000000001</v>
      </c>
      <c r="H1879" s="33"/>
    </row>
    <row r="1880" spans="2:8" s="1" customFormat="1" ht="16.899999999999999" customHeight="1" x14ac:dyDescent="0.2">
      <c r="B1880" s="33"/>
      <c r="C1880" s="207" t="s">
        <v>1880</v>
      </c>
      <c r="D1880" s="207" t="s">
        <v>3216</v>
      </c>
      <c r="E1880" s="18" t="s">
        <v>277</v>
      </c>
      <c r="F1880" s="208">
        <v>65.8</v>
      </c>
      <c r="H1880" s="33"/>
    </row>
    <row r="1881" spans="2:8" s="1" customFormat="1" ht="16.899999999999999" customHeight="1" x14ac:dyDescent="0.2">
      <c r="B1881" s="33"/>
      <c r="C1881" s="207" t="s">
        <v>1884</v>
      </c>
      <c r="D1881" s="207" t="s">
        <v>3217</v>
      </c>
      <c r="E1881" s="18" t="s">
        <v>277</v>
      </c>
      <c r="F1881" s="208">
        <v>21.933</v>
      </c>
      <c r="H1881" s="33"/>
    </row>
    <row r="1882" spans="2:8" s="1" customFormat="1" ht="16.899999999999999" customHeight="1" x14ac:dyDescent="0.2">
      <c r="B1882" s="33"/>
      <c r="C1882" s="207" t="s">
        <v>1226</v>
      </c>
      <c r="D1882" s="207" t="s">
        <v>3165</v>
      </c>
      <c r="E1882" s="18" t="s">
        <v>277</v>
      </c>
      <c r="F1882" s="208">
        <v>45.55</v>
      </c>
      <c r="H1882" s="33"/>
    </row>
    <row r="1883" spans="2:8" s="1" customFormat="1" ht="16.899999999999999" customHeight="1" x14ac:dyDescent="0.2">
      <c r="B1883" s="33"/>
      <c r="C1883" s="207" t="s">
        <v>861</v>
      </c>
      <c r="D1883" s="207" t="s">
        <v>3153</v>
      </c>
      <c r="E1883" s="18" t="s">
        <v>277</v>
      </c>
      <c r="F1883" s="208">
        <v>44.368000000000002</v>
      </c>
      <c r="H1883" s="33"/>
    </row>
    <row r="1884" spans="2:8" s="1" customFormat="1" ht="16.899999999999999" customHeight="1" x14ac:dyDescent="0.2">
      <c r="B1884" s="33"/>
      <c r="C1884" s="207" t="s">
        <v>1234</v>
      </c>
      <c r="D1884" s="207" t="s">
        <v>3166</v>
      </c>
      <c r="E1884" s="18" t="s">
        <v>277</v>
      </c>
      <c r="F1884" s="208">
        <v>45.55</v>
      </c>
      <c r="H1884" s="33"/>
    </row>
    <row r="1885" spans="2:8" s="1" customFormat="1" ht="16.899999999999999" customHeight="1" x14ac:dyDescent="0.2">
      <c r="B1885" s="33"/>
      <c r="C1885" s="207" t="s">
        <v>592</v>
      </c>
      <c r="D1885" s="207" t="s">
        <v>3147</v>
      </c>
      <c r="E1885" s="18" t="s">
        <v>277</v>
      </c>
      <c r="F1885" s="208">
        <v>44.368000000000002</v>
      </c>
      <c r="H1885" s="33"/>
    </row>
    <row r="1886" spans="2:8" s="1" customFormat="1" ht="16.899999999999999" customHeight="1" x14ac:dyDescent="0.2">
      <c r="B1886" s="33"/>
      <c r="C1886" s="207" t="s">
        <v>609</v>
      </c>
      <c r="D1886" s="207" t="s">
        <v>3144</v>
      </c>
      <c r="E1886" s="18" t="s">
        <v>277</v>
      </c>
      <c r="F1886" s="208">
        <v>141.178</v>
      </c>
      <c r="H1886" s="33"/>
    </row>
    <row r="1887" spans="2:8" s="1" customFormat="1" ht="16.899999999999999" customHeight="1" x14ac:dyDescent="0.2">
      <c r="B1887" s="33"/>
      <c r="C1887" s="207" t="s">
        <v>614</v>
      </c>
      <c r="D1887" s="207" t="s">
        <v>615</v>
      </c>
      <c r="E1887" s="18" t="s">
        <v>492</v>
      </c>
      <c r="F1887" s="208">
        <v>21.172999999999998</v>
      </c>
      <c r="H1887" s="33"/>
    </row>
    <row r="1888" spans="2:8" s="1" customFormat="1" ht="7.35" customHeight="1" x14ac:dyDescent="0.2">
      <c r="B1888" s="42"/>
      <c r="C1888" s="43"/>
      <c r="D1888" s="43"/>
      <c r="E1888" s="43"/>
      <c r="F1888" s="43"/>
      <c r="G1888" s="43"/>
      <c r="H1888" s="33"/>
    </row>
    <row r="1889" s="1" customFormat="1" x14ac:dyDescent="0.2"/>
  </sheetData>
  <sheetProtection algorithmName="SHA-512" hashValue="ZOJiIvz3UEuBVehQxx2/NzvLRC5C74uHVDNKo0tI4tYbOaYf7fuRP8CexlkjYCDXklY8I3sBiOARHYmKLDYrvg==" saltValue="TG4VqkVeE+fdEo6ACESMhowqCyA8do65hScoRkcM+ZYwTAnqbY1y8BO6wW/m3j/FzlvB+zbjfwbr3G/LQu4tmQ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landscape" blackAndWhite="1"/>
  <headerFooter>
    <oddFooter>&amp;CStrana &amp;P z &amp;N</oddFooter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218"/>
  <sheetViews>
    <sheetView showGridLines="0" zoomScale="110" zoomScaleNormal="110" workbookViewId="0"/>
  </sheetViews>
  <sheetFormatPr defaultRowHeight="11.25" x14ac:dyDescent="0.2"/>
  <cols>
    <col min="1" max="1" width="8.33203125" style="210" customWidth="1"/>
    <col min="2" max="2" width="1.6640625" style="210" customWidth="1"/>
    <col min="3" max="4" width="5" style="210" customWidth="1"/>
    <col min="5" max="5" width="11.6640625" style="210" customWidth="1"/>
    <col min="6" max="6" width="9.1640625" style="210" customWidth="1"/>
    <col min="7" max="7" width="5" style="210" customWidth="1"/>
    <col min="8" max="8" width="77.83203125" style="210" customWidth="1"/>
    <col min="9" max="10" width="20" style="210" customWidth="1"/>
    <col min="11" max="11" width="1.6640625" style="210" customWidth="1"/>
  </cols>
  <sheetData>
    <row r="1" spans="2:11" customFormat="1" ht="37.5" customHeight="1" x14ac:dyDescent="0.2"/>
    <row r="2" spans="2:11" customFormat="1" ht="7.5" customHeight="1" x14ac:dyDescent="0.2">
      <c r="B2" s="211"/>
      <c r="C2" s="212"/>
      <c r="D2" s="212"/>
      <c r="E2" s="212"/>
      <c r="F2" s="212"/>
      <c r="G2" s="212"/>
      <c r="H2" s="212"/>
      <c r="I2" s="212"/>
      <c r="J2" s="212"/>
      <c r="K2" s="213"/>
    </row>
    <row r="3" spans="2:11" s="16" customFormat="1" ht="45" customHeight="1" x14ac:dyDescent="0.2">
      <c r="B3" s="214"/>
      <c r="C3" s="626" t="s">
        <v>3241</v>
      </c>
      <c r="D3" s="626"/>
      <c r="E3" s="626"/>
      <c r="F3" s="626"/>
      <c r="G3" s="626"/>
      <c r="H3" s="626"/>
      <c r="I3" s="626"/>
      <c r="J3" s="626"/>
      <c r="K3" s="215"/>
    </row>
    <row r="4" spans="2:11" customFormat="1" ht="25.5" customHeight="1" x14ac:dyDescent="0.3">
      <c r="B4" s="216"/>
      <c r="C4" s="627" t="s">
        <v>3242</v>
      </c>
      <c r="D4" s="627"/>
      <c r="E4" s="627"/>
      <c r="F4" s="627"/>
      <c r="G4" s="627"/>
      <c r="H4" s="627"/>
      <c r="I4" s="627"/>
      <c r="J4" s="627"/>
      <c r="K4" s="217"/>
    </row>
    <row r="5" spans="2:11" customFormat="1" ht="5.25" customHeight="1" x14ac:dyDescent="0.2">
      <c r="B5" s="216"/>
      <c r="C5" s="218"/>
      <c r="D5" s="218"/>
      <c r="E5" s="218"/>
      <c r="F5" s="218"/>
      <c r="G5" s="218"/>
      <c r="H5" s="218"/>
      <c r="I5" s="218"/>
      <c r="J5" s="218"/>
      <c r="K5" s="217"/>
    </row>
    <row r="6" spans="2:11" customFormat="1" ht="15" customHeight="1" x14ac:dyDescent="0.2">
      <c r="B6" s="216"/>
      <c r="C6" s="625" t="s">
        <v>3243</v>
      </c>
      <c r="D6" s="625"/>
      <c r="E6" s="625"/>
      <c r="F6" s="625"/>
      <c r="G6" s="625"/>
      <c r="H6" s="625"/>
      <c r="I6" s="625"/>
      <c r="J6" s="625"/>
      <c r="K6" s="217"/>
    </row>
    <row r="7" spans="2:11" customFormat="1" ht="15" customHeight="1" x14ac:dyDescent="0.2">
      <c r="B7" s="220"/>
      <c r="C7" s="625" t="s">
        <v>3244</v>
      </c>
      <c r="D7" s="625"/>
      <c r="E7" s="625"/>
      <c r="F7" s="625"/>
      <c r="G7" s="625"/>
      <c r="H7" s="625"/>
      <c r="I7" s="625"/>
      <c r="J7" s="625"/>
      <c r="K7" s="217"/>
    </row>
    <row r="8" spans="2:11" customFormat="1" ht="12.75" customHeight="1" x14ac:dyDescent="0.2">
      <c r="B8" s="220"/>
      <c r="C8" s="219"/>
      <c r="D8" s="219"/>
      <c r="E8" s="219"/>
      <c r="F8" s="219"/>
      <c r="G8" s="219"/>
      <c r="H8" s="219"/>
      <c r="I8" s="219"/>
      <c r="J8" s="219"/>
      <c r="K8" s="217"/>
    </row>
    <row r="9" spans="2:11" customFormat="1" ht="15" customHeight="1" x14ac:dyDescent="0.2">
      <c r="B9" s="220"/>
      <c r="C9" s="625" t="s">
        <v>3245</v>
      </c>
      <c r="D9" s="625"/>
      <c r="E9" s="625"/>
      <c r="F9" s="625"/>
      <c r="G9" s="625"/>
      <c r="H9" s="625"/>
      <c r="I9" s="625"/>
      <c r="J9" s="625"/>
      <c r="K9" s="217"/>
    </row>
    <row r="10" spans="2:11" customFormat="1" ht="15" customHeight="1" x14ac:dyDescent="0.2">
      <c r="B10" s="220"/>
      <c r="C10" s="219"/>
      <c r="D10" s="625" t="s">
        <v>3246</v>
      </c>
      <c r="E10" s="625"/>
      <c r="F10" s="625"/>
      <c r="G10" s="625"/>
      <c r="H10" s="625"/>
      <c r="I10" s="625"/>
      <c r="J10" s="625"/>
      <c r="K10" s="217"/>
    </row>
    <row r="11" spans="2:11" customFormat="1" ht="15" customHeight="1" x14ac:dyDescent="0.2">
      <c r="B11" s="220"/>
      <c r="C11" s="221"/>
      <c r="D11" s="625" t="s">
        <v>3247</v>
      </c>
      <c r="E11" s="625"/>
      <c r="F11" s="625"/>
      <c r="G11" s="625"/>
      <c r="H11" s="625"/>
      <c r="I11" s="625"/>
      <c r="J11" s="625"/>
      <c r="K11" s="217"/>
    </row>
    <row r="12" spans="2:11" customFormat="1" ht="15" customHeight="1" x14ac:dyDescent="0.2">
      <c r="B12" s="220"/>
      <c r="C12" s="221"/>
      <c r="D12" s="219"/>
      <c r="E12" s="219"/>
      <c r="F12" s="219"/>
      <c r="G12" s="219"/>
      <c r="H12" s="219"/>
      <c r="I12" s="219"/>
      <c r="J12" s="219"/>
      <c r="K12" s="217"/>
    </row>
    <row r="13" spans="2:11" customFormat="1" ht="15" customHeight="1" x14ac:dyDescent="0.2">
      <c r="B13" s="220"/>
      <c r="C13" s="221"/>
      <c r="D13" s="222" t="s">
        <v>3248</v>
      </c>
      <c r="E13" s="219"/>
      <c r="F13" s="219"/>
      <c r="G13" s="219"/>
      <c r="H13" s="219"/>
      <c r="I13" s="219"/>
      <c r="J13" s="219"/>
      <c r="K13" s="217"/>
    </row>
    <row r="14" spans="2:11" customFormat="1" ht="12.75" customHeight="1" x14ac:dyDescent="0.2">
      <c r="B14" s="220"/>
      <c r="C14" s="221"/>
      <c r="D14" s="221"/>
      <c r="E14" s="221"/>
      <c r="F14" s="221"/>
      <c r="G14" s="221"/>
      <c r="H14" s="221"/>
      <c r="I14" s="221"/>
      <c r="J14" s="221"/>
      <c r="K14" s="217"/>
    </row>
    <row r="15" spans="2:11" customFormat="1" ht="15" customHeight="1" x14ac:dyDescent="0.2">
      <c r="B15" s="220"/>
      <c r="C15" s="221"/>
      <c r="D15" s="625" t="s">
        <v>3249</v>
      </c>
      <c r="E15" s="625"/>
      <c r="F15" s="625"/>
      <c r="G15" s="625"/>
      <c r="H15" s="625"/>
      <c r="I15" s="625"/>
      <c r="J15" s="625"/>
      <c r="K15" s="217"/>
    </row>
    <row r="16" spans="2:11" customFormat="1" ht="15" customHeight="1" x14ac:dyDescent="0.2">
      <c r="B16" s="220"/>
      <c r="C16" s="221"/>
      <c r="D16" s="625" t="s">
        <v>3250</v>
      </c>
      <c r="E16" s="625"/>
      <c r="F16" s="625"/>
      <c r="G16" s="625"/>
      <c r="H16" s="625"/>
      <c r="I16" s="625"/>
      <c r="J16" s="625"/>
      <c r="K16" s="217"/>
    </row>
    <row r="17" spans="2:11" customFormat="1" ht="15" customHeight="1" x14ac:dyDescent="0.2">
      <c r="B17" s="220"/>
      <c r="C17" s="221"/>
      <c r="D17" s="625" t="s">
        <v>3251</v>
      </c>
      <c r="E17" s="625"/>
      <c r="F17" s="625"/>
      <c r="G17" s="625"/>
      <c r="H17" s="625"/>
      <c r="I17" s="625"/>
      <c r="J17" s="625"/>
      <c r="K17" s="217"/>
    </row>
    <row r="18" spans="2:11" customFormat="1" ht="15" customHeight="1" x14ac:dyDescent="0.2">
      <c r="B18" s="220"/>
      <c r="C18" s="221"/>
      <c r="D18" s="221"/>
      <c r="E18" s="223" t="s">
        <v>80</v>
      </c>
      <c r="F18" s="625" t="s">
        <v>3252</v>
      </c>
      <c r="G18" s="625"/>
      <c r="H18" s="625"/>
      <c r="I18" s="625"/>
      <c r="J18" s="625"/>
      <c r="K18" s="217"/>
    </row>
    <row r="19" spans="2:11" customFormat="1" ht="15" customHeight="1" x14ac:dyDescent="0.2">
      <c r="B19" s="220"/>
      <c r="C19" s="221"/>
      <c r="D19" s="221"/>
      <c r="E19" s="223" t="s">
        <v>151</v>
      </c>
      <c r="F19" s="625" t="s">
        <v>3253</v>
      </c>
      <c r="G19" s="625"/>
      <c r="H19" s="625"/>
      <c r="I19" s="625"/>
      <c r="J19" s="625"/>
      <c r="K19" s="217"/>
    </row>
    <row r="20" spans="2:11" customFormat="1" ht="15" customHeight="1" x14ac:dyDescent="0.2">
      <c r="B20" s="220"/>
      <c r="C20" s="221"/>
      <c r="D20" s="221"/>
      <c r="E20" s="223" t="s">
        <v>102</v>
      </c>
      <c r="F20" s="625" t="s">
        <v>3254</v>
      </c>
      <c r="G20" s="625"/>
      <c r="H20" s="625"/>
      <c r="I20" s="625"/>
      <c r="J20" s="625"/>
      <c r="K20" s="217"/>
    </row>
    <row r="21" spans="2:11" customFormat="1" ht="15" customHeight="1" x14ac:dyDescent="0.2">
      <c r="B21" s="220"/>
      <c r="C21" s="221"/>
      <c r="D21" s="221"/>
      <c r="E21" s="223" t="s">
        <v>200</v>
      </c>
      <c r="F21" s="625" t="s">
        <v>199</v>
      </c>
      <c r="G21" s="625"/>
      <c r="H21" s="625"/>
      <c r="I21" s="625"/>
      <c r="J21" s="625"/>
      <c r="K21" s="217"/>
    </row>
    <row r="22" spans="2:11" customFormat="1" ht="15" customHeight="1" x14ac:dyDescent="0.2">
      <c r="B22" s="220"/>
      <c r="C22" s="221"/>
      <c r="D22" s="221"/>
      <c r="E22" s="223" t="s">
        <v>3084</v>
      </c>
      <c r="F22" s="625" t="s">
        <v>132</v>
      </c>
      <c r="G22" s="625"/>
      <c r="H22" s="625"/>
      <c r="I22" s="625"/>
      <c r="J22" s="625"/>
      <c r="K22" s="217"/>
    </row>
    <row r="23" spans="2:11" customFormat="1" ht="15" customHeight="1" x14ac:dyDescent="0.2">
      <c r="B23" s="220"/>
      <c r="C23" s="221"/>
      <c r="D23" s="221"/>
      <c r="E23" s="223" t="s">
        <v>89</v>
      </c>
      <c r="F23" s="625" t="s">
        <v>3255</v>
      </c>
      <c r="G23" s="625"/>
      <c r="H23" s="625"/>
      <c r="I23" s="625"/>
      <c r="J23" s="625"/>
      <c r="K23" s="217"/>
    </row>
    <row r="24" spans="2:11" customFormat="1" ht="12.75" customHeight="1" x14ac:dyDescent="0.2">
      <c r="B24" s="220"/>
      <c r="C24" s="221"/>
      <c r="D24" s="221"/>
      <c r="E24" s="221"/>
      <c r="F24" s="221"/>
      <c r="G24" s="221"/>
      <c r="H24" s="221"/>
      <c r="I24" s="221"/>
      <c r="J24" s="221"/>
      <c r="K24" s="217"/>
    </row>
    <row r="25" spans="2:11" customFormat="1" ht="15" customHeight="1" x14ac:dyDescent="0.2">
      <c r="B25" s="220"/>
      <c r="C25" s="625" t="s">
        <v>3256</v>
      </c>
      <c r="D25" s="625"/>
      <c r="E25" s="625"/>
      <c r="F25" s="625"/>
      <c r="G25" s="625"/>
      <c r="H25" s="625"/>
      <c r="I25" s="625"/>
      <c r="J25" s="625"/>
      <c r="K25" s="217"/>
    </row>
    <row r="26" spans="2:11" customFormat="1" ht="15" customHeight="1" x14ac:dyDescent="0.2">
      <c r="B26" s="220"/>
      <c r="C26" s="625" t="s">
        <v>3257</v>
      </c>
      <c r="D26" s="625"/>
      <c r="E26" s="625"/>
      <c r="F26" s="625"/>
      <c r="G26" s="625"/>
      <c r="H26" s="625"/>
      <c r="I26" s="625"/>
      <c r="J26" s="625"/>
      <c r="K26" s="217"/>
    </row>
    <row r="27" spans="2:11" customFormat="1" ht="15" customHeight="1" x14ac:dyDescent="0.2">
      <c r="B27" s="220"/>
      <c r="C27" s="219"/>
      <c r="D27" s="625" t="s">
        <v>3258</v>
      </c>
      <c r="E27" s="625"/>
      <c r="F27" s="625"/>
      <c r="G27" s="625"/>
      <c r="H27" s="625"/>
      <c r="I27" s="625"/>
      <c r="J27" s="625"/>
      <c r="K27" s="217"/>
    </row>
    <row r="28" spans="2:11" customFormat="1" ht="15" customHeight="1" x14ac:dyDescent="0.2">
      <c r="B28" s="220"/>
      <c r="C28" s="221"/>
      <c r="D28" s="625" t="s">
        <v>3259</v>
      </c>
      <c r="E28" s="625"/>
      <c r="F28" s="625"/>
      <c r="G28" s="625"/>
      <c r="H28" s="625"/>
      <c r="I28" s="625"/>
      <c r="J28" s="625"/>
      <c r="K28" s="217"/>
    </row>
    <row r="29" spans="2:11" customFormat="1" ht="12.75" customHeight="1" x14ac:dyDescent="0.2">
      <c r="B29" s="220"/>
      <c r="C29" s="221"/>
      <c r="D29" s="221"/>
      <c r="E29" s="221"/>
      <c r="F29" s="221"/>
      <c r="G29" s="221"/>
      <c r="H29" s="221"/>
      <c r="I29" s="221"/>
      <c r="J29" s="221"/>
      <c r="K29" s="217"/>
    </row>
    <row r="30" spans="2:11" customFormat="1" ht="15" customHeight="1" x14ac:dyDescent="0.2">
      <c r="B30" s="220"/>
      <c r="C30" s="221"/>
      <c r="D30" s="625" t="s">
        <v>3260</v>
      </c>
      <c r="E30" s="625"/>
      <c r="F30" s="625"/>
      <c r="G30" s="625"/>
      <c r="H30" s="625"/>
      <c r="I30" s="625"/>
      <c r="J30" s="625"/>
      <c r="K30" s="217"/>
    </row>
    <row r="31" spans="2:11" customFormat="1" ht="15" customHeight="1" x14ac:dyDescent="0.2">
      <c r="B31" s="220"/>
      <c r="C31" s="221"/>
      <c r="D31" s="625" t="s">
        <v>3261</v>
      </c>
      <c r="E31" s="625"/>
      <c r="F31" s="625"/>
      <c r="G31" s="625"/>
      <c r="H31" s="625"/>
      <c r="I31" s="625"/>
      <c r="J31" s="625"/>
      <c r="K31" s="217"/>
    </row>
    <row r="32" spans="2:11" customFormat="1" ht="12.75" customHeight="1" x14ac:dyDescent="0.2">
      <c r="B32" s="220"/>
      <c r="C32" s="221"/>
      <c r="D32" s="221"/>
      <c r="E32" s="221"/>
      <c r="F32" s="221"/>
      <c r="G32" s="221"/>
      <c r="H32" s="221"/>
      <c r="I32" s="221"/>
      <c r="J32" s="221"/>
      <c r="K32" s="217"/>
    </row>
    <row r="33" spans="2:11" customFormat="1" ht="15" customHeight="1" x14ac:dyDescent="0.2">
      <c r="B33" s="220"/>
      <c r="C33" s="221"/>
      <c r="D33" s="625" t="s">
        <v>3262</v>
      </c>
      <c r="E33" s="625"/>
      <c r="F33" s="625"/>
      <c r="G33" s="625"/>
      <c r="H33" s="625"/>
      <c r="I33" s="625"/>
      <c r="J33" s="625"/>
      <c r="K33" s="217"/>
    </row>
    <row r="34" spans="2:11" customFormat="1" ht="15" customHeight="1" x14ac:dyDescent="0.2">
      <c r="B34" s="220"/>
      <c r="C34" s="221"/>
      <c r="D34" s="625" t="s">
        <v>3263</v>
      </c>
      <c r="E34" s="625"/>
      <c r="F34" s="625"/>
      <c r="G34" s="625"/>
      <c r="H34" s="625"/>
      <c r="I34" s="625"/>
      <c r="J34" s="625"/>
      <c r="K34" s="217"/>
    </row>
    <row r="35" spans="2:11" customFormat="1" ht="15" customHeight="1" x14ac:dyDescent="0.2">
      <c r="B35" s="220"/>
      <c r="C35" s="221"/>
      <c r="D35" s="625" t="s">
        <v>3264</v>
      </c>
      <c r="E35" s="625"/>
      <c r="F35" s="625"/>
      <c r="G35" s="625"/>
      <c r="H35" s="625"/>
      <c r="I35" s="625"/>
      <c r="J35" s="625"/>
      <c r="K35" s="217"/>
    </row>
    <row r="36" spans="2:11" customFormat="1" ht="15" customHeight="1" x14ac:dyDescent="0.2">
      <c r="B36" s="220"/>
      <c r="C36" s="221"/>
      <c r="D36" s="219"/>
      <c r="E36" s="222" t="s">
        <v>212</v>
      </c>
      <c r="F36" s="219"/>
      <c r="G36" s="625" t="s">
        <v>3265</v>
      </c>
      <c r="H36" s="625"/>
      <c r="I36" s="625"/>
      <c r="J36" s="625"/>
      <c r="K36" s="217"/>
    </row>
    <row r="37" spans="2:11" customFormat="1" ht="30.75" customHeight="1" x14ac:dyDescent="0.2">
      <c r="B37" s="220"/>
      <c r="C37" s="221"/>
      <c r="D37" s="219"/>
      <c r="E37" s="222" t="s">
        <v>3266</v>
      </c>
      <c r="F37" s="219"/>
      <c r="G37" s="625" t="s">
        <v>3267</v>
      </c>
      <c r="H37" s="625"/>
      <c r="I37" s="625"/>
      <c r="J37" s="625"/>
      <c r="K37" s="217"/>
    </row>
    <row r="38" spans="2:11" customFormat="1" ht="15" customHeight="1" x14ac:dyDescent="0.2">
      <c r="B38" s="220"/>
      <c r="C38" s="221"/>
      <c r="D38" s="219"/>
      <c r="E38" s="222" t="s">
        <v>54</v>
      </c>
      <c r="F38" s="219"/>
      <c r="G38" s="625" t="s">
        <v>3268</v>
      </c>
      <c r="H38" s="625"/>
      <c r="I38" s="625"/>
      <c r="J38" s="625"/>
      <c r="K38" s="217"/>
    </row>
    <row r="39" spans="2:11" customFormat="1" ht="15" customHeight="1" x14ac:dyDescent="0.2">
      <c r="B39" s="220"/>
      <c r="C39" s="221"/>
      <c r="D39" s="219"/>
      <c r="E39" s="222" t="s">
        <v>55</v>
      </c>
      <c r="F39" s="219"/>
      <c r="G39" s="625" t="s">
        <v>3269</v>
      </c>
      <c r="H39" s="625"/>
      <c r="I39" s="625"/>
      <c r="J39" s="625"/>
      <c r="K39" s="217"/>
    </row>
    <row r="40" spans="2:11" customFormat="1" ht="15" customHeight="1" x14ac:dyDescent="0.2">
      <c r="B40" s="220"/>
      <c r="C40" s="221"/>
      <c r="D40" s="219"/>
      <c r="E40" s="222" t="s">
        <v>213</v>
      </c>
      <c r="F40" s="219"/>
      <c r="G40" s="625" t="s">
        <v>3270</v>
      </c>
      <c r="H40" s="625"/>
      <c r="I40" s="625"/>
      <c r="J40" s="625"/>
      <c r="K40" s="217"/>
    </row>
    <row r="41" spans="2:11" customFormat="1" ht="15" customHeight="1" x14ac:dyDescent="0.2">
      <c r="B41" s="220"/>
      <c r="C41" s="221"/>
      <c r="D41" s="219"/>
      <c r="E41" s="222" t="s">
        <v>214</v>
      </c>
      <c r="F41" s="219"/>
      <c r="G41" s="625" t="s">
        <v>3271</v>
      </c>
      <c r="H41" s="625"/>
      <c r="I41" s="625"/>
      <c r="J41" s="625"/>
      <c r="K41" s="217"/>
    </row>
    <row r="42" spans="2:11" customFormat="1" ht="15" customHeight="1" x14ac:dyDescent="0.2">
      <c r="B42" s="220"/>
      <c r="C42" s="221"/>
      <c r="D42" s="219"/>
      <c r="E42" s="222" t="s">
        <v>3272</v>
      </c>
      <c r="F42" s="219"/>
      <c r="G42" s="625" t="s">
        <v>3273</v>
      </c>
      <c r="H42" s="625"/>
      <c r="I42" s="625"/>
      <c r="J42" s="625"/>
      <c r="K42" s="217"/>
    </row>
    <row r="43" spans="2:11" customFormat="1" ht="15" customHeight="1" x14ac:dyDescent="0.2">
      <c r="B43" s="220"/>
      <c r="C43" s="221"/>
      <c r="D43" s="219"/>
      <c r="E43" s="222"/>
      <c r="F43" s="219"/>
      <c r="G43" s="625" t="s">
        <v>3274</v>
      </c>
      <c r="H43" s="625"/>
      <c r="I43" s="625"/>
      <c r="J43" s="625"/>
      <c r="K43" s="217"/>
    </row>
    <row r="44" spans="2:11" customFormat="1" ht="15" customHeight="1" x14ac:dyDescent="0.2">
      <c r="B44" s="220"/>
      <c r="C44" s="221"/>
      <c r="D44" s="219"/>
      <c r="E44" s="222" t="s">
        <v>3275</v>
      </c>
      <c r="F44" s="219"/>
      <c r="G44" s="625" t="s">
        <v>3276</v>
      </c>
      <c r="H44" s="625"/>
      <c r="I44" s="625"/>
      <c r="J44" s="625"/>
      <c r="K44" s="217"/>
    </row>
    <row r="45" spans="2:11" customFormat="1" ht="15" customHeight="1" x14ac:dyDescent="0.2">
      <c r="B45" s="220"/>
      <c r="C45" s="221"/>
      <c r="D45" s="219"/>
      <c r="E45" s="222" t="s">
        <v>216</v>
      </c>
      <c r="F45" s="219"/>
      <c r="G45" s="625" t="s">
        <v>3277</v>
      </c>
      <c r="H45" s="625"/>
      <c r="I45" s="625"/>
      <c r="J45" s="625"/>
      <c r="K45" s="217"/>
    </row>
    <row r="46" spans="2:11" customFormat="1" ht="12.75" customHeight="1" x14ac:dyDescent="0.2">
      <c r="B46" s="220"/>
      <c r="C46" s="221"/>
      <c r="D46" s="219"/>
      <c r="E46" s="219"/>
      <c r="F46" s="219"/>
      <c r="G46" s="219"/>
      <c r="H46" s="219"/>
      <c r="I46" s="219"/>
      <c r="J46" s="219"/>
      <c r="K46" s="217"/>
    </row>
    <row r="47" spans="2:11" customFormat="1" ht="15" customHeight="1" x14ac:dyDescent="0.2">
      <c r="B47" s="220"/>
      <c r="C47" s="221"/>
      <c r="D47" s="625" t="s">
        <v>3278</v>
      </c>
      <c r="E47" s="625"/>
      <c r="F47" s="625"/>
      <c r="G47" s="625"/>
      <c r="H47" s="625"/>
      <c r="I47" s="625"/>
      <c r="J47" s="625"/>
      <c r="K47" s="217"/>
    </row>
    <row r="48" spans="2:11" customFormat="1" ht="15" customHeight="1" x14ac:dyDescent="0.2">
      <c r="B48" s="220"/>
      <c r="C48" s="221"/>
      <c r="D48" s="221"/>
      <c r="E48" s="625" t="s">
        <v>3279</v>
      </c>
      <c r="F48" s="625"/>
      <c r="G48" s="625"/>
      <c r="H48" s="625"/>
      <c r="I48" s="625"/>
      <c r="J48" s="625"/>
      <c r="K48" s="217"/>
    </row>
    <row r="49" spans="2:11" customFormat="1" ht="15" customHeight="1" x14ac:dyDescent="0.2">
      <c r="B49" s="220"/>
      <c r="C49" s="221"/>
      <c r="D49" s="221"/>
      <c r="E49" s="625" t="s">
        <v>3280</v>
      </c>
      <c r="F49" s="625"/>
      <c r="G49" s="625"/>
      <c r="H49" s="625"/>
      <c r="I49" s="625"/>
      <c r="J49" s="625"/>
      <c r="K49" s="217"/>
    </row>
    <row r="50" spans="2:11" customFormat="1" ht="15" customHeight="1" x14ac:dyDescent="0.2">
      <c r="B50" s="220"/>
      <c r="C50" s="221"/>
      <c r="D50" s="221"/>
      <c r="E50" s="625" t="s">
        <v>3281</v>
      </c>
      <c r="F50" s="625"/>
      <c r="G50" s="625"/>
      <c r="H50" s="625"/>
      <c r="I50" s="625"/>
      <c r="J50" s="625"/>
      <c r="K50" s="217"/>
    </row>
    <row r="51" spans="2:11" customFormat="1" ht="15" customHeight="1" x14ac:dyDescent="0.2">
      <c r="B51" s="220"/>
      <c r="C51" s="221"/>
      <c r="D51" s="625" t="s">
        <v>3282</v>
      </c>
      <c r="E51" s="625"/>
      <c r="F51" s="625"/>
      <c r="G51" s="625"/>
      <c r="H51" s="625"/>
      <c r="I51" s="625"/>
      <c r="J51" s="625"/>
      <c r="K51" s="217"/>
    </row>
    <row r="52" spans="2:11" customFormat="1" ht="25.5" customHeight="1" x14ac:dyDescent="0.3">
      <c r="B52" s="216"/>
      <c r="C52" s="627" t="s">
        <v>3283</v>
      </c>
      <c r="D52" s="627"/>
      <c r="E52" s="627"/>
      <c r="F52" s="627"/>
      <c r="G52" s="627"/>
      <c r="H52" s="627"/>
      <c r="I52" s="627"/>
      <c r="J52" s="627"/>
      <c r="K52" s="217"/>
    </row>
    <row r="53" spans="2:11" customFormat="1" ht="5.25" customHeight="1" x14ac:dyDescent="0.2">
      <c r="B53" s="216"/>
      <c r="C53" s="218"/>
      <c r="D53" s="218"/>
      <c r="E53" s="218"/>
      <c r="F53" s="218"/>
      <c r="G53" s="218"/>
      <c r="H53" s="218"/>
      <c r="I53" s="218"/>
      <c r="J53" s="218"/>
      <c r="K53" s="217"/>
    </row>
    <row r="54" spans="2:11" customFormat="1" ht="15" customHeight="1" x14ac:dyDescent="0.2">
      <c r="B54" s="216"/>
      <c r="C54" s="625" t="s">
        <v>3284</v>
      </c>
      <c r="D54" s="625"/>
      <c r="E54" s="625"/>
      <c r="F54" s="625"/>
      <c r="G54" s="625"/>
      <c r="H54" s="625"/>
      <c r="I54" s="625"/>
      <c r="J54" s="625"/>
      <c r="K54" s="217"/>
    </row>
    <row r="55" spans="2:11" customFormat="1" ht="15" customHeight="1" x14ac:dyDescent="0.2">
      <c r="B55" s="216"/>
      <c r="C55" s="625" t="s">
        <v>3285</v>
      </c>
      <c r="D55" s="625"/>
      <c r="E55" s="625"/>
      <c r="F55" s="625"/>
      <c r="G55" s="625"/>
      <c r="H55" s="625"/>
      <c r="I55" s="625"/>
      <c r="J55" s="625"/>
      <c r="K55" s="217"/>
    </row>
    <row r="56" spans="2:11" customFormat="1" ht="12.75" customHeight="1" x14ac:dyDescent="0.2">
      <c r="B56" s="216"/>
      <c r="C56" s="219"/>
      <c r="D56" s="219"/>
      <c r="E56" s="219"/>
      <c r="F56" s="219"/>
      <c r="G56" s="219"/>
      <c r="H56" s="219"/>
      <c r="I56" s="219"/>
      <c r="J56" s="219"/>
      <c r="K56" s="217"/>
    </row>
    <row r="57" spans="2:11" customFormat="1" ht="15" customHeight="1" x14ac:dyDescent="0.2">
      <c r="B57" s="216"/>
      <c r="C57" s="625" t="s">
        <v>3286</v>
      </c>
      <c r="D57" s="625"/>
      <c r="E57" s="625"/>
      <c r="F57" s="625"/>
      <c r="G57" s="625"/>
      <c r="H57" s="625"/>
      <c r="I57" s="625"/>
      <c r="J57" s="625"/>
      <c r="K57" s="217"/>
    </row>
    <row r="58" spans="2:11" customFormat="1" ht="15" customHeight="1" x14ac:dyDescent="0.2">
      <c r="B58" s="216"/>
      <c r="C58" s="221"/>
      <c r="D58" s="625" t="s">
        <v>3287</v>
      </c>
      <c r="E58" s="625"/>
      <c r="F58" s="625"/>
      <c r="G58" s="625"/>
      <c r="H58" s="625"/>
      <c r="I58" s="625"/>
      <c r="J58" s="625"/>
      <c r="K58" s="217"/>
    </row>
    <row r="59" spans="2:11" customFormat="1" ht="15" customHeight="1" x14ac:dyDescent="0.2">
      <c r="B59" s="216"/>
      <c r="C59" s="221"/>
      <c r="D59" s="625" t="s">
        <v>3288</v>
      </c>
      <c r="E59" s="625"/>
      <c r="F59" s="625"/>
      <c r="G59" s="625"/>
      <c r="H59" s="625"/>
      <c r="I59" s="625"/>
      <c r="J59" s="625"/>
      <c r="K59" s="217"/>
    </row>
    <row r="60" spans="2:11" customFormat="1" ht="15" customHeight="1" x14ac:dyDescent="0.2">
      <c r="B60" s="216"/>
      <c r="C60" s="221"/>
      <c r="D60" s="625" t="s">
        <v>3289</v>
      </c>
      <c r="E60" s="625"/>
      <c r="F60" s="625"/>
      <c r="G60" s="625"/>
      <c r="H60" s="625"/>
      <c r="I60" s="625"/>
      <c r="J60" s="625"/>
      <c r="K60" s="217"/>
    </row>
    <row r="61" spans="2:11" customFormat="1" ht="15" customHeight="1" x14ac:dyDescent="0.2">
      <c r="B61" s="216"/>
      <c r="C61" s="221"/>
      <c r="D61" s="625" t="s">
        <v>3290</v>
      </c>
      <c r="E61" s="625"/>
      <c r="F61" s="625"/>
      <c r="G61" s="625"/>
      <c r="H61" s="625"/>
      <c r="I61" s="625"/>
      <c r="J61" s="625"/>
      <c r="K61" s="217"/>
    </row>
    <row r="62" spans="2:11" customFormat="1" ht="15" customHeight="1" x14ac:dyDescent="0.2">
      <c r="B62" s="216"/>
      <c r="C62" s="221"/>
      <c r="D62" s="629" t="s">
        <v>3291</v>
      </c>
      <c r="E62" s="629"/>
      <c r="F62" s="629"/>
      <c r="G62" s="629"/>
      <c r="H62" s="629"/>
      <c r="I62" s="629"/>
      <c r="J62" s="629"/>
      <c r="K62" s="217"/>
    </row>
    <row r="63" spans="2:11" customFormat="1" ht="15" customHeight="1" x14ac:dyDescent="0.2">
      <c r="B63" s="216"/>
      <c r="C63" s="221"/>
      <c r="D63" s="625" t="s">
        <v>3292</v>
      </c>
      <c r="E63" s="625"/>
      <c r="F63" s="625"/>
      <c r="G63" s="625"/>
      <c r="H63" s="625"/>
      <c r="I63" s="625"/>
      <c r="J63" s="625"/>
      <c r="K63" s="217"/>
    </row>
    <row r="64" spans="2:11" customFormat="1" ht="12.75" customHeight="1" x14ac:dyDescent="0.2">
      <c r="B64" s="216"/>
      <c r="C64" s="221"/>
      <c r="D64" s="221"/>
      <c r="E64" s="224"/>
      <c r="F64" s="221"/>
      <c r="G64" s="221"/>
      <c r="H64" s="221"/>
      <c r="I64" s="221"/>
      <c r="J64" s="221"/>
      <c r="K64" s="217"/>
    </row>
    <row r="65" spans="2:11" customFormat="1" ht="15" customHeight="1" x14ac:dyDescent="0.2">
      <c r="B65" s="216"/>
      <c r="C65" s="221"/>
      <c r="D65" s="625" t="s">
        <v>3293</v>
      </c>
      <c r="E65" s="625"/>
      <c r="F65" s="625"/>
      <c r="G65" s="625"/>
      <c r="H65" s="625"/>
      <c r="I65" s="625"/>
      <c r="J65" s="625"/>
      <c r="K65" s="217"/>
    </row>
    <row r="66" spans="2:11" customFormat="1" ht="15" customHeight="1" x14ac:dyDescent="0.2">
      <c r="B66" s="216"/>
      <c r="C66" s="221"/>
      <c r="D66" s="629" t="s">
        <v>3294</v>
      </c>
      <c r="E66" s="629"/>
      <c r="F66" s="629"/>
      <c r="G66" s="629"/>
      <c r="H66" s="629"/>
      <c r="I66" s="629"/>
      <c r="J66" s="629"/>
      <c r="K66" s="217"/>
    </row>
    <row r="67" spans="2:11" customFormat="1" ht="15" customHeight="1" x14ac:dyDescent="0.2">
      <c r="B67" s="216"/>
      <c r="C67" s="221"/>
      <c r="D67" s="625" t="s">
        <v>3295</v>
      </c>
      <c r="E67" s="625"/>
      <c r="F67" s="625"/>
      <c r="G67" s="625"/>
      <c r="H67" s="625"/>
      <c r="I67" s="625"/>
      <c r="J67" s="625"/>
      <c r="K67" s="217"/>
    </row>
    <row r="68" spans="2:11" customFormat="1" ht="15" customHeight="1" x14ac:dyDescent="0.2">
      <c r="B68" s="216"/>
      <c r="C68" s="221"/>
      <c r="D68" s="625" t="s">
        <v>3296</v>
      </c>
      <c r="E68" s="625"/>
      <c r="F68" s="625"/>
      <c r="G68" s="625"/>
      <c r="H68" s="625"/>
      <c r="I68" s="625"/>
      <c r="J68" s="625"/>
      <c r="K68" s="217"/>
    </row>
    <row r="69" spans="2:11" customFormat="1" ht="15" customHeight="1" x14ac:dyDescent="0.2">
      <c r="B69" s="216"/>
      <c r="C69" s="221"/>
      <c r="D69" s="625" t="s">
        <v>3297</v>
      </c>
      <c r="E69" s="625"/>
      <c r="F69" s="625"/>
      <c r="G69" s="625"/>
      <c r="H69" s="625"/>
      <c r="I69" s="625"/>
      <c r="J69" s="625"/>
      <c r="K69" s="217"/>
    </row>
    <row r="70" spans="2:11" customFormat="1" ht="15" customHeight="1" x14ac:dyDescent="0.2">
      <c r="B70" s="216"/>
      <c r="C70" s="221"/>
      <c r="D70" s="625" t="s">
        <v>3298</v>
      </c>
      <c r="E70" s="625"/>
      <c r="F70" s="625"/>
      <c r="G70" s="625"/>
      <c r="H70" s="625"/>
      <c r="I70" s="625"/>
      <c r="J70" s="625"/>
      <c r="K70" s="217"/>
    </row>
    <row r="71" spans="2:11" customFormat="1" ht="12.75" customHeight="1" x14ac:dyDescent="0.2">
      <c r="B71" s="225"/>
      <c r="C71" s="226"/>
      <c r="D71" s="226"/>
      <c r="E71" s="226"/>
      <c r="F71" s="226"/>
      <c r="G71" s="226"/>
      <c r="H71" s="226"/>
      <c r="I71" s="226"/>
      <c r="J71" s="226"/>
      <c r="K71" s="227"/>
    </row>
    <row r="72" spans="2:11" customFormat="1" ht="18.75" customHeight="1" x14ac:dyDescent="0.2">
      <c r="B72" s="228"/>
      <c r="C72" s="228"/>
      <c r="D72" s="228"/>
      <c r="E72" s="228"/>
      <c r="F72" s="228"/>
      <c r="G72" s="228"/>
      <c r="H72" s="228"/>
      <c r="I72" s="228"/>
      <c r="J72" s="228"/>
      <c r="K72" s="229"/>
    </row>
    <row r="73" spans="2:11" customFormat="1" ht="18.75" customHeight="1" x14ac:dyDescent="0.2">
      <c r="B73" s="229"/>
      <c r="C73" s="229"/>
      <c r="D73" s="229"/>
      <c r="E73" s="229"/>
      <c r="F73" s="229"/>
      <c r="G73" s="229"/>
      <c r="H73" s="229"/>
      <c r="I73" s="229"/>
      <c r="J73" s="229"/>
      <c r="K73" s="229"/>
    </row>
    <row r="74" spans="2:11" customFormat="1" ht="7.5" customHeight="1" x14ac:dyDescent="0.2">
      <c r="B74" s="230"/>
      <c r="C74" s="231"/>
      <c r="D74" s="231"/>
      <c r="E74" s="231"/>
      <c r="F74" s="231"/>
      <c r="G74" s="231"/>
      <c r="H74" s="231"/>
      <c r="I74" s="231"/>
      <c r="J74" s="231"/>
      <c r="K74" s="232"/>
    </row>
    <row r="75" spans="2:11" customFormat="1" ht="45" customHeight="1" x14ac:dyDescent="0.2">
      <c r="B75" s="233"/>
      <c r="C75" s="628" t="s">
        <v>3299</v>
      </c>
      <c r="D75" s="628"/>
      <c r="E75" s="628"/>
      <c r="F75" s="628"/>
      <c r="G75" s="628"/>
      <c r="H75" s="628"/>
      <c r="I75" s="628"/>
      <c r="J75" s="628"/>
      <c r="K75" s="234"/>
    </row>
    <row r="76" spans="2:11" customFormat="1" ht="17.25" customHeight="1" x14ac:dyDescent="0.2">
      <c r="B76" s="233"/>
      <c r="C76" s="235" t="s">
        <v>3300</v>
      </c>
      <c r="D76" s="235"/>
      <c r="E76" s="235"/>
      <c r="F76" s="235" t="s">
        <v>3301</v>
      </c>
      <c r="G76" s="236"/>
      <c r="H76" s="235" t="s">
        <v>55</v>
      </c>
      <c r="I76" s="235" t="s">
        <v>58</v>
      </c>
      <c r="J76" s="235" t="s">
        <v>3302</v>
      </c>
      <c r="K76" s="234"/>
    </row>
    <row r="77" spans="2:11" customFormat="1" ht="17.25" customHeight="1" x14ac:dyDescent="0.2">
      <c r="B77" s="233"/>
      <c r="C77" s="237" t="s">
        <v>3303</v>
      </c>
      <c r="D77" s="237"/>
      <c r="E77" s="237"/>
      <c r="F77" s="238" t="s">
        <v>3304</v>
      </c>
      <c r="G77" s="239"/>
      <c r="H77" s="237"/>
      <c r="I77" s="237"/>
      <c r="J77" s="237" t="s">
        <v>3305</v>
      </c>
      <c r="K77" s="234"/>
    </row>
    <row r="78" spans="2:11" customFormat="1" ht="5.25" customHeight="1" x14ac:dyDescent="0.2">
      <c r="B78" s="233"/>
      <c r="C78" s="240"/>
      <c r="D78" s="240"/>
      <c r="E78" s="240"/>
      <c r="F78" s="240"/>
      <c r="G78" s="241"/>
      <c r="H78" s="240"/>
      <c r="I78" s="240"/>
      <c r="J78" s="240"/>
      <c r="K78" s="234"/>
    </row>
    <row r="79" spans="2:11" customFormat="1" ht="15" customHeight="1" x14ac:dyDescent="0.2">
      <c r="B79" s="233"/>
      <c r="C79" s="222" t="s">
        <v>54</v>
      </c>
      <c r="D79" s="242"/>
      <c r="E79" s="242"/>
      <c r="F79" s="243" t="s">
        <v>3306</v>
      </c>
      <c r="G79" s="244"/>
      <c r="H79" s="222" t="s">
        <v>3307</v>
      </c>
      <c r="I79" s="222" t="s">
        <v>3308</v>
      </c>
      <c r="J79" s="222">
        <v>20</v>
      </c>
      <c r="K79" s="234"/>
    </row>
    <row r="80" spans="2:11" customFormat="1" ht="15" customHeight="1" x14ac:dyDescent="0.2">
      <c r="B80" s="233"/>
      <c r="C80" s="222" t="s">
        <v>3309</v>
      </c>
      <c r="D80" s="222"/>
      <c r="E80" s="222"/>
      <c r="F80" s="243" t="s">
        <v>3306</v>
      </c>
      <c r="G80" s="244"/>
      <c r="H80" s="222" t="s">
        <v>3310</v>
      </c>
      <c r="I80" s="222" t="s">
        <v>3308</v>
      </c>
      <c r="J80" s="222">
        <v>120</v>
      </c>
      <c r="K80" s="234"/>
    </row>
    <row r="81" spans="2:11" customFormat="1" ht="15" customHeight="1" x14ac:dyDescent="0.2">
      <c r="B81" s="245"/>
      <c r="C81" s="222" t="s">
        <v>3311</v>
      </c>
      <c r="D81" s="222"/>
      <c r="E81" s="222"/>
      <c r="F81" s="243" t="s">
        <v>3312</v>
      </c>
      <c r="G81" s="244"/>
      <c r="H81" s="222" t="s">
        <v>3313</v>
      </c>
      <c r="I81" s="222" t="s">
        <v>3308</v>
      </c>
      <c r="J81" s="222">
        <v>50</v>
      </c>
      <c r="K81" s="234"/>
    </row>
    <row r="82" spans="2:11" customFormat="1" ht="15" customHeight="1" x14ac:dyDescent="0.2">
      <c r="B82" s="245"/>
      <c r="C82" s="222" t="s">
        <v>3314</v>
      </c>
      <c r="D82" s="222"/>
      <c r="E82" s="222"/>
      <c r="F82" s="243" t="s">
        <v>3306</v>
      </c>
      <c r="G82" s="244"/>
      <c r="H82" s="222" t="s">
        <v>3315</v>
      </c>
      <c r="I82" s="222" t="s">
        <v>3316</v>
      </c>
      <c r="J82" s="222"/>
      <c r="K82" s="234"/>
    </row>
    <row r="83" spans="2:11" customFormat="1" ht="15" customHeight="1" x14ac:dyDescent="0.2">
      <c r="B83" s="245"/>
      <c r="C83" s="222" t="s">
        <v>3317</v>
      </c>
      <c r="D83" s="222"/>
      <c r="E83" s="222"/>
      <c r="F83" s="243" t="s">
        <v>3312</v>
      </c>
      <c r="G83" s="222"/>
      <c r="H83" s="222" t="s">
        <v>3318</v>
      </c>
      <c r="I83" s="222" t="s">
        <v>3308</v>
      </c>
      <c r="J83" s="222">
        <v>15</v>
      </c>
      <c r="K83" s="234"/>
    </row>
    <row r="84" spans="2:11" customFormat="1" ht="15" customHeight="1" x14ac:dyDescent="0.2">
      <c r="B84" s="245"/>
      <c r="C84" s="222" t="s">
        <v>3319</v>
      </c>
      <c r="D84" s="222"/>
      <c r="E84" s="222"/>
      <c r="F84" s="243" t="s">
        <v>3312</v>
      </c>
      <c r="G84" s="222"/>
      <c r="H84" s="222" t="s">
        <v>3320</v>
      </c>
      <c r="I84" s="222" t="s">
        <v>3308</v>
      </c>
      <c r="J84" s="222">
        <v>15</v>
      </c>
      <c r="K84" s="234"/>
    </row>
    <row r="85" spans="2:11" customFormat="1" ht="15" customHeight="1" x14ac:dyDescent="0.2">
      <c r="B85" s="245"/>
      <c r="C85" s="222" t="s">
        <v>3321</v>
      </c>
      <c r="D85" s="222"/>
      <c r="E85" s="222"/>
      <c r="F85" s="243" t="s">
        <v>3312</v>
      </c>
      <c r="G85" s="222"/>
      <c r="H85" s="222" t="s">
        <v>3322</v>
      </c>
      <c r="I85" s="222" t="s">
        <v>3308</v>
      </c>
      <c r="J85" s="222">
        <v>20</v>
      </c>
      <c r="K85" s="234"/>
    </row>
    <row r="86" spans="2:11" customFormat="1" ht="15" customHeight="1" x14ac:dyDescent="0.2">
      <c r="B86" s="245"/>
      <c r="C86" s="222" t="s">
        <v>3323</v>
      </c>
      <c r="D86" s="222"/>
      <c r="E86" s="222"/>
      <c r="F86" s="243" t="s">
        <v>3312</v>
      </c>
      <c r="G86" s="222"/>
      <c r="H86" s="222" t="s">
        <v>3324</v>
      </c>
      <c r="I86" s="222" t="s">
        <v>3308</v>
      </c>
      <c r="J86" s="222">
        <v>20</v>
      </c>
      <c r="K86" s="234"/>
    </row>
    <row r="87" spans="2:11" customFormat="1" ht="15" customHeight="1" x14ac:dyDescent="0.2">
      <c r="B87" s="245"/>
      <c r="C87" s="222" t="s">
        <v>3325</v>
      </c>
      <c r="D87" s="222"/>
      <c r="E87" s="222"/>
      <c r="F87" s="243" t="s">
        <v>3312</v>
      </c>
      <c r="G87" s="244"/>
      <c r="H87" s="222" t="s">
        <v>3326</v>
      </c>
      <c r="I87" s="222" t="s">
        <v>3308</v>
      </c>
      <c r="J87" s="222">
        <v>50</v>
      </c>
      <c r="K87" s="234"/>
    </row>
    <row r="88" spans="2:11" customFormat="1" ht="15" customHeight="1" x14ac:dyDescent="0.2">
      <c r="B88" s="245"/>
      <c r="C88" s="222" t="s">
        <v>3327</v>
      </c>
      <c r="D88" s="222"/>
      <c r="E88" s="222"/>
      <c r="F88" s="243" t="s">
        <v>3312</v>
      </c>
      <c r="G88" s="244"/>
      <c r="H88" s="222" t="s">
        <v>3328</v>
      </c>
      <c r="I88" s="222" t="s">
        <v>3308</v>
      </c>
      <c r="J88" s="222">
        <v>20</v>
      </c>
      <c r="K88" s="234"/>
    </row>
    <row r="89" spans="2:11" customFormat="1" ht="15" customHeight="1" x14ac:dyDescent="0.2">
      <c r="B89" s="245"/>
      <c r="C89" s="222" t="s">
        <v>3329</v>
      </c>
      <c r="D89" s="222"/>
      <c r="E89" s="222"/>
      <c r="F89" s="243" t="s">
        <v>3312</v>
      </c>
      <c r="G89" s="244"/>
      <c r="H89" s="222" t="s">
        <v>3330</v>
      </c>
      <c r="I89" s="222" t="s">
        <v>3308</v>
      </c>
      <c r="J89" s="222">
        <v>20</v>
      </c>
      <c r="K89" s="234"/>
    </row>
    <row r="90" spans="2:11" customFormat="1" ht="15" customHeight="1" x14ac:dyDescent="0.2">
      <c r="B90" s="245"/>
      <c r="C90" s="222" t="s">
        <v>3331</v>
      </c>
      <c r="D90" s="222"/>
      <c r="E90" s="222"/>
      <c r="F90" s="243" t="s">
        <v>3312</v>
      </c>
      <c r="G90" s="244"/>
      <c r="H90" s="222" t="s">
        <v>3332</v>
      </c>
      <c r="I90" s="222" t="s">
        <v>3308</v>
      </c>
      <c r="J90" s="222">
        <v>50</v>
      </c>
      <c r="K90" s="234"/>
    </row>
    <row r="91" spans="2:11" customFormat="1" ht="15" customHeight="1" x14ac:dyDescent="0.2">
      <c r="B91" s="245"/>
      <c r="C91" s="222" t="s">
        <v>3333</v>
      </c>
      <c r="D91" s="222"/>
      <c r="E91" s="222"/>
      <c r="F91" s="243" t="s">
        <v>3312</v>
      </c>
      <c r="G91" s="244"/>
      <c r="H91" s="222" t="s">
        <v>3333</v>
      </c>
      <c r="I91" s="222" t="s">
        <v>3308</v>
      </c>
      <c r="J91" s="222">
        <v>50</v>
      </c>
      <c r="K91" s="234"/>
    </row>
    <row r="92" spans="2:11" customFormat="1" ht="15" customHeight="1" x14ac:dyDescent="0.2">
      <c r="B92" s="245"/>
      <c r="C92" s="222" t="s">
        <v>3334</v>
      </c>
      <c r="D92" s="222"/>
      <c r="E92" s="222"/>
      <c r="F92" s="243" t="s">
        <v>3312</v>
      </c>
      <c r="G92" s="244"/>
      <c r="H92" s="222" t="s">
        <v>3335</v>
      </c>
      <c r="I92" s="222" t="s">
        <v>3308</v>
      </c>
      <c r="J92" s="222">
        <v>255</v>
      </c>
      <c r="K92" s="234"/>
    </row>
    <row r="93" spans="2:11" customFormat="1" ht="15" customHeight="1" x14ac:dyDescent="0.2">
      <c r="B93" s="245"/>
      <c r="C93" s="222" t="s">
        <v>3336</v>
      </c>
      <c r="D93" s="222"/>
      <c r="E93" s="222"/>
      <c r="F93" s="243" t="s">
        <v>3306</v>
      </c>
      <c r="G93" s="244"/>
      <c r="H93" s="222" t="s">
        <v>3337</v>
      </c>
      <c r="I93" s="222" t="s">
        <v>3338</v>
      </c>
      <c r="J93" s="222"/>
      <c r="K93" s="234"/>
    </row>
    <row r="94" spans="2:11" customFormat="1" ht="15" customHeight="1" x14ac:dyDescent="0.2">
      <c r="B94" s="245"/>
      <c r="C94" s="222" t="s">
        <v>3339</v>
      </c>
      <c r="D94" s="222"/>
      <c r="E94" s="222"/>
      <c r="F94" s="243" t="s">
        <v>3306</v>
      </c>
      <c r="G94" s="244"/>
      <c r="H94" s="222" t="s">
        <v>3340</v>
      </c>
      <c r="I94" s="222" t="s">
        <v>3341</v>
      </c>
      <c r="J94" s="222"/>
      <c r="K94" s="234"/>
    </row>
    <row r="95" spans="2:11" customFormat="1" ht="15" customHeight="1" x14ac:dyDescent="0.2">
      <c r="B95" s="245"/>
      <c r="C95" s="222" t="s">
        <v>3342</v>
      </c>
      <c r="D95" s="222"/>
      <c r="E95" s="222"/>
      <c r="F95" s="243" t="s">
        <v>3306</v>
      </c>
      <c r="G95" s="244"/>
      <c r="H95" s="222" t="s">
        <v>3342</v>
      </c>
      <c r="I95" s="222" t="s">
        <v>3341</v>
      </c>
      <c r="J95" s="222"/>
      <c r="K95" s="234"/>
    </row>
    <row r="96" spans="2:11" customFormat="1" ht="15" customHeight="1" x14ac:dyDescent="0.2">
      <c r="B96" s="245"/>
      <c r="C96" s="222" t="s">
        <v>39</v>
      </c>
      <c r="D96" s="222"/>
      <c r="E96" s="222"/>
      <c r="F96" s="243" t="s">
        <v>3306</v>
      </c>
      <c r="G96" s="244"/>
      <c r="H96" s="222" t="s">
        <v>3343</v>
      </c>
      <c r="I96" s="222" t="s">
        <v>3341</v>
      </c>
      <c r="J96" s="222"/>
      <c r="K96" s="234"/>
    </row>
    <row r="97" spans="2:11" customFormat="1" ht="15" customHeight="1" x14ac:dyDescent="0.2">
      <c r="B97" s="245"/>
      <c r="C97" s="222" t="s">
        <v>49</v>
      </c>
      <c r="D97" s="222"/>
      <c r="E97" s="222"/>
      <c r="F97" s="243" t="s">
        <v>3306</v>
      </c>
      <c r="G97" s="244"/>
      <c r="H97" s="222" t="s">
        <v>3344</v>
      </c>
      <c r="I97" s="222" t="s">
        <v>3341</v>
      </c>
      <c r="J97" s="222"/>
      <c r="K97" s="234"/>
    </row>
    <row r="98" spans="2:11" customFormat="1" ht="15" customHeight="1" x14ac:dyDescent="0.2">
      <c r="B98" s="246"/>
      <c r="C98" s="247"/>
      <c r="D98" s="247"/>
      <c r="E98" s="247"/>
      <c r="F98" s="247"/>
      <c r="G98" s="247"/>
      <c r="H98" s="247"/>
      <c r="I98" s="247"/>
      <c r="J98" s="247"/>
      <c r="K98" s="248"/>
    </row>
    <row r="99" spans="2:11" customFormat="1" ht="18.75" customHeight="1" x14ac:dyDescent="0.2">
      <c r="B99" s="249"/>
      <c r="C99" s="250"/>
      <c r="D99" s="250"/>
      <c r="E99" s="250"/>
      <c r="F99" s="250"/>
      <c r="G99" s="250"/>
      <c r="H99" s="250"/>
      <c r="I99" s="250"/>
      <c r="J99" s="250"/>
      <c r="K99" s="249"/>
    </row>
    <row r="100" spans="2:11" customFormat="1" ht="18.75" customHeight="1" x14ac:dyDescent="0.2"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</row>
    <row r="101" spans="2:11" customFormat="1" ht="7.5" customHeight="1" x14ac:dyDescent="0.2">
      <c r="B101" s="230"/>
      <c r="C101" s="231"/>
      <c r="D101" s="231"/>
      <c r="E101" s="231"/>
      <c r="F101" s="231"/>
      <c r="G101" s="231"/>
      <c r="H101" s="231"/>
      <c r="I101" s="231"/>
      <c r="J101" s="231"/>
      <c r="K101" s="232"/>
    </row>
    <row r="102" spans="2:11" customFormat="1" ht="45" customHeight="1" x14ac:dyDescent="0.2">
      <c r="B102" s="233"/>
      <c r="C102" s="628" t="s">
        <v>3345</v>
      </c>
      <c r="D102" s="628"/>
      <c r="E102" s="628"/>
      <c r="F102" s="628"/>
      <c r="G102" s="628"/>
      <c r="H102" s="628"/>
      <c r="I102" s="628"/>
      <c r="J102" s="628"/>
      <c r="K102" s="234"/>
    </row>
    <row r="103" spans="2:11" customFormat="1" ht="17.25" customHeight="1" x14ac:dyDescent="0.2">
      <c r="B103" s="233"/>
      <c r="C103" s="235" t="s">
        <v>3300</v>
      </c>
      <c r="D103" s="235"/>
      <c r="E103" s="235"/>
      <c r="F103" s="235" t="s">
        <v>3301</v>
      </c>
      <c r="G103" s="236"/>
      <c r="H103" s="235" t="s">
        <v>55</v>
      </c>
      <c r="I103" s="235" t="s">
        <v>58</v>
      </c>
      <c r="J103" s="235" t="s">
        <v>3302</v>
      </c>
      <c r="K103" s="234"/>
    </row>
    <row r="104" spans="2:11" customFormat="1" ht="17.25" customHeight="1" x14ac:dyDescent="0.2">
      <c r="B104" s="233"/>
      <c r="C104" s="237" t="s">
        <v>3303</v>
      </c>
      <c r="D104" s="237"/>
      <c r="E104" s="237"/>
      <c r="F104" s="238" t="s">
        <v>3304</v>
      </c>
      <c r="G104" s="239"/>
      <c r="H104" s="237"/>
      <c r="I104" s="237"/>
      <c r="J104" s="237" t="s">
        <v>3305</v>
      </c>
      <c r="K104" s="234"/>
    </row>
    <row r="105" spans="2:11" customFormat="1" ht="5.25" customHeight="1" x14ac:dyDescent="0.2">
      <c r="B105" s="233"/>
      <c r="C105" s="235"/>
      <c r="D105" s="235"/>
      <c r="E105" s="235"/>
      <c r="F105" s="235"/>
      <c r="G105" s="251"/>
      <c r="H105" s="235"/>
      <c r="I105" s="235"/>
      <c r="J105" s="235"/>
      <c r="K105" s="234"/>
    </row>
    <row r="106" spans="2:11" customFormat="1" ht="15" customHeight="1" x14ac:dyDescent="0.2">
      <c r="B106" s="233"/>
      <c r="C106" s="222" t="s">
        <v>54</v>
      </c>
      <c r="D106" s="242"/>
      <c r="E106" s="242"/>
      <c r="F106" s="243" t="s">
        <v>3306</v>
      </c>
      <c r="G106" s="222"/>
      <c r="H106" s="222" t="s">
        <v>3346</v>
      </c>
      <c r="I106" s="222" t="s">
        <v>3308</v>
      </c>
      <c r="J106" s="222">
        <v>20</v>
      </c>
      <c r="K106" s="234"/>
    </row>
    <row r="107" spans="2:11" customFormat="1" ht="15" customHeight="1" x14ac:dyDescent="0.2">
      <c r="B107" s="233"/>
      <c r="C107" s="222" t="s">
        <v>3309</v>
      </c>
      <c r="D107" s="222"/>
      <c r="E107" s="222"/>
      <c r="F107" s="243" t="s">
        <v>3306</v>
      </c>
      <c r="G107" s="222"/>
      <c r="H107" s="222" t="s">
        <v>3346</v>
      </c>
      <c r="I107" s="222" t="s">
        <v>3308</v>
      </c>
      <c r="J107" s="222">
        <v>120</v>
      </c>
      <c r="K107" s="234"/>
    </row>
    <row r="108" spans="2:11" customFormat="1" ht="15" customHeight="1" x14ac:dyDescent="0.2">
      <c r="B108" s="245"/>
      <c r="C108" s="222" t="s">
        <v>3311</v>
      </c>
      <c r="D108" s="222"/>
      <c r="E108" s="222"/>
      <c r="F108" s="243" t="s">
        <v>3312</v>
      </c>
      <c r="G108" s="222"/>
      <c r="H108" s="222" t="s">
        <v>3346</v>
      </c>
      <c r="I108" s="222" t="s">
        <v>3308</v>
      </c>
      <c r="J108" s="222">
        <v>50</v>
      </c>
      <c r="K108" s="234"/>
    </row>
    <row r="109" spans="2:11" customFormat="1" ht="15" customHeight="1" x14ac:dyDescent="0.2">
      <c r="B109" s="245"/>
      <c r="C109" s="222" t="s">
        <v>3314</v>
      </c>
      <c r="D109" s="222"/>
      <c r="E109" s="222"/>
      <c r="F109" s="243" t="s">
        <v>3306</v>
      </c>
      <c r="G109" s="222"/>
      <c r="H109" s="222" t="s">
        <v>3346</v>
      </c>
      <c r="I109" s="222" t="s">
        <v>3316</v>
      </c>
      <c r="J109" s="222"/>
      <c r="K109" s="234"/>
    </row>
    <row r="110" spans="2:11" customFormat="1" ht="15" customHeight="1" x14ac:dyDescent="0.2">
      <c r="B110" s="245"/>
      <c r="C110" s="222" t="s">
        <v>3325</v>
      </c>
      <c r="D110" s="222"/>
      <c r="E110" s="222"/>
      <c r="F110" s="243" t="s">
        <v>3312</v>
      </c>
      <c r="G110" s="222"/>
      <c r="H110" s="222" t="s">
        <v>3346</v>
      </c>
      <c r="I110" s="222" t="s">
        <v>3308</v>
      </c>
      <c r="J110" s="222">
        <v>50</v>
      </c>
      <c r="K110" s="234"/>
    </row>
    <row r="111" spans="2:11" customFormat="1" ht="15" customHeight="1" x14ac:dyDescent="0.2">
      <c r="B111" s="245"/>
      <c r="C111" s="222" t="s">
        <v>3333</v>
      </c>
      <c r="D111" s="222"/>
      <c r="E111" s="222"/>
      <c r="F111" s="243" t="s">
        <v>3312</v>
      </c>
      <c r="G111" s="222"/>
      <c r="H111" s="222" t="s">
        <v>3346</v>
      </c>
      <c r="I111" s="222" t="s">
        <v>3308</v>
      </c>
      <c r="J111" s="222">
        <v>50</v>
      </c>
      <c r="K111" s="234"/>
    </row>
    <row r="112" spans="2:11" customFormat="1" ht="15" customHeight="1" x14ac:dyDescent="0.2">
      <c r="B112" s="245"/>
      <c r="C112" s="222" t="s">
        <v>3331</v>
      </c>
      <c r="D112" s="222"/>
      <c r="E112" s="222"/>
      <c r="F112" s="243" t="s">
        <v>3312</v>
      </c>
      <c r="G112" s="222"/>
      <c r="H112" s="222" t="s">
        <v>3346</v>
      </c>
      <c r="I112" s="222" t="s">
        <v>3308</v>
      </c>
      <c r="J112" s="222">
        <v>50</v>
      </c>
      <c r="K112" s="234"/>
    </row>
    <row r="113" spans="2:11" customFormat="1" ht="15" customHeight="1" x14ac:dyDescent="0.2">
      <c r="B113" s="245"/>
      <c r="C113" s="222" t="s">
        <v>54</v>
      </c>
      <c r="D113" s="222"/>
      <c r="E113" s="222"/>
      <c r="F113" s="243" t="s">
        <v>3306</v>
      </c>
      <c r="G113" s="222"/>
      <c r="H113" s="222" t="s">
        <v>3347</v>
      </c>
      <c r="I113" s="222" t="s">
        <v>3308</v>
      </c>
      <c r="J113" s="222">
        <v>20</v>
      </c>
      <c r="K113" s="234"/>
    </row>
    <row r="114" spans="2:11" customFormat="1" ht="15" customHeight="1" x14ac:dyDescent="0.2">
      <c r="B114" s="245"/>
      <c r="C114" s="222" t="s">
        <v>3348</v>
      </c>
      <c r="D114" s="222"/>
      <c r="E114" s="222"/>
      <c r="F114" s="243" t="s">
        <v>3306</v>
      </c>
      <c r="G114" s="222"/>
      <c r="H114" s="222" t="s">
        <v>3349</v>
      </c>
      <c r="I114" s="222" t="s">
        <v>3308</v>
      </c>
      <c r="J114" s="222">
        <v>120</v>
      </c>
      <c r="K114" s="234"/>
    </row>
    <row r="115" spans="2:11" customFormat="1" ht="15" customHeight="1" x14ac:dyDescent="0.2">
      <c r="B115" s="245"/>
      <c r="C115" s="222" t="s">
        <v>39</v>
      </c>
      <c r="D115" s="222"/>
      <c r="E115" s="222"/>
      <c r="F115" s="243" t="s">
        <v>3306</v>
      </c>
      <c r="G115" s="222"/>
      <c r="H115" s="222" t="s">
        <v>3350</v>
      </c>
      <c r="I115" s="222" t="s">
        <v>3341</v>
      </c>
      <c r="J115" s="222"/>
      <c r="K115" s="234"/>
    </row>
    <row r="116" spans="2:11" customFormat="1" ht="15" customHeight="1" x14ac:dyDescent="0.2">
      <c r="B116" s="245"/>
      <c r="C116" s="222" t="s">
        <v>49</v>
      </c>
      <c r="D116" s="222"/>
      <c r="E116" s="222"/>
      <c r="F116" s="243" t="s">
        <v>3306</v>
      </c>
      <c r="G116" s="222"/>
      <c r="H116" s="222" t="s">
        <v>3351</v>
      </c>
      <c r="I116" s="222" t="s">
        <v>3341</v>
      </c>
      <c r="J116" s="222"/>
      <c r="K116" s="234"/>
    </row>
    <row r="117" spans="2:11" customFormat="1" ht="15" customHeight="1" x14ac:dyDescent="0.2">
      <c r="B117" s="245"/>
      <c r="C117" s="222" t="s">
        <v>58</v>
      </c>
      <c r="D117" s="222"/>
      <c r="E117" s="222"/>
      <c r="F117" s="243" t="s">
        <v>3306</v>
      </c>
      <c r="G117" s="222"/>
      <c r="H117" s="222" t="s">
        <v>3352</v>
      </c>
      <c r="I117" s="222" t="s">
        <v>3353</v>
      </c>
      <c r="J117" s="222"/>
      <c r="K117" s="234"/>
    </row>
    <row r="118" spans="2:11" customFormat="1" ht="15" customHeight="1" x14ac:dyDescent="0.2">
      <c r="B118" s="246"/>
      <c r="C118" s="252"/>
      <c r="D118" s="252"/>
      <c r="E118" s="252"/>
      <c r="F118" s="252"/>
      <c r="G118" s="252"/>
      <c r="H118" s="252"/>
      <c r="I118" s="252"/>
      <c r="J118" s="252"/>
      <c r="K118" s="248"/>
    </row>
    <row r="119" spans="2:11" customFormat="1" ht="18.75" customHeight="1" x14ac:dyDescent="0.2">
      <c r="B119" s="253"/>
      <c r="C119" s="254"/>
      <c r="D119" s="254"/>
      <c r="E119" s="254"/>
      <c r="F119" s="255"/>
      <c r="G119" s="254"/>
      <c r="H119" s="254"/>
      <c r="I119" s="254"/>
      <c r="J119" s="254"/>
      <c r="K119" s="253"/>
    </row>
    <row r="120" spans="2:11" customFormat="1" ht="18.75" customHeight="1" x14ac:dyDescent="0.2">
      <c r="B120" s="229"/>
      <c r="C120" s="229"/>
      <c r="D120" s="229"/>
      <c r="E120" s="229"/>
      <c r="F120" s="229"/>
      <c r="G120" s="229"/>
      <c r="H120" s="229"/>
      <c r="I120" s="229"/>
      <c r="J120" s="229"/>
      <c r="K120" s="229"/>
    </row>
    <row r="121" spans="2:11" customFormat="1" ht="7.5" customHeight="1" x14ac:dyDescent="0.2">
      <c r="B121" s="256"/>
      <c r="C121" s="257"/>
      <c r="D121" s="257"/>
      <c r="E121" s="257"/>
      <c r="F121" s="257"/>
      <c r="G121" s="257"/>
      <c r="H121" s="257"/>
      <c r="I121" s="257"/>
      <c r="J121" s="257"/>
      <c r="K121" s="258"/>
    </row>
    <row r="122" spans="2:11" customFormat="1" ht="45" customHeight="1" x14ac:dyDescent="0.2">
      <c r="B122" s="259"/>
      <c r="C122" s="626" t="s">
        <v>3354</v>
      </c>
      <c r="D122" s="626"/>
      <c r="E122" s="626"/>
      <c r="F122" s="626"/>
      <c r="G122" s="626"/>
      <c r="H122" s="626"/>
      <c r="I122" s="626"/>
      <c r="J122" s="626"/>
      <c r="K122" s="260"/>
    </row>
    <row r="123" spans="2:11" customFormat="1" ht="17.25" customHeight="1" x14ac:dyDescent="0.2">
      <c r="B123" s="261"/>
      <c r="C123" s="235" t="s">
        <v>3300</v>
      </c>
      <c r="D123" s="235"/>
      <c r="E123" s="235"/>
      <c r="F123" s="235" t="s">
        <v>3301</v>
      </c>
      <c r="G123" s="236"/>
      <c r="H123" s="235" t="s">
        <v>55</v>
      </c>
      <c r="I123" s="235" t="s">
        <v>58</v>
      </c>
      <c r="J123" s="235" t="s">
        <v>3302</v>
      </c>
      <c r="K123" s="262"/>
    </row>
    <row r="124" spans="2:11" customFormat="1" ht="17.25" customHeight="1" x14ac:dyDescent="0.2">
      <c r="B124" s="261"/>
      <c r="C124" s="237" t="s">
        <v>3303</v>
      </c>
      <c r="D124" s="237"/>
      <c r="E124" s="237"/>
      <c r="F124" s="238" t="s">
        <v>3304</v>
      </c>
      <c r="G124" s="239"/>
      <c r="H124" s="237"/>
      <c r="I124" s="237"/>
      <c r="J124" s="237" t="s">
        <v>3305</v>
      </c>
      <c r="K124" s="262"/>
    </row>
    <row r="125" spans="2:11" customFormat="1" ht="5.25" customHeight="1" x14ac:dyDescent="0.2">
      <c r="B125" s="263"/>
      <c r="C125" s="240"/>
      <c r="D125" s="240"/>
      <c r="E125" s="240"/>
      <c r="F125" s="240"/>
      <c r="G125" s="264"/>
      <c r="H125" s="240"/>
      <c r="I125" s="240"/>
      <c r="J125" s="240"/>
      <c r="K125" s="265"/>
    </row>
    <row r="126" spans="2:11" customFormat="1" ht="15" customHeight="1" x14ac:dyDescent="0.2">
      <c r="B126" s="263"/>
      <c r="C126" s="222" t="s">
        <v>3309</v>
      </c>
      <c r="D126" s="242"/>
      <c r="E126" s="242"/>
      <c r="F126" s="243" t="s">
        <v>3306</v>
      </c>
      <c r="G126" s="222"/>
      <c r="H126" s="222" t="s">
        <v>3346</v>
      </c>
      <c r="I126" s="222" t="s">
        <v>3308</v>
      </c>
      <c r="J126" s="222">
        <v>120</v>
      </c>
      <c r="K126" s="266"/>
    </row>
    <row r="127" spans="2:11" customFormat="1" ht="15" customHeight="1" x14ac:dyDescent="0.2">
      <c r="B127" s="263"/>
      <c r="C127" s="222" t="s">
        <v>3355</v>
      </c>
      <c r="D127" s="222"/>
      <c r="E127" s="222"/>
      <c r="F127" s="243" t="s">
        <v>3306</v>
      </c>
      <c r="G127" s="222"/>
      <c r="H127" s="222" t="s">
        <v>3356</v>
      </c>
      <c r="I127" s="222" t="s">
        <v>3308</v>
      </c>
      <c r="J127" s="222" t="s">
        <v>3357</v>
      </c>
      <c r="K127" s="266"/>
    </row>
    <row r="128" spans="2:11" customFormat="1" ht="15" customHeight="1" x14ac:dyDescent="0.2">
      <c r="B128" s="263"/>
      <c r="C128" s="222" t="s">
        <v>89</v>
      </c>
      <c r="D128" s="222"/>
      <c r="E128" s="222"/>
      <c r="F128" s="243" t="s">
        <v>3306</v>
      </c>
      <c r="G128" s="222"/>
      <c r="H128" s="222" t="s">
        <v>3358</v>
      </c>
      <c r="I128" s="222" t="s">
        <v>3308</v>
      </c>
      <c r="J128" s="222" t="s">
        <v>3357</v>
      </c>
      <c r="K128" s="266"/>
    </row>
    <row r="129" spans="2:11" customFormat="1" ht="15" customHeight="1" x14ac:dyDescent="0.2">
      <c r="B129" s="263"/>
      <c r="C129" s="222" t="s">
        <v>3317</v>
      </c>
      <c r="D129" s="222"/>
      <c r="E129" s="222"/>
      <c r="F129" s="243" t="s">
        <v>3312</v>
      </c>
      <c r="G129" s="222"/>
      <c r="H129" s="222" t="s">
        <v>3318</v>
      </c>
      <c r="I129" s="222" t="s">
        <v>3308</v>
      </c>
      <c r="J129" s="222">
        <v>15</v>
      </c>
      <c r="K129" s="266"/>
    </row>
    <row r="130" spans="2:11" customFormat="1" ht="15" customHeight="1" x14ac:dyDescent="0.2">
      <c r="B130" s="263"/>
      <c r="C130" s="222" t="s">
        <v>3319</v>
      </c>
      <c r="D130" s="222"/>
      <c r="E130" s="222"/>
      <c r="F130" s="243" t="s">
        <v>3312</v>
      </c>
      <c r="G130" s="222"/>
      <c r="H130" s="222" t="s">
        <v>3320</v>
      </c>
      <c r="I130" s="222" t="s">
        <v>3308</v>
      </c>
      <c r="J130" s="222">
        <v>15</v>
      </c>
      <c r="K130" s="266"/>
    </row>
    <row r="131" spans="2:11" customFormat="1" ht="15" customHeight="1" x14ac:dyDescent="0.2">
      <c r="B131" s="263"/>
      <c r="C131" s="222" t="s">
        <v>3321</v>
      </c>
      <c r="D131" s="222"/>
      <c r="E131" s="222"/>
      <c r="F131" s="243" t="s">
        <v>3312</v>
      </c>
      <c r="G131" s="222"/>
      <c r="H131" s="222" t="s">
        <v>3322</v>
      </c>
      <c r="I131" s="222" t="s">
        <v>3308</v>
      </c>
      <c r="J131" s="222">
        <v>20</v>
      </c>
      <c r="K131" s="266"/>
    </row>
    <row r="132" spans="2:11" customFormat="1" ht="15" customHeight="1" x14ac:dyDescent="0.2">
      <c r="B132" s="263"/>
      <c r="C132" s="222" t="s">
        <v>3323</v>
      </c>
      <c r="D132" s="222"/>
      <c r="E132" s="222"/>
      <c r="F132" s="243" t="s">
        <v>3312</v>
      </c>
      <c r="G132" s="222"/>
      <c r="H132" s="222" t="s">
        <v>3324</v>
      </c>
      <c r="I132" s="222" t="s">
        <v>3308</v>
      </c>
      <c r="J132" s="222">
        <v>20</v>
      </c>
      <c r="K132" s="266"/>
    </row>
    <row r="133" spans="2:11" customFormat="1" ht="15" customHeight="1" x14ac:dyDescent="0.2">
      <c r="B133" s="263"/>
      <c r="C133" s="222" t="s">
        <v>3311</v>
      </c>
      <c r="D133" s="222"/>
      <c r="E133" s="222"/>
      <c r="F133" s="243" t="s">
        <v>3312</v>
      </c>
      <c r="G133" s="222"/>
      <c r="H133" s="222" t="s">
        <v>3346</v>
      </c>
      <c r="I133" s="222" t="s">
        <v>3308</v>
      </c>
      <c r="J133" s="222">
        <v>50</v>
      </c>
      <c r="K133" s="266"/>
    </row>
    <row r="134" spans="2:11" customFormat="1" ht="15" customHeight="1" x14ac:dyDescent="0.2">
      <c r="B134" s="263"/>
      <c r="C134" s="222" t="s">
        <v>3325</v>
      </c>
      <c r="D134" s="222"/>
      <c r="E134" s="222"/>
      <c r="F134" s="243" t="s">
        <v>3312</v>
      </c>
      <c r="G134" s="222"/>
      <c r="H134" s="222" t="s">
        <v>3346</v>
      </c>
      <c r="I134" s="222" t="s">
        <v>3308</v>
      </c>
      <c r="J134" s="222">
        <v>50</v>
      </c>
      <c r="K134" s="266"/>
    </row>
    <row r="135" spans="2:11" customFormat="1" ht="15" customHeight="1" x14ac:dyDescent="0.2">
      <c r="B135" s="263"/>
      <c r="C135" s="222" t="s">
        <v>3331</v>
      </c>
      <c r="D135" s="222"/>
      <c r="E135" s="222"/>
      <c r="F135" s="243" t="s">
        <v>3312</v>
      </c>
      <c r="G135" s="222"/>
      <c r="H135" s="222" t="s">
        <v>3346</v>
      </c>
      <c r="I135" s="222" t="s">
        <v>3308</v>
      </c>
      <c r="J135" s="222">
        <v>50</v>
      </c>
      <c r="K135" s="266"/>
    </row>
    <row r="136" spans="2:11" customFormat="1" ht="15" customHeight="1" x14ac:dyDescent="0.2">
      <c r="B136" s="263"/>
      <c r="C136" s="222" t="s">
        <v>3333</v>
      </c>
      <c r="D136" s="222"/>
      <c r="E136" s="222"/>
      <c r="F136" s="243" t="s">
        <v>3312</v>
      </c>
      <c r="G136" s="222"/>
      <c r="H136" s="222" t="s">
        <v>3346</v>
      </c>
      <c r="I136" s="222" t="s">
        <v>3308</v>
      </c>
      <c r="J136" s="222">
        <v>50</v>
      </c>
      <c r="K136" s="266"/>
    </row>
    <row r="137" spans="2:11" customFormat="1" ht="15" customHeight="1" x14ac:dyDescent="0.2">
      <c r="B137" s="263"/>
      <c r="C137" s="222" t="s">
        <v>3334</v>
      </c>
      <c r="D137" s="222"/>
      <c r="E137" s="222"/>
      <c r="F137" s="243" t="s">
        <v>3312</v>
      </c>
      <c r="G137" s="222"/>
      <c r="H137" s="222" t="s">
        <v>3359</v>
      </c>
      <c r="I137" s="222" t="s">
        <v>3308</v>
      </c>
      <c r="J137" s="222">
        <v>255</v>
      </c>
      <c r="K137" s="266"/>
    </row>
    <row r="138" spans="2:11" customFormat="1" ht="15" customHeight="1" x14ac:dyDescent="0.2">
      <c r="B138" s="263"/>
      <c r="C138" s="222" t="s">
        <v>3336</v>
      </c>
      <c r="D138" s="222"/>
      <c r="E138" s="222"/>
      <c r="F138" s="243" t="s">
        <v>3306</v>
      </c>
      <c r="G138" s="222"/>
      <c r="H138" s="222" t="s">
        <v>3360</v>
      </c>
      <c r="I138" s="222" t="s">
        <v>3338</v>
      </c>
      <c r="J138" s="222"/>
      <c r="K138" s="266"/>
    </row>
    <row r="139" spans="2:11" customFormat="1" ht="15" customHeight="1" x14ac:dyDescent="0.2">
      <c r="B139" s="263"/>
      <c r="C139" s="222" t="s">
        <v>3339</v>
      </c>
      <c r="D139" s="222"/>
      <c r="E139" s="222"/>
      <c r="F139" s="243" t="s">
        <v>3306</v>
      </c>
      <c r="G139" s="222"/>
      <c r="H139" s="222" t="s">
        <v>3361</v>
      </c>
      <c r="I139" s="222" t="s">
        <v>3341</v>
      </c>
      <c r="J139" s="222"/>
      <c r="K139" s="266"/>
    </row>
    <row r="140" spans="2:11" customFormat="1" ht="15" customHeight="1" x14ac:dyDescent="0.2">
      <c r="B140" s="263"/>
      <c r="C140" s="222" t="s">
        <v>3342</v>
      </c>
      <c r="D140" s="222"/>
      <c r="E140" s="222"/>
      <c r="F140" s="243" t="s">
        <v>3306</v>
      </c>
      <c r="G140" s="222"/>
      <c r="H140" s="222" t="s">
        <v>3342</v>
      </c>
      <c r="I140" s="222" t="s">
        <v>3341</v>
      </c>
      <c r="J140" s="222"/>
      <c r="K140" s="266"/>
    </row>
    <row r="141" spans="2:11" customFormat="1" ht="15" customHeight="1" x14ac:dyDescent="0.2">
      <c r="B141" s="263"/>
      <c r="C141" s="222" t="s">
        <v>39</v>
      </c>
      <c r="D141" s="222"/>
      <c r="E141" s="222"/>
      <c r="F141" s="243" t="s">
        <v>3306</v>
      </c>
      <c r="G141" s="222"/>
      <c r="H141" s="222" t="s">
        <v>3362</v>
      </c>
      <c r="I141" s="222" t="s">
        <v>3341</v>
      </c>
      <c r="J141" s="222"/>
      <c r="K141" s="266"/>
    </row>
    <row r="142" spans="2:11" customFormat="1" ht="15" customHeight="1" x14ac:dyDescent="0.2">
      <c r="B142" s="263"/>
      <c r="C142" s="222" t="s">
        <v>3363</v>
      </c>
      <c r="D142" s="222"/>
      <c r="E142" s="222"/>
      <c r="F142" s="243" t="s">
        <v>3306</v>
      </c>
      <c r="G142" s="222"/>
      <c r="H142" s="222" t="s">
        <v>3364</v>
      </c>
      <c r="I142" s="222" t="s">
        <v>3341</v>
      </c>
      <c r="J142" s="222"/>
      <c r="K142" s="266"/>
    </row>
    <row r="143" spans="2:11" customFormat="1" ht="15" customHeight="1" x14ac:dyDescent="0.2">
      <c r="B143" s="267"/>
      <c r="C143" s="268"/>
      <c r="D143" s="268"/>
      <c r="E143" s="268"/>
      <c r="F143" s="268"/>
      <c r="G143" s="268"/>
      <c r="H143" s="268"/>
      <c r="I143" s="268"/>
      <c r="J143" s="268"/>
      <c r="K143" s="269"/>
    </row>
    <row r="144" spans="2:11" customFormat="1" ht="18.75" customHeight="1" x14ac:dyDescent="0.2">
      <c r="B144" s="254"/>
      <c r="C144" s="254"/>
      <c r="D144" s="254"/>
      <c r="E144" s="254"/>
      <c r="F144" s="255"/>
      <c r="G144" s="254"/>
      <c r="H144" s="254"/>
      <c r="I144" s="254"/>
      <c r="J144" s="254"/>
      <c r="K144" s="254"/>
    </row>
    <row r="145" spans="2:11" customFormat="1" ht="18.75" customHeight="1" x14ac:dyDescent="0.2">
      <c r="B145" s="229"/>
      <c r="C145" s="229"/>
      <c r="D145" s="229"/>
      <c r="E145" s="229"/>
      <c r="F145" s="229"/>
      <c r="G145" s="229"/>
      <c r="H145" s="229"/>
      <c r="I145" s="229"/>
      <c r="J145" s="229"/>
      <c r="K145" s="229"/>
    </row>
    <row r="146" spans="2:11" customFormat="1" ht="7.5" customHeight="1" x14ac:dyDescent="0.2">
      <c r="B146" s="230"/>
      <c r="C146" s="231"/>
      <c r="D146" s="231"/>
      <c r="E146" s="231"/>
      <c r="F146" s="231"/>
      <c r="G146" s="231"/>
      <c r="H146" s="231"/>
      <c r="I146" s="231"/>
      <c r="J146" s="231"/>
      <c r="K146" s="232"/>
    </row>
    <row r="147" spans="2:11" customFormat="1" ht="45" customHeight="1" x14ac:dyDescent="0.2">
      <c r="B147" s="233"/>
      <c r="C147" s="628" t="s">
        <v>3365</v>
      </c>
      <c r="D147" s="628"/>
      <c r="E147" s="628"/>
      <c r="F147" s="628"/>
      <c r="G147" s="628"/>
      <c r="H147" s="628"/>
      <c r="I147" s="628"/>
      <c r="J147" s="628"/>
      <c r="K147" s="234"/>
    </row>
    <row r="148" spans="2:11" customFormat="1" ht="17.25" customHeight="1" x14ac:dyDescent="0.2">
      <c r="B148" s="233"/>
      <c r="C148" s="235" t="s">
        <v>3300</v>
      </c>
      <c r="D148" s="235"/>
      <c r="E148" s="235"/>
      <c r="F148" s="235" t="s">
        <v>3301</v>
      </c>
      <c r="G148" s="236"/>
      <c r="H148" s="235" t="s">
        <v>55</v>
      </c>
      <c r="I148" s="235" t="s">
        <v>58</v>
      </c>
      <c r="J148" s="235" t="s">
        <v>3302</v>
      </c>
      <c r="K148" s="234"/>
    </row>
    <row r="149" spans="2:11" customFormat="1" ht="17.25" customHeight="1" x14ac:dyDescent="0.2">
      <c r="B149" s="233"/>
      <c r="C149" s="237" t="s">
        <v>3303</v>
      </c>
      <c r="D149" s="237"/>
      <c r="E149" s="237"/>
      <c r="F149" s="238" t="s">
        <v>3304</v>
      </c>
      <c r="G149" s="239"/>
      <c r="H149" s="237"/>
      <c r="I149" s="237"/>
      <c r="J149" s="237" t="s">
        <v>3305</v>
      </c>
      <c r="K149" s="234"/>
    </row>
    <row r="150" spans="2:11" customFormat="1" ht="5.25" customHeight="1" x14ac:dyDescent="0.2">
      <c r="B150" s="245"/>
      <c r="C150" s="240"/>
      <c r="D150" s="240"/>
      <c r="E150" s="240"/>
      <c r="F150" s="240"/>
      <c r="G150" s="241"/>
      <c r="H150" s="240"/>
      <c r="I150" s="240"/>
      <c r="J150" s="240"/>
      <c r="K150" s="266"/>
    </row>
    <row r="151" spans="2:11" customFormat="1" ht="15" customHeight="1" x14ac:dyDescent="0.2">
      <c r="B151" s="245"/>
      <c r="C151" s="270" t="s">
        <v>3309</v>
      </c>
      <c r="D151" s="222"/>
      <c r="E151" s="222"/>
      <c r="F151" s="271" t="s">
        <v>3306</v>
      </c>
      <c r="G151" s="222"/>
      <c r="H151" s="270" t="s">
        <v>3346</v>
      </c>
      <c r="I151" s="270" t="s">
        <v>3308</v>
      </c>
      <c r="J151" s="270">
        <v>120</v>
      </c>
      <c r="K151" s="266"/>
    </row>
    <row r="152" spans="2:11" customFormat="1" ht="15" customHeight="1" x14ac:dyDescent="0.2">
      <c r="B152" s="245"/>
      <c r="C152" s="270" t="s">
        <v>3355</v>
      </c>
      <c r="D152" s="222"/>
      <c r="E152" s="222"/>
      <c r="F152" s="271" t="s">
        <v>3306</v>
      </c>
      <c r="G152" s="222"/>
      <c r="H152" s="270" t="s">
        <v>3366</v>
      </c>
      <c r="I152" s="270" t="s">
        <v>3308</v>
      </c>
      <c r="J152" s="270" t="s">
        <v>3357</v>
      </c>
      <c r="K152" s="266"/>
    </row>
    <row r="153" spans="2:11" customFormat="1" ht="15" customHeight="1" x14ac:dyDescent="0.2">
      <c r="B153" s="245"/>
      <c r="C153" s="270" t="s">
        <v>89</v>
      </c>
      <c r="D153" s="222"/>
      <c r="E153" s="222"/>
      <c r="F153" s="271" t="s">
        <v>3306</v>
      </c>
      <c r="G153" s="222"/>
      <c r="H153" s="270" t="s">
        <v>3367</v>
      </c>
      <c r="I153" s="270" t="s">
        <v>3308</v>
      </c>
      <c r="J153" s="270" t="s">
        <v>3357</v>
      </c>
      <c r="K153" s="266"/>
    </row>
    <row r="154" spans="2:11" customFormat="1" ht="15" customHeight="1" x14ac:dyDescent="0.2">
      <c r="B154" s="245"/>
      <c r="C154" s="270" t="s">
        <v>3311</v>
      </c>
      <c r="D154" s="222"/>
      <c r="E154" s="222"/>
      <c r="F154" s="271" t="s">
        <v>3312</v>
      </c>
      <c r="G154" s="222"/>
      <c r="H154" s="270" t="s">
        <v>3346</v>
      </c>
      <c r="I154" s="270" t="s">
        <v>3308</v>
      </c>
      <c r="J154" s="270">
        <v>50</v>
      </c>
      <c r="K154" s="266"/>
    </row>
    <row r="155" spans="2:11" customFormat="1" ht="15" customHeight="1" x14ac:dyDescent="0.2">
      <c r="B155" s="245"/>
      <c r="C155" s="270" t="s">
        <v>3314</v>
      </c>
      <c r="D155" s="222"/>
      <c r="E155" s="222"/>
      <c r="F155" s="271" t="s">
        <v>3306</v>
      </c>
      <c r="G155" s="222"/>
      <c r="H155" s="270" t="s">
        <v>3346</v>
      </c>
      <c r="I155" s="270" t="s">
        <v>3316</v>
      </c>
      <c r="J155" s="270"/>
      <c r="K155" s="266"/>
    </row>
    <row r="156" spans="2:11" customFormat="1" ht="15" customHeight="1" x14ac:dyDescent="0.2">
      <c r="B156" s="245"/>
      <c r="C156" s="270" t="s">
        <v>3325</v>
      </c>
      <c r="D156" s="222"/>
      <c r="E156" s="222"/>
      <c r="F156" s="271" t="s">
        <v>3312</v>
      </c>
      <c r="G156" s="222"/>
      <c r="H156" s="270" t="s">
        <v>3346</v>
      </c>
      <c r="I156" s="270" t="s">
        <v>3308</v>
      </c>
      <c r="J156" s="270">
        <v>50</v>
      </c>
      <c r="K156" s="266"/>
    </row>
    <row r="157" spans="2:11" customFormat="1" ht="15" customHeight="1" x14ac:dyDescent="0.2">
      <c r="B157" s="245"/>
      <c r="C157" s="270" t="s">
        <v>3333</v>
      </c>
      <c r="D157" s="222"/>
      <c r="E157" s="222"/>
      <c r="F157" s="271" t="s">
        <v>3312</v>
      </c>
      <c r="G157" s="222"/>
      <c r="H157" s="270" t="s">
        <v>3346</v>
      </c>
      <c r="I157" s="270" t="s">
        <v>3308</v>
      </c>
      <c r="J157" s="270">
        <v>50</v>
      </c>
      <c r="K157" s="266"/>
    </row>
    <row r="158" spans="2:11" customFormat="1" ht="15" customHeight="1" x14ac:dyDescent="0.2">
      <c r="B158" s="245"/>
      <c r="C158" s="270" t="s">
        <v>3331</v>
      </c>
      <c r="D158" s="222"/>
      <c r="E158" s="222"/>
      <c r="F158" s="271" t="s">
        <v>3312</v>
      </c>
      <c r="G158" s="222"/>
      <c r="H158" s="270" t="s">
        <v>3346</v>
      </c>
      <c r="I158" s="270" t="s">
        <v>3308</v>
      </c>
      <c r="J158" s="270">
        <v>50</v>
      </c>
      <c r="K158" s="266"/>
    </row>
    <row r="159" spans="2:11" customFormat="1" ht="15" customHeight="1" x14ac:dyDescent="0.2">
      <c r="B159" s="245"/>
      <c r="C159" s="270" t="s">
        <v>206</v>
      </c>
      <c r="D159" s="222"/>
      <c r="E159" s="222"/>
      <c r="F159" s="271" t="s">
        <v>3306</v>
      </c>
      <c r="G159" s="222"/>
      <c r="H159" s="270" t="s">
        <v>3368</v>
      </c>
      <c r="I159" s="270" t="s">
        <v>3308</v>
      </c>
      <c r="J159" s="270" t="s">
        <v>3369</v>
      </c>
      <c r="K159" s="266"/>
    </row>
    <row r="160" spans="2:11" customFormat="1" ht="15" customHeight="1" x14ac:dyDescent="0.2">
      <c r="B160" s="245"/>
      <c r="C160" s="270" t="s">
        <v>3370</v>
      </c>
      <c r="D160" s="222"/>
      <c r="E160" s="222"/>
      <c r="F160" s="271" t="s">
        <v>3306</v>
      </c>
      <c r="G160" s="222"/>
      <c r="H160" s="270" t="s">
        <v>3371</v>
      </c>
      <c r="I160" s="270" t="s">
        <v>3341</v>
      </c>
      <c r="J160" s="270"/>
      <c r="K160" s="266"/>
    </row>
    <row r="161" spans="2:11" customFormat="1" ht="15" customHeight="1" x14ac:dyDescent="0.2">
      <c r="B161" s="272"/>
      <c r="C161" s="252"/>
      <c r="D161" s="252"/>
      <c r="E161" s="252"/>
      <c r="F161" s="252"/>
      <c r="G161" s="252"/>
      <c r="H161" s="252"/>
      <c r="I161" s="252"/>
      <c r="J161" s="252"/>
      <c r="K161" s="273"/>
    </row>
    <row r="162" spans="2:11" customFormat="1" ht="18.75" customHeight="1" x14ac:dyDescent="0.2">
      <c r="B162" s="254"/>
      <c r="C162" s="264"/>
      <c r="D162" s="264"/>
      <c r="E162" s="264"/>
      <c r="F162" s="274"/>
      <c r="G162" s="264"/>
      <c r="H162" s="264"/>
      <c r="I162" s="264"/>
      <c r="J162" s="264"/>
      <c r="K162" s="254"/>
    </row>
    <row r="163" spans="2:11" customFormat="1" ht="18.75" customHeight="1" x14ac:dyDescent="0.2">
      <c r="B163" s="229"/>
      <c r="C163" s="229"/>
      <c r="D163" s="229"/>
      <c r="E163" s="229"/>
      <c r="F163" s="229"/>
      <c r="G163" s="229"/>
      <c r="H163" s="229"/>
      <c r="I163" s="229"/>
      <c r="J163" s="229"/>
      <c r="K163" s="229"/>
    </row>
    <row r="164" spans="2:11" customFormat="1" ht="7.5" customHeight="1" x14ac:dyDescent="0.2">
      <c r="B164" s="211"/>
      <c r="C164" s="212"/>
      <c r="D164" s="212"/>
      <c r="E164" s="212"/>
      <c r="F164" s="212"/>
      <c r="G164" s="212"/>
      <c r="H164" s="212"/>
      <c r="I164" s="212"/>
      <c r="J164" s="212"/>
      <c r="K164" s="213"/>
    </row>
    <row r="165" spans="2:11" customFormat="1" ht="45" customHeight="1" x14ac:dyDescent="0.2">
      <c r="B165" s="214"/>
      <c r="C165" s="626" t="s">
        <v>3372</v>
      </c>
      <c r="D165" s="626"/>
      <c r="E165" s="626"/>
      <c r="F165" s="626"/>
      <c r="G165" s="626"/>
      <c r="H165" s="626"/>
      <c r="I165" s="626"/>
      <c r="J165" s="626"/>
      <c r="K165" s="215"/>
    </row>
    <row r="166" spans="2:11" customFormat="1" ht="17.25" customHeight="1" x14ac:dyDescent="0.2">
      <c r="B166" s="214"/>
      <c r="C166" s="235" t="s">
        <v>3300</v>
      </c>
      <c r="D166" s="235"/>
      <c r="E166" s="235"/>
      <c r="F166" s="235" t="s">
        <v>3301</v>
      </c>
      <c r="G166" s="275"/>
      <c r="H166" s="276" t="s">
        <v>55</v>
      </c>
      <c r="I166" s="276" t="s">
        <v>58</v>
      </c>
      <c r="J166" s="235" t="s">
        <v>3302</v>
      </c>
      <c r="K166" s="215"/>
    </row>
    <row r="167" spans="2:11" customFormat="1" ht="17.25" customHeight="1" x14ac:dyDescent="0.2">
      <c r="B167" s="216"/>
      <c r="C167" s="237" t="s">
        <v>3303</v>
      </c>
      <c r="D167" s="237"/>
      <c r="E167" s="237"/>
      <c r="F167" s="238" t="s">
        <v>3304</v>
      </c>
      <c r="G167" s="277"/>
      <c r="H167" s="278"/>
      <c r="I167" s="278"/>
      <c r="J167" s="237" t="s">
        <v>3305</v>
      </c>
      <c r="K167" s="217"/>
    </row>
    <row r="168" spans="2:11" customFormat="1" ht="5.25" customHeight="1" x14ac:dyDescent="0.2">
      <c r="B168" s="245"/>
      <c r="C168" s="240"/>
      <c r="D168" s="240"/>
      <c r="E168" s="240"/>
      <c r="F168" s="240"/>
      <c r="G168" s="241"/>
      <c r="H168" s="240"/>
      <c r="I168" s="240"/>
      <c r="J168" s="240"/>
      <c r="K168" s="266"/>
    </row>
    <row r="169" spans="2:11" customFormat="1" ht="15" customHeight="1" x14ac:dyDescent="0.2">
      <c r="B169" s="245"/>
      <c r="C169" s="222" t="s">
        <v>3309</v>
      </c>
      <c r="D169" s="222"/>
      <c r="E169" s="222"/>
      <c r="F169" s="243" t="s">
        <v>3306</v>
      </c>
      <c r="G169" s="222"/>
      <c r="H169" s="222" t="s">
        <v>3346</v>
      </c>
      <c r="I169" s="222" t="s">
        <v>3308</v>
      </c>
      <c r="J169" s="222">
        <v>120</v>
      </c>
      <c r="K169" s="266"/>
    </row>
    <row r="170" spans="2:11" customFormat="1" ht="15" customHeight="1" x14ac:dyDescent="0.2">
      <c r="B170" s="245"/>
      <c r="C170" s="222" t="s">
        <v>3355</v>
      </c>
      <c r="D170" s="222"/>
      <c r="E170" s="222"/>
      <c r="F170" s="243" t="s">
        <v>3306</v>
      </c>
      <c r="G170" s="222"/>
      <c r="H170" s="222" t="s">
        <v>3356</v>
      </c>
      <c r="I170" s="222" t="s">
        <v>3308</v>
      </c>
      <c r="J170" s="222" t="s">
        <v>3357</v>
      </c>
      <c r="K170" s="266"/>
    </row>
    <row r="171" spans="2:11" customFormat="1" ht="15" customHeight="1" x14ac:dyDescent="0.2">
      <c r="B171" s="245"/>
      <c r="C171" s="222" t="s">
        <v>89</v>
      </c>
      <c r="D171" s="222"/>
      <c r="E171" s="222"/>
      <c r="F171" s="243" t="s">
        <v>3306</v>
      </c>
      <c r="G171" s="222"/>
      <c r="H171" s="222" t="s">
        <v>3373</v>
      </c>
      <c r="I171" s="222" t="s">
        <v>3308</v>
      </c>
      <c r="J171" s="222" t="s">
        <v>3357</v>
      </c>
      <c r="K171" s="266"/>
    </row>
    <row r="172" spans="2:11" customFormat="1" ht="15" customHeight="1" x14ac:dyDescent="0.2">
      <c r="B172" s="245"/>
      <c r="C172" s="222" t="s">
        <v>3311</v>
      </c>
      <c r="D172" s="222"/>
      <c r="E172" s="222"/>
      <c r="F172" s="243" t="s">
        <v>3312</v>
      </c>
      <c r="G172" s="222"/>
      <c r="H172" s="222" t="s">
        <v>3373</v>
      </c>
      <c r="I172" s="222" t="s">
        <v>3308</v>
      </c>
      <c r="J172" s="222">
        <v>50</v>
      </c>
      <c r="K172" s="266"/>
    </row>
    <row r="173" spans="2:11" customFormat="1" ht="15" customHeight="1" x14ac:dyDescent="0.2">
      <c r="B173" s="245"/>
      <c r="C173" s="222" t="s">
        <v>3314</v>
      </c>
      <c r="D173" s="222"/>
      <c r="E173" s="222"/>
      <c r="F173" s="243" t="s">
        <v>3306</v>
      </c>
      <c r="G173" s="222"/>
      <c r="H173" s="222" t="s">
        <v>3373</v>
      </c>
      <c r="I173" s="222" t="s">
        <v>3316</v>
      </c>
      <c r="J173" s="222"/>
      <c r="K173" s="266"/>
    </row>
    <row r="174" spans="2:11" customFormat="1" ht="15" customHeight="1" x14ac:dyDescent="0.2">
      <c r="B174" s="245"/>
      <c r="C174" s="222" t="s">
        <v>3325</v>
      </c>
      <c r="D174" s="222"/>
      <c r="E174" s="222"/>
      <c r="F174" s="243" t="s">
        <v>3312</v>
      </c>
      <c r="G174" s="222"/>
      <c r="H174" s="222" t="s">
        <v>3373</v>
      </c>
      <c r="I174" s="222" t="s">
        <v>3308</v>
      </c>
      <c r="J174" s="222">
        <v>50</v>
      </c>
      <c r="K174" s="266"/>
    </row>
    <row r="175" spans="2:11" customFormat="1" ht="15" customHeight="1" x14ac:dyDescent="0.2">
      <c r="B175" s="245"/>
      <c r="C175" s="222" t="s">
        <v>3333</v>
      </c>
      <c r="D175" s="222"/>
      <c r="E175" s="222"/>
      <c r="F175" s="243" t="s">
        <v>3312</v>
      </c>
      <c r="G175" s="222"/>
      <c r="H175" s="222" t="s">
        <v>3373</v>
      </c>
      <c r="I175" s="222" t="s">
        <v>3308</v>
      </c>
      <c r="J175" s="222">
        <v>50</v>
      </c>
      <c r="K175" s="266"/>
    </row>
    <row r="176" spans="2:11" customFormat="1" ht="15" customHeight="1" x14ac:dyDescent="0.2">
      <c r="B176" s="245"/>
      <c r="C176" s="222" t="s">
        <v>3331</v>
      </c>
      <c r="D176" s="222"/>
      <c r="E176" s="222"/>
      <c r="F176" s="243" t="s">
        <v>3312</v>
      </c>
      <c r="G176" s="222"/>
      <c r="H176" s="222" t="s">
        <v>3373</v>
      </c>
      <c r="I176" s="222" t="s">
        <v>3308</v>
      </c>
      <c r="J176" s="222">
        <v>50</v>
      </c>
      <c r="K176" s="266"/>
    </row>
    <row r="177" spans="2:11" customFormat="1" ht="15" customHeight="1" x14ac:dyDescent="0.2">
      <c r="B177" s="245"/>
      <c r="C177" s="222" t="s">
        <v>212</v>
      </c>
      <c r="D177" s="222"/>
      <c r="E177" s="222"/>
      <c r="F177" s="243" t="s">
        <v>3306</v>
      </c>
      <c r="G177" s="222"/>
      <c r="H177" s="222" t="s">
        <v>3374</v>
      </c>
      <c r="I177" s="222" t="s">
        <v>3375</v>
      </c>
      <c r="J177" s="222"/>
      <c r="K177" s="266"/>
    </row>
    <row r="178" spans="2:11" customFormat="1" ht="15" customHeight="1" x14ac:dyDescent="0.2">
      <c r="B178" s="245"/>
      <c r="C178" s="222" t="s">
        <v>58</v>
      </c>
      <c r="D178" s="222"/>
      <c r="E178" s="222"/>
      <c r="F178" s="243" t="s">
        <v>3306</v>
      </c>
      <c r="G178" s="222"/>
      <c r="H178" s="222" t="s">
        <v>3376</v>
      </c>
      <c r="I178" s="222" t="s">
        <v>3377</v>
      </c>
      <c r="J178" s="222">
        <v>1</v>
      </c>
      <c r="K178" s="266"/>
    </row>
    <row r="179" spans="2:11" customFormat="1" ht="15" customHeight="1" x14ac:dyDescent="0.2">
      <c r="B179" s="245"/>
      <c r="C179" s="222" t="s">
        <v>54</v>
      </c>
      <c r="D179" s="222"/>
      <c r="E179" s="222"/>
      <c r="F179" s="243" t="s">
        <v>3306</v>
      </c>
      <c r="G179" s="222"/>
      <c r="H179" s="222" t="s">
        <v>3378</v>
      </c>
      <c r="I179" s="222" t="s">
        <v>3308</v>
      </c>
      <c r="J179" s="222">
        <v>20</v>
      </c>
      <c r="K179" s="266"/>
    </row>
    <row r="180" spans="2:11" customFormat="1" ht="15" customHeight="1" x14ac:dyDescent="0.2">
      <c r="B180" s="245"/>
      <c r="C180" s="222" t="s">
        <v>55</v>
      </c>
      <c r="D180" s="222"/>
      <c r="E180" s="222"/>
      <c r="F180" s="243" t="s">
        <v>3306</v>
      </c>
      <c r="G180" s="222"/>
      <c r="H180" s="222" t="s">
        <v>3379</v>
      </c>
      <c r="I180" s="222" t="s">
        <v>3308</v>
      </c>
      <c r="J180" s="222">
        <v>255</v>
      </c>
      <c r="K180" s="266"/>
    </row>
    <row r="181" spans="2:11" customFormat="1" ht="15" customHeight="1" x14ac:dyDescent="0.2">
      <c r="B181" s="245"/>
      <c r="C181" s="222" t="s">
        <v>213</v>
      </c>
      <c r="D181" s="222"/>
      <c r="E181" s="222"/>
      <c r="F181" s="243" t="s">
        <v>3306</v>
      </c>
      <c r="G181" s="222"/>
      <c r="H181" s="222" t="s">
        <v>3270</v>
      </c>
      <c r="I181" s="222" t="s">
        <v>3308</v>
      </c>
      <c r="J181" s="222">
        <v>10</v>
      </c>
      <c r="K181" s="266"/>
    </row>
    <row r="182" spans="2:11" customFormat="1" ht="15" customHeight="1" x14ac:dyDescent="0.2">
      <c r="B182" s="245"/>
      <c r="C182" s="222" t="s">
        <v>214</v>
      </c>
      <c r="D182" s="222"/>
      <c r="E182" s="222"/>
      <c r="F182" s="243" t="s">
        <v>3306</v>
      </c>
      <c r="G182" s="222"/>
      <c r="H182" s="222" t="s">
        <v>3380</v>
      </c>
      <c r="I182" s="222" t="s">
        <v>3341</v>
      </c>
      <c r="J182" s="222"/>
      <c r="K182" s="266"/>
    </row>
    <row r="183" spans="2:11" customFormat="1" ht="15" customHeight="1" x14ac:dyDescent="0.2">
      <c r="B183" s="245"/>
      <c r="C183" s="222" t="s">
        <v>3381</v>
      </c>
      <c r="D183" s="222"/>
      <c r="E183" s="222"/>
      <c r="F183" s="243" t="s">
        <v>3306</v>
      </c>
      <c r="G183" s="222"/>
      <c r="H183" s="222" t="s">
        <v>3382</v>
      </c>
      <c r="I183" s="222" t="s">
        <v>3341</v>
      </c>
      <c r="J183" s="222"/>
      <c r="K183" s="266"/>
    </row>
    <row r="184" spans="2:11" customFormat="1" ht="15" customHeight="1" x14ac:dyDescent="0.2">
      <c r="B184" s="245"/>
      <c r="C184" s="222" t="s">
        <v>3370</v>
      </c>
      <c r="D184" s="222"/>
      <c r="E184" s="222"/>
      <c r="F184" s="243" t="s">
        <v>3306</v>
      </c>
      <c r="G184" s="222"/>
      <c r="H184" s="222" t="s">
        <v>3383</v>
      </c>
      <c r="I184" s="222" t="s">
        <v>3341</v>
      </c>
      <c r="J184" s="222"/>
      <c r="K184" s="266"/>
    </row>
    <row r="185" spans="2:11" customFormat="1" ht="15" customHeight="1" x14ac:dyDescent="0.2">
      <c r="B185" s="245"/>
      <c r="C185" s="222" t="s">
        <v>216</v>
      </c>
      <c r="D185" s="222"/>
      <c r="E185" s="222"/>
      <c r="F185" s="243" t="s">
        <v>3312</v>
      </c>
      <c r="G185" s="222"/>
      <c r="H185" s="222" t="s">
        <v>3384</v>
      </c>
      <c r="I185" s="222" t="s">
        <v>3308</v>
      </c>
      <c r="J185" s="222">
        <v>50</v>
      </c>
      <c r="K185" s="266"/>
    </row>
    <row r="186" spans="2:11" customFormat="1" ht="15" customHeight="1" x14ac:dyDescent="0.2">
      <c r="B186" s="245"/>
      <c r="C186" s="222" t="s">
        <v>3385</v>
      </c>
      <c r="D186" s="222"/>
      <c r="E186" s="222"/>
      <c r="F186" s="243" t="s">
        <v>3312</v>
      </c>
      <c r="G186" s="222"/>
      <c r="H186" s="222" t="s">
        <v>3386</v>
      </c>
      <c r="I186" s="222" t="s">
        <v>3387</v>
      </c>
      <c r="J186" s="222"/>
      <c r="K186" s="266"/>
    </row>
    <row r="187" spans="2:11" customFormat="1" ht="15" customHeight="1" x14ac:dyDescent="0.2">
      <c r="B187" s="245"/>
      <c r="C187" s="222" t="s">
        <v>3388</v>
      </c>
      <c r="D187" s="222"/>
      <c r="E187" s="222"/>
      <c r="F187" s="243" t="s">
        <v>3312</v>
      </c>
      <c r="G187" s="222"/>
      <c r="H187" s="222" t="s">
        <v>3389</v>
      </c>
      <c r="I187" s="222" t="s">
        <v>3387</v>
      </c>
      <c r="J187" s="222"/>
      <c r="K187" s="266"/>
    </row>
    <row r="188" spans="2:11" customFormat="1" ht="15" customHeight="1" x14ac:dyDescent="0.2">
      <c r="B188" s="245"/>
      <c r="C188" s="222" t="s">
        <v>3390</v>
      </c>
      <c r="D188" s="222"/>
      <c r="E188" s="222"/>
      <c r="F188" s="243" t="s">
        <v>3312</v>
      </c>
      <c r="G188" s="222"/>
      <c r="H188" s="222" t="s">
        <v>3391</v>
      </c>
      <c r="I188" s="222" t="s">
        <v>3387</v>
      </c>
      <c r="J188" s="222"/>
      <c r="K188" s="266"/>
    </row>
    <row r="189" spans="2:11" customFormat="1" ht="15" customHeight="1" x14ac:dyDescent="0.2">
      <c r="B189" s="245"/>
      <c r="C189" s="279" t="s">
        <v>3392</v>
      </c>
      <c r="D189" s="222"/>
      <c r="E189" s="222"/>
      <c r="F189" s="243" t="s">
        <v>3312</v>
      </c>
      <c r="G189" s="222"/>
      <c r="H189" s="222" t="s">
        <v>3393</v>
      </c>
      <c r="I189" s="222" t="s">
        <v>3394</v>
      </c>
      <c r="J189" s="280" t="s">
        <v>3395</v>
      </c>
      <c r="K189" s="266"/>
    </row>
    <row r="190" spans="2:11" customFormat="1" ht="15" customHeight="1" x14ac:dyDescent="0.2">
      <c r="B190" s="245"/>
      <c r="C190" s="279" t="s">
        <v>43</v>
      </c>
      <c r="D190" s="222"/>
      <c r="E190" s="222"/>
      <c r="F190" s="243" t="s">
        <v>3306</v>
      </c>
      <c r="G190" s="222"/>
      <c r="H190" s="219" t="s">
        <v>3396</v>
      </c>
      <c r="I190" s="222" t="s">
        <v>3397</v>
      </c>
      <c r="J190" s="222"/>
      <c r="K190" s="266"/>
    </row>
    <row r="191" spans="2:11" customFormat="1" ht="15" customHeight="1" x14ac:dyDescent="0.2">
      <c r="B191" s="245"/>
      <c r="C191" s="279" t="s">
        <v>3398</v>
      </c>
      <c r="D191" s="222"/>
      <c r="E191" s="222"/>
      <c r="F191" s="243" t="s">
        <v>3306</v>
      </c>
      <c r="G191" s="222"/>
      <c r="H191" s="222" t="s">
        <v>3399</v>
      </c>
      <c r="I191" s="222" t="s">
        <v>3341</v>
      </c>
      <c r="J191" s="222"/>
      <c r="K191" s="266"/>
    </row>
    <row r="192" spans="2:11" customFormat="1" ht="15" customHeight="1" x14ac:dyDescent="0.2">
      <c r="B192" s="245"/>
      <c r="C192" s="279" t="s">
        <v>3400</v>
      </c>
      <c r="D192" s="222"/>
      <c r="E192" s="222"/>
      <c r="F192" s="243" t="s">
        <v>3306</v>
      </c>
      <c r="G192" s="222"/>
      <c r="H192" s="222" t="s">
        <v>3401</v>
      </c>
      <c r="I192" s="222" t="s">
        <v>3341</v>
      </c>
      <c r="J192" s="222"/>
      <c r="K192" s="266"/>
    </row>
    <row r="193" spans="2:11" customFormat="1" ht="15" customHeight="1" x14ac:dyDescent="0.2">
      <c r="B193" s="245"/>
      <c r="C193" s="279" t="s">
        <v>3402</v>
      </c>
      <c r="D193" s="222"/>
      <c r="E193" s="222"/>
      <c r="F193" s="243" t="s">
        <v>3312</v>
      </c>
      <c r="G193" s="222"/>
      <c r="H193" s="222" t="s">
        <v>3403</v>
      </c>
      <c r="I193" s="222" t="s">
        <v>3341</v>
      </c>
      <c r="J193" s="222"/>
      <c r="K193" s="266"/>
    </row>
    <row r="194" spans="2:11" customFormat="1" ht="15" customHeight="1" x14ac:dyDescent="0.2">
      <c r="B194" s="272"/>
      <c r="C194" s="281"/>
      <c r="D194" s="252"/>
      <c r="E194" s="252"/>
      <c r="F194" s="252"/>
      <c r="G194" s="252"/>
      <c r="H194" s="252"/>
      <c r="I194" s="252"/>
      <c r="J194" s="252"/>
      <c r="K194" s="273"/>
    </row>
    <row r="195" spans="2:11" customFormat="1" ht="18.75" customHeight="1" x14ac:dyDescent="0.2">
      <c r="B195" s="254"/>
      <c r="C195" s="264"/>
      <c r="D195" s="264"/>
      <c r="E195" s="264"/>
      <c r="F195" s="274"/>
      <c r="G195" s="264"/>
      <c r="H195" s="264"/>
      <c r="I195" s="264"/>
      <c r="J195" s="264"/>
      <c r="K195" s="254"/>
    </row>
    <row r="196" spans="2:11" customFormat="1" ht="18.75" customHeight="1" x14ac:dyDescent="0.2">
      <c r="B196" s="254"/>
      <c r="C196" s="264"/>
      <c r="D196" s="264"/>
      <c r="E196" s="264"/>
      <c r="F196" s="274"/>
      <c r="G196" s="264"/>
      <c r="H196" s="264"/>
      <c r="I196" s="264"/>
      <c r="J196" s="264"/>
      <c r="K196" s="254"/>
    </row>
    <row r="197" spans="2:11" customFormat="1" ht="18.75" customHeight="1" x14ac:dyDescent="0.2">
      <c r="B197" s="229"/>
      <c r="C197" s="229"/>
      <c r="D197" s="229"/>
      <c r="E197" s="229"/>
      <c r="F197" s="229"/>
      <c r="G197" s="229"/>
      <c r="H197" s="229"/>
      <c r="I197" s="229"/>
      <c r="J197" s="229"/>
      <c r="K197" s="229"/>
    </row>
    <row r="198" spans="2:11" customFormat="1" ht="13.5" x14ac:dyDescent="0.2">
      <c r="B198" s="211"/>
      <c r="C198" s="212"/>
      <c r="D198" s="212"/>
      <c r="E198" s="212"/>
      <c r="F198" s="212"/>
      <c r="G198" s="212"/>
      <c r="H198" s="212"/>
      <c r="I198" s="212"/>
      <c r="J198" s="212"/>
      <c r="K198" s="213"/>
    </row>
    <row r="199" spans="2:11" customFormat="1" ht="21" x14ac:dyDescent="0.2">
      <c r="B199" s="214"/>
      <c r="C199" s="626" t="s">
        <v>3404</v>
      </c>
      <c r="D199" s="626"/>
      <c r="E199" s="626"/>
      <c r="F199" s="626"/>
      <c r="G199" s="626"/>
      <c r="H199" s="626"/>
      <c r="I199" s="626"/>
      <c r="J199" s="626"/>
      <c r="K199" s="215"/>
    </row>
    <row r="200" spans="2:11" customFormat="1" ht="25.5" customHeight="1" x14ac:dyDescent="0.3">
      <c r="B200" s="214"/>
      <c r="C200" s="282" t="s">
        <v>3405</v>
      </c>
      <c r="D200" s="282"/>
      <c r="E200" s="282"/>
      <c r="F200" s="282" t="s">
        <v>3406</v>
      </c>
      <c r="G200" s="283"/>
      <c r="H200" s="632" t="s">
        <v>3407</v>
      </c>
      <c r="I200" s="632"/>
      <c r="J200" s="632"/>
      <c r="K200" s="215"/>
    </row>
    <row r="201" spans="2:11" customFormat="1" ht="5.25" customHeight="1" x14ac:dyDescent="0.2">
      <c r="B201" s="245"/>
      <c r="C201" s="240"/>
      <c r="D201" s="240"/>
      <c r="E201" s="240"/>
      <c r="F201" s="240"/>
      <c r="G201" s="264"/>
      <c r="H201" s="240"/>
      <c r="I201" s="240"/>
      <c r="J201" s="240"/>
      <c r="K201" s="266"/>
    </row>
    <row r="202" spans="2:11" customFormat="1" ht="15" customHeight="1" x14ac:dyDescent="0.2">
      <c r="B202" s="245"/>
      <c r="C202" s="222" t="s">
        <v>3397</v>
      </c>
      <c r="D202" s="222"/>
      <c r="E202" s="222"/>
      <c r="F202" s="243" t="s">
        <v>44</v>
      </c>
      <c r="G202" s="222"/>
      <c r="H202" s="631" t="s">
        <v>3408</v>
      </c>
      <c r="I202" s="631"/>
      <c r="J202" s="631"/>
      <c r="K202" s="266"/>
    </row>
    <row r="203" spans="2:11" customFormat="1" ht="15" customHeight="1" x14ac:dyDescent="0.2">
      <c r="B203" s="245"/>
      <c r="C203" s="222"/>
      <c r="D203" s="222"/>
      <c r="E203" s="222"/>
      <c r="F203" s="243" t="s">
        <v>45</v>
      </c>
      <c r="G203" s="222"/>
      <c r="H203" s="631" t="s">
        <v>3409</v>
      </c>
      <c r="I203" s="631"/>
      <c r="J203" s="631"/>
      <c r="K203" s="266"/>
    </row>
    <row r="204" spans="2:11" customFormat="1" ht="15" customHeight="1" x14ac:dyDescent="0.2">
      <c r="B204" s="245"/>
      <c r="C204" s="222"/>
      <c r="D204" s="222"/>
      <c r="E204" s="222"/>
      <c r="F204" s="243" t="s">
        <v>48</v>
      </c>
      <c r="G204" s="222"/>
      <c r="H204" s="631" t="s">
        <v>3410</v>
      </c>
      <c r="I204" s="631"/>
      <c r="J204" s="631"/>
      <c r="K204" s="266"/>
    </row>
    <row r="205" spans="2:11" customFormat="1" ht="15" customHeight="1" x14ac:dyDescent="0.2">
      <c r="B205" s="245"/>
      <c r="C205" s="222"/>
      <c r="D205" s="222"/>
      <c r="E205" s="222"/>
      <c r="F205" s="243" t="s">
        <v>46</v>
      </c>
      <c r="G205" s="222"/>
      <c r="H205" s="631" t="s">
        <v>3411</v>
      </c>
      <c r="I205" s="631"/>
      <c r="J205" s="631"/>
      <c r="K205" s="266"/>
    </row>
    <row r="206" spans="2:11" customFormat="1" ht="15" customHeight="1" x14ac:dyDescent="0.2">
      <c r="B206" s="245"/>
      <c r="C206" s="222"/>
      <c r="D206" s="222"/>
      <c r="E206" s="222"/>
      <c r="F206" s="243" t="s">
        <v>47</v>
      </c>
      <c r="G206" s="222"/>
      <c r="H206" s="631" t="s">
        <v>3412</v>
      </c>
      <c r="I206" s="631"/>
      <c r="J206" s="631"/>
      <c r="K206" s="266"/>
    </row>
    <row r="207" spans="2:11" customFormat="1" ht="15" customHeight="1" x14ac:dyDescent="0.2">
      <c r="B207" s="245"/>
      <c r="C207" s="222"/>
      <c r="D207" s="222"/>
      <c r="E207" s="222"/>
      <c r="F207" s="243"/>
      <c r="G207" s="222"/>
      <c r="H207" s="222"/>
      <c r="I207" s="222"/>
      <c r="J207" s="222"/>
      <c r="K207" s="266"/>
    </row>
    <row r="208" spans="2:11" customFormat="1" ht="15" customHeight="1" x14ac:dyDescent="0.2">
      <c r="B208" s="245"/>
      <c r="C208" s="222" t="s">
        <v>3353</v>
      </c>
      <c r="D208" s="222"/>
      <c r="E208" s="222"/>
      <c r="F208" s="243" t="s">
        <v>80</v>
      </c>
      <c r="G208" s="222"/>
      <c r="H208" s="631" t="s">
        <v>3413</v>
      </c>
      <c r="I208" s="631"/>
      <c r="J208" s="631"/>
      <c r="K208" s="266"/>
    </row>
    <row r="209" spans="2:11" customFormat="1" ht="15" customHeight="1" x14ac:dyDescent="0.2">
      <c r="B209" s="245"/>
      <c r="C209" s="222"/>
      <c r="D209" s="222"/>
      <c r="E209" s="222"/>
      <c r="F209" s="243" t="s">
        <v>102</v>
      </c>
      <c r="G209" s="222"/>
      <c r="H209" s="631" t="s">
        <v>3254</v>
      </c>
      <c r="I209" s="631"/>
      <c r="J209" s="631"/>
      <c r="K209" s="266"/>
    </row>
    <row r="210" spans="2:11" customFormat="1" ht="15" customHeight="1" x14ac:dyDescent="0.2">
      <c r="B210" s="245"/>
      <c r="C210" s="222"/>
      <c r="D210" s="222"/>
      <c r="E210" s="222"/>
      <c r="F210" s="243" t="s">
        <v>151</v>
      </c>
      <c r="G210" s="222"/>
      <c r="H210" s="631" t="s">
        <v>3414</v>
      </c>
      <c r="I210" s="631"/>
      <c r="J210" s="631"/>
      <c r="K210" s="266"/>
    </row>
    <row r="211" spans="2:11" customFormat="1" ht="15" customHeight="1" x14ac:dyDescent="0.2">
      <c r="B211" s="284"/>
      <c r="C211" s="222"/>
      <c r="D211" s="222"/>
      <c r="E211" s="222"/>
      <c r="F211" s="243" t="s">
        <v>200</v>
      </c>
      <c r="G211" s="279"/>
      <c r="H211" s="630" t="s">
        <v>199</v>
      </c>
      <c r="I211" s="630"/>
      <c r="J211" s="630"/>
      <c r="K211" s="285"/>
    </row>
    <row r="212" spans="2:11" customFormat="1" ht="15" customHeight="1" x14ac:dyDescent="0.2">
      <c r="B212" s="284"/>
      <c r="C212" s="222"/>
      <c r="D212" s="222"/>
      <c r="E212" s="222"/>
      <c r="F212" s="243" t="s">
        <v>3084</v>
      </c>
      <c r="G212" s="279"/>
      <c r="H212" s="630" t="s">
        <v>3415</v>
      </c>
      <c r="I212" s="630"/>
      <c r="J212" s="630"/>
      <c r="K212" s="285"/>
    </row>
    <row r="213" spans="2:11" customFormat="1" ht="15" customHeight="1" x14ac:dyDescent="0.2">
      <c r="B213" s="284"/>
      <c r="C213" s="222"/>
      <c r="D213" s="222"/>
      <c r="E213" s="222"/>
      <c r="F213" s="243"/>
      <c r="G213" s="279"/>
      <c r="H213" s="270"/>
      <c r="I213" s="270"/>
      <c r="J213" s="270"/>
      <c r="K213" s="285"/>
    </row>
    <row r="214" spans="2:11" customFormat="1" ht="15" customHeight="1" x14ac:dyDescent="0.2">
      <c r="B214" s="284"/>
      <c r="C214" s="222" t="s">
        <v>3377</v>
      </c>
      <c r="D214" s="222"/>
      <c r="E214" s="222"/>
      <c r="F214" s="243">
        <v>1</v>
      </c>
      <c r="G214" s="279"/>
      <c r="H214" s="630" t="s">
        <v>3416</v>
      </c>
      <c r="I214" s="630"/>
      <c r="J214" s="630"/>
      <c r="K214" s="285"/>
    </row>
    <row r="215" spans="2:11" customFormat="1" ht="15" customHeight="1" x14ac:dyDescent="0.2">
      <c r="B215" s="284"/>
      <c r="C215" s="222"/>
      <c r="D215" s="222"/>
      <c r="E215" s="222"/>
      <c r="F215" s="243">
        <v>2</v>
      </c>
      <c r="G215" s="279"/>
      <c r="H215" s="630" t="s">
        <v>3417</v>
      </c>
      <c r="I215" s="630"/>
      <c r="J215" s="630"/>
      <c r="K215" s="285"/>
    </row>
    <row r="216" spans="2:11" customFormat="1" ht="15" customHeight="1" x14ac:dyDescent="0.2">
      <c r="B216" s="284"/>
      <c r="C216" s="222"/>
      <c r="D216" s="222"/>
      <c r="E216" s="222"/>
      <c r="F216" s="243">
        <v>3</v>
      </c>
      <c r="G216" s="279"/>
      <c r="H216" s="630" t="s">
        <v>3418</v>
      </c>
      <c r="I216" s="630"/>
      <c r="J216" s="630"/>
      <c r="K216" s="285"/>
    </row>
    <row r="217" spans="2:11" customFormat="1" ht="15" customHeight="1" x14ac:dyDescent="0.2">
      <c r="B217" s="284"/>
      <c r="C217" s="222"/>
      <c r="D217" s="222"/>
      <c r="E217" s="222"/>
      <c r="F217" s="243">
        <v>4</v>
      </c>
      <c r="G217" s="279"/>
      <c r="H217" s="630" t="s">
        <v>3419</v>
      </c>
      <c r="I217" s="630"/>
      <c r="J217" s="630"/>
      <c r="K217" s="285"/>
    </row>
    <row r="218" spans="2:11" customFormat="1" ht="12.75" customHeight="1" x14ac:dyDescent="0.2">
      <c r="B218" s="286"/>
      <c r="C218" s="287"/>
      <c r="D218" s="287"/>
      <c r="E218" s="287"/>
      <c r="F218" s="287"/>
      <c r="G218" s="287"/>
      <c r="H218" s="287"/>
      <c r="I218" s="287"/>
      <c r="J218" s="287"/>
      <c r="K218" s="288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3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96</v>
      </c>
      <c r="AZ2" s="167" t="s">
        <v>808</v>
      </c>
      <c r="BA2" s="167" t="s">
        <v>809</v>
      </c>
      <c r="BB2" s="167" t="s">
        <v>277</v>
      </c>
      <c r="BC2" s="167" t="s">
        <v>810</v>
      </c>
      <c r="BD2" s="167" t="s">
        <v>83</v>
      </c>
    </row>
    <row r="3" spans="2:5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  <c r="AZ3" s="167" t="s">
        <v>811</v>
      </c>
      <c r="BA3" s="167" t="s">
        <v>812</v>
      </c>
      <c r="BB3" s="167" t="s">
        <v>277</v>
      </c>
      <c r="BC3" s="167" t="s">
        <v>343</v>
      </c>
      <c r="BD3" s="167" t="s">
        <v>83</v>
      </c>
    </row>
    <row r="4" spans="2:5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  <c r="AZ4" s="167" t="s">
        <v>813</v>
      </c>
      <c r="BA4" s="167" t="s">
        <v>814</v>
      </c>
      <c r="BB4" s="167" t="s">
        <v>277</v>
      </c>
      <c r="BC4" s="167" t="s">
        <v>815</v>
      </c>
      <c r="BD4" s="167" t="s">
        <v>83</v>
      </c>
    </row>
    <row r="5" spans="2:56" ht="6.95" customHeight="1" x14ac:dyDescent="0.2">
      <c r="B5" s="21"/>
      <c r="L5" s="21"/>
      <c r="AZ5" s="167" t="s">
        <v>816</v>
      </c>
      <c r="BA5" s="167" t="s">
        <v>817</v>
      </c>
      <c r="BB5" s="167" t="s">
        <v>277</v>
      </c>
      <c r="BC5" s="167" t="s">
        <v>818</v>
      </c>
      <c r="BD5" s="167" t="s">
        <v>83</v>
      </c>
    </row>
    <row r="6" spans="2:56" ht="12" customHeight="1" x14ac:dyDescent="0.2">
      <c r="B6" s="21"/>
      <c r="D6" s="28" t="s">
        <v>16</v>
      </c>
      <c r="L6" s="21"/>
      <c r="AZ6" s="167" t="s">
        <v>819</v>
      </c>
      <c r="BA6" s="167" t="s">
        <v>820</v>
      </c>
      <c r="BB6" s="167" t="s">
        <v>277</v>
      </c>
      <c r="BC6" s="167" t="s">
        <v>821</v>
      </c>
      <c r="BD6" s="167" t="s">
        <v>83</v>
      </c>
    </row>
    <row r="7" spans="2:5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  <c r="AZ7" s="167" t="s">
        <v>603</v>
      </c>
      <c r="BA7" s="167" t="s">
        <v>822</v>
      </c>
      <c r="BB7" s="167" t="s">
        <v>277</v>
      </c>
      <c r="BC7" s="167" t="s">
        <v>823</v>
      </c>
      <c r="BD7" s="167" t="s">
        <v>83</v>
      </c>
    </row>
    <row r="8" spans="2:56" ht="12" customHeight="1" x14ac:dyDescent="0.2">
      <c r="B8" s="21"/>
      <c r="D8" s="28" t="s">
        <v>203</v>
      </c>
      <c r="L8" s="21"/>
      <c r="AZ8" s="167" t="s">
        <v>824</v>
      </c>
      <c r="BA8" s="167" t="s">
        <v>825</v>
      </c>
      <c r="BB8" s="167" t="s">
        <v>826</v>
      </c>
      <c r="BC8" s="167" t="s">
        <v>827</v>
      </c>
      <c r="BD8" s="167" t="s">
        <v>83</v>
      </c>
    </row>
    <row r="9" spans="2:56" s="1" customFormat="1" ht="16.5" customHeight="1" x14ac:dyDescent="0.2">
      <c r="B9" s="33"/>
      <c r="E9" s="610" t="s">
        <v>279</v>
      </c>
      <c r="F9" s="609"/>
      <c r="G9" s="609"/>
      <c r="H9" s="609"/>
      <c r="L9" s="33"/>
    </row>
    <row r="10" spans="2:56" s="1" customFormat="1" ht="12" customHeight="1" x14ac:dyDescent="0.2">
      <c r="B10" s="33"/>
      <c r="D10" s="28" t="s">
        <v>280</v>
      </c>
      <c r="L10" s="33"/>
    </row>
    <row r="11" spans="2:56" s="1" customFormat="1" ht="16.5" customHeight="1" x14ac:dyDescent="0.2">
      <c r="B11" s="33"/>
      <c r="E11" s="582" t="s">
        <v>828</v>
      </c>
      <c r="F11" s="609"/>
      <c r="G11" s="609"/>
      <c r="H11" s="609"/>
      <c r="L11" s="33"/>
    </row>
    <row r="12" spans="2:56" s="1" customFormat="1" x14ac:dyDescent="0.2">
      <c r="B12" s="33"/>
      <c r="L12" s="33"/>
    </row>
    <row r="13" spans="2:5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5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56" s="1" customFormat="1" ht="10.9" customHeight="1" x14ac:dyDescent="0.2">
      <c r="B15" s="33"/>
      <c r="L15" s="33"/>
    </row>
    <row r="16" spans="2:5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ROUNDUP(J94,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ROUNDUP((SUM(BE94:BE233)),  2)</f>
        <v>0</v>
      </c>
      <c r="I35" s="94">
        <v>0.21</v>
      </c>
      <c r="J35" s="84">
        <f>ROUNDUP(((SUM(BE94:BE233))*I35),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ROUNDUP((SUM(BF94:BF233)),  2)</f>
        <v>0</v>
      </c>
      <c r="I36" s="94">
        <v>0.15</v>
      </c>
      <c r="J36" s="84">
        <f>ROUNDUP(((SUM(BF94:BF233))*I36),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ROUNDUP((SUM(BG94:BG233)),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ROUNDUP((SUM(BH94:BH233)),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ROUNDUP((SUM(BI94:BI233)),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279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SO 01.3 - ČOV - Trubní rozvody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J94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209</v>
      </c>
      <c r="E64" s="106"/>
      <c r="F64" s="106"/>
      <c r="G64" s="106"/>
      <c r="H64" s="106"/>
      <c r="I64" s="106"/>
      <c r="J64" s="107">
        <f>J95</f>
        <v>0</v>
      </c>
      <c r="L64" s="104"/>
    </row>
    <row r="65" spans="2:12" s="9" customFormat="1" ht="19.899999999999999" customHeight="1" x14ac:dyDescent="0.2">
      <c r="B65" s="108"/>
      <c r="D65" s="109" t="s">
        <v>210</v>
      </c>
      <c r="E65" s="110"/>
      <c r="F65" s="110"/>
      <c r="G65" s="110"/>
      <c r="H65" s="110"/>
      <c r="I65" s="110"/>
      <c r="J65" s="111">
        <f>J96</f>
        <v>0</v>
      </c>
      <c r="L65" s="108"/>
    </row>
    <row r="66" spans="2:12" s="9" customFormat="1" ht="19.899999999999999" customHeight="1" x14ac:dyDescent="0.2">
      <c r="B66" s="108"/>
      <c r="D66" s="109" t="s">
        <v>552</v>
      </c>
      <c r="E66" s="110"/>
      <c r="F66" s="110"/>
      <c r="G66" s="110"/>
      <c r="H66" s="110"/>
      <c r="I66" s="110"/>
      <c r="J66" s="111">
        <f>J166</f>
        <v>0</v>
      </c>
      <c r="L66" s="108"/>
    </row>
    <row r="67" spans="2:12" s="9" customFormat="1" ht="19.899999999999999" customHeight="1" x14ac:dyDescent="0.2">
      <c r="B67" s="108"/>
      <c r="D67" s="109" t="s">
        <v>282</v>
      </c>
      <c r="E67" s="110"/>
      <c r="F67" s="110"/>
      <c r="G67" s="110"/>
      <c r="H67" s="110"/>
      <c r="I67" s="110"/>
      <c r="J67" s="111">
        <f>J170</f>
        <v>0</v>
      </c>
      <c r="L67" s="108"/>
    </row>
    <row r="68" spans="2:12" s="9" customFormat="1" ht="19.899999999999999" customHeight="1" x14ac:dyDescent="0.2">
      <c r="B68" s="108"/>
      <c r="D68" s="109" t="s">
        <v>283</v>
      </c>
      <c r="E68" s="110"/>
      <c r="F68" s="110"/>
      <c r="G68" s="110"/>
      <c r="H68" s="110"/>
      <c r="I68" s="110"/>
      <c r="J68" s="111">
        <f>J174</f>
        <v>0</v>
      </c>
      <c r="L68" s="108"/>
    </row>
    <row r="69" spans="2:12" s="9" customFormat="1" ht="19.899999999999999" customHeight="1" x14ac:dyDescent="0.2">
      <c r="B69" s="108"/>
      <c r="D69" s="109" t="s">
        <v>553</v>
      </c>
      <c r="E69" s="110"/>
      <c r="F69" s="110"/>
      <c r="G69" s="110"/>
      <c r="H69" s="110"/>
      <c r="I69" s="110"/>
      <c r="J69" s="111">
        <f>J188</f>
        <v>0</v>
      </c>
      <c r="L69" s="108"/>
    </row>
    <row r="70" spans="2:12" s="9" customFormat="1" ht="19.899999999999999" customHeight="1" x14ac:dyDescent="0.2">
      <c r="B70" s="108"/>
      <c r="D70" s="109" t="s">
        <v>554</v>
      </c>
      <c r="E70" s="110"/>
      <c r="F70" s="110"/>
      <c r="G70" s="110"/>
      <c r="H70" s="110"/>
      <c r="I70" s="110"/>
      <c r="J70" s="111">
        <f>J228</f>
        <v>0</v>
      </c>
      <c r="L70" s="108"/>
    </row>
    <row r="71" spans="2:12" s="8" customFormat="1" ht="24.95" customHeight="1" x14ac:dyDescent="0.2">
      <c r="B71" s="104"/>
      <c r="D71" s="105" t="s">
        <v>288</v>
      </c>
      <c r="E71" s="106"/>
      <c r="F71" s="106"/>
      <c r="G71" s="106"/>
      <c r="H71" s="106"/>
      <c r="I71" s="106"/>
      <c r="J71" s="107">
        <f>J231</f>
        <v>0</v>
      </c>
      <c r="L71" s="104"/>
    </row>
    <row r="72" spans="2:12" s="9" customFormat="1" ht="19.899999999999999" customHeight="1" x14ac:dyDescent="0.2">
      <c r="B72" s="108"/>
      <c r="D72" s="109" t="s">
        <v>829</v>
      </c>
      <c r="E72" s="110"/>
      <c r="F72" s="110"/>
      <c r="G72" s="110"/>
      <c r="H72" s="110"/>
      <c r="I72" s="110"/>
      <c r="J72" s="111">
        <f>J232</f>
        <v>0</v>
      </c>
      <c r="L72" s="108"/>
    </row>
    <row r="73" spans="2:12" s="1" customFormat="1" ht="21.75" customHeight="1" x14ac:dyDescent="0.2">
      <c r="B73" s="33"/>
      <c r="L73" s="33"/>
    </row>
    <row r="74" spans="2:12" s="1" customFormat="1" ht="6.95" customHeight="1" x14ac:dyDescent="0.2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12" s="1" customFormat="1" ht="6.95" customHeight="1" x14ac:dyDescent="0.2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12" s="1" customFormat="1" ht="24.95" customHeight="1" x14ac:dyDescent="0.2">
      <c r="B79" s="33"/>
      <c r="C79" s="22" t="s">
        <v>211</v>
      </c>
      <c r="L79" s="33"/>
    </row>
    <row r="80" spans="2:12" s="1" customFormat="1" ht="6.95" customHeight="1" x14ac:dyDescent="0.2">
      <c r="B80" s="33"/>
      <c r="L80" s="33"/>
    </row>
    <row r="81" spans="2:63" s="1" customFormat="1" ht="12" customHeight="1" x14ac:dyDescent="0.2">
      <c r="B81" s="33"/>
      <c r="C81" s="28" t="s">
        <v>16</v>
      </c>
      <c r="L81" s="33"/>
    </row>
    <row r="82" spans="2:63" s="1" customFormat="1" ht="16.5" customHeight="1" x14ac:dyDescent="0.2">
      <c r="B82" s="33"/>
      <c r="E82" s="610" t="str">
        <f>E7</f>
        <v>Malšovice - Kanalizace a ČOV II.etapa_ČOV 820EO</v>
      </c>
      <c r="F82" s="611"/>
      <c r="G82" s="611"/>
      <c r="H82" s="611"/>
      <c r="L82" s="33"/>
    </row>
    <row r="83" spans="2:63" ht="12" customHeight="1" x14ac:dyDescent="0.2">
      <c r="B83" s="21"/>
      <c r="C83" s="28" t="s">
        <v>203</v>
      </c>
      <c r="L83" s="21"/>
    </row>
    <row r="84" spans="2:63" s="1" customFormat="1" ht="16.5" customHeight="1" x14ac:dyDescent="0.2">
      <c r="B84" s="33"/>
      <c r="E84" s="610" t="s">
        <v>279</v>
      </c>
      <c r="F84" s="609"/>
      <c r="G84" s="609"/>
      <c r="H84" s="609"/>
      <c r="L84" s="33"/>
    </row>
    <row r="85" spans="2:63" s="1" customFormat="1" ht="12" customHeight="1" x14ac:dyDescent="0.2">
      <c r="B85" s="33"/>
      <c r="C85" s="28" t="s">
        <v>280</v>
      </c>
      <c r="L85" s="33"/>
    </row>
    <row r="86" spans="2:63" s="1" customFormat="1" ht="16.5" customHeight="1" x14ac:dyDescent="0.2">
      <c r="B86" s="33"/>
      <c r="E86" s="582" t="str">
        <f>E11</f>
        <v>SO 01.3 - ČOV - Trubní rozvody</v>
      </c>
      <c r="F86" s="609"/>
      <c r="G86" s="609"/>
      <c r="H86" s="609"/>
      <c r="L86" s="33"/>
    </row>
    <row r="87" spans="2:63" s="1" customFormat="1" ht="6.95" customHeight="1" x14ac:dyDescent="0.2">
      <c r="B87" s="33"/>
      <c r="L87" s="33"/>
    </row>
    <row r="88" spans="2:63" s="1" customFormat="1" ht="12" customHeight="1" x14ac:dyDescent="0.2">
      <c r="B88" s="33"/>
      <c r="C88" s="28" t="s">
        <v>21</v>
      </c>
      <c r="F88" s="26" t="str">
        <f>F14</f>
        <v>Malšovice</v>
      </c>
      <c r="I88" s="28" t="s">
        <v>23</v>
      </c>
      <c r="J88" s="50" t="str">
        <f>IF(J14="","",J14)</f>
        <v>21. 12. 2022</v>
      </c>
      <c r="L88" s="33"/>
    </row>
    <row r="89" spans="2:63" s="1" customFormat="1" ht="6.95" customHeight="1" x14ac:dyDescent="0.2">
      <c r="B89" s="33"/>
      <c r="L89" s="33"/>
    </row>
    <row r="90" spans="2:63" s="1" customFormat="1" ht="25.7" customHeight="1" x14ac:dyDescent="0.2">
      <c r="B90" s="33"/>
      <c r="C90" s="28" t="s">
        <v>25</v>
      </c>
      <c r="F90" s="26" t="str">
        <f>E17</f>
        <v>Obec Malšovice</v>
      </c>
      <c r="I90" s="28" t="s">
        <v>31</v>
      </c>
      <c r="J90" s="31" t="str">
        <f>E23</f>
        <v>AZ Consult spol. s r.o.</v>
      </c>
      <c r="L90" s="33"/>
    </row>
    <row r="91" spans="2:63" s="1" customFormat="1" ht="15.2" customHeight="1" x14ac:dyDescent="0.2">
      <c r="B91" s="33"/>
      <c r="C91" s="28" t="s">
        <v>29</v>
      </c>
      <c r="F91" s="26" t="str">
        <f>IF(E20="","",E20)</f>
        <v>Vyplň údaj</v>
      </c>
      <c r="I91" s="28" t="s">
        <v>34</v>
      </c>
      <c r="J91" s="31" t="str">
        <f>E26</f>
        <v>Dagmar Sedláčková</v>
      </c>
      <c r="L91" s="33"/>
    </row>
    <row r="92" spans="2:63" s="1" customFormat="1" ht="10.35" customHeight="1" x14ac:dyDescent="0.2">
      <c r="B92" s="33"/>
      <c r="L92" s="33"/>
    </row>
    <row r="93" spans="2:63" s="10" customFormat="1" ht="29.25" customHeight="1" x14ac:dyDescent="0.2">
      <c r="B93" s="112"/>
      <c r="C93" s="113" t="s">
        <v>212</v>
      </c>
      <c r="D93" s="114" t="s">
        <v>58</v>
      </c>
      <c r="E93" s="114" t="s">
        <v>54</v>
      </c>
      <c r="F93" s="114" t="s">
        <v>55</v>
      </c>
      <c r="G93" s="114" t="s">
        <v>213</v>
      </c>
      <c r="H93" s="114" t="s">
        <v>214</v>
      </c>
      <c r="I93" s="114" t="s">
        <v>215</v>
      </c>
      <c r="J93" s="114" t="s">
        <v>207</v>
      </c>
      <c r="K93" s="115" t="s">
        <v>216</v>
      </c>
      <c r="L93" s="112"/>
      <c r="M93" s="57" t="s">
        <v>19</v>
      </c>
      <c r="N93" s="58" t="s">
        <v>43</v>
      </c>
      <c r="O93" s="58" t="s">
        <v>217</v>
      </c>
      <c r="P93" s="58" t="s">
        <v>218</v>
      </c>
      <c r="Q93" s="58" t="s">
        <v>219</v>
      </c>
      <c r="R93" s="58" t="s">
        <v>220</v>
      </c>
      <c r="S93" s="58" t="s">
        <v>221</v>
      </c>
      <c r="T93" s="59" t="s">
        <v>222</v>
      </c>
    </row>
    <row r="94" spans="2:63" s="1" customFormat="1" ht="22.9" customHeight="1" x14ac:dyDescent="0.25">
      <c r="B94" s="33"/>
      <c r="C94" s="62" t="s">
        <v>223</v>
      </c>
      <c r="J94" s="116">
        <f>BK94</f>
        <v>0</v>
      </c>
      <c r="L94" s="33"/>
      <c r="M94" s="60"/>
      <c r="N94" s="51"/>
      <c r="O94" s="51"/>
      <c r="P94" s="117">
        <f>P95+P231</f>
        <v>0</v>
      </c>
      <c r="Q94" s="51"/>
      <c r="R94" s="117">
        <f>R95+R231</f>
        <v>247.42167824000003</v>
      </c>
      <c r="S94" s="51"/>
      <c r="T94" s="118">
        <f>T95+T231</f>
        <v>0</v>
      </c>
      <c r="AT94" s="18" t="s">
        <v>72</v>
      </c>
      <c r="AU94" s="18" t="s">
        <v>208</v>
      </c>
      <c r="BK94" s="119">
        <f>BK95+BK231</f>
        <v>0</v>
      </c>
    </row>
    <row r="95" spans="2:63" s="11" customFormat="1" ht="25.9" customHeight="1" x14ac:dyDescent="0.2">
      <c r="B95" s="120"/>
      <c r="D95" s="121" t="s">
        <v>72</v>
      </c>
      <c r="E95" s="122" t="s">
        <v>224</v>
      </c>
      <c r="F95" s="122" t="s">
        <v>225</v>
      </c>
      <c r="I95" s="123"/>
      <c r="J95" s="124">
        <f>BK95</f>
        <v>0</v>
      </c>
      <c r="L95" s="120"/>
      <c r="M95" s="125"/>
      <c r="P95" s="126">
        <f>P96+P166+P170+P174+P188+P228</f>
        <v>0</v>
      </c>
      <c r="R95" s="126">
        <f>R96+R166+R170+R174+R188+R228</f>
        <v>247.42121824000003</v>
      </c>
      <c r="T95" s="127">
        <f>T96+T166+T170+T174+T188+T228</f>
        <v>0</v>
      </c>
      <c r="AR95" s="121" t="s">
        <v>81</v>
      </c>
      <c r="AT95" s="128" t="s">
        <v>72</v>
      </c>
      <c r="AU95" s="128" t="s">
        <v>73</v>
      </c>
      <c r="AY95" s="121" t="s">
        <v>226</v>
      </c>
      <c r="BK95" s="129">
        <f>BK96+BK166+BK170+BK174+BK188+BK228</f>
        <v>0</v>
      </c>
    </row>
    <row r="96" spans="2:63" s="11" customFormat="1" ht="22.9" customHeight="1" x14ac:dyDescent="0.2">
      <c r="B96" s="120"/>
      <c r="D96" s="121" t="s">
        <v>72</v>
      </c>
      <c r="E96" s="130" t="s">
        <v>81</v>
      </c>
      <c r="F96" s="130" t="s">
        <v>227</v>
      </c>
      <c r="I96" s="123"/>
      <c r="J96" s="131">
        <f>BK96</f>
        <v>0</v>
      </c>
      <c r="L96" s="120"/>
      <c r="M96" s="125"/>
      <c r="P96" s="126">
        <f>SUM(P97:P165)</f>
        <v>0</v>
      </c>
      <c r="R96" s="126">
        <f>SUM(R97:R165)</f>
        <v>181.51613664000001</v>
      </c>
      <c r="T96" s="127">
        <f>SUM(T97:T165)</f>
        <v>0</v>
      </c>
      <c r="AR96" s="121" t="s">
        <v>81</v>
      </c>
      <c r="AT96" s="128" t="s">
        <v>72</v>
      </c>
      <c r="AU96" s="128" t="s">
        <v>81</v>
      </c>
      <c r="AY96" s="121" t="s">
        <v>226</v>
      </c>
      <c r="BK96" s="129">
        <f>SUM(BK97:BK165)</f>
        <v>0</v>
      </c>
    </row>
    <row r="97" spans="2:65" s="1" customFormat="1" ht="16.5" customHeight="1" x14ac:dyDescent="0.2">
      <c r="B97" s="33"/>
      <c r="C97" s="132" t="s">
        <v>81</v>
      </c>
      <c r="D97" s="132" t="s">
        <v>228</v>
      </c>
      <c r="E97" s="133" t="s">
        <v>560</v>
      </c>
      <c r="F97" s="134" t="s">
        <v>561</v>
      </c>
      <c r="G97" s="135" t="s">
        <v>562</v>
      </c>
      <c r="H97" s="136">
        <v>480</v>
      </c>
      <c r="I97" s="137"/>
      <c r="J97" s="138">
        <f>ROUND(I97*H97,2)</f>
        <v>0</v>
      </c>
      <c r="K97" s="134" t="s">
        <v>232</v>
      </c>
      <c r="L97" s="33"/>
      <c r="M97" s="139" t="s">
        <v>19</v>
      </c>
      <c r="N97" s="140" t="s">
        <v>44</v>
      </c>
      <c r="P97" s="141">
        <f>O97*H97</f>
        <v>0</v>
      </c>
      <c r="Q97" s="141">
        <v>3.0000000000000001E-5</v>
      </c>
      <c r="R97" s="141">
        <f>Q97*H97</f>
        <v>1.44E-2</v>
      </c>
      <c r="S97" s="141">
        <v>0</v>
      </c>
      <c r="T97" s="142">
        <f>S97*H97</f>
        <v>0</v>
      </c>
      <c r="AR97" s="143" t="s">
        <v>233</v>
      </c>
      <c r="AT97" s="143" t="s">
        <v>228</v>
      </c>
      <c r="AU97" s="143" t="s">
        <v>83</v>
      </c>
      <c r="AY97" s="18" t="s">
        <v>226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81</v>
      </c>
      <c r="BK97" s="144">
        <f>ROUND(I97*H97,2)</f>
        <v>0</v>
      </c>
      <c r="BL97" s="18" t="s">
        <v>233</v>
      </c>
      <c r="BM97" s="143" t="s">
        <v>830</v>
      </c>
    </row>
    <row r="98" spans="2:65" s="1" customFormat="1" x14ac:dyDescent="0.2">
      <c r="B98" s="33"/>
      <c r="D98" s="145" t="s">
        <v>235</v>
      </c>
      <c r="F98" s="146" t="s">
        <v>564</v>
      </c>
      <c r="I98" s="147"/>
      <c r="L98" s="33"/>
      <c r="M98" s="148"/>
      <c r="T98" s="54"/>
      <c r="AT98" s="18" t="s">
        <v>235</v>
      </c>
      <c r="AU98" s="18" t="s">
        <v>83</v>
      </c>
    </row>
    <row r="99" spans="2:65" s="12" customFormat="1" x14ac:dyDescent="0.2">
      <c r="B99" s="149"/>
      <c r="D99" s="150" t="s">
        <v>237</v>
      </c>
      <c r="F99" s="152" t="s">
        <v>831</v>
      </c>
      <c r="H99" s="153">
        <v>480</v>
      </c>
      <c r="I99" s="154"/>
      <c r="L99" s="149"/>
      <c r="M99" s="155"/>
      <c r="T99" s="156"/>
      <c r="AT99" s="151" t="s">
        <v>237</v>
      </c>
      <c r="AU99" s="151" t="s">
        <v>83</v>
      </c>
      <c r="AV99" s="12" t="s">
        <v>83</v>
      </c>
      <c r="AW99" s="12" t="s">
        <v>4</v>
      </c>
      <c r="AX99" s="12" t="s">
        <v>81</v>
      </c>
      <c r="AY99" s="151" t="s">
        <v>226</v>
      </c>
    </row>
    <row r="100" spans="2:65" s="1" customFormat="1" ht="24.2" customHeight="1" x14ac:dyDescent="0.2">
      <c r="B100" s="33"/>
      <c r="C100" s="132" t="s">
        <v>83</v>
      </c>
      <c r="D100" s="132" t="s">
        <v>228</v>
      </c>
      <c r="E100" s="133" t="s">
        <v>566</v>
      </c>
      <c r="F100" s="134" t="s">
        <v>567</v>
      </c>
      <c r="G100" s="135" t="s">
        <v>568</v>
      </c>
      <c r="H100" s="136">
        <v>20</v>
      </c>
      <c r="I100" s="137"/>
      <c r="J100" s="138">
        <f>ROUND(I100*H100,2)</f>
        <v>0</v>
      </c>
      <c r="K100" s="134" t="s">
        <v>232</v>
      </c>
      <c r="L100" s="33"/>
      <c r="M100" s="139" t="s">
        <v>19</v>
      </c>
      <c r="N100" s="140" t="s">
        <v>44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233</v>
      </c>
      <c r="AT100" s="143" t="s">
        <v>228</v>
      </c>
      <c r="AU100" s="143" t="s">
        <v>83</v>
      </c>
      <c r="AY100" s="18" t="s">
        <v>226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81</v>
      </c>
      <c r="BK100" s="144">
        <f>ROUND(I100*H100,2)</f>
        <v>0</v>
      </c>
      <c r="BL100" s="18" t="s">
        <v>233</v>
      </c>
      <c r="BM100" s="143" t="s">
        <v>832</v>
      </c>
    </row>
    <row r="101" spans="2:65" s="1" customFormat="1" x14ac:dyDescent="0.2">
      <c r="B101" s="33"/>
      <c r="D101" s="145" t="s">
        <v>235</v>
      </c>
      <c r="F101" s="146" t="s">
        <v>570</v>
      </c>
      <c r="I101" s="147"/>
      <c r="L101" s="33"/>
      <c r="M101" s="148"/>
      <c r="T101" s="54"/>
      <c r="AT101" s="18" t="s">
        <v>235</v>
      </c>
      <c r="AU101" s="18" t="s">
        <v>83</v>
      </c>
    </row>
    <row r="102" spans="2:65" s="1" customFormat="1" ht="24.2" customHeight="1" x14ac:dyDescent="0.2">
      <c r="B102" s="33"/>
      <c r="C102" s="132" t="s">
        <v>246</v>
      </c>
      <c r="D102" s="132" t="s">
        <v>228</v>
      </c>
      <c r="E102" s="133" t="s">
        <v>833</v>
      </c>
      <c r="F102" s="134" t="s">
        <v>834</v>
      </c>
      <c r="G102" s="135" t="s">
        <v>277</v>
      </c>
      <c r="H102" s="136">
        <v>217.029</v>
      </c>
      <c r="I102" s="137"/>
      <c r="J102" s="138">
        <f>ROUND(I102*H102,2)</f>
        <v>0</v>
      </c>
      <c r="K102" s="134" t="s">
        <v>232</v>
      </c>
      <c r="L102" s="33"/>
      <c r="M102" s="139" t="s">
        <v>19</v>
      </c>
      <c r="N102" s="140" t="s">
        <v>44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233</v>
      </c>
      <c r="AT102" s="143" t="s">
        <v>228</v>
      </c>
      <c r="AU102" s="143" t="s">
        <v>83</v>
      </c>
      <c r="AY102" s="18" t="s">
        <v>226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81</v>
      </c>
      <c r="BK102" s="144">
        <f>ROUND(I102*H102,2)</f>
        <v>0</v>
      </c>
      <c r="BL102" s="18" t="s">
        <v>233</v>
      </c>
      <c r="BM102" s="143" t="s">
        <v>835</v>
      </c>
    </row>
    <row r="103" spans="2:65" s="1" customFormat="1" x14ac:dyDescent="0.2">
      <c r="B103" s="33"/>
      <c r="D103" s="145" t="s">
        <v>235</v>
      </c>
      <c r="F103" s="146" t="s">
        <v>836</v>
      </c>
      <c r="I103" s="147"/>
      <c r="L103" s="33"/>
      <c r="M103" s="148"/>
      <c r="T103" s="54"/>
      <c r="AT103" s="18" t="s">
        <v>235</v>
      </c>
      <c r="AU103" s="18" t="s">
        <v>83</v>
      </c>
    </row>
    <row r="104" spans="2:65" s="15" customFormat="1" x14ac:dyDescent="0.2">
      <c r="B104" s="185"/>
      <c r="D104" s="150" t="s">
        <v>237</v>
      </c>
      <c r="E104" s="186" t="s">
        <v>19</v>
      </c>
      <c r="F104" s="187" t="s">
        <v>837</v>
      </c>
      <c r="H104" s="186" t="s">
        <v>19</v>
      </c>
      <c r="I104" s="188"/>
      <c r="L104" s="185"/>
      <c r="M104" s="189"/>
      <c r="T104" s="190"/>
      <c r="AT104" s="186" t="s">
        <v>237</v>
      </c>
      <c r="AU104" s="186" t="s">
        <v>83</v>
      </c>
      <c r="AV104" s="15" t="s">
        <v>81</v>
      </c>
      <c r="AW104" s="15" t="s">
        <v>33</v>
      </c>
      <c r="AX104" s="15" t="s">
        <v>73</v>
      </c>
      <c r="AY104" s="186" t="s">
        <v>226</v>
      </c>
    </row>
    <row r="105" spans="2:65" s="12" customFormat="1" x14ac:dyDescent="0.2">
      <c r="B105" s="149"/>
      <c r="D105" s="150" t="s">
        <v>237</v>
      </c>
      <c r="E105" s="151" t="s">
        <v>19</v>
      </c>
      <c r="F105" s="152" t="s">
        <v>838</v>
      </c>
      <c r="H105" s="153">
        <v>54</v>
      </c>
      <c r="I105" s="154"/>
      <c r="L105" s="149"/>
      <c r="M105" s="155"/>
      <c r="T105" s="156"/>
      <c r="AT105" s="151" t="s">
        <v>237</v>
      </c>
      <c r="AU105" s="151" t="s">
        <v>83</v>
      </c>
      <c r="AV105" s="12" t="s">
        <v>83</v>
      </c>
      <c r="AW105" s="12" t="s">
        <v>33</v>
      </c>
      <c r="AX105" s="12" t="s">
        <v>73</v>
      </c>
      <c r="AY105" s="151" t="s">
        <v>226</v>
      </c>
    </row>
    <row r="106" spans="2:65" s="12" customFormat="1" x14ac:dyDescent="0.2">
      <c r="B106" s="149"/>
      <c r="D106" s="150" t="s">
        <v>237</v>
      </c>
      <c r="E106" s="151" t="s">
        <v>19</v>
      </c>
      <c r="F106" s="152" t="s">
        <v>839</v>
      </c>
      <c r="H106" s="153">
        <v>71.774000000000001</v>
      </c>
      <c r="I106" s="154"/>
      <c r="L106" s="149"/>
      <c r="M106" s="155"/>
      <c r="T106" s="156"/>
      <c r="AT106" s="151" t="s">
        <v>237</v>
      </c>
      <c r="AU106" s="151" t="s">
        <v>83</v>
      </c>
      <c r="AV106" s="12" t="s">
        <v>83</v>
      </c>
      <c r="AW106" s="12" t="s">
        <v>33</v>
      </c>
      <c r="AX106" s="12" t="s">
        <v>73</v>
      </c>
      <c r="AY106" s="151" t="s">
        <v>226</v>
      </c>
    </row>
    <row r="107" spans="2:65" s="15" customFormat="1" x14ac:dyDescent="0.2">
      <c r="B107" s="185"/>
      <c r="D107" s="150" t="s">
        <v>237</v>
      </c>
      <c r="E107" s="186" t="s">
        <v>19</v>
      </c>
      <c r="F107" s="187" t="s">
        <v>840</v>
      </c>
      <c r="H107" s="186" t="s">
        <v>19</v>
      </c>
      <c r="I107" s="188"/>
      <c r="L107" s="185"/>
      <c r="M107" s="189"/>
      <c r="T107" s="190"/>
      <c r="AT107" s="186" t="s">
        <v>237</v>
      </c>
      <c r="AU107" s="186" t="s">
        <v>83</v>
      </c>
      <c r="AV107" s="15" t="s">
        <v>81</v>
      </c>
      <c r="AW107" s="15" t="s">
        <v>33</v>
      </c>
      <c r="AX107" s="15" t="s">
        <v>73</v>
      </c>
      <c r="AY107" s="186" t="s">
        <v>226</v>
      </c>
    </row>
    <row r="108" spans="2:65" s="12" customFormat="1" x14ac:dyDescent="0.2">
      <c r="B108" s="149"/>
      <c r="D108" s="150" t="s">
        <v>237</v>
      </c>
      <c r="E108" s="151" t="s">
        <v>19</v>
      </c>
      <c r="F108" s="152" t="s">
        <v>841</v>
      </c>
      <c r="H108" s="153">
        <v>26.443000000000001</v>
      </c>
      <c r="I108" s="154"/>
      <c r="L108" s="149"/>
      <c r="M108" s="155"/>
      <c r="T108" s="156"/>
      <c r="AT108" s="151" t="s">
        <v>237</v>
      </c>
      <c r="AU108" s="151" t="s">
        <v>83</v>
      </c>
      <c r="AV108" s="12" t="s">
        <v>83</v>
      </c>
      <c r="AW108" s="12" t="s">
        <v>33</v>
      </c>
      <c r="AX108" s="12" t="s">
        <v>73</v>
      </c>
      <c r="AY108" s="151" t="s">
        <v>226</v>
      </c>
    </row>
    <row r="109" spans="2:65" s="15" customFormat="1" x14ac:dyDescent="0.2">
      <c r="B109" s="185"/>
      <c r="D109" s="150" t="s">
        <v>237</v>
      </c>
      <c r="E109" s="186" t="s">
        <v>19</v>
      </c>
      <c r="F109" s="187" t="s">
        <v>842</v>
      </c>
      <c r="H109" s="186" t="s">
        <v>19</v>
      </c>
      <c r="I109" s="188"/>
      <c r="L109" s="185"/>
      <c r="M109" s="189"/>
      <c r="T109" s="190"/>
      <c r="AT109" s="186" t="s">
        <v>237</v>
      </c>
      <c r="AU109" s="186" t="s">
        <v>83</v>
      </c>
      <c r="AV109" s="15" t="s">
        <v>81</v>
      </c>
      <c r="AW109" s="15" t="s">
        <v>33</v>
      </c>
      <c r="AX109" s="15" t="s">
        <v>73</v>
      </c>
      <c r="AY109" s="186" t="s">
        <v>226</v>
      </c>
    </row>
    <row r="110" spans="2:65" s="12" customFormat="1" x14ac:dyDescent="0.2">
      <c r="B110" s="149"/>
      <c r="D110" s="150" t="s">
        <v>237</v>
      </c>
      <c r="E110" s="151" t="s">
        <v>19</v>
      </c>
      <c r="F110" s="152" t="s">
        <v>843</v>
      </c>
      <c r="H110" s="153">
        <v>11.7</v>
      </c>
      <c r="I110" s="154"/>
      <c r="L110" s="149"/>
      <c r="M110" s="155"/>
      <c r="T110" s="156"/>
      <c r="AT110" s="151" t="s">
        <v>237</v>
      </c>
      <c r="AU110" s="151" t="s">
        <v>83</v>
      </c>
      <c r="AV110" s="12" t="s">
        <v>83</v>
      </c>
      <c r="AW110" s="12" t="s">
        <v>33</v>
      </c>
      <c r="AX110" s="12" t="s">
        <v>73</v>
      </c>
      <c r="AY110" s="151" t="s">
        <v>226</v>
      </c>
    </row>
    <row r="111" spans="2:65" s="12" customFormat="1" x14ac:dyDescent="0.2">
      <c r="B111" s="149"/>
      <c r="D111" s="150" t="s">
        <v>237</v>
      </c>
      <c r="E111" s="151" t="s">
        <v>19</v>
      </c>
      <c r="F111" s="152" t="s">
        <v>844</v>
      </c>
      <c r="H111" s="153">
        <v>15.347</v>
      </c>
      <c r="I111" s="154"/>
      <c r="L111" s="149"/>
      <c r="M111" s="155"/>
      <c r="T111" s="156"/>
      <c r="AT111" s="151" t="s">
        <v>237</v>
      </c>
      <c r="AU111" s="151" t="s">
        <v>83</v>
      </c>
      <c r="AV111" s="12" t="s">
        <v>83</v>
      </c>
      <c r="AW111" s="12" t="s">
        <v>33</v>
      </c>
      <c r="AX111" s="12" t="s">
        <v>73</v>
      </c>
      <c r="AY111" s="151" t="s">
        <v>226</v>
      </c>
    </row>
    <row r="112" spans="2:65" s="12" customFormat="1" x14ac:dyDescent="0.2">
      <c r="B112" s="149"/>
      <c r="D112" s="150" t="s">
        <v>237</v>
      </c>
      <c r="E112" s="151" t="s">
        <v>19</v>
      </c>
      <c r="F112" s="152" t="s">
        <v>845</v>
      </c>
      <c r="H112" s="153">
        <v>13.125</v>
      </c>
      <c r="I112" s="154"/>
      <c r="L112" s="149"/>
      <c r="M112" s="155"/>
      <c r="T112" s="156"/>
      <c r="AT112" s="151" t="s">
        <v>237</v>
      </c>
      <c r="AU112" s="151" t="s">
        <v>83</v>
      </c>
      <c r="AV112" s="12" t="s">
        <v>83</v>
      </c>
      <c r="AW112" s="12" t="s">
        <v>33</v>
      </c>
      <c r="AX112" s="12" t="s">
        <v>73</v>
      </c>
      <c r="AY112" s="151" t="s">
        <v>226</v>
      </c>
    </row>
    <row r="113" spans="2:65" s="15" customFormat="1" x14ac:dyDescent="0.2">
      <c r="B113" s="185"/>
      <c r="D113" s="150" t="s">
        <v>237</v>
      </c>
      <c r="E113" s="186" t="s">
        <v>19</v>
      </c>
      <c r="F113" s="187" t="s">
        <v>846</v>
      </c>
      <c r="H113" s="186" t="s">
        <v>19</v>
      </c>
      <c r="I113" s="188"/>
      <c r="L113" s="185"/>
      <c r="M113" s="189"/>
      <c r="T113" s="190"/>
      <c r="AT113" s="186" t="s">
        <v>237</v>
      </c>
      <c r="AU113" s="186" t="s">
        <v>83</v>
      </c>
      <c r="AV113" s="15" t="s">
        <v>81</v>
      </c>
      <c r="AW113" s="15" t="s">
        <v>33</v>
      </c>
      <c r="AX113" s="15" t="s">
        <v>73</v>
      </c>
      <c r="AY113" s="186" t="s">
        <v>226</v>
      </c>
    </row>
    <row r="114" spans="2:65" s="12" customFormat="1" x14ac:dyDescent="0.2">
      <c r="B114" s="149"/>
      <c r="D114" s="150" t="s">
        <v>237</v>
      </c>
      <c r="E114" s="151" t="s">
        <v>19</v>
      </c>
      <c r="F114" s="152" t="s">
        <v>847</v>
      </c>
      <c r="H114" s="153">
        <v>24.64</v>
      </c>
      <c r="I114" s="154"/>
      <c r="L114" s="149"/>
      <c r="M114" s="155"/>
      <c r="T114" s="156"/>
      <c r="AT114" s="151" t="s">
        <v>237</v>
      </c>
      <c r="AU114" s="151" t="s">
        <v>83</v>
      </c>
      <c r="AV114" s="12" t="s">
        <v>83</v>
      </c>
      <c r="AW114" s="12" t="s">
        <v>33</v>
      </c>
      <c r="AX114" s="12" t="s">
        <v>73</v>
      </c>
      <c r="AY114" s="151" t="s">
        <v>226</v>
      </c>
    </row>
    <row r="115" spans="2:65" s="13" customFormat="1" x14ac:dyDescent="0.2">
      <c r="B115" s="157"/>
      <c r="D115" s="150" t="s">
        <v>237</v>
      </c>
      <c r="E115" s="158" t="s">
        <v>824</v>
      </c>
      <c r="F115" s="159" t="s">
        <v>240</v>
      </c>
      <c r="H115" s="160">
        <v>217.029</v>
      </c>
      <c r="I115" s="161"/>
      <c r="L115" s="157"/>
      <c r="M115" s="162"/>
      <c r="T115" s="163"/>
      <c r="AT115" s="158" t="s">
        <v>237</v>
      </c>
      <c r="AU115" s="158" t="s">
        <v>83</v>
      </c>
      <c r="AV115" s="13" t="s">
        <v>233</v>
      </c>
      <c r="AW115" s="13" t="s">
        <v>33</v>
      </c>
      <c r="AX115" s="13" t="s">
        <v>81</v>
      </c>
      <c r="AY115" s="158" t="s">
        <v>226</v>
      </c>
    </row>
    <row r="116" spans="2:65" s="1" customFormat="1" ht="21.75" customHeight="1" x14ac:dyDescent="0.2">
      <c r="B116" s="33"/>
      <c r="C116" s="132" t="s">
        <v>233</v>
      </c>
      <c r="D116" s="132" t="s">
        <v>228</v>
      </c>
      <c r="E116" s="133" t="s">
        <v>848</v>
      </c>
      <c r="F116" s="134" t="s">
        <v>849</v>
      </c>
      <c r="G116" s="135" t="s">
        <v>231</v>
      </c>
      <c r="H116" s="136">
        <v>298.49599999999998</v>
      </c>
      <c r="I116" s="137"/>
      <c r="J116" s="138">
        <f>ROUND(I116*H116,2)</f>
        <v>0</v>
      </c>
      <c r="K116" s="134" t="s">
        <v>232</v>
      </c>
      <c r="L116" s="33"/>
      <c r="M116" s="139" t="s">
        <v>19</v>
      </c>
      <c r="N116" s="140" t="s">
        <v>44</v>
      </c>
      <c r="P116" s="141">
        <f>O116*H116</f>
        <v>0</v>
      </c>
      <c r="Q116" s="141">
        <v>8.4000000000000003E-4</v>
      </c>
      <c r="R116" s="141">
        <f>Q116*H116</f>
        <v>0.25073664000000001</v>
      </c>
      <c r="S116" s="141">
        <v>0</v>
      </c>
      <c r="T116" s="142">
        <f>S116*H116</f>
        <v>0</v>
      </c>
      <c r="AR116" s="143" t="s">
        <v>233</v>
      </c>
      <c r="AT116" s="143" t="s">
        <v>228</v>
      </c>
      <c r="AU116" s="143" t="s">
        <v>83</v>
      </c>
      <c r="AY116" s="18" t="s">
        <v>226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81</v>
      </c>
      <c r="BK116" s="144">
        <f>ROUND(I116*H116,2)</f>
        <v>0</v>
      </c>
      <c r="BL116" s="18" t="s">
        <v>233</v>
      </c>
      <c r="BM116" s="143" t="s">
        <v>850</v>
      </c>
    </row>
    <row r="117" spans="2:65" s="1" customFormat="1" x14ac:dyDescent="0.2">
      <c r="B117" s="33"/>
      <c r="D117" s="145" t="s">
        <v>235</v>
      </c>
      <c r="F117" s="146" t="s">
        <v>851</v>
      </c>
      <c r="I117" s="147"/>
      <c r="L117" s="33"/>
      <c r="M117" s="148"/>
      <c r="T117" s="54"/>
      <c r="AT117" s="18" t="s">
        <v>235</v>
      </c>
      <c r="AU117" s="18" t="s">
        <v>83</v>
      </c>
    </row>
    <row r="118" spans="2:65" s="15" customFormat="1" x14ac:dyDescent="0.2">
      <c r="B118" s="185"/>
      <c r="D118" s="150" t="s">
        <v>237</v>
      </c>
      <c r="E118" s="186" t="s">
        <v>19</v>
      </c>
      <c r="F118" s="187" t="s">
        <v>852</v>
      </c>
      <c r="H118" s="186" t="s">
        <v>19</v>
      </c>
      <c r="I118" s="188"/>
      <c r="L118" s="185"/>
      <c r="M118" s="189"/>
      <c r="T118" s="190"/>
      <c r="AT118" s="186" t="s">
        <v>237</v>
      </c>
      <c r="AU118" s="186" t="s">
        <v>83</v>
      </c>
      <c r="AV118" s="15" t="s">
        <v>81</v>
      </c>
      <c r="AW118" s="15" t="s">
        <v>33</v>
      </c>
      <c r="AX118" s="15" t="s">
        <v>73</v>
      </c>
      <c r="AY118" s="186" t="s">
        <v>226</v>
      </c>
    </row>
    <row r="119" spans="2:65" s="12" customFormat="1" x14ac:dyDescent="0.2">
      <c r="B119" s="149"/>
      <c r="D119" s="150" t="s">
        <v>237</v>
      </c>
      <c r="E119" s="151" t="s">
        <v>19</v>
      </c>
      <c r="F119" s="152" t="s">
        <v>853</v>
      </c>
      <c r="H119" s="153">
        <v>90</v>
      </c>
      <c r="I119" s="154"/>
      <c r="L119" s="149"/>
      <c r="M119" s="155"/>
      <c r="T119" s="156"/>
      <c r="AT119" s="151" t="s">
        <v>237</v>
      </c>
      <c r="AU119" s="151" t="s">
        <v>83</v>
      </c>
      <c r="AV119" s="12" t="s">
        <v>83</v>
      </c>
      <c r="AW119" s="12" t="s">
        <v>33</v>
      </c>
      <c r="AX119" s="12" t="s">
        <v>73</v>
      </c>
      <c r="AY119" s="151" t="s">
        <v>226</v>
      </c>
    </row>
    <row r="120" spans="2:65" s="12" customFormat="1" x14ac:dyDescent="0.2">
      <c r="B120" s="149"/>
      <c r="D120" s="150" t="s">
        <v>237</v>
      </c>
      <c r="E120" s="151" t="s">
        <v>19</v>
      </c>
      <c r="F120" s="152" t="s">
        <v>854</v>
      </c>
      <c r="H120" s="153">
        <v>119.624</v>
      </c>
      <c r="I120" s="154"/>
      <c r="L120" s="149"/>
      <c r="M120" s="155"/>
      <c r="T120" s="156"/>
      <c r="AT120" s="151" t="s">
        <v>237</v>
      </c>
      <c r="AU120" s="151" t="s">
        <v>83</v>
      </c>
      <c r="AV120" s="12" t="s">
        <v>83</v>
      </c>
      <c r="AW120" s="12" t="s">
        <v>33</v>
      </c>
      <c r="AX120" s="12" t="s">
        <v>73</v>
      </c>
      <c r="AY120" s="151" t="s">
        <v>226</v>
      </c>
    </row>
    <row r="121" spans="2:65" s="15" customFormat="1" x14ac:dyDescent="0.2">
      <c r="B121" s="185"/>
      <c r="D121" s="150" t="s">
        <v>237</v>
      </c>
      <c r="E121" s="186" t="s">
        <v>19</v>
      </c>
      <c r="F121" s="187" t="s">
        <v>840</v>
      </c>
      <c r="H121" s="186" t="s">
        <v>19</v>
      </c>
      <c r="I121" s="188"/>
      <c r="L121" s="185"/>
      <c r="M121" s="189"/>
      <c r="T121" s="190"/>
      <c r="AT121" s="186" t="s">
        <v>237</v>
      </c>
      <c r="AU121" s="186" t="s">
        <v>83</v>
      </c>
      <c r="AV121" s="15" t="s">
        <v>81</v>
      </c>
      <c r="AW121" s="15" t="s">
        <v>33</v>
      </c>
      <c r="AX121" s="15" t="s">
        <v>73</v>
      </c>
      <c r="AY121" s="186" t="s">
        <v>226</v>
      </c>
    </row>
    <row r="122" spans="2:65" s="12" customFormat="1" x14ac:dyDescent="0.2">
      <c r="B122" s="149"/>
      <c r="D122" s="150" t="s">
        <v>237</v>
      </c>
      <c r="E122" s="151" t="s">
        <v>19</v>
      </c>
      <c r="F122" s="152" t="s">
        <v>855</v>
      </c>
      <c r="H122" s="153">
        <v>44.072000000000003</v>
      </c>
      <c r="I122" s="154"/>
      <c r="L122" s="149"/>
      <c r="M122" s="155"/>
      <c r="T122" s="156"/>
      <c r="AT122" s="151" t="s">
        <v>237</v>
      </c>
      <c r="AU122" s="151" t="s">
        <v>83</v>
      </c>
      <c r="AV122" s="12" t="s">
        <v>83</v>
      </c>
      <c r="AW122" s="12" t="s">
        <v>33</v>
      </c>
      <c r="AX122" s="12" t="s">
        <v>73</v>
      </c>
      <c r="AY122" s="151" t="s">
        <v>226</v>
      </c>
    </row>
    <row r="123" spans="2:65" s="15" customFormat="1" x14ac:dyDescent="0.2">
      <c r="B123" s="185"/>
      <c r="D123" s="150" t="s">
        <v>237</v>
      </c>
      <c r="E123" s="186" t="s">
        <v>19</v>
      </c>
      <c r="F123" s="187" t="s">
        <v>846</v>
      </c>
      <c r="H123" s="186" t="s">
        <v>19</v>
      </c>
      <c r="I123" s="188"/>
      <c r="L123" s="185"/>
      <c r="M123" s="189"/>
      <c r="T123" s="190"/>
      <c r="AT123" s="186" t="s">
        <v>237</v>
      </c>
      <c r="AU123" s="186" t="s">
        <v>83</v>
      </c>
      <c r="AV123" s="15" t="s">
        <v>81</v>
      </c>
      <c r="AW123" s="15" t="s">
        <v>33</v>
      </c>
      <c r="AX123" s="15" t="s">
        <v>73</v>
      </c>
      <c r="AY123" s="186" t="s">
        <v>226</v>
      </c>
    </row>
    <row r="124" spans="2:65" s="12" customFormat="1" x14ac:dyDescent="0.2">
      <c r="B124" s="149"/>
      <c r="D124" s="150" t="s">
        <v>237</v>
      </c>
      <c r="E124" s="151" t="s">
        <v>19</v>
      </c>
      <c r="F124" s="152" t="s">
        <v>856</v>
      </c>
      <c r="H124" s="153">
        <v>44.8</v>
      </c>
      <c r="I124" s="154"/>
      <c r="L124" s="149"/>
      <c r="M124" s="155"/>
      <c r="T124" s="156"/>
      <c r="AT124" s="151" t="s">
        <v>237</v>
      </c>
      <c r="AU124" s="151" t="s">
        <v>83</v>
      </c>
      <c r="AV124" s="12" t="s">
        <v>83</v>
      </c>
      <c r="AW124" s="12" t="s">
        <v>33</v>
      </c>
      <c r="AX124" s="12" t="s">
        <v>73</v>
      </c>
      <c r="AY124" s="151" t="s">
        <v>226</v>
      </c>
    </row>
    <row r="125" spans="2:65" s="13" customFormat="1" x14ac:dyDescent="0.2">
      <c r="B125" s="157"/>
      <c r="D125" s="150" t="s">
        <v>237</v>
      </c>
      <c r="E125" s="158" t="s">
        <v>19</v>
      </c>
      <c r="F125" s="159" t="s">
        <v>240</v>
      </c>
      <c r="H125" s="160">
        <v>298.49599999999998</v>
      </c>
      <c r="I125" s="161"/>
      <c r="L125" s="157"/>
      <c r="M125" s="162"/>
      <c r="T125" s="163"/>
      <c r="AT125" s="158" t="s">
        <v>237</v>
      </c>
      <c r="AU125" s="158" t="s">
        <v>83</v>
      </c>
      <c r="AV125" s="13" t="s">
        <v>233</v>
      </c>
      <c r="AW125" s="13" t="s">
        <v>33</v>
      </c>
      <c r="AX125" s="13" t="s">
        <v>81</v>
      </c>
      <c r="AY125" s="158" t="s">
        <v>226</v>
      </c>
    </row>
    <row r="126" spans="2:65" s="1" customFormat="1" ht="24.2" customHeight="1" x14ac:dyDescent="0.2">
      <c r="B126" s="33"/>
      <c r="C126" s="132" t="s">
        <v>255</v>
      </c>
      <c r="D126" s="132" t="s">
        <v>228</v>
      </c>
      <c r="E126" s="133" t="s">
        <v>857</v>
      </c>
      <c r="F126" s="134" t="s">
        <v>858</v>
      </c>
      <c r="G126" s="135" t="s">
        <v>231</v>
      </c>
      <c r="H126" s="136">
        <v>298.49599999999998</v>
      </c>
      <c r="I126" s="137"/>
      <c r="J126" s="138">
        <f>ROUND(I126*H126,2)</f>
        <v>0</v>
      </c>
      <c r="K126" s="134" t="s">
        <v>232</v>
      </c>
      <c r="L126" s="33"/>
      <c r="M126" s="139" t="s">
        <v>19</v>
      </c>
      <c r="N126" s="140" t="s">
        <v>44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233</v>
      </c>
      <c r="AT126" s="143" t="s">
        <v>228</v>
      </c>
      <c r="AU126" s="143" t="s">
        <v>83</v>
      </c>
      <c r="AY126" s="18" t="s">
        <v>226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81</v>
      </c>
      <c r="BK126" s="144">
        <f>ROUND(I126*H126,2)</f>
        <v>0</v>
      </c>
      <c r="BL126" s="18" t="s">
        <v>233</v>
      </c>
      <c r="BM126" s="143" t="s">
        <v>859</v>
      </c>
    </row>
    <row r="127" spans="2:65" s="1" customFormat="1" x14ac:dyDescent="0.2">
      <c r="B127" s="33"/>
      <c r="D127" s="145" t="s">
        <v>235</v>
      </c>
      <c r="F127" s="146" t="s">
        <v>860</v>
      </c>
      <c r="I127" s="147"/>
      <c r="L127" s="33"/>
      <c r="M127" s="148"/>
      <c r="T127" s="54"/>
      <c r="AT127" s="18" t="s">
        <v>235</v>
      </c>
      <c r="AU127" s="18" t="s">
        <v>83</v>
      </c>
    </row>
    <row r="128" spans="2:65" s="1" customFormat="1" ht="37.9" customHeight="1" x14ac:dyDescent="0.2">
      <c r="B128" s="33"/>
      <c r="C128" s="132" t="s">
        <v>260</v>
      </c>
      <c r="D128" s="132" t="s">
        <v>228</v>
      </c>
      <c r="E128" s="133" t="s">
        <v>861</v>
      </c>
      <c r="F128" s="134" t="s">
        <v>862</v>
      </c>
      <c r="G128" s="135" t="s">
        <v>277</v>
      </c>
      <c r="H128" s="136">
        <v>118.81100000000001</v>
      </c>
      <c r="I128" s="137"/>
      <c r="J128" s="138">
        <f>ROUND(I128*H128,2)</f>
        <v>0</v>
      </c>
      <c r="K128" s="134" t="s">
        <v>232</v>
      </c>
      <c r="L128" s="33"/>
      <c r="M128" s="139" t="s">
        <v>19</v>
      </c>
      <c r="N128" s="140" t="s">
        <v>44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233</v>
      </c>
      <c r="AT128" s="143" t="s">
        <v>228</v>
      </c>
      <c r="AU128" s="143" t="s">
        <v>83</v>
      </c>
      <c r="AY128" s="18" t="s">
        <v>226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81</v>
      </c>
      <c r="BK128" s="144">
        <f>ROUND(I128*H128,2)</f>
        <v>0</v>
      </c>
      <c r="BL128" s="18" t="s">
        <v>233</v>
      </c>
      <c r="BM128" s="143" t="s">
        <v>863</v>
      </c>
    </row>
    <row r="129" spans="2:65" s="1" customFormat="1" x14ac:dyDescent="0.2">
      <c r="B129" s="33"/>
      <c r="D129" s="145" t="s">
        <v>235</v>
      </c>
      <c r="F129" s="146" t="s">
        <v>864</v>
      </c>
      <c r="I129" s="147"/>
      <c r="L129" s="33"/>
      <c r="M129" s="148"/>
      <c r="T129" s="54"/>
      <c r="AT129" s="18" t="s">
        <v>235</v>
      </c>
      <c r="AU129" s="18" t="s">
        <v>83</v>
      </c>
    </row>
    <row r="130" spans="2:65" s="12" customFormat="1" x14ac:dyDescent="0.2">
      <c r="B130" s="149"/>
      <c r="D130" s="150" t="s">
        <v>237</v>
      </c>
      <c r="E130" s="151" t="s">
        <v>19</v>
      </c>
      <c r="F130" s="152" t="s">
        <v>603</v>
      </c>
      <c r="H130" s="153">
        <v>118.81100000000001</v>
      </c>
      <c r="I130" s="154"/>
      <c r="L130" s="149"/>
      <c r="M130" s="155"/>
      <c r="T130" s="156"/>
      <c r="AT130" s="151" t="s">
        <v>237</v>
      </c>
      <c r="AU130" s="151" t="s">
        <v>83</v>
      </c>
      <c r="AV130" s="12" t="s">
        <v>83</v>
      </c>
      <c r="AW130" s="12" t="s">
        <v>33</v>
      </c>
      <c r="AX130" s="12" t="s">
        <v>81</v>
      </c>
      <c r="AY130" s="151" t="s">
        <v>226</v>
      </c>
    </row>
    <row r="131" spans="2:65" s="1" customFormat="1" ht="24.2" customHeight="1" x14ac:dyDescent="0.2">
      <c r="B131" s="33"/>
      <c r="C131" s="132" t="s">
        <v>265</v>
      </c>
      <c r="D131" s="132" t="s">
        <v>228</v>
      </c>
      <c r="E131" s="133" t="s">
        <v>592</v>
      </c>
      <c r="F131" s="134" t="s">
        <v>593</v>
      </c>
      <c r="G131" s="135" t="s">
        <v>277</v>
      </c>
      <c r="H131" s="136">
        <v>118.81100000000001</v>
      </c>
      <c r="I131" s="137"/>
      <c r="J131" s="138">
        <f>ROUND(I131*H131,2)</f>
        <v>0</v>
      </c>
      <c r="K131" s="134" t="s">
        <v>232</v>
      </c>
      <c r="L131" s="33"/>
      <c r="M131" s="139" t="s">
        <v>19</v>
      </c>
      <c r="N131" s="140" t="s">
        <v>44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233</v>
      </c>
      <c r="AT131" s="143" t="s">
        <v>228</v>
      </c>
      <c r="AU131" s="143" t="s">
        <v>83</v>
      </c>
      <c r="AY131" s="18" t="s">
        <v>226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81</v>
      </c>
      <c r="BK131" s="144">
        <f>ROUND(I131*H131,2)</f>
        <v>0</v>
      </c>
      <c r="BL131" s="18" t="s">
        <v>233</v>
      </c>
      <c r="BM131" s="143" t="s">
        <v>865</v>
      </c>
    </row>
    <row r="132" spans="2:65" s="1" customFormat="1" x14ac:dyDescent="0.2">
      <c r="B132" s="33"/>
      <c r="D132" s="145" t="s">
        <v>235</v>
      </c>
      <c r="F132" s="146" t="s">
        <v>595</v>
      </c>
      <c r="I132" s="147"/>
      <c r="L132" s="33"/>
      <c r="M132" s="148"/>
      <c r="T132" s="54"/>
      <c r="AT132" s="18" t="s">
        <v>235</v>
      </c>
      <c r="AU132" s="18" t="s">
        <v>83</v>
      </c>
    </row>
    <row r="133" spans="2:65" s="12" customFormat="1" x14ac:dyDescent="0.2">
      <c r="B133" s="149"/>
      <c r="D133" s="150" t="s">
        <v>237</v>
      </c>
      <c r="E133" s="151" t="s">
        <v>19</v>
      </c>
      <c r="F133" s="152" t="s">
        <v>603</v>
      </c>
      <c r="H133" s="153">
        <v>118.81100000000001</v>
      </c>
      <c r="I133" s="154"/>
      <c r="L133" s="149"/>
      <c r="M133" s="155"/>
      <c r="T133" s="156"/>
      <c r="AT133" s="151" t="s">
        <v>237</v>
      </c>
      <c r="AU133" s="151" t="s">
        <v>83</v>
      </c>
      <c r="AV133" s="12" t="s">
        <v>83</v>
      </c>
      <c r="AW133" s="12" t="s">
        <v>33</v>
      </c>
      <c r="AX133" s="12" t="s">
        <v>81</v>
      </c>
      <c r="AY133" s="151" t="s">
        <v>226</v>
      </c>
    </row>
    <row r="134" spans="2:65" s="1" customFormat="1" ht="24.2" customHeight="1" x14ac:dyDescent="0.2">
      <c r="B134" s="33"/>
      <c r="C134" s="132" t="s">
        <v>270</v>
      </c>
      <c r="D134" s="132" t="s">
        <v>228</v>
      </c>
      <c r="E134" s="133" t="s">
        <v>866</v>
      </c>
      <c r="F134" s="134" t="s">
        <v>867</v>
      </c>
      <c r="G134" s="135" t="s">
        <v>231</v>
      </c>
      <c r="H134" s="136">
        <v>110</v>
      </c>
      <c r="I134" s="137"/>
      <c r="J134" s="138">
        <f>ROUND(I134*H134,2)</f>
        <v>0</v>
      </c>
      <c r="K134" s="134" t="s">
        <v>232</v>
      </c>
      <c r="L134" s="33"/>
      <c r="M134" s="139" t="s">
        <v>19</v>
      </c>
      <c r="N134" s="140" t="s">
        <v>44</v>
      </c>
      <c r="P134" s="141">
        <f>O134*H134</f>
        <v>0</v>
      </c>
      <c r="Q134" s="141">
        <v>0</v>
      </c>
      <c r="R134" s="141">
        <f>Q134*H134</f>
        <v>0</v>
      </c>
      <c r="S134" s="141">
        <v>0</v>
      </c>
      <c r="T134" s="142">
        <f>S134*H134</f>
        <v>0</v>
      </c>
      <c r="AR134" s="143" t="s">
        <v>233</v>
      </c>
      <c r="AT134" s="143" t="s">
        <v>228</v>
      </c>
      <c r="AU134" s="143" t="s">
        <v>83</v>
      </c>
      <c r="AY134" s="18" t="s">
        <v>226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81</v>
      </c>
      <c r="BK134" s="144">
        <f>ROUND(I134*H134,2)</f>
        <v>0</v>
      </c>
      <c r="BL134" s="18" t="s">
        <v>233</v>
      </c>
      <c r="BM134" s="143" t="s">
        <v>868</v>
      </c>
    </row>
    <row r="135" spans="2:65" s="1" customFormat="1" x14ac:dyDescent="0.2">
      <c r="B135" s="33"/>
      <c r="D135" s="145" t="s">
        <v>235</v>
      </c>
      <c r="F135" s="146" t="s">
        <v>869</v>
      </c>
      <c r="I135" s="147"/>
      <c r="L135" s="33"/>
      <c r="M135" s="148"/>
      <c r="T135" s="54"/>
      <c r="AT135" s="18" t="s">
        <v>235</v>
      </c>
      <c r="AU135" s="18" t="s">
        <v>83</v>
      </c>
    </row>
    <row r="136" spans="2:65" s="12" customFormat="1" x14ac:dyDescent="0.2">
      <c r="B136" s="149"/>
      <c r="D136" s="150" t="s">
        <v>237</v>
      </c>
      <c r="E136" s="151" t="s">
        <v>19</v>
      </c>
      <c r="F136" s="152" t="s">
        <v>870</v>
      </c>
      <c r="H136" s="153">
        <v>92.4</v>
      </c>
      <c r="I136" s="154"/>
      <c r="L136" s="149"/>
      <c r="M136" s="155"/>
      <c r="T136" s="156"/>
      <c r="AT136" s="151" t="s">
        <v>237</v>
      </c>
      <c r="AU136" s="151" t="s">
        <v>83</v>
      </c>
      <c r="AV136" s="12" t="s">
        <v>83</v>
      </c>
      <c r="AW136" s="12" t="s">
        <v>33</v>
      </c>
      <c r="AX136" s="12" t="s">
        <v>73</v>
      </c>
      <c r="AY136" s="151" t="s">
        <v>226</v>
      </c>
    </row>
    <row r="137" spans="2:65" s="12" customFormat="1" x14ac:dyDescent="0.2">
      <c r="B137" s="149"/>
      <c r="D137" s="150" t="s">
        <v>237</v>
      </c>
      <c r="E137" s="151" t="s">
        <v>19</v>
      </c>
      <c r="F137" s="152" t="s">
        <v>871</v>
      </c>
      <c r="H137" s="153">
        <v>17.600000000000001</v>
      </c>
      <c r="I137" s="154"/>
      <c r="L137" s="149"/>
      <c r="M137" s="155"/>
      <c r="T137" s="156"/>
      <c r="AT137" s="151" t="s">
        <v>237</v>
      </c>
      <c r="AU137" s="151" t="s">
        <v>83</v>
      </c>
      <c r="AV137" s="12" t="s">
        <v>83</v>
      </c>
      <c r="AW137" s="12" t="s">
        <v>33</v>
      </c>
      <c r="AX137" s="12" t="s">
        <v>73</v>
      </c>
      <c r="AY137" s="151" t="s">
        <v>226</v>
      </c>
    </row>
    <row r="138" spans="2:65" s="13" customFormat="1" x14ac:dyDescent="0.2">
      <c r="B138" s="157"/>
      <c r="D138" s="150" t="s">
        <v>237</v>
      </c>
      <c r="E138" s="158" t="s">
        <v>19</v>
      </c>
      <c r="F138" s="159" t="s">
        <v>240</v>
      </c>
      <c r="H138" s="160">
        <v>110</v>
      </c>
      <c r="I138" s="161"/>
      <c r="L138" s="157"/>
      <c r="M138" s="162"/>
      <c r="T138" s="163"/>
      <c r="AT138" s="158" t="s">
        <v>237</v>
      </c>
      <c r="AU138" s="158" t="s">
        <v>83</v>
      </c>
      <c r="AV138" s="13" t="s">
        <v>233</v>
      </c>
      <c r="AW138" s="13" t="s">
        <v>33</v>
      </c>
      <c r="AX138" s="13" t="s">
        <v>81</v>
      </c>
      <c r="AY138" s="158" t="s">
        <v>226</v>
      </c>
    </row>
    <row r="139" spans="2:65" s="1" customFormat="1" ht="24.2" customHeight="1" x14ac:dyDescent="0.2">
      <c r="B139" s="33"/>
      <c r="C139" s="132" t="s">
        <v>330</v>
      </c>
      <c r="D139" s="132" t="s">
        <v>228</v>
      </c>
      <c r="E139" s="133" t="s">
        <v>599</v>
      </c>
      <c r="F139" s="134" t="s">
        <v>600</v>
      </c>
      <c r="G139" s="135" t="s">
        <v>277</v>
      </c>
      <c r="H139" s="136">
        <v>118.81100000000001</v>
      </c>
      <c r="I139" s="137"/>
      <c r="J139" s="138">
        <f>ROUND(I139*H139,2)</f>
        <v>0</v>
      </c>
      <c r="K139" s="134" t="s">
        <v>232</v>
      </c>
      <c r="L139" s="33"/>
      <c r="M139" s="139" t="s">
        <v>19</v>
      </c>
      <c r="N139" s="140" t="s">
        <v>44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233</v>
      </c>
      <c r="AT139" s="143" t="s">
        <v>228</v>
      </c>
      <c r="AU139" s="143" t="s">
        <v>83</v>
      </c>
      <c r="AY139" s="18" t="s">
        <v>226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81</v>
      </c>
      <c r="BK139" s="144">
        <f>ROUND(I139*H139,2)</f>
        <v>0</v>
      </c>
      <c r="BL139" s="18" t="s">
        <v>233</v>
      </c>
      <c r="BM139" s="143" t="s">
        <v>872</v>
      </c>
    </row>
    <row r="140" spans="2:65" s="1" customFormat="1" x14ac:dyDescent="0.2">
      <c r="B140" s="33"/>
      <c r="D140" s="145" t="s">
        <v>235</v>
      </c>
      <c r="F140" s="146" t="s">
        <v>602</v>
      </c>
      <c r="I140" s="147"/>
      <c r="L140" s="33"/>
      <c r="M140" s="148"/>
      <c r="T140" s="54"/>
      <c r="AT140" s="18" t="s">
        <v>235</v>
      </c>
      <c r="AU140" s="18" t="s">
        <v>83</v>
      </c>
    </row>
    <row r="141" spans="2:65" s="12" customFormat="1" x14ac:dyDescent="0.2">
      <c r="B141" s="149"/>
      <c r="D141" s="150" t="s">
        <v>237</v>
      </c>
      <c r="E141" s="151" t="s">
        <v>19</v>
      </c>
      <c r="F141" s="152" t="s">
        <v>873</v>
      </c>
      <c r="H141" s="153">
        <v>73.765000000000001</v>
      </c>
      <c r="I141" s="154"/>
      <c r="L141" s="149"/>
      <c r="M141" s="155"/>
      <c r="T141" s="156"/>
      <c r="AT141" s="151" t="s">
        <v>237</v>
      </c>
      <c r="AU141" s="151" t="s">
        <v>83</v>
      </c>
      <c r="AV141" s="12" t="s">
        <v>83</v>
      </c>
      <c r="AW141" s="12" t="s">
        <v>33</v>
      </c>
      <c r="AX141" s="12" t="s">
        <v>73</v>
      </c>
      <c r="AY141" s="151" t="s">
        <v>226</v>
      </c>
    </row>
    <row r="142" spans="2:65" s="12" customFormat="1" x14ac:dyDescent="0.2">
      <c r="B142" s="149"/>
      <c r="D142" s="150" t="s">
        <v>237</v>
      </c>
      <c r="E142" s="151" t="s">
        <v>19</v>
      </c>
      <c r="F142" s="152" t="s">
        <v>813</v>
      </c>
      <c r="H142" s="153">
        <v>45.045999999999999</v>
      </c>
      <c r="I142" s="154"/>
      <c r="L142" s="149"/>
      <c r="M142" s="155"/>
      <c r="T142" s="156"/>
      <c r="AT142" s="151" t="s">
        <v>237</v>
      </c>
      <c r="AU142" s="151" t="s">
        <v>83</v>
      </c>
      <c r="AV142" s="12" t="s">
        <v>83</v>
      </c>
      <c r="AW142" s="12" t="s">
        <v>33</v>
      </c>
      <c r="AX142" s="12" t="s">
        <v>73</v>
      </c>
      <c r="AY142" s="151" t="s">
        <v>226</v>
      </c>
    </row>
    <row r="143" spans="2:65" s="13" customFormat="1" x14ac:dyDescent="0.2">
      <c r="B143" s="157"/>
      <c r="D143" s="150" t="s">
        <v>237</v>
      </c>
      <c r="E143" s="158" t="s">
        <v>603</v>
      </c>
      <c r="F143" s="159" t="s">
        <v>240</v>
      </c>
      <c r="H143" s="160">
        <v>118.81100000000001</v>
      </c>
      <c r="I143" s="161"/>
      <c r="L143" s="157"/>
      <c r="M143" s="162"/>
      <c r="T143" s="163"/>
      <c r="AT143" s="158" t="s">
        <v>237</v>
      </c>
      <c r="AU143" s="158" t="s">
        <v>83</v>
      </c>
      <c r="AV143" s="13" t="s">
        <v>233</v>
      </c>
      <c r="AW143" s="13" t="s">
        <v>33</v>
      </c>
      <c r="AX143" s="13" t="s">
        <v>81</v>
      </c>
      <c r="AY143" s="158" t="s">
        <v>226</v>
      </c>
    </row>
    <row r="144" spans="2:65" s="1" customFormat="1" ht="24.2" customHeight="1" x14ac:dyDescent="0.2">
      <c r="B144" s="33"/>
      <c r="C144" s="132" t="s">
        <v>337</v>
      </c>
      <c r="D144" s="132" t="s">
        <v>228</v>
      </c>
      <c r="E144" s="133" t="s">
        <v>605</v>
      </c>
      <c r="F144" s="134" t="s">
        <v>606</v>
      </c>
      <c r="G144" s="135" t="s">
        <v>492</v>
      </c>
      <c r="H144" s="136">
        <v>213.86</v>
      </c>
      <c r="I144" s="137"/>
      <c r="J144" s="138">
        <f>ROUND(I144*H144,2)</f>
        <v>0</v>
      </c>
      <c r="K144" s="134" t="s">
        <v>19</v>
      </c>
      <c r="L144" s="33"/>
      <c r="M144" s="139" t="s">
        <v>19</v>
      </c>
      <c r="N144" s="140" t="s">
        <v>44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233</v>
      </c>
      <c r="AT144" s="143" t="s">
        <v>228</v>
      </c>
      <c r="AU144" s="143" t="s">
        <v>83</v>
      </c>
      <c r="AY144" s="18" t="s">
        <v>226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81</v>
      </c>
      <c r="BK144" s="144">
        <f>ROUND(I144*H144,2)</f>
        <v>0</v>
      </c>
      <c r="BL144" s="18" t="s">
        <v>233</v>
      </c>
      <c r="BM144" s="143" t="s">
        <v>874</v>
      </c>
    </row>
    <row r="145" spans="2:65" s="12" customFormat="1" x14ac:dyDescent="0.2">
      <c r="B145" s="149"/>
      <c r="D145" s="150" t="s">
        <v>237</v>
      </c>
      <c r="E145" s="151" t="s">
        <v>19</v>
      </c>
      <c r="F145" s="152" t="s">
        <v>603</v>
      </c>
      <c r="H145" s="153">
        <v>118.81100000000001</v>
      </c>
      <c r="I145" s="154"/>
      <c r="L145" s="149"/>
      <c r="M145" s="155"/>
      <c r="T145" s="156"/>
      <c r="AT145" s="151" t="s">
        <v>237</v>
      </c>
      <c r="AU145" s="151" t="s">
        <v>83</v>
      </c>
      <c r="AV145" s="12" t="s">
        <v>83</v>
      </c>
      <c r="AW145" s="12" t="s">
        <v>33</v>
      </c>
      <c r="AX145" s="12" t="s">
        <v>81</v>
      </c>
      <c r="AY145" s="151" t="s">
        <v>226</v>
      </c>
    </row>
    <row r="146" spans="2:65" s="12" customFormat="1" x14ac:dyDescent="0.2">
      <c r="B146" s="149"/>
      <c r="D146" s="150" t="s">
        <v>237</v>
      </c>
      <c r="F146" s="152" t="s">
        <v>875</v>
      </c>
      <c r="H146" s="153">
        <v>213.86</v>
      </c>
      <c r="I146" s="154"/>
      <c r="L146" s="149"/>
      <c r="M146" s="155"/>
      <c r="T146" s="156"/>
      <c r="AT146" s="151" t="s">
        <v>237</v>
      </c>
      <c r="AU146" s="151" t="s">
        <v>83</v>
      </c>
      <c r="AV146" s="12" t="s">
        <v>83</v>
      </c>
      <c r="AW146" s="12" t="s">
        <v>4</v>
      </c>
      <c r="AX146" s="12" t="s">
        <v>81</v>
      </c>
      <c r="AY146" s="151" t="s">
        <v>226</v>
      </c>
    </row>
    <row r="147" spans="2:65" s="1" customFormat="1" ht="24.2" customHeight="1" x14ac:dyDescent="0.2">
      <c r="B147" s="33"/>
      <c r="C147" s="132" t="s">
        <v>343</v>
      </c>
      <c r="D147" s="132" t="s">
        <v>228</v>
      </c>
      <c r="E147" s="133" t="s">
        <v>609</v>
      </c>
      <c r="F147" s="134" t="s">
        <v>610</v>
      </c>
      <c r="G147" s="135" t="s">
        <v>277</v>
      </c>
      <c r="H147" s="136">
        <v>144.38900000000001</v>
      </c>
      <c r="I147" s="137"/>
      <c r="J147" s="138">
        <f>ROUND(I147*H147,2)</f>
        <v>0</v>
      </c>
      <c r="K147" s="134" t="s">
        <v>232</v>
      </c>
      <c r="L147" s="33"/>
      <c r="M147" s="139" t="s">
        <v>19</v>
      </c>
      <c r="N147" s="140" t="s">
        <v>44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233</v>
      </c>
      <c r="AT147" s="143" t="s">
        <v>228</v>
      </c>
      <c r="AU147" s="143" t="s">
        <v>83</v>
      </c>
      <c r="AY147" s="18" t="s">
        <v>226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81</v>
      </c>
      <c r="BK147" s="144">
        <f>ROUND(I147*H147,2)</f>
        <v>0</v>
      </c>
      <c r="BL147" s="18" t="s">
        <v>233</v>
      </c>
      <c r="BM147" s="143" t="s">
        <v>876</v>
      </c>
    </row>
    <row r="148" spans="2:65" s="1" customFormat="1" x14ac:dyDescent="0.2">
      <c r="B148" s="33"/>
      <c r="D148" s="145" t="s">
        <v>235</v>
      </c>
      <c r="F148" s="146" t="s">
        <v>612</v>
      </c>
      <c r="I148" s="147"/>
      <c r="L148" s="33"/>
      <c r="M148" s="148"/>
      <c r="T148" s="54"/>
      <c r="AT148" s="18" t="s">
        <v>235</v>
      </c>
      <c r="AU148" s="18" t="s">
        <v>83</v>
      </c>
    </row>
    <row r="149" spans="2:65" s="12" customFormat="1" x14ac:dyDescent="0.2">
      <c r="B149" s="149"/>
      <c r="D149" s="150" t="s">
        <v>237</v>
      </c>
      <c r="E149" s="151" t="s">
        <v>19</v>
      </c>
      <c r="F149" s="152" t="s">
        <v>877</v>
      </c>
      <c r="H149" s="153">
        <v>144.38900000000001</v>
      </c>
      <c r="I149" s="154"/>
      <c r="L149" s="149"/>
      <c r="M149" s="155"/>
      <c r="T149" s="156"/>
      <c r="AT149" s="151" t="s">
        <v>237</v>
      </c>
      <c r="AU149" s="151" t="s">
        <v>83</v>
      </c>
      <c r="AV149" s="12" t="s">
        <v>83</v>
      </c>
      <c r="AW149" s="12" t="s">
        <v>33</v>
      </c>
      <c r="AX149" s="12" t="s">
        <v>73</v>
      </c>
      <c r="AY149" s="151" t="s">
        <v>226</v>
      </c>
    </row>
    <row r="150" spans="2:65" s="13" customFormat="1" x14ac:dyDescent="0.2">
      <c r="B150" s="157"/>
      <c r="D150" s="150" t="s">
        <v>237</v>
      </c>
      <c r="E150" s="158" t="s">
        <v>19</v>
      </c>
      <c r="F150" s="159" t="s">
        <v>240</v>
      </c>
      <c r="H150" s="160">
        <v>144.38900000000001</v>
      </c>
      <c r="I150" s="161"/>
      <c r="L150" s="157"/>
      <c r="M150" s="162"/>
      <c r="T150" s="163"/>
      <c r="AT150" s="158" t="s">
        <v>237</v>
      </c>
      <c r="AU150" s="158" t="s">
        <v>83</v>
      </c>
      <c r="AV150" s="13" t="s">
        <v>233</v>
      </c>
      <c r="AW150" s="13" t="s">
        <v>33</v>
      </c>
      <c r="AX150" s="13" t="s">
        <v>81</v>
      </c>
      <c r="AY150" s="158" t="s">
        <v>226</v>
      </c>
    </row>
    <row r="151" spans="2:65" s="1" customFormat="1" ht="16.5" customHeight="1" x14ac:dyDescent="0.2">
      <c r="B151" s="33"/>
      <c r="C151" s="175" t="s">
        <v>348</v>
      </c>
      <c r="D151" s="175" t="s">
        <v>331</v>
      </c>
      <c r="E151" s="176" t="s">
        <v>614</v>
      </c>
      <c r="F151" s="177" t="s">
        <v>615</v>
      </c>
      <c r="G151" s="178" t="s">
        <v>492</v>
      </c>
      <c r="H151" s="179">
        <v>81.082999999999998</v>
      </c>
      <c r="I151" s="180"/>
      <c r="J151" s="181">
        <f>ROUND(I151*H151,2)</f>
        <v>0</v>
      </c>
      <c r="K151" s="177" t="s">
        <v>19</v>
      </c>
      <c r="L151" s="182"/>
      <c r="M151" s="183" t="s">
        <v>19</v>
      </c>
      <c r="N151" s="184" t="s">
        <v>44</v>
      </c>
      <c r="P151" s="141">
        <f>O151*H151</f>
        <v>0</v>
      </c>
      <c r="Q151" s="141">
        <v>1</v>
      </c>
      <c r="R151" s="141">
        <f>Q151*H151</f>
        <v>81.082999999999998</v>
      </c>
      <c r="S151" s="141">
        <v>0</v>
      </c>
      <c r="T151" s="142">
        <f>S151*H151</f>
        <v>0</v>
      </c>
      <c r="AR151" s="143" t="s">
        <v>270</v>
      </c>
      <c r="AT151" s="143" t="s">
        <v>331</v>
      </c>
      <c r="AU151" s="143" t="s">
        <v>83</v>
      </c>
      <c r="AY151" s="18" t="s">
        <v>226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81</v>
      </c>
      <c r="BK151" s="144">
        <f>ROUND(I151*H151,2)</f>
        <v>0</v>
      </c>
      <c r="BL151" s="18" t="s">
        <v>233</v>
      </c>
      <c r="BM151" s="143" t="s">
        <v>878</v>
      </c>
    </row>
    <row r="152" spans="2:65" s="12" customFormat="1" x14ac:dyDescent="0.2">
      <c r="B152" s="149"/>
      <c r="D152" s="150" t="s">
        <v>237</v>
      </c>
      <c r="E152" s="151" t="s">
        <v>19</v>
      </c>
      <c r="F152" s="152" t="s">
        <v>879</v>
      </c>
      <c r="H152" s="153">
        <v>143.26400000000001</v>
      </c>
      <c r="I152" s="154"/>
      <c r="L152" s="149"/>
      <c r="M152" s="155"/>
      <c r="T152" s="156"/>
      <c r="AT152" s="151" t="s">
        <v>237</v>
      </c>
      <c r="AU152" s="151" t="s">
        <v>83</v>
      </c>
      <c r="AV152" s="12" t="s">
        <v>83</v>
      </c>
      <c r="AW152" s="12" t="s">
        <v>33</v>
      </c>
      <c r="AX152" s="12" t="s">
        <v>73</v>
      </c>
      <c r="AY152" s="151" t="s">
        <v>226</v>
      </c>
    </row>
    <row r="153" spans="2:65" s="12" customFormat="1" x14ac:dyDescent="0.2">
      <c r="B153" s="149"/>
      <c r="D153" s="150" t="s">
        <v>237</v>
      </c>
      <c r="E153" s="151" t="s">
        <v>19</v>
      </c>
      <c r="F153" s="152" t="s">
        <v>880</v>
      </c>
      <c r="H153" s="153">
        <v>-98.218000000000004</v>
      </c>
      <c r="I153" s="154"/>
      <c r="L153" s="149"/>
      <c r="M153" s="155"/>
      <c r="T153" s="156"/>
      <c r="AT153" s="151" t="s">
        <v>237</v>
      </c>
      <c r="AU153" s="151" t="s">
        <v>83</v>
      </c>
      <c r="AV153" s="12" t="s">
        <v>83</v>
      </c>
      <c r="AW153" s="12" t="s">
        <v>33</v>
      </c>
      <c r="AX153" s="12" t="s">
        <v>73</v>
      </c>
      <c r="AY153" s="151" t="s">
        <v>226</v>
      </c>
    </row>
    <row r="154" spans="2:65" s="13" customFormat="1" x14ac:dyDescent="0.2">
      <c r="B154" s="157"/>
      <c r="D154" s="150" t="s">
        <v>237</v>
      </c>
      <c r="E154" s="158" t="s">
        <v>813</v>
      </c>
      <c r="F154" s="159" t="s">
        <v>240</v>
      </c>
      <c r="H154" s="160">
        <v>45.045999999999999</v>
      </c>
      <c r="I154" s="161"/>
      <c r="L154" s="157"/>
      <c r="M154" s="162"/>
      <c r="T154" s="163"/>
      <c r="AT154" s="158" t="s">
        <v>237</v>
      </c>
      <c r="AU154" s="158" t="s">
        <v>83</v>
      </c>
      <c r="AV154" s="13" t="s">
        <v>233</v>
      </c>
      <c r="AW154" s="13" t="s">
        <v>33</v>
      </c>
      <c r="AX154" s="13" t="s">
        <v>81</v>
      </c>
      <c r="AY154" s="158" t="s">
        <v>226</v>
      </c>
    </row>
    <row r="155" spans="2:65" s="12" customFormat="1" x14ac:dyDescent="0.2">
      <c r="B155" s="149"/>
      <c r="D155" s="150" t="s">
        <v>237</v>
      </c>
      <c r="F155" s="152" t="s">
        <v>881</v>
      </c>
      <c r="H155" s="153">
        <v>81.082999999999998</v>
      </c>
      <c r="I155" s="154"/>
      <c r="L155" s="149"/>
      <c r="M155" s="155"/>
      <c r="T155" s="156"/>
      <c r="AT155" s="151" t="s">
        <v>237</v>
      </c>
      <c r="AU155" s="151" t="s">
        <v>83</v>
      </c>
      <c r="AV155" s="12" t="s">
        <v>83</v>
      </c>
      <c r="AW155" s="12" t="s">
        <v>4</v>
      </c>
      <c r="AX155" s="12" t="s">
        <v>81</v>
      </c>
      <c r="AY155" s="151" t="s">
        <v>226</v>
      </c>
    </row>
    <row r="156" spans="2:65" s="1" customFormat="1" ht="37.9" customHeight="1" x14ac:dyDescent="0.2">
      <c r="B156" s="33"/>
      <c r="C156" s="132" t="s">
        <v>354</v>
      </c>
      <c r="D156" s="132" t="s">
        <v>228</v>
      </c>
      <c r="E156" s="133" t="s">
        <v>882</v>
      </c>
      <c r="F156" s="134" t="s">
        <v>883</v>
      </c>
      <c r="G156" s="135" t="s">
        <v>277</v>
      </c>
      <c r="H156" s="136">
        <v>55.649000000000001</v>
      </c>
      <c r="I156" s="137"/>
      <c r="J156" s="138">
        <f>ROUND(I156*H156,2)</f>
        <v>0</v>
      </c>
      <c r="K156" s="134" t="s">
        <v>232</v>
      </c>
      <c r="L156" s="33"/>
      <c r="M156" s="139" t="s">
        <v>19</v>
      </c>
      <c r="N156" s="140" t="s">
        <v>44</v>
      </c>
      <c r="P156" s="141">
        <f>O156*H156</f>
        <v>0</v>
      </c>
      <c r="Q156" s="141">
        <v>0</v>
      </c>
      <c r="R156" s="141">
        <f>Q156*H156</f>
        <v>0</v>
      </c>
      <c r="S156" s="141">
        <v>0</v>
      </c>
      <c r="T156" s="142">
        <f>S156*H156</f>
        <v>0</v>
      </c>
      <c r="AR156" s="143" t="s">
        <v>233</v>
      </c>
      <c r="AT156" s="143" t="s">
        <v>228</v>
      </c>
      <c r="AU156" s="143" t="s">
        <v>83</v>
      </c>
      <c r="AY156" s="18" t="s">
        <v>226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81</v>
      </c>
      <c r="BK156" s="144">
        <f>ROUND(I156*H156,2)</f>
        <v>0</v>
      </c>
      <c r="BL156" s="18" t="s">
        <v>233</v>
      </c>
      <c r="BM156" s="143" t="s">
        <v>884</v>
      </c>
    </row>
    <row r="157" spans="2:65" s="1" customFormat="1" x14ac:dyDescent="0.2">
      <c r="B157" s="33"/>
      <c r="D157" s="145" t="s">
        <v>235</v>
      </c>
      <c r="F157" s="146" t="s">
        <v>885</v>
      </c>
      <c r="I157" s="147"/>
      <c r="L157" s="33"/>
      <c r="M157" s="148"/>
      <c r="T157" s="54"/>
      <c r="AT157" s="18" t="s">
        <v>235</v>
      </c>
      <c r="AU157" s="18" t="s">
        <v>83</v>
      </c>
    </row>
    <row r="158" spans="2:65" s="12" customFormat="1" x14ac:dyDescent="0.2">
      <c r="B158" s="149"/>
      <c r="D158" s="150" t="s">
        <v>237</v>
      </c>
      <c r="E158" s="151" t="s">
        <v>19</v>
      </c>
      <c r="F158" s="152" t="s">
        <v>886</v>
      </c>
      <c r="H158" s="153">
        <v>45.36</v>
      </c>
      <c r="I158" s="154"/>
      <c r="L158" s="149"/>
      <c r="M158" s="155"/>
      <c r="T158" s="156"/>
      <c r="AT158" s="151" t="s">
        <v>237</v>
      </c>
      <c r="AU158" s="151" t="s">
        <v>83</v>
      </c>
      <c r="AV158" s="12" t="s">
        <v>83</v>
      </c>
      <c r="AW158" s="12" t="s">
        <v>33</v>
      </c>
      <c r="AX158" s="12" t="s">
        <v>73</v>
      </c>
      <c r="AY158" s="151" t="s">
        <v>226</v>
      </c>
    </row>
    <row r="159" spans="2:65" s="12" customFormat="1" x14ac:dyDescent="0.2">
      <c r="B159" s="149"/>
      <c r="D159" s="150" t="s">
        <v>237</v>
      </c>
      <c r="E159" s="151" t="s">
        <v>19</v>
      </c>
      <c r="F159" s="152" t="s">
        <v>887</v>
      </c>
      <c r="H159" s="153">
        <v>9.24</v>
      </c>
      <c r="I159" s="154"/>
      <c r="L159" s="149"/>
      <c r="M159" s="155"/>
      <c r="T159" s="156"/>
      <c r="AT159" s="151" t="s">
        <v>237</v>
      </c>
      <c r="AU159" s="151" t="s">
        <v>83</v>
      </c>
      <c r="AV159" s="12" t="s">
        <v>83</v>
      </c>
      <c r="AW159" s="12" t="s">
        <v>33</v>
      </c>
      <c r="AX159" s="12" t="s">
        <v>73</v>
      </c>
      <c r="AY159" s="151" t="s">
        <v>226</v>
      </c>
    </row>
    <row r="160" spans="2:65" s="12" customFormat="1" x14ac:dyDescent="0.2">
      <c r="B160" s="149"/>
      <c r="D160" s="150" t="s">
        <v>237</v>
      </c>
      <c r="E160" s="151" t="s">
        <v>19</v>
      </c>
      <c r="F160" s="152" t="s">
        <v>888</v>
      </c>
      <c r="H160" s="153">
        <v>7.04</v>
      </c>
      <c r="I160" s="154"/>
      <c r="L160" s="149"/>
      <c r="M160" s="155"/>
      <c r="T160" s="156"/>
      <c r="AT160" s="151" t="s">
        <v>237</v>
      </c>
      <c r="AU160" s="151" t="s">
        <v>83</v>
      </c>
      <c r="AV160" s="12" t="s">
        <v>83</v>
      </c>
      <c r="AW160" s="12" t="s">
        <v>33</v>
      </c>
      <c r="AX160" s="12" t="s">
        <v>73</v>
      </c>
      <c r="AY160" s="151" t="s">
        <v>226</v>
      </c>
    </row>
    <row r="161" spans="2:65" s="14" customFormat="1" x14ac:dyDescent="0.2">
      <c r="B161" s="168"/>
      <c r="D161" s="150" t="s">
        <v>237</v>
      </c>
      <c r="E161" s="169" t="s">
        <v>819</v>
      </c>
      <c r="F161" s="170" t="s">
        <v>310</v>
      </c>
      <c r="H161" s="171">
        <v>61.64</v>
      </c>
      <c r="I161" s="172"/>
      <c r="L161" s="168"/>
      <c r="M161" s="173"/>
      <c r="T161" s="174"/>
      <c r="AT161" s="169" t="s">
        <v>237</v>
      </c>
      <c r="AU161" s="169" t="s">
        <v>83</v>
      </c>
      <c r="AV161" s="14" t="s">
        <v>246</v>
      </c>
      <c r="AW161" s="14" t="s">
        <v>33</v>
      </c>
      <c r="AX161" s="14" t="s">
        <v>73</v>
      </c>
      <c r="AY161" s="169" t="s">
        <v>226</v>
      </c>
    </row>
    <row r="162" spans="2:65" s="12" customFormat="1" x14ac:dyDescent="0.2">
      <c r="B162" s="149"/>
      <c r="D162" s="150" t="s">
        <v>237</v>
      </c>
      <c r="E162" s="151" t="s">
        <v>19</v>
      </c>
      <c r="F162" s="152" t="s">
        <v>889</v>
      </c>
      <c r="H162" s="153">
        <v>-5.9909999999999997</v>
      </c>
      <c r="I162" s="154"/>
      <c r="L162" s="149"/>
      <c r="M162" s="155"/>
      <c r="T162" s="156"/>
      <c r="AT162" s="151" t="s">
        <v>237</v>
      </c>
      <c r="AU162" s="151" t="s">
        <v>83</v>
      </c>
      <c r="AV162" s="12" t="s">
        <v>83</v>
      </c>
      <c r="AW162" s="12" t="s">
        <v>33</v>
      </c>
      <c r="AX162" s="12" t="s">
        <v>73</v>
      </c>
      <c r="AY162" s="151" t="s">
        <v>226</v>
      </c>
    </row>
    <row r="163" spans="2:65" s="13" customFormat="1" x14ac:dyDescent="0.2">
      <c r="B163" s="157"/>
      <c r="D163" s="150" t="s">
        <v>237</v>
      </c>
      <c r="E163" s="158" t="s">
        <v>816</v>
      </c>
      <c r="F163" s="159" t="s">
        <v>240</v>
      </c>
      <c r="H163" s="160">
        <v>55.649000000000001</v>
      </c>
      <c r="I163" s="161"/>
      <c r="L163" s="157"/>
      <c r="M163" s="162"/>
      <c r="T163" s="163"/>
      <c r="AT163" s="158" t="s">
        <v>237</v>
      </c>
      <c r="AU163" s="158" t="s">
        <v>83</v>
      </c>
      <c r="AV163" s="13" t="s">
        <v>233</v>
      </c>
      <c r="AW163" s="13" t="s">
        <v>33</v>
      </c>
      <c r="AX163" s="13" t="s">
        <v>81</v>
      </c>
      <c r="AY163" s="158" t="s">
        <v>226</v>
      </c>
    </row>
    <row r="164" spans="2:65" s="1" customFormat="1" ht="16.5" customHeight="1" x14ac:dyDescent="0.2">
      <c r="B164" s="33"/>
      <c r="C164" s="175" t="s">
        <v>359</v>
      </c>
      <c r="D164" s="175" t="s">
        <v>331</v>
      </c>
      <c r="E164" s="176" t="s">
        <v>890</v>
      </c>
      <c r="F164" s="177" t="s">
        <v>891</v>
      </c>
      <c r="G164" s="178" t="s">
        <v>492</v>
      </c>
      <c r="H164" s="179">
        <v>100.16800000000001</v>
      </c>
      <c r="I164" s="180"/>
      <c r="J164" s="181">
        <f>ROUND(I164*H164,2)</f>
        <v>0</v>
      </c>
      <c r="K164" s="177" t="s">
        <v>232</v>
      </c>
      <c r="L164" s="182"/>
      <c r="M164" s="183" t="s">
        <v>19</v>
      </c>
      <c r="N164" s="184" t="s">
        <v>44</v>
      </c>
      <c r="P164" s="141">
        <f>O164*H164</f>
        <v>0</v>
      </c>
      <c r="Q164" s="141">
        <v>1</v>
      </c>
      <c r="R164" s="141">
        <f>Q164*H164</f>
        <v>100.16800000000001</v>
      </c>
      <c r="S164" s="141">
        <v>0</v>
      </c>
      <c r="T164" s="142">
        <f>S164*H164</f>
        <v>0</v>
      </c>
      <c r="AR164" s="143" t="s">
        <v>270</v>
      </c>
      <c r="AT164" s="143" t="s">
        <v>331</v>
      </c>
      <c r="AU164" s="143" t="s">
        <v>83</v>
      </c>
      <c r="AY164" s="18" t="s">
        <v>226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81</v>
      </c>
      <c r="BK164" s="144">
        <f>ROUND(I164*H164,2)</f>
        <v>0</v>
      </c>
      <c r="BL164" s="18" t="s">
        <v>233</v>
      </c>
      <c r="BM164" s="143" t="s">
        <v>892</v>
      </c>
    </row>
    <row r="165" spans="2:65" s="12" customFormat="1" x14ac:dyDescent="0.2">
      <c r="B165" s="149"/>
      <c r="D165" s="150" t="s">
        <v>237</v>
      </c>
      <c r="E165" s="151" t="s">
        <v>19</v>
      </c>
      <c r="F165" s="152" t="s">
        <v>893</v>
      </c>
      <c r="H165" s="153">
        <v>100.16800000000001</v>
      </c>
      <c r="I165" s="154"/>
      <c r="L165" s="149"/>
      <c r="M165" s="155"/>
      <c r="T165" s="156"/>
      <c r="AT165" s="151" t="s">
        <v>237</v>
      </c>
      <c r="AU165" s="151" t="s">
        <v>83</v>
      </c>
      <c r="AV165" s="12" t="s">
        <v>83</v>
      </c>
      <c r="AW165" s="12" t="s">
        <v>33</v>
      </c>
      <c r="AX165" s="12" t="s">
        <v>81</v>
      </c>
      <c r="AY165" s="151" t="s">
        <v>226</v>
      </c>
    </row>
    <row r="166" spans="2:65" s="11" customFormat="1" ht="22.9" customHeight="1" x14ac:dyDescent="0.2">
      <c r="B166" s="120"/>
      <c r="D166" s="121" t="s">
        <v>72</v>
      </c>
      <c r="E166" s="130" t="s">
        <v>83</v>
      </c>
      <c r="F166" s="130" t="s">
        <v>618</v>
      </c>
      <c r="I166" s="123"/>
      <c r="J166" s="131">
        <f>BK166</f>
        <v>0</v>
      </c>
      <c r="L166" s="120"/>
      <c r="M166" s="125"/>
      <c r="P166" s="126">
        <f>SUM(P167:P169)</f>
        <v>0</v>
      </c>
      <c r="R166" s="126">
        <f>SUM(R167:R169)</f>
        <v>19.017569999999999</v>
      </c>
      <c r="T166" s="127">
        <f>SUM(T167:T169)</f>
        <v>0</v>
      </c>
      <c r="AR166" s="121" t="s">
        <v>81</v>
      </c>
      <c r="AT166" s="128" t="s">
        <v>72</v>
      </c>
      <c r="AU166" s="128" t="s">
        <v>81</v>
      </c>
      <c r="AY166" s="121" t="s">
        <v>226</v>
      </c>
      <c r="BK166" s="129">
        <f>SUM(BK167:BK169)</f>
        <v>0</v>
      </c>
    </row>
    <row r="167" spans="2:65" s="1" customFormat="1" ht="37.9" customHeight="1" x14ac:dyDescent="0.2">
      <c r="B167" s="33"/>
      <c r="C167" s="132" t="s">
        <v>8</v>
      </c>
      <c r="D167" s="132" t="s">
        <v>228</v>
      </c>
      <c r="E167" s="133" t="s">
        <v>619</v>
      </c>
      <c r="F167" s="134" t="s">
        <v>620</v>
      </c>
      <c r="G167" s="135" t="s">
        <v>396</v>
      </c>
      <c r="H167" s="136">
        <v>93</v>
      </c>
      <c r="I167" s="137"/>
      <c r="J167" s="138">
        <f>ROUND(I167*H167,2)</f>
        <v>0</v>
      </c>
      <c r="K167" s="134" t="s">
        <v>232</v>
      </c>
      <c r="L167" s="33"/>
      <c r="M167" s="139" t="s">
        <v>19</v>
      </c>
      <c r="N167" s="140" t="s">
        <v>44</v>
      </c>
      <c r="P167" s="141">
        <f>O167*H167</f>
        <v>0</v>
      </c>
      <c r="Q167" s="141">
        <v>0.20449000000000001</v>
      </c>
      <c r="R167" s="141">
        <f>Q167*H167</f>
        <v>19.017569999999999</v>
      </c>
      <c r="S167" s="141">
        <v>0</v>
      </c>
      <c r="T167" s="142">
        <f>S167*H167</f>
        <v>0</v>
      </c>
      <c r="AR167" s="143" t="s">
        <v>233</v>
      </c>
      <c r="AT167" s="143" t="s">
        <v>228</v>
      </c>
      <c r="AU167" s="143" t="s">
        <v>83</v>
      </c>
      <c r="AY167" s="18" t="s">
        <v>226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81</v>
      </c>
      <c r="BK167" s="144">
        <f>ROUND(I167*H167,2)</f>
        <v>0</v>
      </c>
      <c r="BL167" s="18" t="s">
        <v>233</v>
      </c>
      <c r="BM167" s="143" t="s">
        <v>894</v>
      </c>
    </row>
    <row r="168" spans="2:65" s="1" customFormat="1" x14ac:dyDescent="0.2">
      <c r="B168" s="33"/>
      <c r="D168" s="145" t="s">
        <v>235</v>
      </c>
      <c r="F168" s="146" t="s">
        <v>622</v>
      </c>
      <c r="I168" s="147"/>
      <c r="L168" s="33"/>
      <c r="M168" s="148"/>
      <c r="T168" s="54"/>
      <c r="AT168" s="18" t="s">
        <v>235</v>
      </c>
      <c r="AU168" s="18" t="s">
        <v>83</v>
      </c>
    </row>
    <row r="169" spans="2:65" s="12" customFormat="1" x14ac:dyDescent="0.2">
      <c r="B169" s="149"/>
      <c r="D169" s="150" t="s">
        <v>237</v>
      </c>
      <c r="E169" s="151" t="s">
        <v>19</v>
      </c>
      <c r="F169" s="152" t="s">
        <v>895</v>
      </c>
      <c r="H169" s="153">
        <v>93</v>
      </c>
      <c r="I169" s="154"/>
      <c r="L169" s="149"/>
      <c r="M169" s="155"/>
      <c r="T169" s="156"/>
      <c r="AT169" s="151" t="s">
        <v>237</v>
      </c>
      <c r="AU169" s="151" t="s">
        <v>83</v>
      </c>
      <c r="AV169" s="12" t="s">
        <v>83</v>
      </c>
      <c r="AW169" s="12" t="s">
        <v>33</v>
      </c>
      <c r="AX169" s="12" t="s">
        <v>81</v>
      </c>
      <c r="AY169" s="151" t="s">
        <v>226</v>
      </c>
    </row>
    <row r="170" spans="2:65" s="11" customFormat="1" ht="22.9" customHeight="1" x14ac:dyDescent="0.2">
      <c r="B170" s="120"/>
      <c r="D170" s="121" t="s">
        <v>72</v>
      </c>
      <c r="E170" s="130" t="s">
        <v>246</v>
      </c>
      <c r="F170" s="130" t="s">
        <v>353</v>
      </c>
      <c r="I170" s="123"/>
      <c r="J170" s="131">
        <f>BK170</f>
        <v>0</v>
      </c>
      <c r="L170" s="120"/>
      <c r="M170" s="125"/>
      <c r="P170" s="126">
        <f>SUM(P171:P173)</f>
        <v>0</v>
      </c>
      <c r="R170" s="126">
        <f>SUM(R171:R173)</f>
        <v>0</v>
      </c>
      <c r="T170" s="127">
        <f>SUM(T171:T173)</f>
        <v>0</v>
      </c>
      <c r="AR170" s="121" t="s">
        <v>81</v>
      </c>
      <c r="AT170" s="128" t="s">
        <v>72</v>
      </c>
      <c r="AU170" s="128" t="s">
        <v>81</v>
      </c>
      <c r="AY170" s="121" t="s">
        <v>226</v>
      </c>
      <c r="BK170" s="129">
        <f>SUM(BK171:BK173)</f>
        <v>0</v>
      </c>
    </row>
    <row r="171" spans="2:65" s="1" customFormat="1" ht="16.5" customHeight="1" x14ac:dyDescent="0.2">
      <c r="B171" s="33"/>
      <c r="C171" s="132" t="s">
        <v>366</v>
      </c>
      <c r="D171" s="132" t="s">
        <v>228</v>
      </c>
      <c r="E171" s="133" t="s">
        <v>896</v>
      </c>
      <c r="F171" s="134" t="s">
        <v>897</v>
      </c>
      <c r="G171" s="135" t="s">
        <v>396</v>
      </c>
      <c r="H171" s="136">
        <v>77</v>
      </c>
      <c r="I171" s="137"/>
      <c r="J171" s="138">
        <f>ROUND(I171*H171,2)</f>
        <v>0</v>
      </c>
      <c r="K171" s="134" t="s">
        <v>232</v>
      </c>
      <c r="L171" s="33"/>
      <c r="M171" s="139" t="s">
        <v>19</v>
      </c>
      <c r="N171" s="140" t="s">
        <v>44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233</v>
      </c>
      <c r="AT171" s="143" t="s">
        <v>228</v>
      </c>
      <c r="AU171" s="143" t="s">
        <v>83</v>
      </c>
      <c r="AY171" s="18" t="s">
        <v>226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81</v>
      </c>
      <c r="BK171" s="144">
        <f>ROUND(I171*H171,2)</f>
        <v>0</v>
      </c>
      <c r="BL171" s="18" t="s">
        <v>233</v>
      </c>
      <c r="BM171" s="143" t="s">
        <v>898</v>
      </c>
    </row>
    <row r="172" spans="2:65" s="1" customFormat="1" x14ac:dyDescent="0.2">
      <c r="B172" s="33"/>
      <c r="D172" s="145" t="s">
        <v>235</v>
      </c>
      <c r="F172" s="146" t="s">
        <v>899</v>
      </c>
      <c r="I172" s="147"/>
      <c r="L172" s="33"/>
      <c r="M172" s="148"/>
      <c r="T172" s="54"/>
      <c r="AT172" s="18" t="s">
        <v>235</v>
      </c>
      <c r="AU172" s="18" t="s">
        <v>83</v>
      </c>
    </row>
    <row r="173" spans="2:65" s="12" customFormat="1" x14ac:dyDescent="0.2">
      <c r="B173" s="149"/>
      <c r="D173" s="150" t="s">
        <v>237</v>
      </c>
      <c r="E173" s="151" t="s">
        <v>19</v>
      </c>
      <c r="F173" s="152" t="s">
        <v>900</v>
      </c>
      <c r="H173" s="153">
        <v>77</v>
      </c>
      <c r="I173" s="154"/>
      <c r="L173" s="149"/>
      <c r="M173" s="155"/>
      <c r="T173" s="156"/>
      <c r="AT173" s="151" t="s">
        <v>237</v>
      </c>
      <c r="AU173" s="151" t="s">
        <v>83</v>
      </c>
      <c r="AV173" s="12" t="s">
        <v>83</v>
      </c>
      <c r="AW173" s="12" t="s">
        <v>33</v>
      </c>
      <c r="AX173" s="12" t="s">
        <v>81</v>
      </c>
      <c r="AY173" s="151" t="s">
        <v>226</v>
      </c>
    </row>
    <row r="174" spans="2:65" s="11" customFormat="1" ht="22.9" customHeight="1" x14ac:dyDescent="0.2">
      <c r="B174" s="120"/>
      <c r="D174" s="121" t="s">
        <v>72</v>
      </c>
      <c r="E174" s="130" t="s">
        <v>233</v>
      </c>
      <c r="F174" s="130" t="s">
        <v>424</v>
      </c>
      <c r="I174" s="123"/>
      <c r="J174" s="131">
        <f>BK174</f>
        <v>0</v>
      </c>
      <c r="L174" s="120"/>
      <c r="M174" s="125"/>
      <c r="P174" s="126">
        <f>SUM(P175:P187)</f>
        <v>0</v>
      </c>
      <c r="R174" s="126">
        <f>SUM(R175:R187)</f>
        <v>23.330680000000001</v>
      </c>
      <c r="T174" s="127">
        <f>SUM(T175:T187)</f>
        <v>0</v>
      </c>
      <c r="AR174" s="121" t="s">
        <v>81</v>
      </c>
      <c r="AT174" s="128" t="s">
        <v>72</v>
      </c>
      <c r="AU174" s="128" t="s">
        <v>81</v>
      </c>
      <c r="AY174" s="121" t="s">
        <v>226</v>
      </c>
      <c r="BK174" s="129">
        <f>SUM(BK175:BK187)</f>
        <v>0</v>
      </c>
    </row>
    <row r="175" spans="2:65" s="1" customFormat="1" ht="16.5" customHeight="1" x14ac:dyDescent="0.2">
      <c r="B175" s="33"/>
      <c r="C175" s="132" t="s">
        <v>372</v>
      </c>
      <c r="D175" s="132" t="s">
        <v>228</v>
      </c>
      <c r="E175" s="133" t="s">
        <v>901</v>
      </c>
      <c r="F175" s="134" t="s">
        <v>902</v>
      </c>
      <c r="G175" s="135" t="s">
        <v>277</v>
      </c>
      <c r="H175" s="136">
        <v>11</v>
      </c>
      <c r="I175" s="137"/>
      <c r="J175" s="138">
        <f>ROUND(I175*H175,2)</f>
        <v>0</v>
      </c>
      <c r="K175" s="134" t="s">
        <v>232</v>
      </c>
      <c r="L175" s="33"/>
      <c r="M175" s="139" t="s">
        <v>19</v>
      </c>
      <c r="N175" s="140" t="s">
        <v>44</v>
      </c>
      <c r="P175" s="141">
        <f>O175*H175</f>
        <v>0</v>
      </c>
      <c r="Q175" s="141">
        <v>1.8907700000000001</v>
      </c>
      <c r="R175" s="141">
        <f>Q175*H175</f>
        <v>20.798470000000002</v>
      </c>
      <c r="S175" s="141">
        <v>0</v>
      </c>
      <c r="T175" s="142">
        <f>S175*H175</f>
        <v>0</v>
      </c>
      <c r="AR175" s="143" t="s">
        <v>233</v>
      </c>
      <c r="AT175" s="143" t="s">
        <v>228</v>
      </c>
      <c r="AU175" s="143" t="s">
        <v>83</v>
      </c>
      <c r="AY175" s="18" t="s">
        <v>226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81</v>
      </c>
      <c r="BK175" s="144">
        <f>ROUND(I175*H175,2)</f>
        <v>0</v>
      </c>
      <c r="BL175" s="18" t="s">
        <v>233</v>
      </c>
      <c r="BM175" s="143" t="s">
        <v>903</v>
      </c>
    </row>
    <row r="176" spans="2:65" s="1" customFormat="1" x14ac:dyDescent="0.2">
      <c r="B176" s="33"/>
      <c r="D176" s="145" t="s">
        <v>235</v>
      </c>
      <c r="F176" s="146" t="s">
        <v>904</v>
      </c>
      <c r="I176" s="147"/>
      <c r="L176" s="33"/>
      <c r="M176" s="148"/>
      <c r="T176" s="54"/>
      <c r="AT176" s="18" t="s">
        <v>235</v>
      </c>
      <c r="AU176" s="18" t="s">
        <v>83</v>
      </c>
    </row>
    <row r="177" spans="2:65" s="12" customFormat="1" x14ac:dyDescent="0.2">
      <c r="B177" s="149"/>
      <c r="D177" s="150" t="s">
        <v>237</v>
      </c>
      <c r="E177" s="151" t="s">
        <v>19</v>
      </c>
      <c r="F177" s="152" t="s">
        <v>905</v>
      </c>
      <c r="H177" s="153">
        <v>9.24</v>
      </c>
      <c r="I177" s="154"/>
      <c r="L177" s="149"/>
      <c r="M177" s="155"/>
      <c r="T177" s="156"/>
      <c r="AT177" s="151" t="s">
        <v>237</v>
      </c>
      <c r="AU177" s="151" t="s">
        <v>83</v>
      </c>
      <c r="AV177" s="12" t="s">
        <v>83</v>
      </c>
      <c r="AW177" s="12" t="s">
        <v>33</v>
      </c>
      <c r="AX177" s="12" t="s">
        <v>73</v>
      </c>
      <c r="AY177" s="151" t="s">
        <v>226</v>
      </c>
    </row>
    <row r="178" spans="2:65" s="12" customFormat="1" x14ac:dyDescent="0.2">
      <c r="B178" s="149"/>
      <c r="D178" s="150" t="s">
        <v>237</v>
      </c>
      <c r="E178" s="151" t="s">
        <v>19</v>
      </c>
      <c r="F178" s="152" t="s">
        <v>906</v>
      </c>
      <c r="H178" s="153">
        <v>1.76</v>
      </c>
      <c r="I178" s="154"/>
      <c r="L178" s="149"/>
      <c r="M178" s="155"/>
      <c r="T178" s="156"/>
      <c r="AT178" s="151" t="s">
        <v>237</v>
      </c>
      <c r="AU178" s="151" t="s">
        <v>83</v>
      </c>
      <c r="AV178" s="12" t="s">
        <v>83</v>
      </c>
      <c r="AW178" s="12" t="s">
        <v>33</v>
      </c>
      <c r="AX178" s="12" t="s">
        <v>73</v>
      </c>
      <c r="AY178" s="151" t="s">
        <v>226</v>
      </c>
    </row>
    <row r="179" spans="2:65" s="13" customFormat="1" x14ac:dyDescent="0.2">
      <c r="B179" s="157"/>
      <c r="D179" s="150" t="s">
        <v>237</v>
      </c>
      <c r="E179" s="158" t="s">
        <v>811</v>
      </c>
      <c r="F179" s="159" t="s">
        <v>240</v>
      </c>
      <c r="H179" s="160">
        <v>11</v>
      </c>
      <c r="I179" s="161"/>
      <c r="L179" s="157"/>
      <c r="M179" s="162"/>
      <c r="T179" s="163"/>
      <c r="AT179" s="158" t="s">
        <v>237</v>
      </c>
      <c r="AU179" s="158" t="s">
        <v>83</v>
      </c>
      <c r="AV179" s="13" t="s">
        <v>233</v>
      </c>
      <c r="AW179" s="13" t="s">
        <v>33</v>
      </c>
      <c r="AX179" s="13" t="s">
        <v>81</v>
      </c>
      <c r="AY179" s="158" t="s">
        <v>226</v>
      </c>
    </row>
    <row r="180" spans="2:65" s="1" customFormat="1" ht="24.2" customHeight="1" x14ac:dyDescent="0.2">
      <c r="B180" s="33"/>
      <c r="C180" s="132" t="s">
        <v>377</v>
      </c>
      <c r="D180" s="132" t="s">
        <v>228</v>
      </c>
      <c r="E180" s="133" t="s">
        <v>907</v>
      </c>
      <c r="F180" s="134" t="s">
        <v>908</v>
      </c>
      <c r="G180" s="135" t="s">
        <v>277</v>
      </c>
      <c r="H180" s="136">
        <v>1.125</v>
      </c>
      <c r="I180" s="137"/>
      <c r="J180" s="138">
        <f>ROUND(I180*H180,2)</f>
        <v>0</v>
      </c>
      <c r="K180" s="134" t="s">
        <v>232</v>
      </c>
      <c r="L180" s="33"/>
      <c r="M180" s="139" t="s">
        <v>19</v>
      </c>
      <c r="N180" s="140" t="s">
        <v>44</v>
      </c>
      <c r="P180" s="141">
        <f>O180*H180</f>
        <v>0</v>
      </c>
      <c r="Q180" s="141">
        <v>2.234</v>
      </c>
      <c r="R180" s="141">
        <f>Q180*H180</f>
        <v>2.5132500000000002</v>
      </c>
      <c r="S180" s="141">
        <v>0</v>
      </c>
      <c r="T180" s="142">
        <f>S180*H180</f>
        <v>0</v>
      </c>
      <c r="AR180" s="143" t="s">
        <v>233</v>
      </c>
      <c r="AT180" s="143" t="s">
        <v>228</v>
      </c>
      <c r="AU180" s="143" t="s">
        <v>83</v>
      </c>
      <c r="AY180" s="18" t="s">
        <v>226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81</v>
      </c>
      <c r="BK180" s="144">
        <f>ROUND(I180*H180,2)</f>
        <v>0</v>
      </c>
      <c r="BL180" s="18" t="s">
        <v>233</v>
      </c>
      <c r="BM180" s="143" t="s">
        <v>909</v>
      </c>
    </row>
    <row r="181" spans="2:65" s="1" customFormat="1" x14ac:dyDescent="0.2">
      <c r="B181" s="33"/>
      <c r="D181" s="145" t="s">
        <v>235</v>
      </c>
      <c r="F181" s="146" t="s">
        <v>910</v>
      </c>
      <c r="I181" s="147"/>
      <c r="L181" s="33"/>
      <c r="M181" s="148"/>
      <c r="T181" s="54"/>
      <c r="AT181" s="18" t="s">
        <v>235</v>
      </c>
      <c r="AU181" s="18" t="s">
        <v>83</v>
      </c>
    </row>
    <row r="182" spans="2:65" s="12" customFormat="1" x14ac:dyDescent="0.2">
      <c r="B182" s="149"/>
      <c r="D182" s="150" t="s">
        <v>237</v>
      </c>
      <c r="E182" s="151" t="s">
        <v>19</v>
      </c>
      <c r="F182" s="152" t="s">
        <v>911</v>
      </c>
      <c r="H182" s="153">
        <v>1.125</v>
      </c>
      <c r="I182" s="154"/>
      <c r="L182" s="149"/>
      <c r="M182" s="155"/>
      <c r="T182" s="156"/>
      <c r="AT182" s="151" t="s">
        <v>237</v>
      </c>
      <c r="AU182" s="151" t="s">
        <v>83</v>
      </c>
      <c r="AV182" s="12" t="s">
        <v>83</v>
      </c>
      <c r="AW182" s="12" t="s">
        <v>33</v>
      </c>
      <c r="AX182" s="12" t="s">
        <v>73</v>
      </c>
      <c r="AY182" s="151" t="s">
        <v>226</v>
      </c>
    </row>
    <row r="183" spans="2:65" s="13" customFormat="1" x14ac:dyDescent="0.2">
      <c r="B183" s="157"/>
      <c r="D183" s="150" t="s">
        <v>237</v>
      </c>
      <c r="E183" s="158" t="s">
        <v>808</v>
      </c>
      <c r="F183" s="159" t="s">
        <v>240</v>
      </c>
      <c r="H183" s="160">
        <v>1.125</v>
      </c>
      <c r="I183" s="161"/>
      <c r="L183" s="157"/>
      <c r="M183" s="162"/>
      <c r="T183" s="163"/>
      <c r="AT183" s="158" t="s">
        <v>237</v>
      </c>
      <c r="AU183" s="158" t="s">
        <v>83</v>
      </c>
      <c r="AV183" s="13" t="s">
        <v>233</v>
      </c>
      <c r="AW183" s="13" t="s">
        <v>33</v>
      </c>
      <c r="AX183" s="13" t="s">
        <v>81</v>
      </c>
      <c r="AY183" s="158" t="s">
        <v>226</v>
      </c>
    </row>
    <row r="184" spans="2:65" s="1" customFormat="1" ht="24.2" customHeight="1" x14ac:dyDescent="0.2">
      <c r="B184" s="33"/>
      <c r="C184" s="132" t="s">
        <v>381</v>
      </c>
      <c r="D184" s="132" t="s">
        <v>228</v>
      </c>
      <c r="E184" s="133" t="s">
        <v>912</v>
      </c>
      <c r="F184" s="134" t="s">
        <v>913</v>
      </c>
      <c r="G184" s="135" t="s">
        <v>231</v>
      </c>
      <c r="H184" s="136">
        <v>3</v>
      </c>
      <c r="I184" s="137"/>
      <c r="J184" s="138">
        <f>ROUND(I184*H184,2)</f>
        <v>0</v>
      </c>
      <c r="K184" s="134" t="s">
        <v>232</v>
      </c>
      <c r="L184" s="33"/>
      <c r="M184" s="139" t="s">
        <v>19</v>
      </c>
      <c r="N184" s="140" t="s">
        <v>44</v>
      </c>
      <c r="P184" s="141">
        <f>O184*H184</f>
        <v>0</v>
      </c>
      <c r="Q184" s="141">
        <v>6.3200000000000001E-3</v>
      </c>
      <c r="R184" s="141">
        <f>Q184*H184</f>
        <v>1.8960000000000001E-2</v>
      </c>
      <c r="S184" s="141">
        <v>0</v>
      </c>
      <c r="T184" s="142">
        <f>S184*H184</f>
        <v>0</v>
      </c>
      <c r="AR184" s="143" t="s">
        <v>233</v>
      </c>
      <c r="AT184" s="143" t="s">
        <v>228</v>
      </c>
      <c r="AU184" s="143" t="s">
        <v>83</v>
      </c>
      <c r="AY184" s="18" t="s">
        <v>226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81</v>
      </c>
      <c r="BK184" s="144">
        <f>ROUND(I184*H184,2)</f>
        <v>0</v>
      </c>
      <c r="BL184" s="18" t="s">
        <v>233</v>
      </c>
      <c r="BM184" s="143" t="s">
        <v>914</v>
      </c>
    </row>
    <row r="185" spans="2:65" s="1" customFormat="1" x14ac:dyDescent="0.2">
      <c r="B185" s="33"/>
      <c r="D185" s="145" t="s">
        <v>235</v>
      </c>
      <c r="F185" s="146" t="s">
        <v>915</v>
      </c>
      <c r="I185" s="147"/>
      <c r="L185" s="33"/>
      <c r="M185" s="148"/>
      <c r="T185" s="54"/>
      <c r="AT185" s="18" t="s">
        <v>235</v>
      </c>
      <c r="AU185" s="18" t="s">
        <v>83</v>
      </c>
    </row>
    <row r="186" spans="2:65" s="12" customFormat="1" x14ac:dyDescent="0.2">
      <c r="B186" s="149"/>
      <c r="D186" s="150" t="s">
        <v>237</v>
      </c>
      <c r="E186" s="151" t="s">
        <v>19</v>
      </c>
      <c r="F186" s="152" t="s">
        <v>916</v>
      </c>
      <c r="H186" s="153">
        <v>3</v>
      </c>
      <c r="I186" s="154"/>
      <c r="L186" s="149"/>
      <c r="M186" s="155"/>
      <c r="T186" s="156"/>
      <c r="AT186" s="151" t="s">
        <v>237</v>
      </c>
      <c r="AU186" s="151" t="s">
        <v>83</v>
      </c>
      <c r="AV186" s="12" t="s">
        <v>83</v>
      </c>
      <c r="AW186" s="12" t="s">
        <v>33</v>
      </c>
      <c r="AX186" s="12" t="s">
        <v>73</v>
      </c>
      <c r="AY186" s="151" t="s">
        <v>226</v>
      </c>
    </row>
    <row r="187" spans="2:65" s="13" customFormat="1" x14ac:dyDescent="0.2">
      <c r="B187" s="157"/>
      <c r="D187" s="150" t="s">
        <v>237</v>
      </c>
      <c r="E187" s="158" t="s">
        <v>19</v>
      </c>
      <c r="F187" s="159" t="s">
        <v>240</v>
      </c>
      <c r="H187" s="160">
        <v>3</v>
      </c>
      <c r="I187" s="161"/>
      <c r="L187" s="157"/>
      <c r="M187" s="162"/>
      <c r="T187" s="163"/>
      <c r="AT187" s="158" t="s">
        <v>237</v>
      </c>
      <c r="AU187" s="158" t="s">
        <v>83</v>
      </c>
      <c r="AV187" s="13" t="s">
        <v>233</v>
      </c>
      <c r="AW187" s="13" t="s">
        <v>33</v>
      </c>
      <c r="AX187" s="13" t="s">
        <v>81</v>
      </c>
      <c r="AY187" s="158" t="s">
        <v>226</v>
      </c>
    </row>
    <row r="188" spans="2:65" s="11" customFormat="1" ht="22.9" customHeight="1" x14ac:dyDescent="0.2">
      <c r="B188" s="120"/>
      <c r="D188" s="121" t="s">
        <v>72</v>
      </c>
      <c r="E188" s="130" t="s">
        <v>270</v>
      </c>
      <c r="F188" s="130" t="s">
        <v>697</v>
      </c>
      <c r="I188" s="123"/>
      <c r="J188" s="131">
        <f>BK188</f>
        <v>0</v>
      </c>
      <c r="L188" s="120"/>
      <c r="M188" s="125"/>
      <c r="P188" s="126">
        <f>SUM(P189:P227)</f>
        <v>0</v>
      </c>
      <c r="R188" s="126">
        <f>SUM(R189:R227)</f>
        <v>23.556831599999995</v>
      </c>
      <c r="T188" s="127">
        <f>SUM(T189:T227)</f>
        <v>0</v>
      </c>
      <c r="AR188" s="121" t="s">
        <v>81</v>
      </c>
      <c r="AT188" s="128" t="s">
        <v>72</v>
      </c>
      <c r="AU188" s="128" t="s">
        <v>81</v>
      </c>
      <c r="AY188" s="121" t="s">
        <v>226</v>
      </c>
      <c r="BK188" s="129">
        <f>SUM(BK189:BK227)</f>
        <v>0</v>
      </c>
    </row>
    <row r="189" spans="2:65" s="1" customFormat="1" ht="24.2" customHeight="1" x14ac:dyDescent="0.2">
      <c r="B189" s="33"/>
      <c r="C189" s="132" t="s">
        <v>386</v>
      </c>
      <c r="D189" s="132" t="s">
        <v>228</v>
      </c>
      <c r="E189" s="133" t="s">
        <v>917</v>
      </c>
      <c r="F189" s="134" t="s">
        <v>918</v>
      </c>
      <c r="G189" s="135" t="s">
        <v>396</v>
      </c>
      <c r="H189" s="136">
        <v>32</v>
      </c>
      <c r="I189" s="137"/>
      <c r="J189" s="138">
        <f>ROUND(I189*H189,2)</f>
        <v>0</v>
      </c>
      <c r="K189" s="134" t="s">
        <v>232</v>
      </c>
      <c r="L189" s="33"/>
      <c r="M189" s="139" t="s">
        <v>19</v>
      </c>
      <c r="N189" s="140" t="s">
        <v>44</v>
      </c>
      <c r="P189" s="141">
        <f>O189*H189</f>
        <v>0</v>
      </c>
      <c r="Q189" s="141">
        <v>0</v>
      </c>
      <c r="R189" s="141">
        <f>Q189*H189</f>
        <v>0</v>
      </c>
      <c r="S189" s="141">
        <v>0</v>
      </c>
      <c r="T189" s="142">
        <f>S189*H189</f>
        <v>0</v>
      </c>
      <c r="AR189" s="143" t="s">
        <v>233</v>
      </c>
      <c r="AT189" s="143" t="s">
        <v>228</v>
      </c>
      <c r="AU189" s="143" t="s">
        <v>83</v>
      </c>
      <c r="AY189" s="18" t="s">
        <v>226</v>
      </c>
      <c r="BE189" s="144">
        <f>IF(N189="základní",J189,0)</f>
        <v>0</v>
      </c>
      <c r="BF189" s="144">
        <f>IF(N189="snížená",J189,0)</f>
        <v>0</v>
      </c>
      <c r="BG189" s="144">
        <f>IF(N189="zákl. přenesená",J189,0)</f>
        <v>0</v>
      </c>
      <c r="BH189" s="144">
        <f>IF(N189="sníž. přenesená",J189,0)</f>
        <v>0</v>
      </c>
      <c r="BI189" s="144">
        <f>IF(N189="nulová",J189,0)</f>
        <v>0</v>
      </c>
      <c r="BJ189" s="18" t="s">
        <v>81</v>
      </c>
      <c r="BK189" s="144">
        <f>ROUND(I189*H189,2)</f>
        <v>0</v>
      </c>
      <c r="BL189" s="18" t="s">
        <v>233</v>
      </c>
      <c r="BM189" s="143" t="s">
        <v>919</v>
      </c>
    </row>
    <row r="190" spans="2:65" s="1" customFormat="1" x14ac:dyDescent="0.2">
      <c r="B190" s="33"/>
      <c r="D190" s="145" t="s">
        <v>235</v>
      </c>
      <c r="F190" s="146" t="s">
        <v>920</v>
      </c>
      <c r="I190" s="147"/>
      <c r="L190" s="33"/>
      <c r="M190" s="148"/>
      <c r="T190" s="54"/>
      <c r="AT190" s="18" t="s">
        <v>235</v>
      </c>
      <c r="AU190" s="18" t="s">
        <v>83</v>
      </c>
    </row>
    <row r="191" spans="2:65" s="12" customFormat="1" x14ac:dyDescent="0.2">
      <c r="B191" s="149"/>
      <c r="D191" s="150" t="s">
        <v>237</v>
      </c>
      <c r="E191" s="151" t="s">
        <v>19</v>
      </c>
      <c r="F191" s="152" t="s">
        <v>921</v>
      </c>
      <c r="H191" s="153">
        <v>32</v>
      </c>
      <c r="I191" s="154"/>
      <c r="L191" s="149"/>
      <c r="M191" s="155"/>
      <c r="T191" s="156"/>
      <c r="AT191" s="151" t="s">
        <v>237</v>
      </c>
      <c r="AU191" s="151" t="s">
        <v>83</v>
      </c>
      <c r="AV191" s="12" t="s">
        <v>83</v>
      </c>
      <c r="AW191" s="12" t="s">
        <v>33</v>
      </c>
      <c r="AX191" s="12" t="s">
        <v>81</v>
      </c>
      <c r="AY191" s="151" t="s">
        <v>226</v>
      </c>
    </row>
    <row r="192" spans="2:65" s="1" customFormat="1" ht="16.5" customHeight="1" x14ac:dyDescent="0.2">
      <c r="B192" s="33"/>
      <c r="C192" s="175" t="s">
        <v>7</v>
      </c>
      <c r="D192" s="175" t="s">
        <v>331</v>
      </c>
      <c r="E192" s="176" t="s">
        <v>922</v>
      </c>
      <c r="F192" s="177" t="s">
        <v>923</v>
      </c>
      <c r="G192" s="178" t="s">
        <v>396</v>
      </c>
      <c r="H192" s="179">
        <v>32.479999999999997</v>
      </c>
      <c r="I192" s="180"/>
      <c r="J192" s="181">
        <f>ROUND(I192*H192,2)</f>
        <v>0</v>
      </c>
      <c r="K192" s="177" t="s">
        <v>232</v>
      </c>
      <c r="L192" s="182"/>
      <c r="M192" s="183" t="s">
        <v>19</v>
      </c>
      <c r="N192" s="184" t="s">
        <v>44</v>
      </c>
      <c r="P192" s="141">
        <f>O192*H192</f>
        <v>0</v>
      </c>
      <c r="Q192" s="141">
        <v>1.47E-3</v>
      </c>
      <c r="R192" s="141">
        <f>Q192*H192</f>
        <v>4.7745599999999992E-2</v>
      </c>
      <c r="S192" s="141">
        <v>0</v>
      </c>
      <c r="T192" s="142">
        <f>S192*H192</f>
        <v>0</v>
      </c>
      <c r="AR192" s="143" t="s">
        <v>270</v>
      </c>
      <c r="AT192" s="143" t="s">
        <v>331</v>
      </c>
      <c r="AU192" s="143" t="s">
        <v>83</v>
      </c>
      <c r="AY192" s="18" t="s">
        <v>226</v>
      </c>
      <c r="BE192" s="144">
        <f>IF(N192="základní",J192,0)</f>
        <v>0</v>
      </c>
      <c r="BF192" s="144">
        <f>IF(N192="snížená",J192,0)</f>
        <v>0</v>
      </c>
      <c r="BG192" s="144">
        <f>IF(N192="zákl. přenesená",J192,0)</f>
        <v>0</v>
      </c>
      <c r="BH192" s="144">
        <f>IF(N192="sníž. přenesená",J192,0)</f>
        <v>0</v>
      </c>
      <c r="BI192" s="144">
        <f>IF(N192="nulová",J192,0)</f>
        <v>0</v>
      </c>
      <c r="BJ192" s="18" t="s">
        <v>81</v>
      </c>
      <c r="BK192" s="144">
        <f>ROUND(I192*H192,2)</f>
        <v>0</v>
      </c>
      <c r="BL192" s="18" t="s">
        <v>233</v>
      </c>
      <c r="BM192" s="143" t="s">
        <v>924</v>
      </c>
    </row>
    <row r="193" spans="2:65" s="12" customFormat="1" x14ac:dyDescent="0.2">
      <c r="B193" s="149"/>
      <c r="D193" s="150" t="s">
        <v>237</v>
      </c>
      <c r="E193" s="151" t="s">
        <v>19</v>
      </c>
      <c r="F193" s="152" t="s">
        <v>447</v>
      </c>
      <c r="H193" s="153">
        <v>32</v>
      </c>
      <c r="I193" s="154"/>
      <c r="L193" s="149"/>
      <c r="M193" s="155"/>
      <c r="T193" s="156"/>
      <c r="AT193" s="151" t="s">
        <v>237</v>
      </c>
      <c r="AU193" s="151" t="s">
        <v>83</v>
      </c>
      <c r="AV193" s="12" t="s">
        <v>83</v>
      </c>
      <c r="AW193" s="12" t="s">
        <v>33</v>
      </c>
      <c r="AX193" s="12" t="s">
        <v>81</v>
      </c>
      <c r="AY193" s="151" t="s">
        <v>226</v>
      </c>
    </row>
    <row r="194" spans="2:65" s="12" customFormat="1" x14ac:dyDescent="0.2">
      <c r="B194" s="149"/>
      <c r="D194" s="150" t="s">
        <v>237</v>
      </c>
      <c r="F194" s="152" t="s">
        <v>925</v>
      </c>
      <c r="H194" s="153">
        <v>32.479999999999997</v>
      </c>
      <c r="I194" s="154"/>
      <c r="L194" s="149"/>
      <c r="M194" s="155"/>
      <c r="T194" s="156"/>
      <c r="AT194" s="151" t="s">
        <v>237</v>
      </c>
      <c r="AU194" s="151" t="s">
        <v>83</v>
      </c>
      <c r="AV194" s="12" t="s">
        <v>83</v>
      </c>
      <c r="AW194" s="12" t="s">
        <v>4</v>
      </c>
      <c r="AX194" s="12" t="s">
        <v>81</v>
      </c>
      <c r="AY194" s="151" t="s">
        <v>226</v>
      </c>
    </row>
    <row r="195" spans="2:65" s="1" customFormat="1" ht="21.75" customHeight="1" x14ac:dyDescent="0.2">
      <c r="B195" s="33"/>
      <c r="C195" s="132" t="s">
        <v>393</v>
      </c>
      <c r="D195" s="132" t="s">
        <v>228</v>
      </c>
      <c r="E195" s="133" t="s">
        <v>926</v>
      </c>
      <c r="F195" s="134" t="s">
        <v>927</v>
      </c>
      <c r="G195" s="135" t="s">
        <v>396</v>
      </c>
      <c r="H195" s="136">
        <v>14</v>
      </c>
      <c r="I195" s="137"/>
      <c r="J195" s="138">
        <f>ROUND(I195*H195,2)</f>
        <v>0</v>
      </c>
      <c r="K195" s="134" t="s">
        <v>232</v>
      </c>
      <c r="L195" s="33"/>
      <c r="M195" s="139" t="s">
        <v>19</v>
      </c>
      <c r="N195" s="140" t="s">
        <v>44</v>
      </c>
      <c r="P195" s="141">
        <f>O195*H195</f>
        <v>0</v>
      </c>
      <c r="Q195" s="141">
        <v>2.0000000000000002E-5</v>
      </c>
      <c r="R195" s="141">
        <f>Q195*H195</f>
        <v>2.8000000000000003E-4</v>
      </c>
      <c r="S195" s="141">
        <v>0</v>
      </c>
      <c r="T195" s="142">
        <f>S195*H195</f>
        <v>0</v>
      </c>
      <c r="AR195" s="143" t="s">
        <v>233</v>
      </c>
      <c r="AT195" s="143" t="s">
        <v>228</v>
      </c>
      <c r="AU195" s="143" t="s">
        <v>83</v>
      </c>
      <c r="AY195" s="18" t="s">
        <v>226</v>
      </c>
      <c r="BE195" s="144">
        <f>IF(N195="základní",J195,0)</f>
        <v>0</v>
      </c>
      <c r="BF195" s="144">
        <f>IF(N195="snížená",J195,0)</f>
        <v>0</v>
      </c>
      <c r="BG195" s="144">
        <f>IF(N195="zákl. přenesená",J195,0)</f>
        <v>0</v>
      </c>
      <c r="BH195" s="144">
        <f>IF(N195="sníž. přenesená",J195,0)</f>
        <v>0</v>
      </c>
      <c r="BI195" s="144">
        <f>IF(N195="nulová",J195,0)</f>
        <v>0</v>
      </c>
      <c r="BJ195" s="18" t="s">
        <v>81</v>
      </c>
      <c r="BK195" s="144">
        <f>ROUND(I195*H195,2)</f>
        <v>0</v>
      </c>
      <c r="BL195" s="18" t="s">
        <v>233</v>
      </c>
      <c r="BM195" s="143" t="s">
        <v>928</v>
      </c>
    </row>
    <row r="196" spans="2:65" s="1" customFormat="1" x14ac:dyDescent="0.2">
      <c r="B196" s="33"/>
      <c r="D196" s="145" t="s">
        <v>235</v>
      </c>
      <c r="F196" s="146" t="s">
        <v>929</v>
      </c>
      <c r="I196" s="147"/>
      <c r="L196" s="33"/>
      <c r="M196" s="148"/>
      <c r="T196" s="54"/>
      <c r="AT196" s="18" t="s">
        <v>235</v>
      </c>
      <c r="AU196" s="18" t="s">
        <v>83</v>
      </c>
    </row>
    <row r="197" spans="2:65" s="1" customFormat="1" ht="16.5" customHeight="1" x14ac:dyDescent="0.2">
      <c r="B197" s="33"/>
      <c r="C197" s="175" t="s">
        <v>399</v>
      </c>
      <c r="D197" s="175" t="s">
        <v>331</v>
      </c>
      <c r="E197" s="176" t="s">
        <v>930</v>
      </c>
      <c r="F197" s="177" t="s">
        <v>931</v>
      </c>
      <c r="G197" s="178" t="s">
        <v>396</v>
      </c>
      <c r="H197" s="179">
        <v>14.21</v>
      </c>
      <c r="I197" s="180"/>
      <c r="J197" s="181">
        <f>ROUND(I197*H197,2)</f>
        <v>0</v>
      </c>
      <c r="K197" s="177" t="s">
        <v>232</v>
      </c>
      <c r="L197" s="182"/>
      <c r="M197" s="183" t="s">
        <v>19</v>
      </c>
      <c r="N197" s="184" t="s">
        <v>44</v>
      </c>
      <c r="P197" s="141">
        <f>O197*H197</f>
        <v>0</v>
      </c>
      <c r="Q197" s="141">
        <v>8.3000000000000001E-3</v>
      </c>
      <c r="R197" s="141">
        <f>Q197*H197</f>
        <v>0.11794300000000001</v>
      </c>
      <c r="S197" s="141">
        <v>0</v>
      </c>
      <c r="T197" s="142">
        <f>S197*H197</f>
        <v>0</v>
      </c>
      <c r="AR197" s="143" t="s">
        <v>270</v>
      </c>
      <c r="AT197" s="143" t="s">
        <v>331</v>
      </c>
      <c r="AU197" s="143" t="s">
        <v>83</v>
      </c>
      <c r="AY197" s="18" t="s">
        <v>226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81</v>
      </c>
      <c r="BK197" s="144">
        <f>ROUND(I197*H197,2)</f>
        <v>0</v>
      </c>
      <c r="BL197" s="18" t="s">
        <v>233</v>
      </c>
      <c r="BM197" s="143" t="s">
        <v>932</v>
      </c>
    </row>
    <row r="198" spans="2:65" s="12" customFormat="1" x14ac:dyDescent="0.2">
      <c r="B198" s="149"/>
      <c r="D198" s="150" t="s">
        <v>237</v>
      </c>
      <c r="F198" s="152" t="s">
        <v>933</v>
      </c>
      <c r="H198" s="153">
        <v>14.21</v>
      </c>
      <c r="I198" s="154"/>
      <c r="L198" s="149"/>
      <c r="M198" s="155"/>
      <c r="T198" s="156"/>
      <c r="AT198" s="151" t="s">
        <v>237</v>
      </c>
      <c r="AU198" s="151" t="s">
        <v>83</v>
      </c>
      <c r="AV198" s="12" t="s">
        <v>83</v>
      </c>
      <c r="AW198" s="12" t="s">
        <v>4</v>
      </c>
      <c r="AX198" s="12" t="s">
        <v>81</v>
      </c>
      <c r="AY198" s="151" t="s">
        <v>226</v>
      </c>
    </row>
    <row r="199" spans="2:65" s="1" customFormat="1" ht="21.75" customHeight="1" x14ac:dyDescent="0.2">
      <c r="B199" s="33"/>
      <c r="C199" s="132" t="s">
        <v>404</v>
      </c>
      <c r="D199" s="132" t="s">
        <v>228</v>
      </c>
      <c r="E199" s="133" t="s">
        <v>934</v>
      </c>
      <c r="F199" s="134" t="s">
        <v>935</v>
      </c>
      <c r="G199" s="135" t="s">
        <v>396</v>
      </c>
      <c r="H199" s="136">
        <v>63</v>
      </c>
      <c r="I199" s="137"/>
      <c r="J199" s="138">
        <f>ROUND(I199*H199,2)</f>
        <v>0</v>
      </c>
      <c r="K199" s="134" t="s">
        <v>232</v>
      </c>
      <c r="L199" s="33"/>
      <c r="M199" s="139" t="s">
        <v>19</v>
      </c>
      <c r="N199" s="140" t="s">
        <v>44</v>
      </c>
      <c r="P199" s="141">
        <f>O199*H199</f>
        <v>0</v>
      </c>
      <c r="Q199" s="141">
        <v>2.0000000000000002E-5</v>
      </c>
      <c r="R199" s="141">
        <f>Q199*H199</f>
        <v>1.2600000000000001E-3</v>
      </c>
      <c r="S199" s="141">
        <v>0</v>
      </c>
      <c r="T199" s="142">
        <f>S199*H199</f>
        <v>0</v>
      </c>
      <c r="AR199" s="143" t="s">
        <v>233</v>
      </c>
      <c r="AT199" s="143" t="s">
        <v>228</v>
      </c>
      <c r="AU199" s="143" t="s">
        <v>83</v>
      </c>
      <c r="AY199" s="18" t="s">
        <v>226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81</v>
      </c>
      <c r="BK199" s="144">
        <f>ROUND(I199*H199,2)</f>
        <v>0</v>
      </c>
      <c r="BL199" s="18" t="s">
        <v>233</v>
      </c>
      <c r="BM199" s="143" t="s">
        <v>936</v>
      </c>
    </row>
    <row r="200" spans="2:65" s="1" customFormat="1" x14ac:dyDescent="0.2">
      <c r="B200" s="33"/>
      <c r="D200" s="145" t="s">
        <v>235</v>
      </c>
      <c r="F200" s="146" t="s">
        <v>937</v>
      </c>
      <c r="I200" s="147"/>
      <c r="L200" s="33"/>
      <c r="M200" s="148"/>
      <c r="T200" s="54"/>
      <c r="AT200" s="18" t="s">
        <v>235</v>
      </c>
      <c r="AU200" s="18" t="s">
        <v>83</v>
      </c>
    </row>
    <row r="201" spans="2:65" s="12" customFormat="1" x14ac:dyDescent="0.2">
      <c r="B201" s="149"/>
      <c r="D201" s="150" t="s">
        <v>237</v>
      </c>
      <c r="E201" s="151" t="s">
        <v>19</v>
      </c>
      <c r="F201" s="152" t="s">
        <v>938</v>
      </c>
      <c r="H201" s="153">
        <v>63</v>
      </c>
      <c r="I201" s="154"/>
      <c r="L201" s="149"/>
      <c r="M201" s="155"/>
      <c r="T201" s="156"/>
      <c r="AT201" s="151" t="s">
        <v>237</v>
      </c>
      <c r="AU201" s="151" t="s">
        <v>83</v>
      </c>
      <c r="AV201" s="12" t="s">
        <v>83</v>
      </c>
      <c r="AW201" s="12" t="s">
        <v>33</v>
      </c>
      <c r="AX201" s="12" t="s">
        <v>81</v>
      </c>
      <c r="AY201" s="151" t="s">
        <v>226</v>
      </c>
    </row>
    <row r="202" spans="2:65" s="1" customFormat="1" ht="16.5" customHeight="1" x14ac:dyDescent="0.2">
      <c r="B202" s="33"/>
      <c r="C202" s="175" t="s">
        <v>409</v>
      </c>
      <c r="D202" s="175" t="s">
        <v>331</v>
      </c>
      <c r="E202" s="176" t="s">
        <v>939</v>
      </c>
      <c r="F202" s="177" t="s">
        <v>940</v>
      </c>
      <c r="G202" s="178" t="s">
        <v>396</v>
      </c>
      <c r="H202" s="179">
        <v>63.945</v>
      </c>
      <c r="I202" s="180"/>
      <c r="J202" s="181">
        <f>ROUND(I202*H202,2)</f>
        <v>0</v>
      </c>
      <c r="K202" s="177" t="s">
        <v>232</v>
      </c>
      <c r="L202" s="182"/>
      <c r="M202" s="183" t="s">
        <v>19</v>
      </c>
      <c r="N202" s="184" t="s">
        <v>44</v>
      </c>
      <c r="P202" s="141">
        <f>O202*H202</f>
        <v>0</v>
      </c>
      <c r="Q202" s="141">
        <v>1.34E-2</v>
      </c>
      <c r="R202" s="141">
        <f>Q202*H202</f>
        <v>0.85686300000000004</v>
      </c>
      <c r="S202" s="141">
        <v>0</v>
      </c>
      <c r="T202" s="142">
        <f>S202*H202</f>
        <v>0</v>
      </c>
      <c r="AR202" s="143" t="s">
        <v>270</v>
      </c>
      <c r="AT202" s="143" t="s">
        <v>331</v>
      </c>
      <c r="AU202" s="143" t="s">
        <v>83</v>
      </c>
      <c r="AY202" s="18" t="s">
        <v>226</v>
      </c>
      <c r="BE202" s="144">
        <f>IF(N202="základní",J202,0)</f>
        <v>0</v>
      </c>
      <c r="BF202" s="144">
        <f>IF(N202="snížená",J202,0)</f>
        <v>0</v>
      </c>
      <c r="BG202" s="144">
        <f>IF(N202="zákl. přenesená",J202,0)</f>
        <v>0</v>
      </c>
      <c r="BH202" s="144">
        <f>IF(N202="sníž. přenesená",J202,0)</f>
        <v>0</v>
      </c>
      <c r="BI202" s="144">
        <f>IF(N202="nulová",J202,0)</f>
        <v>0</v>
      </c>
      <c r="BJ202" s="18" t="s">
        <v>81</v>
      </c>
      <c r="BK202" s="144">
        <f>ROUND(I202*H202,2)</f>
        <v>0</v>
      </c>
      <c r="BL202" s="18" t="s">
        <v>233</v>
      </c>
      <c r="BM202" s="143" t="s">
        <v>941</v>
      </c>
    </row>
    <row r="203" spans="2:65" s="12" customFormat="1" x14ac:dyDescent="0.2">
      <c r="B203" s="149"/>
      <c r="D203" s="150" t="s">
        <v>237</v>
      </c>
      <c r="F203" s="152" t="s">
        <v>942</v>
      </c>
      <c r="H203" s="153">
        <v>63.945</v>
      </c>
      <c r="I203" s="154"/>
      <c r="L203" s="149"/>
      <c r="M203" s="155"/>
      <c r="T203" s="156"/>
      <c r="AT203" s="151" t="s">
        <v>237</v>
      </c>
      <c r="AU203" s="151" t="s">
        <v>83</v>
      </c>
      <c r="AV203" s="12" t="s">
        <v>83</v>
      </c>
      <c r="AW203" s="12" t="s">
        <v>4</v>
      </c>
      <c r="AX203" s="12" t="s">
        <v>81</v>
      </c>
      <c r="AY203" s="151" t="s">
        <v>226</v>
      </c>
    </row>
    <row r="204" spans="2:65" s="1" customFormat="1" ht="16.5" customHeight="1" x14ac:dyDescent="0.2">
      <c r="B204" s="33"/>
      <c r="C204" s="132" t="s">
        <v>414</v>
      </c>
      <c r="D204" s="132" t="s">
        <v>228</v>
      </c>
      <c r="E204" s="133" t="s">
        <v>943</v>
      </c>
      <c r="F204" s="134" t="s">
        <v>944</v>
      </c>
      <c r="G204" s="135" t="s">
        <v>396</v>
      </c>
      <c r="H204" s="136">
        <v>32</v>
      </c>
      <c r="I204" s="137"/>
      <c r="J204" s="138">
        <f>ROUND(I204*H204,2)</f>
        <v>0</v>
      </c>
      <c r="K204" s="134" t="s">
        <v>232</v>
      </c>
      <c r="L204" s="33"/>
      <c r="M204" s="139" t="s">
        <v>19</v>
      </c>
      <c r="N204" s="140" t="s">
        <v>44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233</v>
      </c>
      <c r="AT204" s="143" t="s">
        <v>228</v>
      </c>
      <c r="AU204" s="143" t="s">
        <v>83</v>
      </c>
      <c r="AY204" s="18" t="s">
        <v>226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81</v>
      </c>
      <c r="BK204" s="144">
        <f>ROUND(I204*H204,2)</f>
        <v>0</v>
      </c>
      <c r="BL204" s="18" t="s">
        <v>233</v>
      </c>
      <c r="BM204" s="143" t="s">
        <v>945</v>
      </c>
    </row>
    <row r="205" spans="2:65" s="1" customFormat="1" x14ac:dyDescent="0.2">
      <c r="B205" s="33"/>
      <c r="D205" s="145" t="s">
        <v>235</v>
      </c>
      <c r="F205" s="146" t="s">
        <v>946</v>
      </c>
      <c r="I205" s="147"/>
      <c r="L205" s="33"/>
      <c r="M205" s="148"/>
      <c r="T205" s="54"/>
      <c r="AT205" s="18" t="s">
        <v>235</v>
      </c>
      <c r="AU205" s="18" t="s">
        <v>83</v>
      </c>
    </row>
    <row r="206" spans="2:65" s="12" customFormat="1" x14ac:dyDescent="0.2">
      <c r="B206" s="149"/>
      <c r="D206" s="150" t="s">
        <v>237</v>
      </c>
      <c r="E206" s="151" t="s">
        <v>19</v>
      </c>
      <c r="F206" s="152" t="s">
        <v>447</v>
      </c>
      <c r="H206" s="153">
        <v>32</v>
      </c>
      <c r="I206" s="154"/>
      <c r="L206" s="149"/>
      <c r="M206" s="155"/>
      <c r="T206" s="156"/>
      <c r="AT206" s="151" t="s">
        <v>237</v>
      </c>
      <c r="AU206" s="151" t="s">
        <v>83</v>
      </c>
      <c r="AV206" s="12" t="s">
        <v>83</v>
      </c>
      <c r="AW206" s="12" t="s">
        <v>33</v>
      </c>
      <c r="AX206" s="12" t="s">
        <v>81</v>
      </c>
      <c r="AY206" s="151" t="s">
        <v>226</v>
      </c>
    </row>
    <row r="207" spans="2:65" s="1" customFormat="1" ht="16.5" customHeight="1" x14ac:dyDescent="0.2">
      <c r="B207" s="33"/>
      <c r="C207" s="132" t="s">
        <v>419</v>
      </c>
      <c r="D207" s="132" t="s">
        <v>228</v>
      </c>
      <c r="E207" s="133" t="s">
        <v>947</v>
      </c>
      <c r="F207" s="134" t="s">
        <v>948</v>
      </c>
      <c r="G207" s="135" t="s">
        <v>243</v>
      </c>
      <c r="H207" s="136">
        <v>2</v>
      </c>
      <c r="I207" s="137"/>
      <c r="J207" s="138">
        <f>ROUND(I207*H207,2)</f>
        <v>0</v>
      </c>
      <c r="K207" s="134" t="s">
        <v>232</v>
      </c>
      <c r="L207" s="33"/>
      <c r="M207" s="139" t="s">
        <v>19</v>
      </c>
      <c r="N207" s="140" t="s">
        <v>44</v>
      </c>
      <c r="P207" s="141">
        <f>O207*H207</f>
        <v>0</v>
      </c>
      <c r="Q207" s="141">
        <v>0.45937</v>
      </c>
      <c r="R207" s="141">
        <f>Q207*H207</f>
        <v>0.91874</v>
      </c>
      <c r="S207" s="141">
        <v>0</v>
      </c>
      <c r="T207" s="142">
        <f>S207*H207</f>
        <v>0</v>
      </c>
      <c r="AR207" s="143" t="s">
        <v>233</v>
      </c>
      <c r="AT207" s="143" t="s">
        <v>228</v>
      </c>
      <c r="AU207" s="143" t="s">
        <v>83</v>
      </c>
      <c r="AY207" s="18" t="s">
        <v>226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81</v>
      </c>
      <c r="BK207" s="144">
        <f>ROUND(I207*H207,2)</f>
        <v>0</v>
      </c>
      <c r="BL207" s="18" t="s">
        <v>233</v>
      </c>
      <c r="BM207" s="143" t="s">
        <v>949</v>
      </c>
    </row>
    <row r="208" spans="2:65" s="1" customFormat="1" x14ac:dyDescent="0.2">
      <c r="B208" s="33"/>
      <c r="D208" s="145" t="s">
        <v>235</v>
      </c>
      <c r="F208" s="146" t="s">
        <v>950</v>
      </c>
      <c r="I208" s="147"/>
      <c r="L208" s="33"/>
      <c r="M208" s="148"/>
      <c r="T208" s="54"/>
      <c r="AT208" s="18" t="s">
        <v>235</v>
      </c>
      <c r="AU208" s="18" t="s">
        <v>83</v>
      </c>
    </row>
    <row r="209" spans="2:65" s="1" customFormat="1" ht="16.5" customHeight="1" x14ac:dyDescent="0.2">
      <c r="B209" s="33"/>
      <c r="C209" s="132" t="s">
        <v>425</v>
      </c>
      <c r="D209" s="132" t="s">
        <v>228</v>
      </c>
      <c r="E209" s="133" t="s">
        <v>951</v>
      </c>
      <c r="F209" s="134" t="s">
        <v>952</v>
      </c>
      <c r="G209" s="135" t="s">
        <v>953</v>
      </c>
      <c r="H209" s="136">
        <v>5</v>
      </c>
      <c r="I209" s="137"/>
      <c r="J209" s="138">
        <f>ROUND(I209*H209,2)</f>
        <v>0</v>
      </c>
      <c r="K209" s="134" t="s">
        <v>232</v>
      </c>
      <c r="L209" s="33"/>
      <c r="M209" s="139" t="s">
        <v>19</v>
      </c>
      <c r="N209" s="140" t="s">
        <v>44</v>
      </c>
      <c r="P209" s="141">
        <f>O209*H209</f>
        <v>0</v>
      </c>
      <c r="Q209" s="141">
        <v>3.1E-4</v>
      </c>
      <c r="R209" s="141">
        <f>Q209*H209</f>
        <v>1.5499999999999999E-3</v>
      </c>
      <c r="S209" s="141">
        <v>0</v>
      </c>
      <c r="T209" s="142">
        <f>S209*H209</f>
        <v>0</v>
      </c>
      <c r="AR209" s="143" t="s">
        <v>233</v>
      </c>
      <c r="AT209" s="143" t="s">
        <v>228</v>
      </c>
      <c r="AU209" s="143" t="s">
        <v>83</v>
      </c>
      <c r="AY209" s="18" t="s">
        <v>226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81</v>
      </c>
      <c r="BK209" s="144">
        <f>ROUND(I209*H209,2)</f>
        <v>0</v>
      </c>
      <c r="BL209" s="18" t="s">
        <v>233</v>
      </c>
      <c r="BM209" s="143" t="s">
        <v>954</v>
      </c>
    </row>
    <row r="210" spans="2:65" s="1" customFormat="1" x14ac:dyDescent="0.2">
      <c r="B210" s="33"/>
      <c r="D210" s="145" t="s">
        <v>235</v>
      </c>
      <c r="F210" s="146" t="s">
        <v>955</v>
      </c>
      <c r="I210" s="147"/>
      <c r="L210" s="33"/>
      <c r="M210" s="148"/>
      <c r="T210" s="54"/>
      <c r="AT210" s="18" t="s">
        <v>235</v>
      </c>
      <c r="AU210" s="18" t="s">
        <v>83</v>
      </c>
    </row>
    <row r="211" spans="2:65" s="1" customFormat="1" ht="24.2" customHeight="1" x14ac:dyDescent="0.2">
      <c r="B211" s="33"/>
      <c r="C211" s="132" t="s">
        <v>430</v>
      </c>
      <c r="D211" s="132" t="s">
        <v>228</v>
      </c>
      <c r="E211" s="133" t="s">
        <v>956</v>
      </c>
      <c r="F211" s="134" t="s">
        <v>957</v>
      </c>
      <c r="G211" s="135" t="s">
        <v>243</v>
      </c>
      <c r="H211" s="136">
        <v>5</v>
      </c>
      <c r="I211" s="137"/>
      <c r="J211" s="138">
        <f>ROUND(I211*H211,2)</f>
        <v>0</v>
      </c>
      <c r="K211" s="134" t="s">
        <v>19</v>
      </c>
      <c r="L211" s="33"/>
      <c r="M211" s="139" t="s">
        <v>19</v>
      </c>
      <c r="N211" s="140" t="s">
        <v>44</v>
      </c>
      <c r="P211" s="141">
        <f>O211*H211</f>
        <v>0</v>
      </c>
      <c r="Q211" s="141">
        <v>3.9159999999999999</v>
      </c>
      <c r="R211" s="141">
        <f>Q211*H211</f>
        <v>19.579999999999998</v>
      </c>
      <c r="S211" s="141">
        <v>0</v>
      </c>
      <c r="T211" s="142">
        <f>S211*H211</f>
        <v>0</v>
      </c>
      <c r="AR211" s="143" t="s">
        <v>233</v>
      </c>
      <c r="AT211" s="143" t="s">
        <v>228</v>
      </c>
      <c r="AU211" s="143" t="s">
        <v>83</v>
      </c>
      <c r="AY211" s="18" t="s">
        <v>226</v>
      </c>
      <c r="BE211" s="144">
        <f>IF(N211="základní",J211,0)</f>
        <v>0</v>
      </c>
      <c r="BF211" s="144">
        <f>IF(N211="snížená",J211,0)</f>
        <v>0</v>
      </c>
      <c r="BG211" s="144">
        <f>IF(N211="zákl. přenesená",J211,0)</f>
        <v>0</v>
      </c>
      <c r="BH211" s="144">
        <f>IF(N211="sníž. přenesená",J211,0)</f>
        <v>0</v>
      </c>
      <c r="BI211" s="144">
        <f>IF(N211="nulová",J211,0)</f>
        <v>0</v>
      </c>
      <c r="BJ211" s="18" t="s">
        <v>81</v>
      </c>
      <c r="BK211" s="144">
        <f>ROUND(I211*H211,2)</f>
        <v>0</v>
      </c>
      <c r="BL211" s="18" t="s">
        <v>233</v>
      </c>
      <c r="BM211" s="143" t="s">
        <v>958</v>
      </c>
    </row>
    <row r="212" spans="2:65" s="12" customFormat="1" x14ac:dyDescent="0.2">
      <c r="B212" s="149"/>
      <c r="D212" s="150" t="s">
        <v>237</v>
      </c>
      <c r="E212" s="151" t="s">
        <v>19</v>
      </c>
      <c r="F212" s="152" t="s">
        <v>959</v>
      </c>
      <c r="H212" s="153">
        <v>5</v>
      </c>
      <c r="I212" s="154"/>
      <c r="L212" s="149"/>
      <c r="M212" s="155"/>
      <c r="T212" s="156"/>
      <c r="AT212" s="151" t="s">
        <v>237</v>
      </c>
      <c r="AU212" s="151" t="s">
        <v>83</v>
      </c>
      <c r="AV212" s="12" t="s">
        <v>83</v>
      </c>
      <c r="AW212" s="12" t="s">
        <v>33</v>
      </c>
      <c r="AX212" s="12" t="s">
        <v>81</v>
      </c>
      <c r="AY212" s="151" t="s">
        <v>226</v>
      </c>
    </row>
    <row r="213" spans="2:65" s="1" customFormat="1" ht="16.5" customHeight="1" x14ac:dyDescent="0.2">
      <c r="B213" s="33"/>
      <c r="C213" s="132" t="s">
        <v>436</v>
      </c>
      <c r="D213" s="132" t="s">
        <v>228</v>
      </c>
      <c r="E213" s="133" t="s">
        <v>960</v>
      </c>
      <c r="F213" s="134" t="s">
        <v>961</v>
      </c>
      <c r="G213" s="135" t="s">
        <v>243</v>
      </c>
      <c r="H213" s="136">
        <v>1</v>
      </c>
      <c r="I213" s="137"/>
      <c r="J213" s="138">
        <f>ROUND(I213*H213,2)</f>
        <v>0</v>
      </c>
      <c r="K213" s="134" t="s">
        <v>232</v>
      </c>
      <c r="L213" s="33"/>
      <c r="M213" s="139" t="s">
        <v>19</v>
      </c>
      <c r="N213" s="140" t="s">
        <v>44</v>
      </c>
      <c r="P213" s="141">
        <f>O213*H213</f>
        <v>0</v>
      </c>
      <c r="Q213" s="141">
        <v>1.0189999999999999E-2</v>
      </c>
      <c r="R213" s="141">
        <f>Q213*H213</f>
        <v>1.0189999999999999E-2</v>
      </c>
      <c r="S213" s="141">
        <v>0</v>
      </c>
      <c r="T213" s="142">
        <f>S213*H213</f>
        <v>0</v>
      </c>
      <c r="AR213" s="143" t="s">
        <v>233</v>
      </c>
      <c r="AT213" s="143" t="s">
        <v>228</v>
      </c>
      <c r="AU213" s="143" t="s">
        <v>83</v>
      </c>
      <c r="AY213" s="18" t="s">
        <v>226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81</v>
      </c>
      <c r="BK213" s="144">
        <f>ROUND(I213*H213,2)</f>
        <v>0</v>
      </c>
      <c r="BL213" s="18" t="s">
        <v>233</v>
      </c>
      <c r="BM213" s="143" t="s">
        <v>962</v>
      </c>
    </row>
    <row r="214" spans="2:65" s="1" customFormat="1" x14ac:dyDescent="0.2">
      <c r="B214" s="33"/>
      <c r="D214" s="145" t="s">
        <v>235</v>
      </c>
      <c r="F214" s="146" t="s">
        <v>963</v>
      </c>
      <c r="I214" s="147"/>
      <c r="L214" s="33"/>
      <c r="M214" s="148"/>
      <c r="T214" s="54"/>
      <c r="AT214" s="18" t="s">
        <v>235</v>
      </c>
      <c r="AU214" s="18" t="s">
        <v>83</v>
      </c>
    </row>
    <row r="215" spans="2:65" s="12" customFormat="1" x14ac:dyDescent="0.2">
      <c r="B215" s="149"/>
      <c r="D215" s="150" t="s">
        <v>237</v>
      </c>
      <c r="E215" s="151" t="s">
        <v>19</v>
      </c>
      <c r="F215" s="152" t="s">
        <v>964</v>
      </c>
      <c r="H215" s="153">
        <v>1</v>
      </c>
      <c r="I215" s="154"/>
      <c r="L215" s="149"/>
      <c r="M215" s="155"/>
      <c r="T215" s="156"/>
      <c r="AT215" s="151" t="s">
        <v>237</v>
      </c>
      <c r="AU215" s="151" t="s">
        <v>83</v>
      </c>
      <c r="AV215" s="12" t="s">
        <v>83</v>
      </c>
      <c r="AW215" s="12" t="s">
        <v>33</v>
      </c>
      <c r="AX215" s="12" t="s">
        <v>81</v>
      </c>
      <c r="AY215" s="151" t="s">
        <v>226</v>
      </c>
    </row>
    <row r="216" spans="2:65" s="1" customFormat="1" ht="16.5" customHeight="1" x14ac:dyDescent="0.2">
      <c r="B216" s="33"/>
      <c r="C216" s="175" t="s">
        <v>442</v>
      </c>
      <c r="D216" s="175" t="s">
        <v>331</v>
      </c>
      <c r="E216" s="176" t="s">
        <v>965</v>
      </c>
      <c r="F216" s="177" t="s">
        <v>966</v>
      </c>
      <c r="G216" s="178" t="s">
        <v>243</v>
      </c>
      <c r="H216" s="179">
        <v>1</v>
      </c>
      <c r="I216" s="180"/>
      <c r="J216" s="181">
        <f>ROUND(I216*H216,2)</f>
        <v>0</v>
      </c>
      <c r="K216" s="177" t="s">
        <v>232</v>
      </c>
      <c r="L216" s="182"/>
      <c r="M216" s="183" t="s">
        <v>19</v>
      </c>
      <c r="N216" s="184" t="s">
        <v>44</v>
      </c>
      <c r="P216" s="141">
        <f>O216*H216</f>
        <v>0</v>
      </c>
      <c r="Q216" s="141">
        <v>0.35499999999999998</v>
      </c>
      <c r="R216" s="141">
        <f>Q216*H216</f>
        <v>0.35499999999999998</v>
      </c>
      <c r="S216" s="141">
        <v>0</v>
      </c>
      <c r="T216" s="142">
        <f>S216*H216</f>
        <v>0</v>
      </c>
      <c r="AR216" s="143" t="s">
        <v>270</v>
      </c>
      <c r="AT216" s="143" t="s">
        <v>331</v>
      </c>
      <c r="AU216" s="143" t="s">
        <v>83</v>
      </c>
      <c r="AY216" s="18" t="s">
        <v>226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81</v>
      </c>
      <c r="BK216" s="144">
        <f>ROUND(I216*H216,2)</f>
        <v>0</v>
      </c>
      <c r="BL216" s="18" t="s">
        <v>233</v>
      </c>
      <c r="BM216" s="143" t="s">
        <v>967</v>
      </c>
    </row>
    <row r="217" spans="2:65" s="1" customFormat="1" ht="16.5" customHeight="1" x14ac:dyDescent="0.2">
      <c r="B217" s="33"/>
      <c r="C217" s="132" t="s">
        <v>447</v>
      </c>
      <c r="D217" s="132" t="s">
        <v>228</v>
      </c>
      <c r="E217" s="133" t="s">
        <v>968</v>
      </c>
      <c r="F217" s="134" t="s">
        <v>969</v>
      </c>
      <c r="G217" s="135" t="s">
        <v>243</v>
      </c>
      <c r="H217" s="136">
        <v>3</v>
      </c>
      <c r="I217" s="137"/>
      <c r="J217" s="138">
        <f>ROUND(I217*H217,2)</f>
        <v>0</v>
      </c>
      <c r="K217" s="134" t="s">
        <v>232</v>
      </c>
      <c r="L217" s="33"/>
      <c r="M217" s="139" t="s">
        <v>19</v>
      </c>
      <c r="N217" s="140" t="s">
        <v>44</v>
      </c>
      <c r="P217" s="141">
        <f>O217*H217</f>
        <v>0</v>
      </c>
      <c r="Q217" s="141">
        <v>0.21734000000000001</v>
      </c>
      <c r="R217" s="141">
        <f>Q217*H217</f>
        <v>0.65202000000000004</v>
      </c>
      <c r="S217" s="141">
        <v>0</v>
      </c>
      <c r="T217" s="142">
        <f>S217*H217</f>
        <v>0</v>
      </c>
      <c r="AR217" s="143" t="s">
        <v>233</v>
      </c>
      <c r="AT217" s="143" t="s">
        <v>228</v>
      </c>
      <c r="AU217" s="143" t="s">
        <v>83</v>
      </c>
      <c r="AY217" s="18" t="s">
        <v>226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81</v>
      </c>
      <c r="BK217" s="144">
        <f>ROUND(I217*H217,2)</f>
        <v>0</v>
      </c>
      <c r="BL217" s="18" t="s">
        <v>233</v>
      </c>
      <c r="BM217" s="143" t="s">
        <v>970</v>
      </c>
    </row>
    <row r="218" spans="2:65" s="1" customFormat="1" x14ac:dyDescent="0.2">
      <c r="B218" s="33"/>
      <c r="D218" s="145" t="s">
        <v>235</v>
      </c>
      <c r="F218" s="146" t="s">
        <v>971</v>
      </c>
      <c r="I218" s="147"/>
      <c r="L218" s="33"/>
      <c r="M218" s="148"/>
      <c r="T218" s="54"/>
      <c r="AT218" s="18" t="s">
        <v>235</v>
      </c>
      <c r="AU218" s="18" t="s">
        <v>83</v>
      </c>
    </row>
    <row r="219" spans="2:65" s="1" customFormat="1" ht="16.5" customHeight="1" x14ac:dyDescent="0.2">
      <c r="B219" s="33"/>
      <c r="C219" s="175" t="s">
        <v>452</v>
      </c>
      <c r="D219" s="175" t="s">
        <v>331</v>
      </c>
      <c r="E219" s="176" t="s">
        <v>972</v>
      </c>
      <c r="F219" s="177" t="s">
        <v>973</v>
      </c>
      <c r="G219" s="178" t="s">
        <v>243</v>
      </c>
      <c r="H219" s="179">
        <v>3</v>
      </c>
      <c r="I219" s="180"/>
      <c r="J219" s="181">
        <f>ROUND(I219*H219,2)</f>
        <v>0</v>
      </c>
      <c r="K219" s="177" t="s">
        <v>19</v>
      </c>
      <c r="L219" s="182"/>
      <c r="M219" s="183" t="s">
        <v>19</v>
      </c>
      <c r="N219" s="184" t="s">
        <v>44</v>
      </c>
      <c r="P219" s="141">
        <f>O219*H219</f>
        <v>0</v>
      </c>
      <c r="Q219" s="141">
        <v>0.08</v>
      </c>
      <c r="R219" s="141">
        <f>Q219*H219</f>
        <v>0.24</v>
      </c>
      <c r="S219" s="141">
        <v>0</v>
      </c>
      <c r="T219" s="142">
        <f>S219*H219</f>
        <v>0</v>
      </c>
      <c r="AR219" s="143" t="s">
        <v>270</v>
      </c>
      <c r="AT219" s="143" t="s">
        <v>331</v>
      </c>
      <c r="AU219" s="143" t="s">
        <v>83</v>
      </c>
      <c r="AY219" s="18" t="s">
        <v>226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81</v>
      </c>
      <c r="BK219" s="144">
        <f>ROUND(I219*H219,2)</f>
        <v>0</v>
      </c>
      <c r="BL219" s="18" t="s">
        <v>233</v>
      </c>
      <c r="BM219" s="143" t="s">
        <v>974</v>
      </c>
    </row>
    <row r="220" spans="2:65" s="1" customFormat="1" ht="16.5" customHeight="1" x14ac:dyDescent="0.2">
      <c r="B220" s="33"/>
      <c r="C220" s="132" t="s">
        <v>457</v>
      </c>
      <c r="D220" s="132" t="s">
        <v>228</v>
      </c>
      <c r="E220" s="133" t="s">
        <v>975</v>
      </c>
      <c r="F220" s="134" t="s">
        <v>976</v>
      </c>
      <c r="G220" s="135" t="s">
        <v>243</v>
      </c>
      <c r="H220" s="136">
        <v>2</v>
      </c>
      <c r="I220" s="137"/>
      <c r="J220" s="138">
        <f>ROUND(I220*H220,2)</f>
        <v>0</v>
      </c>
      <c r="K220" s="134" t="s">
        <v>232</v>
      </c>
      <c r="L220" s="33"/>
      <c r="M220" s="139" t="s">
        <v>19</v>
      </c>
      <c r="N220" s="140" t="s">
        <v>44</v>
      </c>
      <c r="P220" s="141">
        <f>O220*H220</f>
        <v>0</v>
      </c>
      <c r="Q220" s="141">
        <v>0.21734000000000001</v>
      </c>
      <c r="R220" s="141">
        <f>Q220*H220</f>
        <v>0.43468000000000001</v>
      </c>
      <c r="S220" s="141">
        <v>0</v>
      </c>
      <c r="T220" s="142">
        <f>S220*H220</f>
        <v>0</v>
      </c>
      <c r="AR220" s="143" t="s">
        <v>233</v>
      </c>
      <c r="AT220" s="143" t="s">
        <v>228</v>
      </c>
      <c r="AU220" s="143" t="s">
        <v>83</v>
      </c>
      <c r="AY220" s="18" t="s">
        <v>226</v>
      </c>
      <c r="BE220" s="144">
        <f>IF(N220="základní",J220,0)</f>
        <v>0</v>
      </c>
      <c r="BF220" s="144">
        <f>IF(N220="snížená",J220,0)</f>
        <v>0</v>
      </c>
      <c r="BG220" s="144">
        <f>IF(N220="zákl. přenesená",J220,0)</f>
        <v>0</v>
      </c>
      <c r="BH220" s="144">
        <f>IF(N220="sníž. přenesená",J220,0)</f>
        <v>0</v>
      </c>
      <c r="BI220" s="144">
        <f>IF(N220="nulová",J220,0)</f>
        <v>0</v>
      </c>
      <c r="BJ220" s="18" t="s">
        <v>81</v>
      </c>
      <c r="BK220" s="144">
        <f>ROUND(I220*H220,2)</f>
        <v>0</v>
      </c>
      <c r="BL220" s="18" t="s">
        <v>233</v>
      </c>
      <c r="BM220" s="143" t="s">
        <v>977</v>
      </c>
    </row>
    <row r="221" spans="2:65" s="1" customFormat="1" x14ac:dyDescent="0.2">
      <c r="B221" s="33"/>
      <c r="D221" s="145" t="s">
        <v>235</v>
      </c>
      <c r="F221" s="146" t="s">
        <v>978</v>
      </c>
      <c r="I221" s="147"/>
      <c r="L221" s="33"/>
      <c r="M221" s="148"/>
      <c r="T221" s="54"/>
      <c r="AT221" s="18" t="s">
        <v>235</v>
      </c>
      <c r="AU221" s="18" t="s">
        <v>83</v>
      </c>
    </row>
    <row r="222" spans="2:65" s="1" customFormat="1" ht="16.5" customHeight="1" x14ac:dyDescent="0.2">
      <c r="B222" s="33"/>
      <c r="C222" s="175" t="s">
        <v>462</v>
      </c>
      <c r="D222" s="175" t="s">
        <v>331</v>
      </c>
      <c r="E222" s="176" t="s">
        <v>979</v>
      </c>
      <c r="F222" s="177" t="s">
        <v>980</v>
      </c>
      <c r="G222" s="178" t="s">
        <v>243</v>
      </c>
      <c r="H222" s="179">
        <v>2</v>
      </c>
      <c r="I222" s="180"/>
      <c r="J222" s="181">
        <f>ROUND(I222*H222,2)</f>
        <v>0</v>
      </c>
      <c r="K222" s="177" t="s">
        <v>19</v>
      </c>
      <c r="L222" s="182"/>
      <c r="M222" s="183" t="s">
        <v>19</v>
      </c>
      <c r="N222" s="184" t="s">
        <v>44</v>
      </c>
      <c r="P222" s="141">
        <f>O222*H222</f>
        <v>0</v>
      </c>
      <c r="Q222" s="141">
        <v>0.16500000000000001</v>
      </c>
      <c r="R222" s="141">
        <f>Q222*H222</f>
        <v>0.33</v>
      </c>
      <c r="S222" s="141">
        <v>0</v>
      </c>
      <c r="T222" s="142">
        <f>S222*H222</f>
        <v>0</v>
      </c>
      <c r="AR222" s="143" t="s">
        <v>270</v>
      </c>
      <c r="AT222" s="143" t="s">
        <v>331</v>
      </c>
      <c r="AU222" s="143" t="s">
        <v>83</v>
      </c>
      <c r="AY222" s="18" t="s">
        <v>226</v>
      </c>
      <c r="BE222" s="144">
        <f>IF(N222="základní",J222,0)</f>
        <v>0</v>
      </c>
      <c r="BF222" s="144">
        <f>IF(N222="snížená",J222,0)</f>
        <v>0</v>
      </c>
      <c r="BG222" s="144">
        <f>IF(N222="zákl. přenesená",J222,0)</f>
        <v>0</v>
      </c>
      <c r="BH222" s="144">
        <f>IF(N222="sníž. přenesená",J222,0)</f>
        <v>0</v>
      </c>
      <c r="BI222" s="144">
        <f>IF(N222="nulová",J222,0)</f>
        <v>0</v>
      </c>
      <c r="BJ222" s="18" t="s">
        <v>81</v>
      </c>
      <c r="BK222" s="144">
        <f>ROUND(I222*H222,2)</f>
        <v>0</v>
      </c>
      <c r="BL222" s="18" t="s">
        <v>233</v>
      </c>
      <c r="BM222" s="143" t="s">
        <v>981</v>
      </c>
    </row>
    <row r="223" spans="2:65" s="1" customFormat="1" ht="16.5" customHeight="1" x14ac:dyDescent="0.2">
      <c r="B223" s="33"/>
      <c r="C223" s="132" t="s">
        <v>468</v>
      </c>
      <c r="D223" s="132" t="s">
        <v>228</v>
      </c>
      <c r="E223" s="133" t="s">
        <v>982</v>
      </c>
      <c r="F223" s="134" t="s">
        <v>983</v>
      </c>
      <c r="G223" s="135" t="s">
        <v>396</v>
      </c>
      <c r="H223" s="136">
        <v>32</v>
      </c>
      <c r="I223" s="137"/>
      <c r="J223" s="138">
        <f>ROUND(I223*H223,2)</f>
        <v>0</v>
      </c>
      <c r="K223" s="134" t="s">
        <v>232</v>
      </c>
      <c r="L223" s="33"/>
      <c r="M223" s="139" t="s">
        <v>19</v>
      </c>
      <c r="N223" s="140" t="s">
        <v>44</v>
      </c>
      <c r="P223" s="141">
        <f>O223*H223</f>
        <v>0</v>
      </c>
      <c r="Q223" s="141">
        <v>2.0000000000000001E-4</v>
      </c>
      <c r="R223" s="141">
        <f>Q223*H223</f>
        <v>6.4000000000000003E-3</v>
      </c>
      <c r="S223" s="141">
        <v>0</v>
      </c>
      <c r="T223" s="142">
        <f>S223*H223</f>
        <v>0</v>
      </c>
      <c r="AR223" s="143" t="s">
        <v>233</v>
      </c>
      <c r="AT223" s="143" t="s">
        <v>228</v>
      </c>
      <c r="AU223" s="143" t="s">
        <v>83</v>
      </c>
      <c r="AY223" s="18" t="s">
        <v>226</v>
      </c>
      <c r="BE223" s="144">
        <f>IF(N223="základní",J223,0)</f>
        <v>0</v>
      </c>
      <c r="BF223" s="144">
        <f>IF(N223="snížená",J223,0)</f>
        <v>0</v>
      </c>
      <c r="BG223" s="144">
        <f>IF(N223="zákl. přenesená",J223,0)</f>
        <v>0</v>
      </c>
      <c r="BH223" s="144">
        <f>IF(N223="sníž. přenesená",J223,0)</f>
        <v>0</v>
      </c>
      <c r="BI223" s="144">
        <f>IF(N223="nulová",J223,0)</f>
        <v>0</v>
      </c>
      <c r="BJ223" s="18" t="s">
        <v>81</v>
      </c>
      <c r="BK223" s="144">
        <f>ROUND(I223*H223,2)</f>
        <v>0</v>
      </c>
      <c r="BL223" s="18" t="s">
        <v>233</v>
      </c>
      <c r="BM223" s="143" t="s">
        <v>984</v>
      </c>
    </row>
    <row r="224" spans="2:65" s="1" customFormat="1" x14ac:dyDescent="0.2">
      <c r="B224" s="33"/>
      <c r="D224" s="145" t="s">
        <v>235</v>
      </c>
      <c r="F224" s="146" t="s">
        <v>985</v>
      </c>
      <c r="I224" s="147"/>
      <c r="L224" s="33"/>
      <c r="M224" s="148"/>
      <c r="T224" s="54"/>
      <c r="AT224" s="18" t="s">
        <v>235</v>
      </c>
      <c r="AU224" s="18" t="s">
        <v>83</v>
      </c>
    </row>
    <row r="225" spans="2:65" s="1" customFormat="1" ht="16.5" customHeight="1" x14ac:dyDescent="0.2">
      <c r="B225" s="33"/>
      <c r="C225" s="132" t="s">
        <v>473</v>
      </c>
      <c r="D225" s="132" t="s">
        <v>228</v>
      </c>
      <c r="E225" s="133" t="s">
        <v>986</v>
      </c>
      <c r="F225" s="134" t="s">
        <v>987</v>
      </c>
      <c r="G225" s="135" t="s">
        <v>396</v>
      </c>
      <c r="H225" s="136">
        <v>32</v>
      </c>
      <c r="I225" s="137"/>
      <c r="J225" s="138">
        <f>ROUND(I225*H225,2)</f>
        <v>0</v>
      </c>
      <c r="K225" s="134" t="s">
        <v>232</v>
      </c>
      <c r="L225" s="33"/>
      <c r="M225" s="139" t="s">
        <v>19</v>
      </c>
      <c r="N225" s="140" t="s">
        <v>44</v>
      </c>
      <c r="P225" s="141">
        <f>O225*H225</f>
        <v>0</v>
      </c>
      <c r="Q225" s="141">
        <v>1.2999999999999999E-4</v>
      </c>
      <c r="R225" s="141">
        <f>Q225*H225</f>
        <v>4.1599999999999996E-3</v>
      </c>
      <c r="S225" s="141">
        <v>0</v>
      </c>
      <c r="T225" s="142">
        <f>S225*H225</f>
        <v>0</v>
      </c>
      <c r="AR225" s="143" t="s">
        <v>233</v>
      </c>
      <c r="AT225" s="143" t="s">
        <v>228</v>
      </c>
      <c r="AU225" s="143" t="s">
        <v>83</v>
      </c>
      <c r="AY225" s="18" t="s">
        <v>226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81</v>
      </c>
      <c r="BK225" s="144">
        <f>ROUND(I225*H225,2)</f>
        <v>0</v>
      </c>
      <c r="BL225" s="18" t="s">
        <v>233</v>
      </c>
      <c r="BM225" s="143" t="s">
        <v>988</v>
      </c>
    </row>
    <row r="226" spans="2:65" s="1" customFormat="1" x14ac:dyDescent="0.2">
      <c r="B226" s="33"/>
      <c r="D226" s="145" t="s">
        <v>235</v>
      </c>
      <c r="F226" s="146" t="s">
        <v>989</v>
      </c>
      <c r="I226" s="147"/>
      <c r="L226" s="33"/>
      <c r="M226" s="148"/>
      <c r="T226" s="54"/>
      <c r="AT226" s="18" t="s">
        <v>235</v>
      </c>
      <c r="AU226" s="18" t="s">
        <v>83</v>
      </c>
    </row>
    <row r="227" spans="2:65" s="12" customFormat="1" x14ac:dyDescent="0.2">
      <c r="B227" s="149"/>
      <c r="D227" s="150" t="s">
        <v>237</v>
      </c>
      <c r="E227" s="151" t="s">
        <v>19</v>
      </c>
      <c r="F227" s="152" t="s">
        <v>921</v>
      </c>
      <c r="H227" s="153">
        <v>32</v>
      </c>
      <c r="I227" s="154"/>
      <c r="L227" s="149"/>
      <c r="M227" s="155"/>
      <c r="T227" s="156"/>
      <c r="AT227" s="151" t="s">
        <v>237</v>
      </c>
      <c r="AU227" s="151" t="s">
        <v>83</v>
      </c>
      <c r="AV227" s="12" t="s">
        <v>83</v>
      </c>
      <c r="AW227" s="12" t="s">
        <v>33</v>
      </c>
      <c r="AX227" s="12" t="s">
        <v>81</v>
      </c>
      <c r="AY227" s="151" t="s">
        <v>226</v>
      </c>
    </row>
    <row r="228" spans="2:65" s="11" customFormat="1" ht="22.9" customHeight="1" x14ac:dyDescent="0.2">
      <c r="B228" s="120"/>
      <c r="D228" s="121" t="s">
        <v>72</v>
      </c>
      <c r="E228" s="130" t="s">
        <v>762</v>
      </c>
      <c r="F228" s="130" t="s">
        <v>763</v>
      </c>
      <c r="I228" s="123"/>
      <c r="J228" s="131">
        <f>BK228</f>
        <v>0</v>
      </c>
      <c r="L228" s="120"/>
      <c r="M228" s="125"/>
      <c r="P228" s="126">
        <f>SUM(P229:P230)</f>
        <v>0</v>
      </c>
      <c r="R228" s="126">
        <f>SUM(R229:R230)</f>
        <v>0</v>
      </c>
      <c r="T228" s="127">
        <f>SUM(T229:T230)</f>
        <v>0</v>
      </c>
      <c r="AR228" s="121" t="s">
        <v>81</v>
      </c>
      <c r="AT228" s="128" t="s">
        <v>72</v>
      </c>
      <c r="AU228" s="128" t="s">
        <v>81</v>
      </c>
      <c r="AY228" s="121" t="s">
        <v>226</v>
      </c>
      <c r="BK228" s="129">
        <f>SUM(BK229:BK230)</f>
        <v>0</v>
      </c>
    </row>
    <row r="229" spans="2:65" s="1" customFormat="1" ht="24.2" customHeight="1" x14ac:dyDescent="0.2">
      <c r="B229" s="33"/>
      <c r="C229" s="132" t="s">
        <v>479</v>
      </c>
      <c r="D229" s="132" t="s">
        <v>228</v>
      </c>
      <c r="E229" s="133" t="s">
        <v>990</v>
      </c>
      <c r="F229" s="134" t="s">
        <v>991</v>
      </c>
      <c r="G229" s="135" t="s">
        <v>492</v>
      </c>
      <c r="H229" s="136">
        <v>247.42099999999999</v>
      </c>
      <c r="I229" s="137"/>
      <c r="J229" s="138">
        <f>ROUND(I229*H229,2)</f>
        <v>0</v>
      </c>
      <c r="K229" s="134" t="s">
        <v>232</v>
      </c>
      <c r="L229" s="33"/>
      <c r="M229" s="139" t="s">
        <v>19</v>
      </c>
      <c r="N229" s="140" t="s">
        <v>44</v>
      </c>
      <c r="P229" s="141">
        <f>O229*H229</f>
        <v>0</v>
      </c>
      <c r="Q229" s="141">
        <v>0</v>
      </c>
      <c r="R229" s="141">
        <f>Q229*H229</f>
        <v>0</v>
      </c>
      <c r="S229" s="141">
        <v>0</v>
      </c>
      <c r="T229" s="142">
        <f>S229*H229</f>
        <v>0</v>
      </c>
      <c r="AR229" s="143" t="s">
        <v>233</v>
      </c>
      <c r="AT229" s="143" t="s">
        <v>228</v>
      </c>
      <c r="AU229" s="143" t="s">
        <v>83</v>
      </c>
      <c r="AY229" s="18" t="s">
        <v>226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81</v>
      </c>
      <c r="BK229" s="144">
        <f>ROUND(I229*H229,2)</f>
        <v>0</v>
      </c>
      <c r="BL229" s="18" t="s">
        <v>233</v>
      </c>
      <c r="BM229" s="143" t="s">
        <v>992</v>
      </c>
    </row>
    <row r="230" spans="2:65" s="1" customFormat="1" x14ac:dyDescent="0.2">
      <c r="B230" s="33"/>
      <c r="D230" s="145" t="s">
        <v>235</v>
      </c>
      <c r="F230" s="146" t="s">
        <v>993</v>
      </c>
      <c r="I230" s="147"/>
      <c r="L230" s="33"/>
      <c r="M230" s="148"/>
      <c r="T230" s="54"/>
      <c r="AT230" s="18" t="s">
        <v>235</v>
      </c>
      <c r="AU230" s="18" t="s">
        <v>83</v>
      </c>
    </row>
    <row r="231" spans="2:65" s="11" customFormat="1" ht="25.9" customHeight="1" x14ac:dyDescent="0.2">
      <c r="B231" s="120"/>
      <c r="D231" s="121" t="s">
        <v>72</v>
      </c>
      <c r="E231" s="122" t="s">
        <v>331</v>
      </c>
      <c r="F231" s="122" t="s">
        <v>529</v>
      </c>
      <c r="I231" s="123"/>
      <c r="J231" s="124">
        <f>BK231</f>
        <v>0</v>
      </c>
      <c r="L231" s="120"/>
      <c r="M231" s="125"/>
      <c r="P231" s="126">
        <f>P232</f>
        <v>0</v>
      </c>
      <c r="R231" s="126">
        <f>R232</f>
        <v>4.6000000000000001E-4</v>
      </c>
      <c r="T231" s="127">
        <f>T232</f>
        <v>0</v>
      </c>
      <c r="AR231" s="121" t="s">
        <v>246</v>
      </c>
      <c r="AT231" s="128" t="s">
        <v>72</v>
      </c>
      <c r="AU231" s="128" t="s">
        <v>73</v>
      </c>
      <c r="AY231" s="121" t="s">
        <v>226</v>
      </c>
      <c r="BK231" s="129">
        <f>BK232</f>
        <v>0</v>
      </c>
    </row>
    <row r="232" spans="2:65" s="11" customFormat="1" ht="22.9" customHeight="1" x14ac:dyDescent="0.2">
      <c r="B232" s="120"/>
      <c r="D232" s="121" t="s">
        <v>72</v>
      </c>
      <c r="E232" s="130" t="s">
        <v>994</v>
      </c>
      <c r="F232" s="130" t="s">
        <v>995</v>
      </c>
      <c r="I232" s="123"/>
      <c r="J232" s="131">
        <f>BK232</f>
        <v>0</v>
      </c>
      <c r="L232" s="120"/>
      <c r="M232" s="125"/>
      <c r="P232" s="126">
        <f>P233</f>
        <v>0</v>
      </c>
      <c r="R232" s="126">
        <f>R233</f>
        <v>4.6000000000000001E-4</v>
      </c>
      <c r="T232" s="127">
        <f>T233</f>
        <v>0</v>
      </c>
      <c r="AR232" s="121" t="s">
        <v>246</v>
      </c>
      <c r="AT232" s="128" t="s">
        <v>72</v>
      </c>
      <c r="AU232" s="128" t="s">
        <v>81</v>
      </c>
      <c r="AY232" s="121" t="s">
        <v>226</v>
      </c>
      <c r="BK232" s="129">
        <f>BK233</f>
        <v>0</v>
      </c>
    </row>
    <row r="233" spans="2:65" s="1" customFormat="1" ht="16.5" customHeight="1" x14ac:dyDescent="0.2">
      <c r="B233" s="33"/>
      <c r="C233" s="132" t="s">
        <v>484</v>
      </c>
      <c r="D233" s="132" t="s">
        <v>228</v>
      </c>
      <c r="E233" s="133" t="s">
        <v>996</v>
      </c>
      <c r="F233" s="134" t="s">
        <v>997</v>
      </c>
      <c r="G233" s="135" t="s">
        <v>243</v>
      </c>
      <c r="H233" s="136">
        <v>2</v>
      </c>
      <c r="I233" s="137"/>
      <c r="J233" s="138">
        <f>ROUND(I233*H233,2)</f>
        <v>0</v>
      </c>
      <c r="K233" s="134" t="s">
        <v>19</v>
      </c>
      <c r="L233" s="33"/>
      <c r="M233" s="194" t="s">
        <v>19</v>
      </c>
      <c r="N233" s="195" t="s">
        <v>44</v>
      </c>
      <c r="O233" s="165"/>
      <c r="P233" s="196">
        <f>O233*H233</f>
        <v>0</v>
      </c>
      <c r="Q233" s="196">
        <v>2.3000000000000001E-4</v>
      </c>
      <c r="R233" s="196">
        <f>Q233*H233</f>
        <v>4.6000000000000001E-4</v>
      </c>
      <c r="S233" s="196">
        <v>0</v>
      </c>
      <c r="T233" s="197">
        <f>S233*H233</f>
        <v>0</v>
      </c>
      <c r="AR233" s="143" t="s">
        <v>535</v>
      </c>
      <c r="AT233" s="143" t="s">
        <v>228</v>
      </c>
      <c r="AU233" s="143" t="s">
        <v>83</v>
      </c>
      <c r="AY233" s="18" t="s">
        <v>226</v>
      </c>
      <c r="BE233" s="144">
        <f>IF(N233="základní",J233,0)</f>
        <v>0</v>
      </c>
      <c r="BF233" s="144">
        <f>IF(N233="snížená",J233,0)</f>
        <v>0</v>
      </c>
      <c r="BG233" s="144">
        <f>IF(N233="zákl. přenesená",J233,0)</f>
        <v>0</v>
      </c>
      <c r="BH233" s="144">
        <f>IF(N233="sníž. přenesená",J233,0)</f>
        <v>0</v>
      </c>
      <c r="BI233" s="144">
        <f>IF(N233="nulová",J233,0)</f>
        <v>0</v>
      </c>
      <c r="BJ233" s="18" t="s">
        <v>81</v>
      </c>
      <c r="BK233" s="144">
        <f>ROUND(I233*H233,2)</f>
        <v>0</v>
      </c>
      <c r="BL233" s="18" t="s">
        <v>535</v>
      </c>
      <c r="BM233" s="143" t="s">
        <v>998</v>
      </c>
    </row>
    <row r="234" spans="2:65" s="1" customFormat="1" ht="6.95" customHeight="1" x14ac:dyDescent="0.2">
      <c r="B234" s="42"/>
      <c r="C234" s="43"/>
      <c r="D234" s="43"/>
      <c r="E234" s="43"/>
      <c r="F234" s="43"/>
      <c r="G234" s="43"/>
      <c r="H234" s="43"/>
      <c r="I234" s="43"/>
      <c r="J234" s="43"/>
      <c r="K234" s="43"/>
      <c r="L234" s="33"/>
    </row>
  </sheetData>
  <sheetProtection algorithmName="SHA-512" hashValue="H0L7uQ1/pI7mS6mMkrNfeI1Hu9/2y5MXZYH9ObhVNf7soQJuDd8lSmj4Rg2p38wG0NoCYbvqMwhHVNbZZsDGwQ==" saltValue="Ly1iX7e+vem9UIlRYeQMFvejb5m6dHWFnLS7hQKUwd5hB3NmF5e1Tv47uB8GPsBttjYe4TnrJYBzSePefDXP1w==" spinCount="100000" sheet="1" objects="1" scenarios="1" formatColumns="0" formatRows="0" autoFilter="0"/>
  <autoFilter ref="C93:K233" xr:uid="{00000000-0009-0000-0000-000004000000}"/>
  <mergeCells count="12">
    <mergeCell ref="E86:H86"/>
    <mergeCell ref="L2:V2"/>
    <mergeCell ref="E50:H50"/>
    <mergeCell ref="E52:H52"/>
    <mergeCell ref="E54:H54"/>
    <mergeCell ref="E82:H82"/>
    <mergeCell ref="E84:H84"/>
    <mergeCell ref="E7:H7"/>
    <mergeCell ref="E9:H9"/>
    <mergeCell ref="E11:H11"/>
    <mergeCell ref="E20:H20"/>
    <mergeCell ref="E29:H29"/>
  </mergeCells>
  <hyperlinks>
    <hyperlink ref="F98" r:id="rId1" xr:uid="{00000000-0004-0000-0400-000000000000}"/>
    <hyperlink ref="F101" r:id="rId2" xr:uid="{00000000-0004-0000-0400-000001000000}"/>
    <hyperlink ref="F103" r:id="rId3" xr:uid="{00000000-0004-0000-0400-000002000000}"/>
    <hyperlink ref="F117" r:id="rId4" xr:uid="{00000000-0004-0000-0400-000003000000}"/>
    <hyperlink ref="F127" r:id="rId5" xr:uid="{00000000-0004-0000-0400-000004000000}"/>
    <hyperlink ref="F129" r:id="rId6" xr:uid="{00000000-0004-0000-0400-000005000000}"/>
    <hyperlink ref="F132" r:id="rId7" xr:uid="{00000000-0004-0000-0400-000006000000}"/>
    <hyperlink ref="F135" r:id="rId8" xr:uid="{00000000-0004-0000-0400-000007000000}"/>
    <hyperlink ref="F140" r:id="rId9" xr:uid="{00000000-0004-0000-0400-000008000000}"/>
    <hyperlink ref="F148" r:id="rId10" xr:uid="{00000000-0004-0000-0400-000009000000}"/>
    <hyperlink ref="F157" r:id="rId11" xr:uid="{00000000-0004-0000-0400-00000A000000}"/>
    <hyperlink ref="F168" r:id="rId12" xr:uid="{00000000-0004-0000-0400-00000B000000}"/>
    <hyperlink ref="F172" r:id="rId13" xr:uid="{00000000-0004-0000-0400-00000C000000}"/>
    <hyperlink ref="F176" r:id="rId14" xr:uid="{00000000-0004-0000-0400-00000D000000}"/>
    <hyperlink ref="F181" r:id="rId15" xr:uid="{00000000-0004-0000-0400-00000E000000}"/>
    <hyperlink ref="F185" r:id="rId16" xr:uid="{00000000-0004-0000-0400-00000F000000}"/>
    <hyperlink ref="F190" r:id="rId17" xr:uid="{00000000-0004-0000-0400-000010000000}"/>
    <hyperlink ref="F196" r:id="rId18" xr:uid="{00000000-0004-0000-0400-000011000000}"/>
    <hyperlink ref="F200" r:id="rId19" xr:uid="{00000000-0004-0000-0400-000012000000}"/>
    <hyperlink ref="F205" r:id="rId20" xr:uid="{00000000-0004-0000-0400-000013000000}"/>
    <hyperlink ref="F208" r:id="rId21" xr:uid="{00000000-0004-0000-0400-000014000000}"/>
    <hyperlink ref="F210" r:id="rId22" xr:uid="{00000000-0004-0000-0400-000015000000}"/>
    <hyperlink ref="F214" r:id="rId23" xr:uid="{00000000-0004-0000-0400-000016000000}"/>
    <hyperlink ref="F218" r:id="rId24" xr:uid="{00000000-0004-0000-0400-000017000000}"/>
    <hyperlink ref="F221" r:id="rId25" xr:uid="{00000000-0004-0000-0400-000018000000}"/>
    <hyperlink ref="F224" r:id="rId26" xr:uid="{00000000-0004-0000-0400-000019000000}"/>
    <hyperlink ref="F226" r:id="rId27" xr:uid="{00000000-0004-0000-0400-00001A000000}"/>
    <hyperlink ref="F230" r:id="rId28" xr:uid="{00000000-0004-0000-0400-00001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95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99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279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999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ROUNDUP((SUM(BE86:BE94)),  2)</f>
        <v>0</v>
      </c>
      <c r="I35" s="94">
        <v>0.21</v>
      </c>
      <c r="J35" s="84">
        <f>ROUNDUP(((SUM(BE86:BE94))*I35),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ROUNDUP((SUM(BF86:BF94)),  2)</f>
        <v>0</v>
      </c>
      <c r="I36" s="94">
        <v>0.15</v>
      </c>
      <c r="J36" s="84">
        <f>ROUNDUP(((SUM(BF86:BF94))*I36),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ROUNDUP((SUM(BH86:BH94)),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ROUNDUP((SUM(BI86:BI94)),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279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SO 01.4 - ČOV - Zkapacitnění přípojky NN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279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SO 01.4 - ČOV - Zkapacitnění přípojky NN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SUM(P88:P94)</f>
        <v>0</v>
      </c>
      <c r="R87" s="126">
        <f>SUM(R88:R94)</f>
        <v>0</v>
      </c>
      <c r="T87" s="127">
        <f>SUM(T88:T94)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SUM(BK88:BK94)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1000</v>
      </c>
      <c r="F88" s="134" t="s">
        <v>1001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1002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1003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5" customFormat="1" x14ac:dyDescent="0.2">
      <c r="B90" s="185"/>
      <c r="D90" s="150" t="s">
        <v>237</v>
      </c>
      <c r="E90" s="186" t="s">
        <v>19</v>
      </c>
      <c r="F90" s="187" t="s">
        <v>1004</v>
      </c>
      <c r="H90" s="186" t="s">
        <v>19</v>
      </c>
      <c r="I90" s="188"/>
      <c r="L90" s="185"/>
      <c r="M90" s="189"/>
      <c r="T90" s="190"/>
      <c r="AT90" s="186" t="s">
        <v>237</v>
      </c>
      <c r="AU90" s="186" t="s">
        <v>81</v>
      </c>
      <c r="AV90" s="15" t="s">
        <v>81</v>
      </c>
      <c r="AW90" s="15" t="s">
        <v>33</v>
      </c>
      <c r="AX90" s="15" t="s">
        <v>73</v>
      </c>
      <c r="AY90" s="186" t="s">
        <v>226</v>
      </c>
    </row>
    <row r="91" spans="2:65" s="12" customFormat="1" x14ac:dyDescent="0.2">
      <c r="B91" s="149"/>
      <c r="D91" s="150" t="s">
        <v>237</v>
      </c>
      <c r="E91" s="151" t="s">
        <v>19</v>
      </c>
      <c r="F91" s="152" t="s">
        <v>1005</v>
      </c>
      <c r="H91" s="153">
        <v>1</v>
      </c>
      <c r="I91" s="154"/>
      <c r="L91" s="149"/>
      <c r="M91" s="155"/>
      <c r="T91" s="156"/>
      <c r="AT91" s="151" t="s">
        <v>237</v>
      </c>
      <c r="AU91" s="151" t="s">
        <v>81</v>
      </c>
      <c r="AV91" s="12" t="s">
        <v>83</v>
      </c>
      <c r="AW91" s="12" t="s">
        <v>33</v>
      </c>
      <c r="AX91" s="12" t="s">
        <v>81</v>
      </c>
      <c r="AY91" s="151" t="s">
        <v>226</v>
      </c>
    </row>
    <row r="92" spans="2:65" s="1" customFormat="1" ht="16.5" customHeight="1" x14ac:dyDescent="0.2">
      <c r="B92" s="33"/>
      <c r="C92" s="175" t="s">
        <v>83</v>
      </c>
      <c r="D92" s="175" t="s">
        <v>331</v>
      </c>
      <c r="E92" s="176" t="s">
        <v>1006</v>
      </c>
      <c r="F92" s="177" t="s">
        <v>1007</v>
      </c>
      <c r="G92" s="178" t="s">
        <v>793</v>
      </c>
      <c r="H92" s="179">
        <v>1</v>
      </c>
      <c r="I92" s="180"/>
      <c r="J92" s="181">
        <f>ROUND(I92*H92,2)</f>
        <v>0</v>
      </c>
      <c r="K92" s="177" t="s">
        <v>19</v>
      </c>
      <c r="L92" s="182"/>
      <c r="M92" s="183" t="s">
        <v>19</v>
      </c>
      <c r="N92" s="184" t="s">
        <v>44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83</v>
      </c>
      <c r="AT92" s="143" t="s">
        <v>331</v>
      </c>
      <c r="AU92" s="143" t="s">
        <v>81</v>
      </c>
      <c r="AY92" s="18" t="s">
        <v>226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81</v>
      </c>
      <c r="BK92" s="144">
        <f>ROUND(I92*H92,2)</f>
        <v>0</v>
      </c>
      <c r="BL92" s="18" t="s">
        <v>81</v>
      </c>
      <c r="BM92" s="143" t="s">
        <v>1008</v>
      </c>
    </row>
    <row r="93" spans="2:65" s="15" customFormat="1" x14ac:dyDescent="0.2">
      <c r="B93" s="185"/>
      <c r="D93" s="150" t="s">
        <v>237</v>
      </c>
      <c r="E93" s="186" t="s">
        <v>19</v>
      </c>
      <c r="F93" s="187" t="s">
        <v>1004</v>
      </c>
      <c r="H93" s="186" t="s">
        <v>19</v>
      </c>
      <c r="I93" s="188"/>
      <c r="L93" s="185"/>
      <c r="M93" s="189"/>
      <c r="T93" s="190"/>
      <c r="AT93" s="186" t="s">
        <v>237</v>
      </c>
      <c r="AU93" s="186" t="s">
        <v>81</v>
      </c>
      <c r="AV93" s="15" t="s">
        <v>81</v>
      </c>
      <c r="AW93" s="15" t="s">
        <v>33</v>
      </c>
      <c r="AX93" s="15" t="s">
        <v>73</v>
      </c>
      <c r="AY93" s="186" t="s">
        <v>226</v>
      </c>
    </row>
    <row r="94" spans="2:65" s="12" customFormat="1" x14ac:dyDescent="0.2">
      <c r="B94" s="149"/>
      <c r="D94" s="150" t="s">
        <v>237</v>
      </c>
      <c r="E94" s="151" t="s">
        <v>19</v>
      </c>
      <c r="F94" s="152" t="s">
        <v>1005</v>
      </c>
      <c r="H94" s="153">
        <v>1</v>
      </c>
      <c r="I94" s="154"/>
      <c r="L94" s="149"/>
      <c r="M94" s="191"/>
      <c r="N94" s="192"/>
      <c r="O94" s="192"/>
      <c r="P94" s="192"/>
      <c r="Q94" s="192"/>
      <c r="R94" s="192"/>
      <c r="S94" s="192"/>
      <c r="T94" s="193"/>
      <c r="AT94" s="151" t="s">
        <v>237</v>
      </c>
      <c r="AU94" s="151" t="s">
        <v>81</v>
      </c>
      <c r="AV94" s="12" t="s">
        <v>83</v>
      </c>
      <c r="AW94" s="12" t="s">
        <v>33</v>
      </c>
      <c r="AX94" s="12" t="s">
        <v>81</v>
      </c>
      <c r="AY94" s="151" t="s">
        <v>226</v>
      </c>
    </row>
    <row r="95" spans="2:65" s="1" customFormat="1" ht="6.95" customHeight="1" x14ac:dyDescent="0.2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33"/>
    </row>
  </sheetData>
  <sheetProtection algorithmName="SHA-512" hashValue="vFEL0LJLOptOZPT0OKTy99ziEqcPS4LmO5aHkrPpuJW/dsOLoA6V/hX5YFd2HgoN+jwFPWjszAT1ieW87O9qrw==" saltValue="g+JYUC3BMt2oSz85RzPqRYMT9uf1hCXroznTiVYlRiuKRANcJ1i1YBTzBgsrzyfyowNta0SzSBeCbBV0cS0tKw==" spinCount="100000" sheet="1" objects="1" scenarios="1" formatColumns="0" formatRows="0" autoFilter="0"/>
  <autoFilter ref="C85:K94" xr:uid="{00000000-0009-0000-0000-000005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106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1010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01.1 - Čerpací jímka + mechanické předčištění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01.1 - Čerpací jímka + mechanické předčištění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1011</v>
      </c>
      <c r="F88" s="134" t="s">
        <v>1012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1013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1016</v>
      </c>
      <c r="F91" s="177" t="s">
        <v>1017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1018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1019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kReu6onHfUObdwleZDSunc/WmLSR2Fe/fjHUcCpdOCGWkc9xsbsRraYSpQ8EKXEtX5P0DPH/fH9Orcyh0IOGkQ==" saltValue="gRSYPLjXMx01NWqKEzQyELTQ0EB2iuBEZZxBJgHQoH9k/6fHR510DDclU9/u2isjbJf7i7ieNXduXdzhBupyeA==" spinCount="100000" sheet="1" objects="1" scenarios="1" formatColumns="0" formatRows="0" autoFilter="0"/>
  <autoFilter ref="C85:K93" xr:uid="{00000000-0009-0000-0000-000006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109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1020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01.2 - Biologické čištění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01.2 - Biologické čištění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1021</v>
      </c>
      <c r="F88" s="134" t="s">
        <v>1022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1023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1024</v>
      </c>
      <c r="F91" s="177" t="s">
        <v>1025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1026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HpLIjvMEnaPtWLKQEabwmE7Aa7RvXRILvSEKV+v1LR2vbX6m7KupYkgMtRTcNDn2ITK+A5o1kaDNTvE22zFu1Q==" saltValue="hmBpoZgfz3nj1n7u7iSCeRCPYz8M9DZIC+KhqLk2CUN9BhwFJu4ZX0B8sAs8CnrAno/YaGdKDVtHZ9cp6JgSSg==" spinCount="100000" sheet="1" objects="1" scenarios="1" formatColumns="0" formatRows="0" autoFilter="0"/>
  <autoFilter ref="C85:K93" xr:uid="{00000000-0009-0000-0000-000007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94"/>
  <sheetViews>
    <sheetView showGridLines="0" workbookViewId="0"/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AT2" s="18" t="s">
        <v>112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83</v>
      </c>
    </row>
    <row r="4" spans="2:46" ht="24.95" customHeight="1" x14ac:dyDescent="0.2">
      <c r="B4" s="21"/>
      <c r="D4" s="22" t="s">
        <v>202</v>
      </c>
      <c r="L4" s="21"/>
      <c r="M4" s="91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16.5" customHeight="1" x14ac:dyDescent="0.2">
      <c r="B7" s="21"/>
      <c r="E7" s="610" t="str">
        <f>'Rekapitulace stavby'!K6</f>
        <v>Malšovice - Kanalizace a ČOV II.etapa_ČOV 820EO</v>
      </c>
      <c r="F7" s="611"/>
      <c r="G7" s="611"/>
      <c r="H7" s="611"/>
      <c r="L7" s="21"/>
    </row>
    <row r="8" spans="2:46" ht="12" customHeight="1" x14ac:dyDescent="0.2">
      <c r="B8" s="21"/>
      <c r="D8" s="28" t="s">
        <v>203</v>
      </c>
      <c r="L8" s="21"/>
    </row>
    <row r="9" spans="2:46" s="1" customFormat="1" ht="16.5" customHeight="1" x14ac:dyDescent="0.2">
      <c r="B9" s="33"/>
      <c r="E9" s="610" t="s">
        <v>1009</v>
      </c>
      <c r="F9" s="609"/>
      <c r="G9" s="609"/>
      <c r="H9" s="609"/>
      <c r="L9" s="33"/>
    </row>
    <row r="10" spans="2:46" s="1" customFormat="1" ht="12" customHeight="1" x14ac:dyDescent="0.2">
      <c r="B10" s="33"/>
      <c r="D10" s="28" t="s">
        <v>280</v>
      </c>
      <c r="L10" s="33"/>
    </row>
    <row r="11" spans="2:46" s="1" customFormat="1" ht="16.5" customHeight="1" x14ac:dyDescent="0.2">
      <c r="B11" s="33"/>
      <c r="E11" s="582" t="s">
        <v>1027</v>
      </c>
      <c r="F11" s="609"/>
      <c r="G11" s="609"/>
      <c r="H11" s="609"/>
      <c r="L11" s="33"/>
    </row>
    <row r="12" spans="2:46" s="1" customFormat="1" x14ac:dyDescent="0.2">
      <c r="B12" s="33"/>
      <c r="L12" s="33"/>
    </row>
    <row r="13" spans="2:46" s="1" customFormat="1" ht="12" customHeight="1" x14ac:dyDescent="0.2">
      <c r="B13" s="33"/>
      <c r="D13" s="28" t="s">
        <v>18</v>
      </c>
      <c r="F13" s="26" t="s">
        <v>19</v>
      </c>
      <c r="I13" s="28" t="s">
        <v>20</v>
      </c>
      <c r="J13" s="26" t="s">
        <v>19</v>
      </c>
      <c r="L13" s="33"/>
    </row>
    <row r="14" spans="2:46" s="1" customFormat="1" ht="12" customHeight="1" x14ac:dyDescent="0.2">
      <c r="B14" s="33"/>
      <c r="D14" s="28" t="s">
        <v>21</v>
      </c>
      <c r="F14" s="26" t="s">
        <v>22</v>
      </c>
      <c r="I14" s="28" t="s">
        <v>23</v>
      </c>
      <c r="J14" s="50" t="str">
        <f>'Rekapitulace stavby'!AN8</f>
        <v>21. 12. 2022</v>
      </c>
      <c r="L14" s="33"/>
    </row>
    <row r="15" spans="2:46" s="1" customFormat="1" ht="10.9" customHeight="1" x14ac:dyDescent="0.2">
      <c r="B15" s="33"/>
      <c r="L15" s="33"/>
    </row>
    <row r="16" spans="2:46" s="1" customFormat="1" ht="12" customHeight="1" x14ac:dyDescent="0.2">
      <c r="B16" s="33"/>
      <c r="D16" s="28" t="s">
        <v>25</v>
      </c>
      <c r="I16" s="28" t="s">
        <v>26</v>
      </c>
      <c r="J16" s="26" t="s">
        <v>19</v>
      </c>
      <c r="L16" s="33"/>
    </row>
    <row r="17" spans="2:12" s="1" customFormat="1" ht="18" customHeight="1" x14ac:dyDescent="0.2">
      <c r="B17" s="33"/>
      <c r="E17" s="26" t="s">
        <v>27</v>
      </c>
      <c r="I17" s="28" t="s">
        <v>28</v>
      </c>
      <c r="J17" s="26" t="s">
        <v>19</v>
      </c>
      <c r="L17" s="33"/>
    </row>
    <row r="18" spans="2:12" s="1" customFormat="1" ht="6.95" customHeight="1" x14ac:dyDescent="0.2">
      <c r="B18" s="33"/>
      <c r="L18" s="33"/>
    </row>
    <row r="19" spans="2:12" s="1" customFormat="1" ht="12" customHeight="1" x14ac:dyDescent="0.2">
      <c r="B19" s="33"/>
      <c r="D19" s="28" t="s">
        <v>29</v>
      </c>
      <c r="I19" s="28" t="s">
        <v>26</v>
      </c>
      <c r="J19" s="29" t="str">
        <f>'Rekapitulace stavby'!AN13</f>
        <v>Vyplň údaj</v>
      </c>
      <c r="L19" s="33"/>
    </row>
    <row r="20" spans="2:12" s="1" customFormat="1" ht="18" customHeight="1" x14ac:dyDescent="0.2">
      <c r="B20" s="33"/>
      <c r="E20" s="612" t="str">
        <f>'Rekapitulace stavby'!E14</f>
        <v>Vyplň údaj</v>
      </c>
      <c r="F20" s="594"/>
      <c r="G20" s="594"/>
      <c r="H20" s="594"/>
      <c r="I20" s="28" t="s">
        <v>28</v>
      </c>
      <c r="J20" s="29" t="str">
        <f>'Rekapitulace stavby'!AN14</f>
        <v>Vyplň údaj</v>
      </c>
      <c r="L20" s="33"/>
    </row>
    <row r="21" spans="2:12" s="1" customFormat="1" ht="6.95" customHeight="1" x14ac:dyDescent="0.2">
      <c r="B21" s="33"/>
      <c r="L21" s="33"/>
    </row>
    <row r="22" spans="2:12" s="1" customFormat="1" ht="12" customHeight="1" x14ac:dyDescent="0.2">
      <c r="B22" s="33"/>
      <c r="D22" s="28" t="s">
        <v>31</v>
      </c>
      <c r="I22" s="28" t="s">
        <v>26</v>
      </c>
      <c r="J22" s="26" t="s">
        <v>19</v>
      </c>
      <c r="L22" s="33"/>
    </row>
    <row r="23" spans="2:12" s="1" customFormat="1" ht="18" customHeight="1" x14ac:dyDescent="0.2">
      <c r="B23" s="33"/>
      <c r="E23" s="26" t="s">
        <v>32</v>
      </c>
      <c r="I23" s="28" t="s">
        <v>28</v>
      </c>
      <c r="J23" s="26" t="s">
        <v>19</v>
      </c>
      <c r="L23" s="33"/>
    </row>
    <row r="24" spans="2:12" s="1" customFormat="1" ht="6.95" customHeight="1" x14ac:dyDescent="0.2">
      <c r="B24" s="33"/>
      <c r="L24" s="33"/>
    </row>
    <row r="25" spans="2:12" s="1" customFormat="1" ht="12" customHeight="1" x14ac:dyDescent="0.2">
      <c r="B25" s="33"/>
      <c r="D25" s="28" t="s">
        <v>34</v>
      </c>
      <c r="I25" s="28" t="s">
        <v>26</v>
      </c>
      <c r="J25" s="26" t="s">
        <v>19</v>
      </c>
      <c r="L25" s="33"/>
    </row>
    <row r="26" spans="2:12" s="1" customFormat="1" ht="18" customHeight="1" x14ac:dyDescent="0.2">
      <c r="B26" s="33"/>
      <c r="E26" s="26" t="s">
        <v>36</v>
      </c>
      <c r="I26" s="28" t="s">
        <v>28</v>
      </c>
      <c r="J26" s="26" t="s">
        <v>19</v>
      </c>
      <c r="L26" s="33"/>
    </row>
    <row r="27" spans="2:12" s="1" customFormat="1" ht="6.95" customHeight="1" x14ac:dyDescent="0.2">
      <c r="B27" s="33"/>
      <c r="L27" s="33"/>
    </row>
    <row r="28" spans="2:12" s="1" customFormat="1" ht="12" customHeight="1" x14ac:dyDescent="0.2">
      <c r="B28" s="33"/>
      <c r="D28" s="28" t="s">
        <v>37</v>
      </c>
      <c r="L28" s="33"/>
    </row>
    <row r="29" spans="2:12" s="7" customFormat="1" ht="16.5" customHeight="1" x14ac:dyDescent="0.2">
      <c r="B29" s="92"/>
      <c r="E29" s="598" t="s">
        <v>19</v>
      </c>
      <c r="F29" s="598"/>
      <c r="G29" s="598"/>
      <c r="H29" s="598"/>
      <c r="L29" s="92"/>
    </row>
    <row r="30" spans="2:12" s="1" customFormat="1" ht="6.95" customHeight="1" x14ac:dyDescent="0.2">
      <c r="B30" s="33"/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 x14ac:dyDescent="0.2">
      <c r="B32" s="33"/>
      <c r="D32" s="93" t="s">
        <v>39</v>
      </c>
      <c r="J32" s="64">
        <f>ROUNDUP(J86, 2)</f>
        <v>0</v>
      </c>
      <c r="L32" s="33"/>
    </row>
    <row r="33" spans="2:12" s="1" customFormat="1" ht="6.95" customHeight="1" x14ac:dyDescent="0.2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 x14ac:dyDescent="0.2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 x14ac:dyDescent="0.2">
      <c r="B35" s="33"/>
      <c r="D35" s="53" t="s">
        <v>43</v>
      </c>
      <c r="E35" s="28" t="s">
        <v>44</v>
      </c>
      <c r="F35" s="84">
        <f>ROUNDUP((SUM(BE86:BE93)),  2)</f>
        <v>0</v>
      </c>
      <c r="I35" s="94">
        <v>0.21</v>
      </c>
      <c r="J35" s="84">
        <f>ROUNDUP(((SUM(BE86:BE93))*I35),  2)</f>
        <v>0</v>
      </c>
      <c r="L35" s="33"/>
    </row>
    <row r="36" spans="2:12" s="1" customFormat="1" ht="14.45" customHeight="1" x14ac:dyDescent="0.2">
      <c r="B36" s="33"/>
      <c r="E36" s="28" t="s">
        <v>45</v>
      </c>
      <c r="F36" s="84">
        <f>ROUNDUP((SUM(BF86:BF93)),  2)</f>
        <v>0</v>
      </c>
      <c r="I36" s="94">
        <v>0.15</v>
      </c>
      <c r="J36" s="84">
        <f>ROUNDUP(((SUM(BF86:BF93))*I36),  2)</f>
        <v>0</v>
      </c>
      <c r="L36" s="33"/>
    </row>
    <row r="37" spans="2:12" s="1" customFormat="1" ht="14.45" hidden="1" customHeight="1" x14ac:dyDescent="0.2">
      <c r="B37" s="33"/>
      <c r="E37" s="28" t="s">
        <v>46</v>
      </c>
      <c r="F37" s="84">
        <f>ROUNDUP((SUM(BG86:BG93)),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 x14ac:dyDescent="0.2">
      <c r="B38" s="33"/>
      <c r="E38" s="28" t="s">
        <v>47</v>
      </c>
      <c r="F38" s="84">
        <f>ROUNDUP((SUM(BH86:BH93)),  2)</f>
        <v>0</v>
      </c>
      <c r="I38" s="94">
        <v>0.15</v>
      </c>
      <c r="J38" s="84">
        <f>0</f>
        <v>0</v>
      </c>
      <c r="L38" s="33"/>
    </row>
    <row r="39" spans="2:12" s="1" customFormat="1" ht="14.45" hidden="1" customHeight="1" x14ac:dyDescent="0.2">
      <c r="B39" s="33"/>
      <c r="E39" s="28" t="s">
        <v>48</v>
      </c>
      <c r="F39" s="84">
        <f>ROUNDUP((SUM(BI86:BI93)),  2)</f>
        <v>0</v>
      </c>
      <c r="I39" s="94">
        <v>0</v>
      </c>
      <c r="J39" s="84">
        <f>0</f>
        <v>0</v>
      </c>
      <c r="L39" s="33"/>
    </row>
    <row r="40" spans="2:12" s="1" customFormat="1" ht="6.95" customHeight="1" x14ac:dyDescent="0.2">
      <c r="B40" s="33"/>
      <c r="L40" s="33"/>
    </row>
    <row r="41" spans="2:12" s="1" customFormat="1" ht="25.35" customHeight="1" x14ac:dyDescent="0.2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 x14ac:dyDescent="0.2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 x14ac:dyDescent="0.2">
      <c r="B47" s="33"/>
      <c r="C47" s="22" t="s">
        <v>205</v>
      </c>
      <c r="L47" s="33"/>
    </row>
    <row r="48" spans="2:12" s="1" customFormat="1" ht="6.95" customHeight="1" x14ac:dyDescent="0.2">
      <c r="B48" s="33"/>
      <c r="L48" s="33"/>
    </row>
    <row r="49" spans="2:47" s="1" customFormat="1" ht="12" customHeight="1" x14ac:dyDescent="0.2">
      <c r="B49" s="33"/>
      <c r="C49" s="28" t="s">
        <v>16</v>
      </c>
      <c r="L49" s="33"/>
    </row>
    <row r="50" spans="2:47" s="1" customFormat="1" ht="16.5" customHeight="1" x14ac:dyDescent="0.2">
      <c r="B50" s="33"/>
      <c r="E50" s="610" t="str">
        <f>E7</f>
        <v>Malšovice - Kanalizace a ČOV II.etapa_ČOV 820EO</v>
      </c>
      <c r="F50" s="611"/>
      <c r="G50" s="611"/>
      <c r="H50" s="611"/>
      <c r="L50" s="33"/>
    </row>
    <row r="51" spans="2:47" ht="12" customHeight="1" x14ac:dyDescent="0.2">
      <c r="B51" s="21"/>
      <c r="C51" s="28" t="s">
        <v>203</v>
      </c>
      <c r="L51" s="21"/>
    </row>
    <row r="52" spans="2:47" s="1" customFormat="1" ht="16.5" customHeight="1" x14ac:dyDescent="0.2">
      <c r="B52" s="33"/>
      <c r="E52" s="610" t="s">
        <v>1009</v>
      </c>
      <c r="F52" s="609"/>
      <c r="G52" s="609"/>
      <c r="H52" s="609"/>
      <c r="L52" s="33"/>
    </row>
    <row r="53" spans="2:47" s="1" customFormat="1" ht="12" customHeight="1" x14ac:dyDescent="0.2">
      <c r="B53" s="33"/>
      <c r="C53" s="28" t="s">
        <v>280</v>
      </c>
      <c r="L53" s="33"/>
    </row>
    <row r="54" spans="2:47" s="1" customFormat="1" ht="16.5" customHeight="1" x14ac:dyDescent="0.2">
      <c r="B54" s="33"/>
      <c r="E54" s="582" t="str">
        <f>E11</f>
        <v>DPS 01.3 - Dmychárna</v>
      </c>
      <c r="F54" s="609"/>
      <c r="G54" s="609"/>
      <c r="H54" s="609"/>
      <c r="L54" s="33"/>
    </row>
    <row r="55" spans="2:47" s="1" customFormat="1" ht="6.95" customHeight="1" x14ac:dyDescent="0.2">
      <c r="B55" s="33"/>
      <c r="L55" s="33"/>
    </row>
    <row r="56" spans="2:47" s="1" customFormat="1" ht="12" customHeight="1" x14ac:dyDescent="0.2">
      <c r="B56" s="33"/>
      <c r="C56" s="28" t="s">
        <v>21</v>
      </c>
      <c r="F56" s="26" t="str">
        <f>F14</f>
        <v>Malšovice</v>
      </c>
      <c r="I56" s="28" t="s">
        <v>23</v>
      </c>
      <c r="J56" s="50" t="str">
        <f>IF(J14="","",J14)</f>
        <v>21. 12. 2022</v>
      </c>
      <c r="L56" s="33"/>
    </row>
    <row r="57" spans="2:47" s="1" customFormat="1" ht="6.95" customHeight="1" x14ac:dyDescent="0.2">
      <c r="B57" s="33"/>
      <c r="L57" s="33"/>
    </row>
    <row r="58" spans="2:47" s="1" customFormat="1" ht="25.7" customHeight="1" x14ac:dyDescent="0.2">
      <c r="B58" s="33"/>
      <c r="C58" s="28" t="s">
        <v>25</v>
      </c>
      <c r="F58" s="26" t="str">
        <f>E17</f>
        <v>Obec Malšovice</v>
      </c>
      <c r="I58" s="28" t="s">
        <v>31</v>
      </c>
      <c r="J58" s="31" t="str">
        <f>E23</f>
        <v>AZ Consult spol. s r.o.</v>
      </c>
      <c r="L58" s="33"/>
    </row>
    <row r="59" spans="2:47" s="1" customFormat="1" ht="15.2" customHeight="1" x14ac:dyDescent="0.2">
      <c r="B59" s="33"/>
      <c r="C59" s="28" t="s">
        <v>29</v>
      </c>
      <c r="F59" s="26" t="str">
        <f>IF(E20="","",E20)</f>
        <v>Vyplň údaj</v>
      </c>
      <c r="I59" s="28" t="s">
        <v>34</v>
      </c>
      <c r="J59" s="31" t="str">
        <f>E26</f>
        <v>Dagmar Sedláčková</v>
      </c>
      <c r="L59" s="33"/>
    </row>
    <row r="60" spans="2:47" s="1" customFormat="1" ht="10.35" customHeight="1" x14ac:dyDescent="0.2">
      <c r="B60" s="33"/>
      <c r="L60" s="33"/>
    </row>
    <row r="61" spans="2:47" s="1" customFormat="1" ht="29.25" customHeight="1" x14ac:dyDescent="0.2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 x14ac:dyDescent="0.2">
      <c r="B62" s="33"/>
      <c r="L62" s="33"/>
    </row>
    <row r="63" spans="2:47" s="1" customFormat="1" ht="22.9" customHeight="1" x14ac:dyDescent="0.2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 x14ac:dyDescent="0.2">
      <c r="B64" s="104"/>
      <c r="D64" s="105" t="s">
        <v>288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211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16.5" customHeight="1" x14ac:dyDescent="0.2">
      <c r="B74" s="33"/>
      <c r="E74" s="610" t="str">
        <f>E7</f>
        <v>Malšovice - Kanalizace a ČOV II.etapa_ČOV 820EO</v>
      </c>
      <c r="F74" s="611"/>
      <c r="G74" s="611"/>
      <c r="H74" s="611"/>
      <c r="L74" s="33"/>
    </row>
    <row r="75" spans="2:12" ht="12" customHeight="1" x14ac:dyDescent="0.2">
      <c r="B75" s="21"/>
      <c r="C75" s="28" t="s">
        <v>203</v>
      </c>
      <c r="L75" s="21"/>
    </row>
    <row r="76" spans="2:12" s="1" customFormat="1" ht="16.5" customHeight="1" x14ac:dyDescent="0.2">
      <c r="B76" s="33"/>
      <c r="E76" s="610" t="s">
        <v>1009</v>
      </c>
      <c r="F76" s="609"/>
      <c r="G76" s="609"/>
      <c r="H76" s="609"/>
      <c r="L76" s="33"/>
    </row>
    <row r="77" spans="2:12" s="1" customFormat="1" ht="12" customHeight="1" x14ac:dyDescent="0.2">
      <c r="B77" s="33"/>
      <c r="C77" s="28" t="s">
        <v>280</v>
      </c>
      <c r="L77" s="33"/>
    </row>
    <row r="78" spans="2:12" s="1" customFormat="1" ht="16.5" customHeight="1" x14ac:dyDescent="0.2">
      <c r="B78" s="33"/>
      <c r="E78" s="582" t="str">
        <f>E11</f>
        <v>DPS 01.3 - Dmychárna</v>
      </c>
      <c r="F78" s="609"/>
      <c r="G78" s="609"/>
      <c r="H78" s="609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F14</f>
        <v>Malšovice</v>
      </c>
      <c r="I80" s="28" t="s">
        <v>23</v>
      </c>
      <c r="J80" s="50" t="str">
        <f>IF(J14="","",J14)</f>
        <v>21. 12. 2022</v>
      </c>
      <c r="L80" s="33"/>
    </row>
    <row r="81" spans="2:65" s="1" customFormat="1" ht="6.95" customHeight="1" x14ac:dyDescent="0.2">
      <c r="B81" s="33"/>
      <c r="L81" s="33"/>
    </row>
    <row r="82" spans="2:65" s="1" customFormat="1" ht="25.7" customHeight="1" x14ac:dyDescent="0.2">
      <c r="B82" s="33"/>
      <c r="C82" s="28" t="s">
        <v>25</v>
      </c>
      <c r="F82" s="26" t="str">
        <f>E17</f>
        <v>Obec Malšovice</v>
      </c>
      <c r="I82" s="28" t="s">
        <v>31</v>
      </c>
      <c r="J82" s="31" t="str">
        <f>E23</f>
        <v>AZ Consult spol. s r.o.</v>
      </c>
      <c r="L82" s="33"/>
    </row>
    <row r="83" spans="2:65" s="1" customFormat="1" ht="15.2" customHeight="1" x14ac:dyDescent="0.2">
      <c r="B83" s="33"/>
      <c r="C83" s="28" t="s">
        <v>29</v>
      </c>
      <c r="F83" s="26" t="str">
        <f>IF(E20="","",E20)</f>
        <v>Vyplň údaj</v>
      </c>
      <c r="I83" s="28" t="s">
        <v>34</v>
      </c>
      <c r="J83" s="31" t="str">
        <f>E26</f>
        <v>Dagmar Sedláčková</v>
      </c>
      <c r="L83" s="33"/>
    </row>
    <row r="84" spans="2:65" s="1" customFormat="1" ht="10.35" customHeight="1" x14ac:dyDescent="0.2">
      <c r="B84" s="33"/>
      <c r="L84" s="33"/>
    </row>
    <row r="85" spans="2:65" s="10" customFormat="1" ht="29.25" customHeight="1" x14ac:dyDescent="0.2">
      <c r="B85" s="112"/>
      <c r="C85" s="113" t="s">
        <v>212</v>
      </c>
      <c r="D85" s="114" t="s">
        <v>58</v>
      </c>
      <c r="E85" s="114" t="s">
        <v>54</v>
      </c>
      <c r="F85" s="114" t="s">
        <v>55</v>
      </c>
      <c r="G85" s="114" t="s">
        <v>213</v>
      </c>
      <c r="H85" s="114" t="s">
        <v>214</v>
      </c>
      <c r="I85" s="114" t="s">
        <v>215</v>
      </c>
      <c r="J85" s="114" t="s">
        <v>207</v>
      </c>
      <c r="K85" s="115" t="s">
        <v>216</v>
      </c>
      <c r="L85" s="112"/>
      <c r="M85" s="57" t="s">
        <v>19</v>
      </c>
      <c r="N85" s="58" t="s">
        <v>43</v>
      </c>
      <c r="O85" s="58" t="s">
        <v>217</v>
      </c>
      <c r="P85" s="58" t="s">
        <v>218</v>
      </c>
      <c r="Q85" s="58" t="s">
        <v>219</v>
      </c>
      <c r="R85" s="58" t="s">
        <v>220</v>
      </c>
      <c r="S85" s="58" t="s">
        <v>221</v>
      </c>
      <c r="T85" s="59" t="s">
        <v>222</v>
      </c>
    </row>
    <row r="86" spans="2:65" s="1" customFormat="1" ht="22.9" customHeight="1" x14ac:dyDescent="0.25">
      <c r="B86" s="33"/>
      <c r="C86" s="62" t="s">
        <v>223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 x14ac:dyDescent="0.2">
      <c r="B87" s="120"/>
      <c r="D87" s="121" t="s">
        <v>72</v>
      </c>
      <c r="E87" s="122" t="s">
        <v>331</v>
      </c>
      <c r="F87" s="122" t="s">
        <v>529</v>
      </c>
      <c r="I87" s="123"/>
      <c r="J87" s="124">
        <f>BK87</f>
        <v>0</v>
      </c>
      <c r="L87" s="120"/>
      <c r="M87" s="125"/>
      <c r="P87" s="126">
        <f>SUM(P88:P93)</f>
        <v>0</v>
      </c>
      <c r="R87" s="126">
        <f>SUM(R88:R93)</f>
        <v>0</v>
      </c>
      <c r="T87" s="127">
        <f>SUM(T88:T93)</f>
        <v>0</v>
      </c>
      <c r="AR87" s="121" t="s">
        <v>246</v>
      </c>
      <c r="AT87" s="128" t="s">
        <v>72</v>
      </c>
      <c r="AU87" s="128" t="s">
        <v>73</v>
      </c>
      <c r="AY87" s="121" t="s">
        <v>226</v>
      </c>
      <c r="BK87" s="129">
        <f>SUM(BK88:BK93)</f>
        <v>0</v>
      </c>
    </row>
    <row r="88" spans="2:65" s="1" customFormat="1" ht="16.5" customHeight="1" x14ac:dyDescent="0.2">
      <c r="B88" s="33"/>
      <c r="C88" s="132" t="s">
        <v>81</v>
      </c>
      <c r="D88" s="132" t="s">
        <v>228</v>
      </c>
      <c r="E88" s="133" t="s">
        <v>1028</v>
      </c>
      <c r="F88" s="134" t="s">
        <v>1029</v>
      </c>
      <c r="G88" s="135" t="s">
        <v>793</v>
      </c>
      <c r="H88" s="136">
        <v>1</v>
      </c>
      <c r="I88" s="137"/>
      <c r="J88" s="138">
        <f>ROUND(I88*H88,2)</f>
        <v>0</v>
      </c>
      <c r="K88" s="134" t="s">
        <v>19</v>
      </c>
      <c r="L88" s="33"/>
      <c r="M88" s="139" t="s">
        <v>19</v>
      </c>
      <c r="N88" s="140" t="s">
        <v>44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81</v>
      </c>
      <c r="AT88" s="143" t="s">
        <v>228</v>
      </c>
      <c r="AU88" s="143" t="s">
        <v>81</v>
      </c>
      <c r="AY88" s="18" t="s">
        <v>226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81</v>
      </c>
      <c r="BK88" s="144">
        <f>ROUND(I88*H88,2)</f>
        <v>0</v>
      </c>
      <c r="BL88" s="18" t="s">
        <v>81</v>
      </c>
      <c r="BM88" s="143" t="s">
        <v>1030</v>
      </c>
    </row>
    <row r="89" spans="2:65" s="15" customFormat="1" x14ac:dyDescent="0.2">
      <c r="B89" s="185"/>
      <c r="D89" s="150" t="s">
        <v>237</v>
      </c>
      <c r="E89" s="186" t="s">
        <v>19</v>
      </c>
      <c r="F89" s="187" t="s">
        <v>1014</v>
      </c>
      <c r="H89" s="186" t="s">
        <v>19</v>
      </c>
      <c r="I89" s="188"/>
      <c r="L89" s="185"/>
      <c r="M89" s="189"/>
      <c r="T89" s="190"/>
      <c r="AT89" s="186" t="s">
        <v>237</v>
      </c>
      <c r="AU89" s="186" t="s">
        <v>81</v>
      </c>
      <c r="AV89" s="15" t="s">
        <v>81</v>
      </c>
      <c r="AW89" s="15" t="s">
        <v>33</v>
      </c>
      <c r="AX89" s="15" t="s">
        <v>73</v>
      </c>
      <c r="AY89" s="186" t="s">
        <v>226</v>
      </c>
    </row>
    <row r="90" spans="2:65" s="12" customFormat="1" x14ac:dyDescent="0.2">
      <c r="B90" s="149"/>
      <c r="D90" s="150" t="s">
        <v>237</v>
      </c>
      <c r="E90" s="151" t="s">
        <v>19</v>
      </c>
      <c r="F90" s="152" t="s">
        <v>1015</v>
      </c>
      <c r="H90" s="153">
        <v>1</v>
      </c>
      <c r="I90" s="154"/>
      <c r="L90" s="149"/>
      <c r="M90" s="155"/>
      <c r="T90" s="156"/>
      <c r="AT90" s="151" t="s">
        <v>237</v>
      </c>
      <c r="AU90" s="151" t="s">
        <v>81</v>
      </c>
      <c r="AV90" s="12" t="s">
        <v>83</v>
      </c>
      <c r="AW90" s="12" t="s">
        <v>33</v>
      </c>
      <c r="AX90" s="12" t="s">
        <v>81</v>
      </c>
      <c r="AY90" s="151" t="s">
        <v>226</v>
      </c>
    </row>
    <row r="91" spans="2:65" s="1" customFormat="1" ht="16.5" customHeight="1" x14ac:dyDescent="0.2">
      <c r="B91" s="33"/>
      <c r="C91" s="175" t="s">
        <v>83</v>
      </c>
      <c r="D91" s="175" t="s">
        <v>331</v>
      </c>
      <c r="E91" s="176" t="s">
        <v>1031</v>
      </c>
      <c r="F91" s="177" t="s">
        <v>1032</v>
      </c>
      <c r="G91" s="178" t="s">
        <v>793</v>
      </c>
      <c r="H91" s="179">
        <v>1</v>
      </c>
      <c r="I91" s="180"/>
      <c r="J91" s="181">
        <f>ROUND(I91*H91,2)</f>
        <v>0</v>
      </c>
      <c r="K91" s="177" t="s">
        <v>19</v>
      </c>
      <c r="L91" s="182"/>
      <c r="M91" s="183" t="s">
        <v>19</v>
      </c>
      <c r="N91" s="184" t="s">
        <v>44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83</v>
      </c>
      <c r="AT91" s="143" t="s">
        <v>331</v>
      </c>
      <c r="AU91" s="143" t="s">
        <v>81</v>
      </c>
      <c r="AY91" s="18" t="s">
        <v>226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81</v>
      </c>
      <c r="BK91" s="144">
        <f>ROUND(I91*H91,2)</f>
        <v>0</v>
      </c>
      <c r="BL91" s="18" t="s">
        <v>81</v>
      </c>
      <c r="BM91" s="143" t="s">
        <v>1033</v>
      </c>
    </row>
    <row r="92" spans="2:65" s="15" customFormat="1" x14ac:dyDescent="0.2">
      <c r="B92" s="185"/>
      <c r="D92" s="150" t="s">
        <v>237</v>
      </c>
      <c r="E92" s="186" t="s">
        <v>19</v>
      </c>
      <c r="F92" s="187" t="s">
        <v>1014</v>
      </c>
      <c r="H92" s="186" t="s">
        <v>19</v>
      </c>
      <c r="I92" s="188"/>
      <c r="L92" s="185"/>
      <c r="M92" s="189"/>
      <c r="T92" s="190"/>
      <c r="AT92" s="186" t="s">
        <v>237</v>
      </c>
      <c r="AU92" s="186" t="s">
        <v>81</v>
      </c>
      <c r="AV92" s="15" t="s">
        <v>81</v>
      </c>
      <c r="AW92" s="15" t="s">
        <v>33</v>
      </c>
      <c r="AX92" s="15" t="s">
        <v>73</v>
      </c>
      <c r="AY92" s="186" t="s">
        <v>226</v>
      </c>
    </row>
    <row r="93" spans="2:65" s="12" customFormat="1" x14ac:dyDescent="0.2">
      <c r="B93" s="149"/>
      <c r="D93" s="150" t="s">
        <v>237</v>
      </c>
      <c r="E93" s="151" t="s">
        <v>19</v>
      </c>
      <c r="F93" s="152" t="s">
        <v>1015</v>
      </c>
      <c r="H93" s="153">
        <v>1</v>
      </c>
      <c r="I93" s="154"/>
      <c r="L93" s="149"/>
      <c r="M93" s="191"/>
      <c r="N93" s="192"/>
      <c r="O93" s="192"/>
      <c r="P93" s="192"/>
      <c r="Q93" s="192"/>
      <c r="R93" s="192"/>
      <c r="S93" s="192"/>
      <c r="T93" s="193"/>
      <c r="AT93" s="151" t="s">
        <v>237</v>
      </c>
      <c r="AU93" s="151" t="s">
        <v>81</v>
      </c>
      <c r="AV93" s="12" t="s">
        <v>83</v>
      </c>
      <c r="AW93" s="12" t="s">
        <v>33</v>
      </c>
      <c r="AX93" s="12" t="s">
        <v>81</v>
      </c>
      <c r="AY93" s="151" t="s">
        <v>226</v>
      </c>
    </row>
    <row r="94" spans="2:65" s="1" customFormat="1" ht="6.95" customHeight="1" x14ac:dyDescent="0.2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</sheetData>
  <sheetProtection algorithmName="SHA-512" hashValue="Bx2CBFjanBc6iRlM825IjErg6tu88PXvRzdYliVfFyh+TLnKbicvbeTxY/lL2dtetbGJk79g4cGEueECB4iJtA==" saltValue="CcOU07dpCh42M35MUDKcDb8zW97mxMigacaFQqg0HpdMYuClXWdSsYP4XwMKIuh97AybsPVSx/AJSX6fKSrWsg==" spinCount="100000" sheet="1" objects="1" scenarios="1" formatColumns="0" formatRows="0" autoFilter="0"/>
  <autoFilter ref="C85:K93" xr:uid="{00000000-0009-0000-0000-000008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80</vt:i4>
      </vt:variant>
    </vt:vector>
  </HeadingPairs>
  <TitlesOfParts>
    <vt:vector size="123" baseType="lpstr">
      <vt:lpstr>Rekapitulace stavby</vt:lpstr>
      <vt:lpstr>SO 00 - Příprava území</vt:lpstr>
      <vt:lpstr>SO 01.1 - ČOV - HTÚ, KTÚ,...</vt:lpstr>
      <vt:lpstr>SO 01.2 - ČOV - Stavební ...</vt:lpstr>
      <vt:lpstr>SO 01.3 - ČOV - Trubní ro...</vt:lpstr>
      <vt:lpstr>SO 01.4 - ČOV - Zkapacitn...</vt:lpstr>
      <vt:lpstr>DPS 01.1 - Čerpací jímka ...</vt:lpstr>
      <vt:lpstr>DPS 01.2 - Biologické čiš...</vt:lpstr>
      <vt:lpstr>DPS 01.3 - Dmychárna</vt:lpstr>
      <vt:lpstr>DPS 01.4 - Kalové hospodá...</vt:lpstr>
      <vt:lpstr>DPS 01.5 - Měrný objekt</vt:lpstr>
      <vt:lpstr>DPS 01.6 - Zhotovení tech...</vt:lpstr>
      <vt:lpstr>DPS 01.6.01 - Demontáže a...</vt:lpstr>
      <vt:lpstr>DPS 01.6.02 - Potrubí a a...</vt:lpstr>
      <vt:lpstr>DPS 01.6.1 - Technologick...</vt:lpstr>
      <vt:lpstr>DPS 01.7 - Ostatní</vt:lpstr>
      <vt:lpstr>ČOV technologie</vt:lpstr>
      <vt:lpstr>SO 02 - ČSOV 1 Malšovice ...</vt:lpstr>
      <vt:lpstr>01 - PS 02 ČSOV 1</vt:lpstr>
      <vt:lpstr>SO 03 - ČSOV 2 Malšovice ...</vt:lpstr>
      <vt:lpstr>01 - PS 03 ČSOV 2</vt:lpstr>
      <vt:lpstr>SO 04.1 - Přípojky</vt:lpstr>
      <vt:lpstr>SO 04A - Kanalizace - gra...</vt:lpstr>
      <vt:lpstr>SO 04A1 - Kanalizace - gr...</vt:lpstr>
      <vt:lpstr>SO 04A2 - Kanalizace - gr...</vt:lpstr>
      <vt:lpstr>SO 04A3 - Kanalizace - gr...</vt:lpstr>
      <vt:lpstr>SO 04A3-1 - Kanalizace - ...</vt:lpstr>
      <vt:lpstr>SO 04A4 - Kanalizace - gr...</vt:lpstr>
      <vt:lpstr>SO 04A5 - Kanalizace - gr...</vt:lpstr>
      <vt:lpstr>SO 04A6 - Kanalizace - gr...</vt:lpstr>
      <vt:lpstr>SO 04B - Kanalizace - gra...</vt:lpstr>
      <vt:lpstr>SO 04V - Oprava stávající...</vt:lpstr>
      <vt:lpstr>SO 04B1 - Kanalizace - gr...</vt:lpstr>
      <vt:lpstr>SO 04B2 - Kanalizace - gr...</vt:lpstr>
      <vt:lpstr>SO 05V1 - Kanalizace - vý...</vt:lpstr>
      <vt:lpstr>SO 05V2 - Kanalizace - vý...</vt:lpstr>
      <vt:lpstr>SO 06 - Přípojka NN pro Č...</vt:lpstr>
      <vt:lpstr>ČSOV_1</vt:lpstr>
      <vt:lpstr>SO 07 - Přípojka NN pro Č...</vt:lpstr>
      <vt:lpstr>ČSOV_2</vt:lpstr>
      <vt:lpstr>VRN - Vedlejší a ostatní ...</vt:lpstr>
      <vt:lpstr>Seznam figur</vt:lpstr>
      <vt:lpstr>Pokyny pro vyplnění</vt:lpstr>
      <vt:lpstr>'01 - PS 02 ČSOV 1'!Názvy_tisku</vt:lpstr>
      <vt:lpstr>'01 - PS 03 ČSOV 2'!Názvy_tisku</vt:lpstr>
      <vt:lpstr>'DPS 01.1 - Čerpací jímka ...'!Názvy_tisku</vt:lpstr>
      <vt:lpstr>'DPS 01.2 - Biologické čiš...'!Názvy_tisku</vt:lpstr>
      <vt:lpstr>'DPS 01.3 - Dmychárna'!Názvy_tisku</vt:lpstr>
      <vt:lpstr>'DPS 01.4 - Kalové hospodá...'!Názvy_tisku</vt:lpstr>
      <vt:lpstr>'DPS 01.5 - Měrný objekt'!Názvy_tisku</vt:lpstr>
      <vt:lpstr>'DPS 01.6 - Zhotovení tech...'!Názvy_tisku</vt:lpstr>
      <vt:lpstr>'DPS 01.6.01 - Demontáže a...'!Názvy_tisku</vt:lpstr>
      <vt:lpstr>'DPS 01.6.02 - Potrubí a a...'!Názvy_tisku</vt:lpstr>
      <vt:lpstr>'DPS 01.6.1 - Technologick...'!Názvy_tisku</vt:lpstr>
      <vt:lpstr>'DPS 01.7 - Ostatní'!Názvy_tisku</vt:lpstr>
      <vt:lpstr>'Rekapitulace stavby'!Názvy_tisku</vt:lpstr>
      <vt:lpstr>'Seznam figur'!Názvy_tisku</vt:lpstr>
      <vt:lpstr>'SO 00 - Příprava území'!Názvy_tisku</vt:lpstr>
      <vt:lpstr>'SO 01.1 - ČOV - HTÚ, KTÚ,...'!Názvy_tisku</vt:lpstr>
      <vt:lpstr>'SO 01.2 - ČOV - Stavební ...'!Názvy_tisku</vt:lpstr>
      <vt:lpstr>'SO 01.3 - ČOV - Trubní ro...'!Názvy_tisku</vt:lpstr>
      <vt:lpstr>'SO 01.4 - ČOV - Zkapacitn...'!Názvy_tisku</vt:lpstr>
      <vt:lpstr>'SO 02 - ČSOV 1 Malšovice ...'!Názvy_tisku</vt:lpstr>
      <vt:lpstr>'SO 03 - ČSOV 2 Malšovice ...'!Názvy_tisku</vt:lpstr>
      <vt:lpstr>'SO 04.1 - Přípojky'!Názvy_tisku</vt:lpstr>
      <vt:lpstr>'SO 04A - Kanalizace - gra...'!Názvy_tisku</vt:lpstr>
      <vt:lpstr>'SO 04A1 - Kanalizace - gr...'!Názvy_tisku</vt:lpstr>
      <vt:lpstr>'SO 04A2 - Kanalizace - gr...'!Názvy_tisku</vt:lpstr>
      <vt:lpstr>'SO 04A3 - Kanalizace - gr...'!Názvy_tisku</vt:lpstr>
      <vt:lpstr>'SO 04A3-1 - Kanalizace - ...'!Názvy_tisku</vt:lpstr>
      <vt:lpstr>'SO 04A4 - Kanalizace - gr...'!Názvy_tisku</vt:lpstr>
      <vt:lpstr>'SO 04A5 - Kanalizace - gr...'!Názvy_tisku</vt:lpstr>
      <vt:lpstr>'SO 04A6 - Kanalizace - gr...'!Názvy_tisku</vt:lpstr>
      <vt:lpstr>'SO 04B - Kanalizace - gra...'!Názvy_tisku</vt:lpstr>
      <vt:lpstr>'SO 04B1 - Kanalizace - gr...'!Názvy_tisku</vt:lpstr>
      <vt:lpstr>'SO 04B2 - Kanalizace - gr...'!Názvy_tisku</vt:lpstr>
      <vt:lpstr>'SO 04V - Oprava stávající...'!Názvy_tisku</vt:lpstr>
      <vt:lpstr>'SO 05V1 - Kanalizace - vý...'!Názvy_tisku</vt:lpstr>
      <vt:lpstr>'SO 05V2 - Kanalizace - vý...'!Názvy_tisku</vt:lpstr>
      <vt:lpstr>'SO 06 - Přípojka NN pro Č...'!Názvy_tisku</vt:lpstr>
      <vt:lpstr>'SO 07 - Přípojka NN pro Č...'!Názvy_tisku</vt:lpstr>
      <vt:lpstr>'VRN - Vedlejší a ostatní ...'!Názvy_tisku</vt:lpstr>
      <vt:lpstr>'01 - PS 02 ČSOV 1'!Oblast_tisku</vt:lpstr>
      <vt:lpstr>'01 - PS 03 ČSOV 2'!Oblast_tisku</vt:lpstr>
      <vt:lpstr>'ČOV technologie'!Oblast_tisku</vt:lpstr>
      <vt:lpstr>'DPS 01.1 - Čerpací jímka ...'!Oblast_tisku</vt:lpstr>
      <vt:lpstr>'DPS 01.2 - Biologické čiš...'!Oblast_tisku</vt:lpstr>
      <vt:lpstr>'DPS 01.3 - Dmychárna'!Oblast_tisku</vt:lpstr>
      <vt:lpstr>'DPS 01.4 - Kalové hospodá...'!Oblast_tisku</vt:lpstr>
      <vt:lpstr>'DPS 01.5 - Měrný objekt'!Oblast_tisku</vt:lpstr>
      <vt:lpstr>'DPS 01.6 - Zhotovení tech...'!Oblast_tisku</vt:lpstr>
      <vt:lpstr>'DPS 01.6.01 - Demontáže a...'!Oblast_tisku</vt:lpstr>
      <vt:lpstr>'DPS 01.6.02 - Potrubí a a...'!Oblast_tisku</vt:lpstr>
      <vt:lpstr>'DPS 01.6.1 - Technologick...'!Oblast_tisku</vt:lpstr>
      <vt:lpstr>'DPS 01.7 - Ostatní'!Oblast_tisku</vt:lpstr>
      <vt:lpstr>'Pokyny pro vyplnění'!Oblast_tisku</vt:lpstr>
      <vt:lpstr>'Rekapitulace stavby'!Oblast_tisku</vt:lpstr>
      <vt:lpstr>'Seznam figur'!Oblast_tisku</vt:lpstr>
      <vt:lpstr>'SO 00 - Příprava území'!Oblast_tisku</vt:lpstr>
      <vt:lpstr>'SO 01.1 - ČOV - HTÚ, KTÚ,...'!Oblast_tisku</vt:lpstr>
      <vt:lpstr>'SO 01.2 - ČOV - Stavební ...'!Oblast_tisku</vt:lpstr>
      <vt:lpstr>'SO 01.3 - ČOV - Trubní ro...'!Oblast_tisku</vt:lpstr>
      <vt:lpstr>'SO 01.4 - ČOV - Zkapacitn...'!Oblast_tisku</vt:lpstr>
      <vt:lpstr>'SO 02 - ČSOV 1 Malšovice ...'!Oblast_tisku</vt:lpstr>
      <vt:lpstr>'SO 03 - ČSOV 2 Malšovice ...'!Oblast_tisku</vt:lpstr>
      <vt:lpstr>'SO 04.1 - Přípojky'!Oblast_tisku</vt:lpstr>
      <vt:lpstr>'SO 04A - Kanalizace - gra...'!Oblast_tisku</vt:lpstr>
      <vt:lpstr>'SO 04A1 - Kanalizace - gr...'!Oblast_tisku</vt:lpstr>
      <vt:lpstr>'SO 04A2 - Kanalizace - gr...'!Oblast_tisku</vt:lpstr>
      <vt:lpstr>'SO 04A3 - Kanalizace - gr...'!Oblast_tisku</vt:lpstr>
      <vt:lpstr>'SO 04A3-1 - Kanalizace - ...'!Oblast_tisku</vt:lpstr>
      <vt:lpstr>'SO 04A4 - Kanalizace - gr...'!Oblast_tisku</vt:lpstr>
      <vt:lpstr>'SO 04A5 - Kanalizace - gr...'!Oblast_tisku</vt:lpstr>
      <vt:lpstr>'SO 04A6 - Kanalizace - gr...'!Oblast_tisku</vt:lpstr>
      <vt:lpstr>'SO 04B - Kanalizace - gra...'!Oblast_tisku</vt:lpstr>
      <vt:lpstr>'SO 04B1 - Kanalizace - gr...'!Oblast_tisku</vt:lpstr>
      <vt:lpstr>'SO 04B2 - Kanalizace - gr...'!Oblast_tisku</vt:lpstr>
      <vt:lpstr>'SO 04V - Oprava stávající...'!Oblast_tisku</vt:lpstr>
      <vt:lpstr>'SO 05V1 - Kanalizace - vý...'!Oblast_tisku</vt:lpstr>
      <vt:lpstr>'SO 05V2 - Kanalizace - vý...'!Oblast_tisku</vt:lpstr>
      <vt:lpstr>'SO 06 - Přípojka NN pro Č...'!Oblast_tisku</vt:lpstr>
      <vt:lpstr>'SO 07 - Přípojka NN pro Č...'!Oblast_tisku</vt:lpstr>
      <vt:lpstr>'VRN - Vedlejší a ostatní 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Dagmar</dc:creator>
  <cp:lastModifiedBy>Dagmar Sedláčková</cp:lastModifiedBy>
  <dcterms:created xsi:type="dcterms:W3CDTF">2023-03-15T12:11:47Z</dcterms:created>
  <dcterms:modified xsi:type="dcterms:W3CDTF">2023-10-10T10:33:49Z</dcterms:modified>
</cp:coreProperties>
</file>