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kumenty\KROS 2018\"/>
    </mc:Choice>
  </mc:AlternateContent>
  <bookViews>
    <workbookView xWindow="0" yWindow="0" windowWidth="23040" windowHeight="9384"/>
  </bookViews>
  <sheets>
    <sheet name="Rekapitulace stavby" sheetId="1" r:id="rId1"/>
    <sheet name="Klatovy - Snižení energet..." sheetId="2" r:id="rId2"/>
  </sheets>
  <definedNames>
    <definedName name="_xlnm.Print_Titles" localSheetId="1">'Klatovy - Snižení energet...'!$140:$140</definedName>
    <definedName name="_xlnm.Print_Titles" localSheetId="0">'Rekapitulace stavby'!$85:$85</definedName>
    <definedName name="_xlnm.Print_Area" localSheetId="1">'Klatovy - Snižení energet...'!$C$4:$Q$70,'Klatovy - Snižení energet...'!$C$76:$Q$125,'Klatovy - Snižení energet...'!$C$131:$Q$964</definedName>
    <definedName name="_xlnm.Print_Area" localSheetId="0">'Rekapitulace stavby'!$C$4:$AP$70,'Rekapitulace stavby'!$C$76:$AP$96</definedName>
  </definedNames>
  <calcPr calcId="152511"/>
</workbook>
</file>

<file path=xl/calcChain.xml><?xml version="1.0" encoding="utf-8"?>
<calcChain xmlns="http://schemas.openxmlformats.org/spreadsheetml/2006/main">
  <c r="N964" i="2" l="1"/>
  <c r="AY88" i="1"/>
  <c r="AX88" i="1"/>
  <c r="BI963" i="2"/>
  <c r="BH963" i="2"/>
  <c r="BG963" i="2"/>
  <c r="BF963" i="2"/>
  <c r="AA963" i="2"/>
  <c r="Y963" i="2"/>
  <c r="W963" i="2"/>
  <c r="BK963" i="2"/>
  <c r="N963" i="2"/>
  <c r="BE963" i="2" s="1"/>
  <c r="BI962" i="2"/>
  <c r="BH962" i="2"/>
  <c r="BG962" i="2"/>
  <c r="BF962" i="2"/>
  <c r="AA962" i="2"/>
  <c r="Y962" i="2"/>
  <c r="W962" i="2"/>
  <c r="BK962" i="2"/>
  <c r="N962" i="2"/>
  <c r="BE962" i="2"/>
  <c r="BI961" i="2"/>
  <c r="BH961" i="2"/>
  <c r="BG961" i="2"/>
  <c r="BF961" i="2"/>
  <c r="AA961" i="2"/>
  <c r="Y961" i="2"/>
  <c r="W961" i="2"/>
  <c r="BK961" i="2"/>
  <c r="N961" i="2"/>
  <c r="BE961" i="2" s="1"/>
  <c r="BI960" i="2"/>
  <c r="BH960" i="2"/>
  <c r="BG960" i="2"/>
  <c r="BF960" i="2"/>
  <c r="AA960" i="2"/>
  <c r="Y960" i="2"/>
  <c r="W960" i="2"/>
  <c r="BK960" i="2"/>
  <c r="N960" i="2"/>
  <c r="BE960" i="2"/>
  <c r="BI959" i="2"/>
  <c r="BH959" i="2"/>
  <c r="BG959" i="2"/>
  <c r="BF959" i="2"/>
  <c r="AA959" i="2"/>
  <c r="Y959" i="2"/>
  <c r="W959" i="2"/>
  <c r="BK959" i="2"/>
  <c r="N959" i="2"/>
  <c r="BE959" i="2" s="1"/>
  <c r="BI958" i="2"/>
  <c r="BH958" i="2"/>
  <c r="BG958" i="2"/>
  <c r="BF958" i="2"/>
  <c r="AA958" i="2"/>
  <c r="Y958" i="2"/>
  <c r="W958" i="2"/>
  <c r="BK958" i="2"/>
  <c r="N958" i="2"/>
  <c r="BE958" i="2"/>
  <c r="BI957" i="2"/>
  <c r="BH957" i="2"/>
  <c r="BG957" i="2"/>
  <c r="BF957" i="2"/>
  <c r="AA957" i="2"/>
  <c r="Y957" i="2"/>
  <c r="W957" i="2"/>
  <c r="BK957" i="2"/>
  <c r="N957" i="2"/>
  <c r="BE957" i="2" s="1"/>
  <c r="BI956" i="2"/>
  <c r="BH956" i="2"/>
  <c r="BG956" i="2"/>
  <c r="BF956" i="2"/>
  <c r="AA956" i="2"/>
  <c r="Y956" i="2"/>
  <c r="W956" i="2"/>
  <c r="BK956" i="2"/>
  <c r="N956" i="2"/>
  <c r="BE956" i="2"/>
  <c r="BI955" i="2"/>
  <c r="BH955" i="2"/>
  <c r="BG955" i="2"/>
  <c r="BF955" i="2"/>
  <c r="AA955" i="2"/>
  <c r="Y955" i="2"/>
  <c r="W955" i="2"/>
  <c r="BK955" i="2"/>
  <c r="N955" i="2"/>
  <c r="BE955" i="2" s="1"/>
  <c r="BI954" i="2"/>
  <c r="BH954" i="2"/>
  <c r="BG954" i="2"/>
  <c r="BF954" i="2"/>
  <c r="AA954" i="2"/>
  <c r="Y954" i="2"/>
  <c r="W954" i="2"/>
  <c r="BK954" i="2"/>
  <c r="N954" i="2"/>
  <c r="BE954" i="2"/>
  <c r="BI953" i="2"/>
  <c r="BH953" i="2"/>
  <c r="BG953" i="2"/>
  <c r="BF953" i="2"/>
  <c r="AA953" i="2"/>
  <c r="Y953" i="2"/>
  <c r="W953" i="2"/>
  <c r="BK953" i="2"/>
  <c r="N953" i="2"/>
  <c r="BE953" i="2" s="1"/>
  <c r="BI952" i="2"/>
  <c r="BH952" i="2"/>
  <c r="BG952" i="2"/>
  <c r="BF952" i="2"/>
  <c r="AA952" i="2"/>
  <c r="Y952" i="2"/>
  <c r="W952" i="2"/>
  <c r="BK952" i="2"/>
  <c r="N952" i="2"/>
  <c r="BE952" i="2"/>
  <c r="BI951" i="2"/>
  <c r="BH951" i="2"/>
  <c r="BG951" i="2"/>
  <c r="BF951" i="2"/>
  <c r="AA951" i="2"/>
  <c r="Y951" i="2"/>
  <c r="W951" i="2"/>
  <c r="BK951" i="2"/>
  <c r="N951" i="2"/>
  <c r="BE951" i="2" s="1"/>
  <c r="BI950" i="2"/>
  <c r="BH950" i="2"/>
  <c r="BG950" i="2"/>
  <c r="BF950" i="2"/>
  <c r="AA950" i="2"/>
  <c r="Y950" i="2"/>
  <c r="W950" i="2"/>
  <c r="BK950" i="2"/>
  <c r="N950" i="2"/>
  <c r="BE950" i="2"/>
  <c r="BI949" i="2"/>
  <c r="BH949" i="2"/>
  <c r="BG949" i="2"/>
  <c r="BF949" i="2"/>
  <c r="AA949" i="2"/>
  <c r="Y949" i="2"/>
  <c r="W949" i="2"/>
  <c r="BK949" i="2"/>
  <c r="N949" i="2"/>
  <c r="BE949" i="2" s="1"/>
  <c r="BI948" i="2"/>
  <c r="BH948" i="2"/>
  <c r="BG948" i="2"/>
  <c r="BF948" i="2"/>
  <c r="AA948" i="2"/>
  <c r="Y948" i="2"/>
  <c r="W948" i="2"/>
  <c r="BK948" i="2"/>
  <c r="N948" i="2"/>
  <c r="BE948" i="2"/>
  <c r="BI947" i="2"/>
  <c r="BH947" i="2"/>
  <c r="BG947" i="2"/>
  <c r="BF947" i="2"/>
  <c r="AA947" i="2"/>
  <c r="Y947" i="2"/>
  <c r="W947" i="2"/>
  <c r="BK947" i="2"/>
  <c r="N947" i="2"/>
  <c r="BE947" i="2" s="1"/>
  <c r="BI946" i="2"/>
  <c r="BH946" i="2"/>
  <c r="BG946" i="2"/>
  <c r="BF946" i="2"/>
  <c r="AA946" i="2"/>
  <c r="Y946" i="2"/>
  <c r="W946" i="2"/>
  <c r="BK946" i="2"/>
  <c r="N946" i="2"/>
  <c r="BE946" i="2"/>
  <c r="BI945" i="2"/>
  <c r="BH945" i="2"/>
  <c r="BG945" i="2"/>
  <c r="BF945" i="2"/>
  <c r="AA945" i="2"/>
  <c r="Y945" i="2"/>
  <c r="W945" i="2"/>
  <c r="BK945" i="2"/>
  <c r="N945" i="2"/>
  <c r="BE945" i="2" s="1"/>
  <c r="BI944" i="2"/>
  <c r="BH944" i="2"/>
  <c r="BG944" i="2"/>
  <c r="BF944" i="2"/>
  <c r="AA944" i="2"/>
  <c r="Y944" i="2"/>
  <c r="Y943" i="2" s="1"/>
  <c r="Y942" i="2" s="1"/>
  <c r="W944" i="2"/>
  <c r="BK944" i="2"/>
  <c r="BK943" i="2"/>
  <c r="N944" i="2"/>
  <c r="BE944" i="2" s="1"/>
  <c r="BI941" i="2"/>
  <c r="BH941" i="2"/>
  <c r="BG941" i="2"/>
  <c r="BF941" i="2"/>
  <c r="AA941" i="2"/>
  <c r="Y941" i="2"/>
  <c r="W941" i="2"/>
  <c r="BK941" i="2"/>
  <c r="N941" i="2"/>
  <c r="BE941" i="2" s="1"/>
  <c r="BI940" i="2"/>
  <c r="BH940" i="2"/>
  <c r="BG940" i="2"/>
  <c r="BF940" i="2"/>
  <c r="AA940" i="2"/>
  <c r="Y940" i="2"/>
  <c r="W940" i="2"/>
  <c r="BK940" i="2"/>
  <c r="N940" i="2"/>
  <c r="BE940" i="2"/>
  <c r="BI939" i="2"/>
  <c r="BH939" i="2"/>
  <c r="BG939" i="2"/>
  <c r="BF939" i="2"/>
  <c r="AA939" i="2"/>
  <c r="Y939" i="2"/>
  <c r="W939" i="2"/>
  <c r="BK939" i="2"/>
  <c r="N939" i="2"/>
  <c r="BE939" i="2" s="1"/>
  <c r="BI937" i="2"/>
  <c r="BH937" i="2"/>
  <c r="BG937" i="2"/>
  <c r="BF937" i="2"/>
  <c r="AA937" i="2"/>
  <c r="Y937" i="2"/>
  <c r="W937" i="2"/>
  <c r="BK937" i="2"/>
  <c r="N937" i="2"/>
  <c r="BE937" i="2"/>
  <c r="BI936" i="2"/>
  <c r="BH936" i="2"/>
  <c r="BG936" i="2"/>
  <c r="BF936" i="2"/>
  <c r="AA936" i="2"/>
  <c r="Y936" i="2"/>
  <c r="W936" i="2"/>
  <c r="BK936" i="2"/>
  <c r="N936" i="2"/>
  <c r="BE936" i="2" s="1"/>
  <c r="BI935" i="2"/>
  <c r="BH935" i="2"/>
  <c r="BG935" i="2"/>
  <c r="BF935" i="2"/>
  <c r="AA935" i="2"/>
  <c r="Y935" i="2"/>
  <c r="W935" i="2"/>
  <c r="BK935" i="2"/>
  <c r="N935" i="2"/>
  <c r="BE935" i="2"/>
  <c r="BI934" i="2"/>
  <c r="BH934" i="2"/>
  <c r="BG934" i="2"/>
  <c r="BF934" i="2"/>
  <c r="AA934" i="2"/>
  <c r="Y934" i="2"/>
  <c r="W934" i="2"/>
  <c r="BK934" i="2"/>
  <c r="N934" i="2"/>
  <c r="BE934" i="2" s="1"/>
  <c r="BI933" i="2"/>
  <c r="BH933" i="2"/>
  <c r="BG933" i="2"/>
  <c r="BF933" i="2"/>
  <c r="AA933" i="2"/>
  <c r="Y933" i="2"/>
  <c r="W933" i="2"/>
  <c r="BK933" i="2"/>
  <c r="N933" i="2"/>
  <c r="BE933" i="2"/>
  <c r="BI932" i="2"/>
  <c r="BH932" i="2"/>
  <c r="BG932" i="2"/>
  <c r="BF932" i="2"/>
  <c r="AA932" i="2"/>
  <c r="Y932" i="2"/>
  <c r="W932" i="2"/>
  <c r="BK932" i="2"/>
  <c r="N932" i="2"/>
  <c r="BE932" i="2" s="1"/>
  <c r="BI931" i="2"/>
  <c r="BH931" i="2"/>
  <c r="BG931" i="2"/>
  <c r="BF931" i="2"/>
  <c r="AA931" i="2"/>
  <c r="Y931" i="2"/>
  <c r="W931" i="2"/>
  <c r="BK931" i="2"/>
  <c r="N931" i="2"/>
  <c r="BE931" i="2"/>
  <c r="BI930" i="2"/>
  <c r="BH930" i="2"/>
  <c r="BG930" i="2"/>
  <c r="BF930" i="2"/>
  <c r="AA930" i="2"/>
  <c r="Y930" i="2"/>
  <c r="W930" i="2"/>
  <c r="BK930" i="2"/>
  <c r="N930" i="2"/>
  <c r="BE930" i="2" s="1"/>
  <c r="BI929" i="2"/>
  <c r="BH929" i="2"/>
  <c r="BG929" i="2"/>
  <c r="BF929" i="2"/>
  <c r="AA929" i="2"/>
  <c r="Y929" i="2"/>
  <c r="W929" i="2"/>
  <c r="BK929" i="2"/>
  <c r="N929" i="2"/>
  <c r="BE929" i="2"/>
  <c r="BI928" i="2"/>
  <c r="BH928" i="2"/>
  <c r="BG928" i="2"/>
  <c r="BF928" i="2"/>
  <c r="AA928" i="2"/>
  <c r="Y928" i="2"/>
  <c r="W928" i="2"/>
  <c r="BK928" i="2"/>
  <c r="N928" i="2"/>
  <c r="BE928" i="2" s="1"/>
  <c r="BI925" i="2"/>
  <c r="BH925" i="2"/>
  <c r="BG925" i="2"/>
  <c r="BF925" i="2"/>
  <c r="AA925" i="2"/>
  <c r="Y925" i="2"/>
  <c r="Y924" i="2" s="1"/>
  <c r="W925" i="2"/>
  <c r="BK925" i="2"/>
  <c r="BK924" i="2" s="1"/>
  <c r="N924" i="2" s="1"/>
  <c r="N113" i="2" s="1"/>
  <c r="N925" i="2"/>
  <c r="BE925" i="2"/>
  <c r="BI923" i="2"/>
  <c r="BH923" i="2"/>
  <c r="BG923" i="2"/>
  <c r="BF923" i="2"/>
  <c r="AA923" i="2"/>
  <c r="Y923" i="2"/>
  <c r="W923" i="2"/>
  <c r="BK923" i="2"/>
  <c r="N923" i="2"/>
  <c r="BE923" i="2"/>
  <c r="BI922" i="2"/>
  <c r="BH922" i="2"/>
  <c r="BG922" i="2"/>
  <c r="BF922" i="2"/>
  <c r="AA922" i="2"/>
  <c r="Y922" i="2"/>
  <c r="W922" i="2"/>
  <c r="BK922" i="2"/>
  <c r="N922" i="2"/>
  <c r="BE922" i="2" s="1"/>
  <c r="BI921" i="2"/>
  <c r="BH921" i="2"/>
  <c r="BG921" i="2"/>
  <c r="BF921" i="2"/>
  <c r="AA921" i="2"/>
  <c r="Y921" i="2"/>
  <c r="W921" i="2"/>
  <c r="BK921" i="2"/>
  <c r="N921" i="2"/>
  <c r="BE921" i="2"/>
  <c r="BI915" i="2"/>
  <c r="BH915" i="2"/>
  <c r="BG915" i="2"/>
  <c r="BF915" i="2"/>
  <c r="AA915" i="2"/>
  <c r="Y915" i="2"/>
  <c r="W915" i="2"/>
  <c r="BK915" i="2"/>
  <c r="N915" i="2"/>
  <c r="BE915" i="2" s="1"/>
  <c r="BI914" i="2"/>
  <c r="BH914" i="2"/>
  <c r="BG914" i="2"/>
  <c r="BF914" i="2"/>
  <c r="AA914" i="2"/>
  <c r="Y914" i="2"/>
  <c r="W914" i="2"/>
  <c r="BK914" i="2"/>
  <c r="N914" i="2"/>
  <c r="BE914" i="2"/>
  <c r="BI913" i="2"/>
  <c r="BH913" i="2"/>
  <c r="BG913" i="2"/>
  <c r="BF913" i="2"/>
  <c r="AA913" i="2"/>
  <c r="Y913" i="2"/>
  <c r="W913" i="2"/>
  <c r="BK913" i="2"/>
  <c r="N913" i="2"/>
  <c r="BE913" i="2" s="1"/>
  <c r="BI912" i="2"/>
  <c r="BH912" i="2"/>
  <c r="BG912" i="2"/>
  <c r="BF912" i="2"/>
  <c r="AA912" i="2"/>
  <c r="Y912" i="2"/>
  <c r="W912" i="2"/>
  <c r="BK912" i="2"/>
  <c r="N912" i="2"/>
  <c r="BE912" i="2"/>
  <c r="BI900" i="2"/>
  <c r="BH900" i="2"/>
  <c r="BG900" i="2"/>
  <c r="BF900" i="2"/>
  <c r="AA900" i="2"/>
  <c r="Y900" i="2"/>
  <c r="Y899" i="2"/>
  <c r="W900" i="2"/>
  <c r="BK900" i="2"/>
  <c r="BK899" i="2"/>
  <c r="N899" i="2"/>
  <c r="N112" i="2" s="1"/>
  <c r="N900" i="2"/>
  <c r="BE900" i="2" s="1"/>
  <c r="BI898" i="2"/>
  <c r="BH898" i="2"/>
  <c r="BG898" i="2"/>
  <c r="BF898" i="2"/>
  <c r="AA898" i="2"/>
  <c r="Y898" i="2"/>
  <c r="W898" i="2"/>
  <c r="BK898" i="2"/>
  <c r="N898" i="2"/>
  <c r="BE898" i="2" s="1"/>
  <c r="BI897" i="2"/>
  <c r="BH897" i="2"/>
  <c r="BG897" i="2"/>
  <c r="BF897" i="2"/>
  <c r="AA897" i="2"/>
  <c r="Y897" i="2"/>
  <c r="W897" i="2"/>
  <c r="BK897" i="2"/>
  <c r="N897" i="2"/>
  <c r="BE897" i="2"/>
  <c r="BI895" i="2"/>
  <c r="BH895" i="2"/>
  <c r="BG895" i="2"/>
  <c r="BF895" i="2"/>
  <c r="AA895" i="2"/>
  <c r="Y895" i="2"/>
  <c r="W895" i="2"/>
  <c r="BK895" i="2"/>
  <c r="N895" i="2"/>
  <c r="BE895" i="2" s="1"/>
  <c r="BI894" i="2"/>
  <c r="BH894" i="2"/>
  <c r="BG894" i="2"/>
  <c r="BF894" i="2"/>
  <c r="AA894" i="2"/>
  <c r="Y894" i="2"/>
  <c r="W894" i="2"/>
  <c r="W891" i="2" s="1"/>
  <c r="BK894" i="2"/>
  <c r="N894" i="2"/>
  <c r="BE894" i="2"/>
  <c r="BI893" i="2"/>
  <c r="BH893" i="2"/>
  <c r="BG893" i="2"/>
  <c r="BF893" i="2"/>
  <c r="AA893" i="2"/>
  <c r="Y893" i="2"/>
  <c r="W893" i="2"/>
  <c r="BK893" i="2"/>
  <c r="N893" i="2"/>
  <c r="BE893" i="2" s="1"/>
  <c r="BI892" i="2"/>
  <c r="BH892" i="2"/>
  <c r="BG892" i="2"/>
  <c r="BF892" i="2"/>
  <c r="AA892" i="2"/>
  <c r="Y892" i="2"/>
  <c r="Y891" i="2" s="1"/>
  <c r="W892" i="2"/>
  <c r="BK892" i="2"/>
  <c r="BK891" i="2" s="1"/>
  <c r="N891" i="2" s="1"/>
  <c r="N111" i="2" s="1"/>
  <c r="N892" i="2"/>
  <c r="BE892" i="2"/>
  <c r="BI890" i="2"/>
  <c r="BH890" i="2"/>
  <c r="BG890" i="2"/>
  <c r="BF890" i="2"/>
  <c r="AA890" i="2"/>
  <c r="Y890" i="2"/>
  <c r="W890" i="2"/>
  <c r="W883" i="2" s="1"/>
  <c r="BK890" i="2"/>
  <c r="N890" i="2"/>
  <c r="BE890" i="2"/>
  <c r="BI887" i="2"/>
  <c r="BH887" i="2"/>
  <c r="BG887" i="2"/>
  <c r="BF887" i="2"/>
  <c r="AA887" i="2"/>
  <c r="AA883" i="2" s="1"/>
  <c r="Y887" i="2"/>
  <c r="W887" i="2"/>
  <c r="BK887" i="2"/>
  <c r="N887" i="2"/>
  <c r="BE887" i="2" s="1"/>
  <c r="BI884" i="2"/>
  <c r="BH884" i="2"/>
  <c r="BG884" i="2"/>
  <c r="BF884" i="2"/>
  <c r="AA884" i="2"/>
  <c r="Y884" i="2"/>
  <c r="Y883" i="2" s="1"/>
  <c r="W884" i="2"/>
  <c r="BK884" i="2"/>
  <c r="BK883" i="2" s="1"/>
  <c r="N883" i="2" s="1"/>
  <c r="N110" i="2" s="1"/>
  <c r="N884" i="2"/>
  <c r="BE884" i="2"/>
  <c r="BI882" i="2"/>
  <c r="BH882" i="2"/>
  <c r="BG882" i="2"/>
  <c r="BF882" i="2"/>
  <c r="AA882" i="2"/>
  <c r="Y882" i="2"/>
  <c r="W882" i="2"/>
  <c r="BK882" i="2"/>
  <c r="N882" i="2"/>
  <c r="BE882" i="2"/>
  <c r="BI881" i="2"/>
  <c r="BH881" i="2"/>
  <c r="BG881" i="2"/>
  <c r="BF881" i="2"/>
  <c r="AA881" i="2"/>
  <c r="Y881" i="2"/>
  <c r="W881" i="2"/>
  <c r="BK881" i="2"/>
  <c r="N881" i="2"/>
  <c r="BE881" i="2" s="1"/>
  <c r="BI880" i="2"/>
  <c r="BH880" i="2"/>
  <c r="BG880" i="2"/>
  <c r="BF880" i="2"/>
  <c r="AA880" i="2"/>
  <c r="Y880" i="2"/>
  <c r="W880" i="2"/>
  <c r="BK880" i="2"/>
  <c r="N880" i="2"/>
  <c r="BE880" i="2"/>
  <c r="BI879" i="2"/>
  <c r="BH879" i="2"/>
  <c r="BG879" i="2"/>
  <c r="BF879" i="2"/>
  <c r="AA879" i="2"/>
  <c r="Y879" i="2"/>
  <c r="W879" i="2"/>
  <c r="BK879" i="2"/>
  <c r="N879" i="2"/>
  <c r="BE879" i="2" s="1"/>
  <c r="BI877" i="2"/>
  <c r="BH877" i="2"/>
  <c r="BG877" i="2"/>
  <c r="BF877" i="2"/>
  <c r="AA877" i="2"/>
  <c r="Y877" i="2"/>
  <c r="Y876" i="2" s="1"/>
  <c r="W877" i="2"/>
  <c r="BK877" i="2"/>
  <c r="BK876" i="2" s="1"/>
  <c r="N876" i="2" s="1"/>
  <c r="N109" i="2" s="1"/>
  <c r="N877" i="2"/>
  <c r="BE877" i="2"/>
  <c r="BI875" i="2"/>
  <c r="BH875" i="2"/>
  <c r="BG875" i="2"/>
  <c r="BF875" i="2"/>
  <c r="AA875" i="2"/>
  <c r="Y875" i="2"/>
  <c r="W875" i="2"/>
  <c r="BK875" i="2"/>
  <c r="N875" i="2"/>
  <c r="BE875" i="2"/>
  <c r="BI874" i="2"/>
  <c r="BH874" i="2"/>
  <c r="BG874" i="2"/>
  <c r="BF874" i="2"/>
  <c r="AA874" i="2"/>
  <c r="Y874" i="2"/>
  <c r="W874" i="2"/>
  <c r="BK874" i="2"/>
  <c r="N874" i="2"/>
  <c r="BE874" i="2" s="1"/>
  <c r="BI873" i="2"/>
  <c r="BH873" i="2"/>
  <c r="BG873" i="2"/>
  <c r="BF873" i="2"/>
  <c r="AA873" i="2"/>
  <c r="Y873" i="2"/>
  <c r="W873" i="2"/>
  <c r="BK873" i="2"/>
  <c r="N873" i="2"/>
  <c r="BE873" i="2"/>
  <c r="BI872" i="2"/>
  <c r="BH872" i="2"/>
  <c r="BG872" i="2"/>
  <c r="BF872" i="2"/>
  <c r="AA872" i="2"/>
  <c r="Y872" i="2"/>
  <c r="W872" i="2"/>
  <c r="BK872" i="2"/>
  <c r="N872" i="2"/>
  <c r="BE872" i="2" s="1"/>
  <c r="BI870" i="2"/>
  <c r="BH870" i="2"/>
  <c r="BG870" i="2"/>
  <c r="BF870" i="2"/>
  <c r="AA870" i="2"/>
  <c r="Y870" i="2"/>
  <c r="W870" i="2"/>
  <c r="BK870" i="2"/>
  <c r="N870" i="2"/>
  <c r="BE870" i="2"/>
  <c r="BI868" i="2"/>
  <c r="BH868" i="2"/>
  <c r="BG868" i="2"/>
  <c r="BF868" i="2"/>
  <c r="AA868" i="2"/>
  <c r="Y868" i="2"/>
  <c r="W868" i="2"/>
  <c r="BK868" i="2"/>
  <c r="N868" i="2"/>
  <c r="BE868" i="2" s="1"/>
  <c r="BI867" i="2"/>
  <c r="BH867" i="2"/>
  <c r="BG867" i="2"/>
  <c r="BF867" i="2"/>
  <c r="AA867" i="2"/>
  <c r="Y867" i="2"/>
  <c r="W867" i="2"/>
  <c r="BK867" i="2"/>
  <c r="N867" i="2"/>
  <c r="BE867" i="2"/>
  <c r="BI866" i="2"/>
  <c r="BH866" i="2"/>
  <c r="BG866" i="2"/>
  <c r="BF866" i="2"/>
  <c r="AA866" i="2"/>
  <c r="Y866" i="2"/>
  <c r="W866" i="2"/>
  <c r="BK866" i="2"/>
  <c r="N866" i="2"/>
  <c r="BE866" i="2" s="1"/>
  <c r="BI865" i="2"/>
  <c r="BH865" i="2"/>
  <c r="BG865" i="2"/>
  <c r="BF865" i="2"/>
  <c r="AA865" i="2"/>
  <c r="Y865" i="2"/>
  <c r="W865" i="2"/>
  <c r="BK865" i="2"/>
  <c r="N865" i="2"/>
  <c r="BE865" i="2"/>
  <c r="BI864" i="2"/>
  <c r="BH864" i="2"/>
  <c r="BG864" i="2"/>
  <c r="BF864" i="2"/>
  <c r="AA864" i="2"/>
  <c r="Y864" i="2"/>
  <c r="W864" i="2"/>
  <c r="BK864" i="2"/>
  <c r="N864" i="2"/>
  <c r="BE864" i="2" s="1"/>
  <c r="BI863" i="2"/>
  <c r="BH863" i="2"/>
  <c r="BG863" i="2"/>
  <c r="BF863" i="2"/>
  <c r="AA863" i="2"/>
  <c r="Y863" i="2"/>
  <c r="W863" i="2"/>
  <c r="BK863" i="2"/>
  <c r="N863" i="2"/>
  <c r="BE863" i="2"/>
  <c r="BI862" i="2"/>
  <c r="BH862" i="2"/>
  <c r="BG862" i="2"/>
  <c r="BF862" i="2"/>
  <c r="AA862" i="2"/>
  <c r="Y862" i="2"/>
  <c r="W862" i="2"/>
  <c r="BK862" i="2"/>
  <c r="N862" i="2"/>
  <c r="BE862" i="2" s="1"/>
  <c r="BI861" i="2"/>
  <c r="BH861" i="2"/>
  <c r="BG861" i="2"/>
  <c r="BF861" i="2"/>
  <c r="AA861" i="2"/>
  <c r="Y861" i="2"/>
  <c r="W861" i="2"/>
  <c r="BK861" i="2"/>
  <c r="N861" i="2"/>
  <c r="BE861" i="2"/>
  <c r="BI860" i="2"/>
  <c r="BH860" i="2"/>
  <c r="BG860" i="2"/>
  <c r="BF860" i="2"/>
  <c r="AA860" i="2"/>
  <c r="Y860" i="2"/>
  <c r="W860" i="2"/>
  <c r="BK860" i="2"/>
  <c r="N860" i="2"/>
  <c r="BE860" i="2" s="1"/>
  <c r="BI859" i="2"/>
  <c r="BH859" i="2"/>
  <c r="BG859" i="2"/>
  <c r="BF859" i="2"/>
  <c r="AA859" i="2"/>
  <c r="Y859" i="2"/>
  <c r="W859" i="2"/>
  <c r="BK859" i="2"/>
  <c r="N859" i="2"/>
  <c r="BE859" i="2"/>
  <c r="BI858" i="2"/>
  <c r="BH858" i="2"/>
  <c r="BG858" i="2"/>
  <c r="BF858" i="2"/>
  <c r="AA858" i="2"/>
  <c r="Y858" i="2"/>
  <c r="W858" i="2"/>
  <c r="BK858" i="2"/>
  <c r="N858" i="2"/>
  <c r="BE858" i="2" s="1"/>
  <c r="BI857" i="2"/>
  <c r="BH857" i="2"/>
  <c r="BG857" i="2"/>
  <c r="BF857" i="2"/>
  <c r="AA857" i="2"/>
  <c r="Y857" i="2"/>
  <c r="W857" i="2"/>
  <c r="BK857" i="2"/>
  <c r="N857" i="2"/>
  <c r="BE857" i="2"/>
  <c r="BI856" i="2"/>
  <c r="BH856" i="2"/>
  <c r="BG856" i="2"/>
  <c r="BF856" i="2"/>
  <c r="AA856" i="2"/>
  <c r="Y856" i="2"/>
  <c r="W856" i="2"/>
  <c r="BK856" i="2"/>
  <c r="N856" i="2"/>
  <c r="BE856" i="2" s="1"/>
  <c r="BI855" i="2"/>
  <c r="BH855" i="2"/>
  <c r="BG855" i="2"/>
  <c r="BF855" i="2"/>
  <c r="AA855" i="2"/>
  <c r="Y855" i="2"/>
  <c r="W855" i="2"/>
  <c r="BK855" i="2"/>
  <c r="N855" i="2"/>
  <c r="BE855" i="2"/>
  <c r="BI854" i="2"/>
  <c r="BH854" i="2"/>
  <c r="BG854" i="2"/>
  <c r="BF854" i="2"/>
  <c r="AA854" i="2"/>
  <c r="Y854" i="2"/>
  <c r="W854" i="2"/>
  <c r="BK854" i="2"/>
  <c r="N854" i="2"/>
  <c r="BE854" i="2" s="1"/>
  <c r="BI852" i="2"/>
  <c r="BH852" i="2"/>
  <c r="BG852" i="2"/>
  <c r="BF852" i="2"/>
  <c r="AA852" i="2"/>
  <c r="Y852" i="2"/>
  <c r="W852" i="2"/>
  <c r="BK852" i="2"/>
  <c r="N852" i="2"/>
  <c r="BE852" i="2"/>
  <c r="BI846" i="2"/>
  <c r="BH846" i="2"/>
  <c r="BG846" i="2"/>
  <c r="BF846" i="2"/>
  <c r="AA846" i="2"/>
  <c r="Y846" i="2"/>
  <c r="Y845" i="2"/>
  <c r="W846" i="2"/>
  <c r="W845" i="2" s="1"/>
  <c r="BK846" i="2"/>
  <c r="BK845" i="2"/>
  <c r="N845" i="2"/>
  <c r="N108" i="2" s="1"/>
  <c r="N846" i="2"/>
  <c r="BE846" i="2" s="1"/>
  <c r="BI844" i="2"/>
  <c r="BH844" i="2"/>
  <c r="BG844" i="2"/>
  <c r="BF844" i="2"/>
  <c r="AA844" i="2"/>
  <c r="Y844" i="2"/>
  <c r="W844" i="2"/>
  <c r="BK844" i="2"/>
  <c r="N844" i="2"/>
  <c r="BE844" i="2" s="1"/>
  <c r="BI842" i="2"/>
  <c r="BH842" i="2"/>
  <c r="BG842" i="2"/>
  <c r="BF842" i="2"/>
  <c r="AA842" i="2"/>
  <c r="Y842" i="2"/>
  <c r="W842" i="2"/>
  <c r="BK842" i="2"/>
  <c r="N842" i="2"/>
  <c r="BE842" i="2"/>
  <c r="BI840" i="2"/>
  <c r="BH840" i="2"/>
  <c r="BG840" i="2"/>
  <c r="BF840" i="2"/>
  <c r="AA840" i="2"/>
  <c r="Y840" i="2"/>
  <c r="W840" i="2"/>
  <c r="BK840" i="2"/>
  <c r="N840" i="2"/>
  <c r="BE840" i="2" s="1"/>
  <c r="BI838" i="2"/>
  <c r="BH838" i="2"/>
  <c r="BG838" i="2"/>
  <c r="BF838" i="2"/>
  <c r="AA838" i="2"/>
  <c r="Y838" i="2"/>
  <c r="W838" i="2"/>
  <c r="BK838" i="2"/>
  <c r="N838" i="2"/>
  <c r="BE838" i="2"/>
  <c r="BI836" i="2"/>
  <c r="BH836" i="2"/>
  <c r="BG836" i="2"/>
  <c r="BF836" i="2"/>
  <c r="AA836" i="2"/>
  <c r="Y836" i="2"/>
  <c r="W836" i="2"/>
  <c r="BK836" i="2"/>
  <c r="N836" i="2"/>
  <c r="BE836" i="2" s="1"/>
  <c r="BI834" i="2"/>
  <c r="BH834" i="2"/>
  <c r="BG834" i="2"/>
  <c r="BF834" i="2"/>
  <c r="AA834" i="2"/>
  <c r="Y834" i="2"/>
  <c r="W834" i="2"/>
  <c r="BK834" i="2"/>
  <c r="N834" i="2"/>
  <c r="BE834" i="2"/>
  <c r="BI832" i="2"/>
  <c r="BH832" i="2"/>
  <c r="BG832" i="2"/>
  <c r="BF832" i="2"/>
  <c r="AA832" i="2"/>
  <c r="Y832" i="2"/>
  <c r="W832" i="2"/>
  <c r="BK832" i="2"/>
  <c r="N832" i="2"/>
  <c r="BE832" i="2" s="1"/>
  <c r="BI830" i="2"/>
  <c r="BH830" i="2"/>
  <c r="BG830" i="2"/>
  <c r="BF830" i="2"/>
  <c r="AA830" i="2"/>
  <c r="Y830" i="2"/>
  <c r="W830" i="2"/>
  <c r="BK830" i="2"/>
  <c r="N830" i="2"/>
  <c r="BE830" i="2"/>
  <c r="BI828" i="2"/>
  <c r="BH828" i="2"/>
  <c r="BG828" i="2"/>
  <c r="BF828" i="2"/>
  <c r="AA828" i="2"/>
  <c r="Y828" i="2"/>
  <c r="W828" i="2"/>
  <c r="BK828" i="2"/>
  <c r="N828" i="2"/>
  <c r="BE828" i="2" s="1"/>
  <c r="BI827" i="2"/>
  <c r="BH827" i="2"/>
  <c r="BG827" i="2"/>
  <c r="BF827" i="2"/>
  <c r="AA827" i="2"/>
  <c r="Y827" i="2"/>
  <c r="W827" i="2"/>
  <c r="BK827" i="2"/>
  <c r="N827" i="2"/>
  <c r="BE827" i="2"/>
  <c r="BI826" i="2"/>
  <c r="BH826" i="2"/>
  <c r="BG826" i="2"/>
  <c r="BF826" i="2"/>
  <c r="AA826" i="2"/>
  <c r="Y826" i="2"/>
  <c r="W826" i="2"/>
  <c r="BK826" i="2"/>
  <c r="N826" i="2"/>
  <c r="BE826" i="2" s="1"/>
  <c r="BI824" i="2"/>
  <c r="BH824" i="2"/>
  <c r="BG824" i="2"/>
  <c r="BF824" i="2"/>
  <c r="AA824" i="2"/>
  <c r="Y824" i="2"/>
  <c r="W824" i="2"/>
  <c r="BK824" i="2"/>
  <c r="N824" i="2"/>
  <c r="BE824" i="2"/>
  <c r="BI823" i="2"/>
  <c r="BH823" i="2"/>
  <c r="BG823" i="2"/>
  <c r="BF823" i="2"/>
  <c r="AA823" i="2"/>
  <c r="Y823" i="2"/>
  <c r="W823" i="2"/>
  <c r="BK823" i="2"/>
  <c r="N823" i="2"/>
  <c r="BE823" i="2" s="1"/>
  <c r="BI822" i="2"/>
  <c r="BH822" i="2"/>
  <c r="BG822" i="2"/>
  <c r="BF822" i="2"/>
  <c r="AA822" i="2"/>
  <c r="Y822" i="2"/>
  <c r="W822" i="2"/>
  <c r="BK822" i="2"/>
  <c r="N822" i="2"/>
  <c r="BE822" i="2"/>
  <c r="BI821" i="2"/>
  <c r="BH821" i="2"/>
  <c r="BG821" i="2"/>
  <c r="BF821" i="2"/>
  <c r="AA821" i="2"/>
  <c r="Y821" i="2"/>
  <c r="W821" i="2"/>
  <c r="BK821" i="2"/>
  <c r="N821" i="2"/>
  <c r="BE821" i="2" s="1"/>
  <c r="BI820" i="2"/>
  <c r="BH820" i="2"/>
  <c r="BG820" i="2"/>
  <c r="BF820" i="2"/>
  <c r="AA820" i="2"/>
  <c r="Y820" i="2"/>
  <c r="W820" i="2"/>
  <c r="BK820" i="2"/>
  <c r="N820" i="2"/>
  <c r="BE820" i="2"/>
  <c r="BI819" i="2"/>
  <c r="BH819" i="2"/>
  <c r="BG819" i="2"/>
  <c r="BF819" i="2"/>
  <c r="AA819" i="2"/>
  <c r="Y819" i="2"/>
  <c r="W819" i="2"/>
  <c r="BK819" i="2"/>
  <c r="N819" i="2"/>
  <c r="BE819" i="2" s="1"/>
  <c r="BI818" i="2"/>
  <c r="BH818" i="2"/>
  <c r="BG818" i="2"/>
  <c r="BF818" i="2"/>
  <c r="AA818" i="2"/>
  <c r="Y818" i="2"/>
  <c r="W818" i="2"/>
  <c r="BK818" i="2"/>
  <c r="N818" i="2"/>
  <c r="BE818" i="2"/>
  <c r="BI817" i="2"/>
  <c r="BH817" i="2"/>
  <c r="BG817" i="2"/>
  <c r="BF817" i="2"/>
  <c r="AA817" i="2"/>
  <c r="Y817" i="2"/>
  <c r="W817" i="2"/>
  <c r="BK817" i="2"/>
  <c r="N817" i="2"/>
  <c r="BE817" i="2" s="1"/>
  <c r="BI816" i="2"/>
  <c r="BH816" i="2"/>
  <c r="BG816" i="2"/>
  <c r="BF816" i="2"/>
  <c r="AA816" i="2"/>
  <c r="Y816" i="2"/>
  <c r="W816" i="2"/>
  <c r="BK816" i="2"/>
  <c r="N816" i="2"/>
  <c r="BE816" i="2"/>
  <c r="BI815" i="2"/>
  <c r="BH815" i="2"/>
  <c r="BG815" i="2"/>
  <c r="BF815" i="2"/>
  <c r="AA815" i="2"/>
  <c r="Y815" i="2"/>
  <c r="W815" i="2"/>
  <c r="BK815" i="2"/>
  <c r="N815" i="2"/>
  <c r="BE815" i="2" s="1"/>
  <c r="BI814" i="2"/>
  <c r="BH814" i="2"/>
  <c r="BG814" i="2"/>
  <c r="BF814" i="2"/>
  <c r="AA814" i="2"/>
  <c r="Y814" i="2"/>
  <c r="W814" i="2"/>
  <c r="BK814" i="2"/>
  <c r="N814" i="2"/>
  <c r="BE814" i="2"/>
  <c r="BI813" i="2"/>
  <c r="BH813" i="2"/>
  <c r="BG813" i="2"/>
  <c r="BF813" i="2"/>
  <c r="AA813" i="2"/>
  <c r="Y813" i="2"/>
  <c r="W813" i="2"/>
  <c r="BK813" i="2"/>
  <c r="N813" i="2"/>
  <c r="BE813" i="2" s="1"/>
  <c r="BI811" i="2"/>
  <c r="BH811" i="2"/>
  <c r="BG811" i="2"/>
  <c r="BF811" i="2"/>
  <c r="AA811" i="2"/>
  <c r="Y811" i="2"/>
  <c r="W811" i="2"/>
  <c r="BK811" i="2"/>
  <c r="N811" i="2"/>
  <c r="BE811" i="2"/>
  <c r="BI809" i="2"/>
  <c r="BH809" i="2"/>
  <c r="BG809" i="2"/>
  <c r="BF809" i="2"/>
  <c r="AA809" i="2"/>
  <c r="Y809" i="2"/>
  <c r="W809" i="2"/>
  <c r="BK809" i="2"/>
  <c r="N809" i="2"/>
  <c r="BE809" i="2" s="1"/>
  <c r="BI808" i="2"/>
  <c r="BH808" i="2"/>
  <c r="BG808" i="2"/>
  <c r="BF808" i="2"/>
  <c r="AA808" i="2"/>
  <c r="Y808" i="2"/>
  <c r="W808" i="2"/>
  <c r="BK808" i="2"/>
  <c r="N808" i="2"/>
  <c r="BE808" i="2"/>
  <c r="BI807" i="2"/>
  <c r="BH807" i="2"/>
  <c r="BG807" i="2"/>
  <c r="BF807" i="2"/>
  <c r="AA807" i="2"/>
  <c r="Y807" i="2"/>
  <c r="W807" i="2"/>
  <c r="BK807" i="2"/>
  <c r="N807" i="2"/>
  <c r="BE807" i="2" s="1"/>
  <c r="BI806" i="2"/>
  <c r="BH806" i="2"/>
  <c r="BG806" i="2"/>
  <c r="BF806" i="2"/>
  <c r="AA806" i="2"/>
  <c r="Y806" i="2"/>
  <c r="W806" i="2"/>
  <c r="BK806" i="2"/>
  <c r="N806" i="2"/>
  <c r="BE806" i="2"/>
  <c r="BI805" i="2"/>
  <c r="BH805" i="2"/>
  <c r="BG805" i="2"/>
  <c r="BF805" i="2"/>
  <c r="AA805" i="2"/>
  <c r="Y805" i="2"/>
  <c r="W805" i="2"/>
  <c r="BK805" i="2"/>
  <c r="N805" i="2"/>
  <c r="BE805" i="2" s="1"/>
  <c r="BI804" i="2"/>
  <c r="BH804" i="2"/>
  <c r="BG804" i="2"/>
  <c r="BF804" i="2"/>
  <c r="AA804" i="2"/>
  <c r="Y804" i="2"/>
  <c r="W804" i="2"/>
  <c r="BK804" i="2"/>
  <c r="N804" i="2"/>
  <c r="BE804" i="2"/>
  <c r="BI803" i="2"/>
  <c r="BH803" i="2"/>
  <c r="BG803" i="2"/>
  <c r="BF803" i="2"/>
  <c r="AA803" i="2"/>
  <c r="Y803" i="2"/>
  <c r="W803" i="2"/>
  <c r="BK803" i="2"/>
  <c r="N803" i="2"/>
  <c r="BE803" i="2" s="1"/>
  <c r="BI802" i="2"/>
  <c r="BH802" i="2"/>
  <c r="BG802" i="2"/>
  <c r="BF802" i="2"/>
  <c r="AA802" i="2"/>
  <c r="Y802" i="2"/>
  <c r="W802" i="2"/>
  <c r="BK802" i="2"/>
  <c r="N802" i="2"/>
  <c r="BE802" i="2"/>
  <c r="BI800" i="2"/>
  <c r="BH800" i="2"/>
  <c r="BG800" i="2"/>
  <c r="BF800" i="2"/>
  <c r="AA800" i="2"/>
  <c r="Y800" i="2"/>
  <c r="W800" i="2"/>
  <c r="BK800" i="2"/>
  <c r="N800" i="2"/>
  <c r="BE800" i="2" s="1"/>
  <c r="BI798" i="2"/>
  <c r="BH798" i="2"/>
  <c r="BG798" i="2"/>
  <c r="BF798" i="2"/>
  <c r="AA798" i="2"/>
  <c r="Y798" i="2"/>
  <c r="W798" i="2"/>
  <c r="W790" i="2" s="1"/>
  <c r="BK798" i="2"/>
  <c r="N798" i="2"/>
  <c r="BE798" i="2"/>
  <c r="BI797" i="2"/>
  <c r="BH797" i="2"/>
  <c r="BG797" i="2"/>
  <c r="BF797" i="2"/>
  <c r="AA797" i="2"/>
  <c r="Y797" i="2"/>
  <c r="W797" i="2"/>
  <c r="BK797" i="2"/>
  <c r="N797" i="2"/>
  <c r="BE797" i="2" s="1"/>
  <c r="BI795" i="2"/>
  <c r="BH795" i="2"/>
  <c r="BG795" i="2"/>
  <c r="BF795" i="2"/>
  <c r="AA795" i="2"/>
  <c r="Y795" i="2"/>
  <c r="W795" i="2"/>
  <c r="BK795" i="2"/>
  <c r="N795" i="2"/>
  <c r="BE795" i="2"/>
  <c r="BI794" i="2"/>
  <c r="BH794" i="2"/>
  <c r="BG794" i="2"/>
  <c r="BF794" i="2"/>
  <c r="AA794" i="2"/>
  <c r="Y794" i="2"/>
  <c r="W794" i="2"/>
  <c r="BK794" i="2"/>
  <c r="N794" i="2"/>
  <c r="BE794" i="2" s="1"/>
  <c r="BI793" i="2"/>
  <c r="BH793" i="2"/>
  <c r="BG793" i="2"/>
  <c r="BF793" i="2"/>
  <c r="AA793" i="2"/>
  <c r="Y793" i="2"/>
  <c r="W793" i="2"/>
  <c r="BK793" i="2"/>
  <c r="N793" i="2"/>
  <c r="BE793" i="2"/>
  <c r="BI792" i="2"/>
  <c r="BH792" i="2"/>
  <c r="BG792" i="2"/>
  <c r="BF792" i="2"/>
  <c r="AA792" i="2"/>
  <c r="Y792" i="2"/>
  <c r="W792" i="2"/>
  <c r="BK792" i="2"/>
  <c r="N792" i="2"/>
  <c r="BE792" i="2" s="1"/>
  <c r="BI791" i="2"/>
  <c r="BH791" i="2"/>
  <c r="BG791" i="2"/>
  <c r="BF791" i="2"/>
  <c r="AA791" i="2"/>
  <c r="AA790" i="2"/>
  <c r="Y791" i="2"/>
  <c r="W791" i="2"/>
  <c r="BK791" i="2"/>
  <c r="N791" i="2"/>
  <c r="BE791" i="2"/>
  <c r="BI789" i="2"/>
  <c r="BH789" i="2"/>
  <c r="BG789" i="2"/>
  <c r="BF789" i="2"/>
  <c r="AA789" i="2"/>
  <c r="Y789" i="2"/>
  <c r="W789" i="2"/>
  <c r="BK789" i="2"/>
  <c r="N789" i="2"/>
  <c r="BE789" i="2"/>
  <c r="BI787" i="2"/>
  <c r="BH787" i="2"/>
  <c r="BG787" i="2"/>
  <c r="BF787" i="2"/>
  <c r="AA787" i="2"/>
  <c r="Y787" i="2"/>
  <c r="W787" i="2"/>
  <c r="BK787" i="2"/>
  <c r="N787" i="2"/>
  <c r="BE787" i="2" s="1"/>
  <c r="BI784" i="2"/>
  <c r="BH784" i="2"/>
  <c r="BG784" i="2"/>
  <c r="BF784" i="2"/>
  <c r="AA784" i="2"/>
  <c r="Y784" i="2"/>
  <c r="W784" i="2"/>
  <c r="BK784" i="2"/>
  <c r="N784" i="2"/>
  <c r="BE784" i="2"/>
  <c r="BI781" i="2"/>
  <c r="BH781" i="2"/>
  <c r="BG781" i="2"/>
  <c r="BF781" i="2"/>
  <c r="AA781" i="2"/>
  <c r="Y781" i="2"/>
  <c r="W781" i="2"/>
  <c r="BK781" i="2"/>
  <c r="N781" i="2"/>
  <c r="BE781" i="2" s="1"/>
  <c r="BI778" i="2"/>
  <c r="BH778" i="2"/>
  <c r="BG778" i="2"/>
  <c r="BF778" i="2"/>
  <c r="AA778" i="2"/>
  <c r="Y778" i="2"/>
  <c r="W778" i="2"/>
  <c r="BK778" i="2"/>
  <c r="N778" i="2"/>
  <c r="BE778" i="2"/>
  <c r="BI777" i="2"/>
  <c r="BH777" i="2"/>
  <c r="BG777" i="2"/>
  <c r="BF777" i="2"/>
  <c r="AA777" i="2"/>
  <c r="Y777" i="2"/>
  <c r="W777" i="2"/>
  <c r="BK777" i="2"/>
  <c r="N777" i="2"/>
  <c r="BE777" i="2" s="1"/>
  <c r="BI774" i="2"/>
  <c r="BH774" i="2"/>
  <c r="BG774" i="2"/>
  <c r="BF774" i="2"/>
  <c r="AA774" i="2"/>
  <c r="Y774" i="2"/>
  <c r="W774" i="2"/>
  <c r="BK774" i="2"/>
  <c r="N774" i="2"/>
  <c r="BE774" i="2"/>
  <c r="BI768" i="2"/>
  <c r="BH768" i="2"/>
  <c r="BG768" i="2"/>
  <c r="BF768" i="2"/>
  <c r="AA768" i="2"/>
  <c r="Y768" i="2"/>
  <c r="W768" i="2"/>
  <c r="BK768" i="2"/>
  <c r="N768" i="2"/>
  <c r="BE768" i="2" s="1"/>
  <c r="BI758" i="2"/>
  <c r="BH758" i="2"/>
  <c r="BG758" i="2"/>
  <c r="BF758" i="2"/>
  <c r="AA758" i="2"/>
  <c r="Y758" i="2"/>
  <c r="Y703" i="2" s="1"/>
  <c r="W758" i="2"/>
  <c r="BK758" i="2"/>
  <c r="N758" i="2"/>
  <c r="BE758" i="2"/>
  <c r="BI752" i="2"/>
  <c r="BH752" i="2"/>
  <c r="BG752" i="2"/>
  <c r="BF752" i="2"/>
  <c r="AA752" i="2"/>
  <c r="Y752" i="2"/>
  <c r="W752" i="2"/>
  <c r="BK752" i="2"/>
  <c r="BK703" i="2" s="1"/>
  <c r="N752" i="2"/>
  <c r="BE752" i="2" s="1"/>
  <c r="BI749" i="2"/>
  <c r="BH749" i="2"/>
  <c r="BG749" i="2"/>
  <c r="BF749" i="2"/>
  <c r="AA749" i="2"/>
  <c r="Y749" i="2"/>
  <c r="W749" i="2"/>
  <c r="BK749" i="2"/>
  <c r="N749" i="2"/>
  <c r="BE749" i="2"/>
  <c r="BI746" i="2"/>
  <c r="BH746" i="2"/>
  <c r="BG746" i="2"/>
  <c r="BF746" i="2"/>
  <c r="AA746" i="2"/>
  <c r="Y746" i="2"/>
  <c r="W746" i="2"/>
  <c r="BK746" i="2"/>
  <c r="N746" i="2"/>
  <c r="BE746" i="2" s="1"/>
  <c r="BI743" i="2"/>
  <c r="BH743" i="2"/>
  <c r="BG743" i="2"/>
  <c r="BF743" i="2"/>
  <c r="AA743" i="2"/>
  <c r="Y743" i="2"/>
  <c r="W743" i="2"/>
  <c r="BK743" i="2"/>
  <c r="N743" i="2"/>
  <c r="BE743" i="2"/>
  <c r="BI739" i="2"/>
  <c r="BH739" i="2"/>
  <c r="BG739" i="2"/>
  <c r="BF739" i="2"/>
  <c r="AA739" i="2"/>
  <c r="Y739" i="2"/>
  <c r="W739" i="2"/>
  <c r="BK739" i="2"/>
  <c r="N739" i="2"/>
  <c r="BE739" i="2" s="1"/>
  <c r="BI730" i="2"/>
  <c r="BH730" i="2"/>
  <c r="BG730" i="2"/>
  <c r="BF730" i="2"/>
  <c r="AA730" i="2"/>
  <c r="Y730" i="2"/>
  <c r="W730" i="2"/>
  <c r="BK730" i="2"/>
  <c r="N730" i="2"/>
  <c r="BE730" i="2"/>
  <c r="BI727" i="2"/>
  <c r="BH727" i="2"/>
  <c r="BG727" i="2"/>
  <c r="BF727" i="2"/>
  <c r="AA727" i="2"/>
  <c r="Y727" i="2"/>
  <c r="W727" i="2"/>
  <c r="BK727" i="2"/>
  <c r="N727" i="2"/>
  <c r="BE727" i="2"/>
  <c r="BI724" i="2"/>
  <c r="BH724" i="2"/>
  <c r="BG724" i="2"/>
  <c r="BF724" i="2"/>
  <c r="AA724" i="2"/>
  <c r="Y724" i="2"/>
  <c r="W724" i="2"/>
  <c r="BK724" i="2"/>
  <c r="N724" i="2"/>
  <c r="BE724" i="2"/>
  <c r="BI721" i="2"/>
  <c r="BH721" i="2"/>
  <c r="BG721" i="2"/>
  <c r="BF721" i="2"/>
  <c r="AA721" i="2"/>
  <c r="Y721" i="2"/>
  <c r="W721" i="2"/>
  <c r="BK721" i="2"/>
  <c r="N721" i="2"/>
  <c r="BE721" i="2"/>
  <c r="BI720" i="2"/>
  <c r="BH720" i="2"/>
  <c r="BG720" i="2"/>
  <c r="BF720" i="2"/>
  <c r="AA720" i="2"/>
  <c r="Y720" i="2"/>
  <c r="W720" i="2"/>
  <c r="BK720" i="2"/>
  <c r="N720" i="2"/>
  <c r="BE720" i="2"/>
  <c r="BI719" i="2"/>
  <c r="BH719" i="2"/>
  <c r="BG719" i="2"/>
  <c r="BF719" i="2"/>
  <c r="AA719" i="2"/>
  <c r="Y719" i="2"/>
  <c r="W719" i="2"/>
  <c r="BK719" i="2"/>
  <c r="N719" i="2"/>
  <c r="BE719" i="2"/>
  <c r="BI716" i="2"/>
  <c r="BH716" i="2"/>
  <c r="BG716" i="2"/>
  <c r="BF716" i="2"/>
  <c r="AA716" i="2"/>
  <c r="Y716" i="2"/>
  <c r="W716" i="2"/>
  <c r="BK716" i="2"/>
  <c r="N716" i="2"/>
  <c r="BE716" i="2"/>
  <c r="BI714" i="2"/>
  <c r="BH714" i="2"/>
  <c r="BG714" i="2"/>
  <c r="BF714" i="2"/>
  <c r="AA714" i="2"/>
  <c r="Y714" i="2"/>
  <c r="W714" i="2"/>
  <c r="BK714" i="2"/>
  <c r="N714" i="2"/>
  <c r="BE714" i="2"/>
  <c r="BI713" i="2"/>
  <c r="BH713" i="2"/>
  <c r="BG713" i="2"/>
  <c r="BF713" i="2"/>
  <c r="AA713" i="2"/>
  <c r="Y713" i="2"/>
  <c r="W713" i="2"/>
  <c r="BK713" i="2"/>
  <c r="N713" i="2"/>
  <c r="BE713" i="2"/>
  <c r="BI712" i="2"/>
  <c r="BH712" i="2"/>
  <c r="BG712" i="2"/>
  <c r="BF712" i="2"/>
  <c r="AA712" i="2"/>
  <c r="Y712" i="2"/>
  <c r="W712" i="2"/>
  <c r="BK712" i="2"/>
  <c r="N712" i="2"/>
  <c r="BE712" i="2"/>
  <c r="BI710" i="2"/>
  <c r="BH710" i="2"/>
  <c r="BG710" i="2"/>
  <c r="BF710" i="2"/>
  <c r="AA710" i="2"/>
  <c r="Y710" i="2"/>
  <c r="W710" i="2"/>
  <c r="BK710" i="2"/>
  <c r="N710" i="2"/>
  <c r="BE710" i="2"/>
  <c r="BI708" i="2"/>
  <c r="BH708" i="2"/>
  <c r="BG708" i="2"/>
  <c r="BF708" i="2"/>
  <c r="AA708" i="2"/>
  <c r="Y708" i="2"/>
  <c r="W708" i="2"/>
  <c r="BK708" i="2"/>
  <c r="N708" i="2"/>
  <c r="BE708" i="2"/>
  <c r="BI706" i="2"/>
  <c r="BH706" i="2"/>
  <c r="BG706" i="2"/>
  <c r="BF706" i="2"/>
  <c r="AA706" i="2"/>
  <c r="Y706" i="2"/>
  <c r="W706" i="2"/>
  <c r="BK706" i="2"/>
  <c r="N706" i="2"/>
  <c r="BE706" i="2"/>
  <c r="BI705" i="2"/>
  <c r="BH705" i="2"/>
  <c r="BG705" i="2"/>
  <c r="BF705" i="2"/>
  <c r="AA705" i="2"/>
  <c r="Y705" i="2"/>
  <c r="W705" i="2"/>
  <c r="BK705" i="2"/>
  <c r="N705" i="2"/>
  <c r="BE705" i="2"/>
  <c r="BI704" i="2"/>
  <c r="BH704" i="2"/>
  <c r="BG704" i="2"/>
  <c r="BF704" i="2"/>
  <c r="AA704" i="2"/>
  <c r="Y704" i="2"/>
  <c r="W704" i="2"/>
  <c r="W703" i="2" s="1"/>
  <c r="BK704" i="2"/>
  <c r="N703" i="2"/>
  <c r="N106" i="2" s="1"/>
  <c r="N704" i="2"/>
  <c r="BE704" i="2" s="1"/>
  <c r="BI702" i="2"/>
  <c r="BH702" i="2"/>
  <c r="BG702" i="2"/>
  <c r="BF702" i="2"/>
  <c r="AA702" i="2"/>
  <c r="Y702" i="2"/>
  <c r="W702" i="2"/>
  <c r="BK702" i="2"/>
  <c r="N702" i="2"/>
  <c r="BE702" i="2" s="1"/>
  <c r="BI701" i="2"/>
  <c r="BH701" i="2"/>
  <c r="BG701" i="2"/>
  <c r="BF701" i="2"/>
  <c r="AA701" i="2"/>
  <c r="Y701" i="2"/>
  <c r="W701" i="2"/>
  <c r="BK701" i="2"/>
  <c r="N701" i="2"/>
  <c r="BE701" i="2"/>
  <c r="BI700" i="2"/>
  <c r="BH700" i="2"/>
  <c r="BG700" i="2"/>
  <c r="BF700" i="2"/>
  <c r="AA700" i="2"/>
  <c r="Y700" i="2"/>
  <c r="W700" i="2"/>
  <c r="BK700" i="2"/>
  <c r="N700" i="2"/>
  <c r="BE700" i="2" s="1"/>
  <c r="BI697" i="2"/>
  <c r="BH697" i="2"/>
  <c r="BG697" i="2"/>
  <c r="BF697" i="2"/>
  <c r="AA697" i="2"/>
  <c r="Y697" i="2"/>
  <c r="W697" i="2"/>
  <c r="BK697" i="2"/>
  <c r="N697" i="2"/>
  <c r="BE697" i="2"/>
  <c r="BI694" i="2"/>
  <c r="BH694" i="2"/>
  <c r="BG694" i="2"/>
  <c r="BF694" i="2"/>
  <c r="AA694" i="2"/>
  <c r="Y694" i="2"/>
  <c r="W694" i="2"/>
  <c r="BK694" i="2"/>
  <c r="N694" i="2"/>
  <c r="BE694" i="2" s="1"/>
  <c r="BI693" i="2"/>
  <c r="BH693" i="2"/>
  <c r="BG693" i="2"/>
  <c r="BF693" i="2"/>
  <c r="AA693" i="2"/>
  <c r="Y693" i="2"/>
  <c r="W693" i="2"/>
  <c r="BK693" i="2"/>
  <c r="N693" i="2"/>
  <c r="BE693" i="2"/>
  <c r="BI690" i="2"/>
  <c r="BH690" i="2"/>
  <c r="BG690" i="2"/>
  <c r="BF690" i="2"/>
  <c r="AA690" i="2"/>
  <c r="Y690" i="2"/>
  <c r="W690" i="2"/>
  <c r="BK690" i="2"/>
  <c r="N690" i="2"/>
  <c r="BE690" i="2" s="1"/>
  <c r="BI688" i="2"/>
  <c r="BH688" i="2"/>
  <c r="BG688" i="2"/>
  <c r="BF688" i="2"/>
  <c r="AA688" i="2"/>
  <c r="Y688" i="2"/>
  <c r="W688" i="2"/>
  <c r="W683" i="2" s="1"/>
  <c r="BK688" i="2"/>
  <c r="N688" i="2"/>
  <c r="BE688" i="2"/>
  <c r="BI685" i="2"/>
  <c r="BH685" i="2"/>
  <c r="BG685" i="2"/>
  <c r="BF685" i="2"/>
  <c r="AA685" i="2"/>
  <c r="AA683" i="2" s="1"/>
  <c r="Y685" i="2"/>
  <c r="W685" i="2"/>
  <c r="BK685" i="2"/>
  <c r="N685" i="2"/>
  <c r="BE685" i="2" s="1"/>
  <c r="BI684" i="2"/>
  <c r="BH684" i="2"/>
  <c r="BG684" i="2"/>
  <c r="BF684" i="2"/>
  <c r="AA684" i="2"/>
  <c r="Y684" i="2"/>
  <c r="Y683" i="2" s="1"/>
  <c r="W684" i="2"/>
  <c r="BK684" i="2"/>
  <c r="BK683" i="2" s="1"/>
  <c r="N683" i="2" s="1"/>
  <c r="N105" i="2" s="1"/>
  <c r="N684" i="2"/>
  <c r="BE684" i="2"/>
  <c r="BI682" i="2"/>
  <c r="BH682" i="2"/>
  <c r="BG682" i="2"/>
  <c r="BF682" i="2"/>
  <c r="AA682" i="2"/>
  <c r="Y682" i="2"/>
  <c r="W682" i="2"/>
  <c r="W679" i="2" s="1"/>
  <c r="BK682" i="2"/>
  <c r="N682" i="2"/>
  <c r="BE682" i="2"/>
  <c r="BI681" i="2"/>
  <c r="BH681" i="2"/>
  <c r="BG681" i="2"/>
  <c r="BF681" i="2"/>
  <c r="AA681" i="2"/>
  <c r="AA679" i="2" s="1"/>
  <c r="Y681" i="2"/>
  <c r="W681" i="2"/>
  <c r="BK681" i="2"/>
  <c r="N681" i="2"/>
  <c r="BE681" i="2" s="1"/>
  <c r="BI680" i="2"/>
  <c r="BH680" i="2"/>
  <c r="BG680" i="2"/>
  <c r="BF680" i="2"/>
  <c r="AA680" i="2"/>
  <c r="Y680" i="2"/>
  <c r="Y679" i="2" s="1"/>
  <c r="W680" i="2"/>
  <c r="BK680" i="2"/>
  <c r="BK679" i="2" s="1"/>
  <c r="N679" i="2" s="1"/>
  <c r="N104" i="2" s="1"/>
  <c r="N680" i="2"/>
  <c r="BE680" i="2"/>
  <c r="BI678" i="2"/>
  <c r="BH678" i="2"/>
  <c r="BG678" i="2"/>
  <c r="BF678" i="2"/>
  <c r="AA678" i="2"/>
  <c r="Y678" i="2"/>
  <c r="W678" i="2"/>
  <c r="BK678" i="2"/>
  <c r="N678" i="2"/>
  <c r="BE678" i="2"/>
  <c r="BI677" i="2"/>
  <c r="BH677" i="2"/>
  <c r="BG677" i="2"/>
  <c r="BF677" i="2"/>
  <c r="AA677" i="2"/>
  <c r="Y677" i="2"/>
  <c r="W677" i="2"/>
  <c r="BK677" i="2"/>
  <c r="N677" i="2"/>
  <c r="BE677" i="2" s="1"/>
  <c r="BI676" i="2"/>
  <c r="BH676" i="2"/>
  <c r="BG676" i="2"/>
  <c r="BF676" i="2"/>
  <c r="AA676" i="2"/>
  <c r="Y676" i="2"/>
  <c r="W676" i="2"/>
  <c r="BK676" i="2"/>
  <c r="N676" i="2"/>
  <c r="BE676" i="2"/>
  <c r="BI675" i="2"/>
  <c r="BH675" i="2"/>
  <c r="BG675" i="2"/>
  <c r="BF675" i="2"/>
  <c r="AA675" i="2"/>
  <c r="Y675" i="2"/>
  <c r="Y674" i="2"/>
  <c r="W675" i="2"/>
  <c r="W674" i="2" s="1"/>
  <c r="BK675" i="2"/>
  <c r="BK674" i="2"/>
  <c r="N674" i="2"/>
  <c r="N103" i="2" s="1"/>
  <c r="N675" i="2"/>
  <c r="BE675" i="2" s="1"/>
  <c r="BI673" i="2"/>
  <c r="BH673" i="2"/>
  <c r="BG673" i="2"/>
  <c r="BF673" i="2"/>
  <c r="AA673" i="2"/>
  <c r="Y673" i="2"/>
  <c r="W673" i="2"/>
  <c r="BK673" i="2"/>
  <c r="N673" i="2"/>
  <c r="BE673" i="2" s="1"/>
  <c r="BI672" i="2"/>
  <c r="BH672" i="2"/>
  <c r="BG672" i="2"/>
  <c r="BF672" i="2"/>
  <c r="AA672" i="2"/>
  <c r="Y672" i="2"/>
  <c r="W672" i="2"/>
  <c r="BK672" i="2"/>
  <c r="N672" i="2"/>
  <c r="BE672" i="2"/>
  <c r="BI671" i="2"/>
  <c r="BH671" i="2"/>
  <c r="BG671" i="2"/>
  <c r="BF671" i="2"/>
  <c r="AA671" i="2"/>
  <c r="Y671" i="2"/>
  <c r="W671" i="2"/>
  <c r="BK671" i="2"/>
  <c r="N671" i="2"/>
  <c r="BE671" i="2" s="1"/>
  <c r="BI665" i="2"/>
  <c r="BH665" i="2"/>
  <c r="BG665" i="2"/>
  <c r="BF665" i="2"/>
  <c r="AA665" i="2"/>
  <c r="Y665" i="2"/>
  <c r="W665" i="2"/>
  <c r="BK665" i="2"/>
  <c r="N665" i="2"/>
  <c r="BE665" i="2"/>
  <c r="BI664" i="2"/>
  <c r="BH664" i="2"/>
  <c r="BG664" i="2"/>
  <c r="BF664" i="2"/>
  <c r="AA664" i="2"/>
  <c r="Y664" i="2"/>
  <c r="W664" i="2"/>
  <c r="BK664" i="2"/>
  <c r="N664" i="2"/>
  <c r="BE664" i="2" s="1"/>
  <c r="BI658" i="2"/>
  <c r="BH658" i="2"/>
  <c r="BG658" i="2"/>
  <c r="BF658" i="2"/>
  <c r="AA658" i="2"/>
  <c r="Y658" i="2"/>
  <c r="W658" i="2"/>
  <c r="BK658" i="2"/>
  <c r="N658" i="2"/>
  <c r="BE658" i="2"/>
  <c r="BI656" i="2"/>
  <c r="BH656" i="2"/>
  <c r="BG656" i="2"/>
  <c r="BF656" i="2"/>
  <c r="AA656" i="2"/>
  <c r="Y656" i="2"/>
  <c r="W656" i="2"/>
  <c r="BK656" i="2"/>
  <c r="N656" i="2"/>
  <c r="BE656" i="2" s="1"/>
  <c r="BI655" i="2"/>
  <c r="BH655" i="2"/>
  <c r="BG655" i="2"/>
  <c r="BF655" i="2"/>
  <c r="AA655" i="2"/>
  <c r="Y655" i="2"/>
  <c r="W655" i="2"/>
  <c r="BK655" i="2"/>
  <c r="N655" i="2"/>
  <c r="BE655" i="2"/>
  <c r="BI654" i="2"/>
  <c r="BH654" i="2"/>
  <c r="BG654" i="2"/>
  <c r="BF654" i="2"/>
  <c r="AA654" i="2"/>
  <c r="Y654" i="2"/>
  <c r="W654" i="2"/>
  <c r="BK654" i="2"/>
  <c r="N654" i="2"/>
  <c r="BE654" i="2" s="1"/>
  <c r="BI651" i="2"/>
  <c r="BH651" i="2"/>
  <c r="BG651" i="2"/>
  <c r="BF651" i="2"/>
  <c r="AA651" i="2"/>
  <c r="Y651" i="2"/>
  <c r="W651" i="2"/>
  <c r="BK651" i="2"/>
  <c r="N651" i="2"/>
  <c r="BE651" i="2"/>
  <c r="BI650" i="2"/>
  <c r="BH650" i="2"/>
  <c r="BG650" i="2"/>
  <c r="BF650" i="2"/>
  <c r="AA650" i="2"/>
  <c r="Y650" i="2"/>
  <c r="W650" i="2"/>
  <c r="BK650" i="2"/>
  <c r="N650" i="2"/>
  <c r="BE650" i="2" s="1"/>
  <c r="BI648" i="2"/>
  <c r="BH648" i="2"/>
  <c r="BG648" i="2"/>
  <c r="BF648" i="2"/>
  <c r="AA648" i="2"/>
  <c r="Y648" i="2"/>
  <c r="W648" i="2"/>
  <c r="BK648" i="2"/>
  <c r="N648" i="2"/>
  <c r="BE648" i="2"/>
  <c r="BI646" i="2"/>
  <c r="BH646" i="2"/>
  <c r="BG646" i="2"/>
  <c r="BF646" i="2"/>
  <c r="AA646" i="2"/>
  <c r="Y646" i="2"/>
  <c r="W646" i="2"/>
  <c r="BK646" i="2"/>
  <c r="N646" i="2"/>
  <c r="BE646" i="2" s="1"/>
  <c r="BI640" i="2"/>
  <c r="BH640" i="2"/>
  <c r="BG640" i="2"/>
  <c r="BF640" i="2"/>
  <c r="AA640" i="2"/>
  <c r="Y640" i="2"/>
  <c r="W640" i="2"/>
  <c r="BK640" i="2"/>
  <c r="N640" i="2"/>
  <c r="BE640" i="2"/>
  <c r="BI639" i="2"/>
  <c r="BH639" i="2"/>
  <c r="BG639" i="2"/>
  <c r="BF639" i="2"/>
  <c r="AA639" i="2"/>
  <c r="Y639" i="2"/>
  <c r="W639" i="2"/>
  <c r="BK639" i="2"/>
  <c r="N639" i="2"/>
  <c r="BE639" i="2" s="1"/>
  <c r="BI633" i="2"/>
  <c r="BH633" i="2"/>
  <c r="BG633" i="2"/>
  <c r="BF633" i="2"/>
  <c r="AA633" i="2"/>
  <c r="Y633" i="2"/>
  <c r="Y632" i="2" s="1"/>
  <c r="W633" i="2"/>
  <c r="BK633" i="2"/>
  <c r="BK632" i="2" s="1"/>
  <c r="N632" i="2" s="1"/>
  <c r="N102" i="2" s="1"/>
  <c r="N633" i="2"/>
  <c r="BE633" i="2"/>
  <c r="BI631" i="2"/>
  <c r="BH631" i="2"/>
  <c r="BG631" i="2"/>
  <c r="BF631" i="2"/>
  <c r="AA631" i="2"/>
  <c r="Y631" i="2"/>
  <c r="W631" i="2"/>
  <c r="BK631" i="2"/>
  <c r="N631" i="2"/>
  <c r="BE631" i="2"/>
  <c r="BI630" i="2"/>
  <c r="BH630" i="2"/>
  <c r="BG630" i="2"/>
  <c r="BF630" i="2"/>
  <c r="AA630" i="2"/>
  <c r="Y630" i="2"/>
  <c r="W630" i="2"/>
  <c r="BK630" i="2"/>
  <c r="N630" i="2"/>
  <c r="BE630" i="2" s="1"/>
  <c r="BI627" i="2"/>
  <c r="BH627" i="2"/>
  <c r="BG627" i="2"/>
  <c r="BF627" i="2"/>
  <c r="AA627" i="2"/>
  <c r="Y627" i="2"/>
  <c r="W627" i="2"/>
  <c r="BK627" i="2"/>
  <c r="N627" i="2"/>
  <c r="BE627" i="2"/>
  <c r="BI626" i="2"/>
  <c r="BH626" i="2"/>
  <c r="BG626" i="2"/>
  <c r="BF626" i="2"/>
  <c r="AA626" i="2"/>
  <c r="Y626" i="2"/>
  <c r="W626" i="2"/>
  <c r="BK626" i="2"/>
  <c r="N626" i="2"/>
  <c r="BE626" i="2" s="1"/>
  <c r="BI623" i="2"/>
  <c r="BH623" i="2"/>
  <c r="BG623" i="2"/>
  <c r="BF623" i="2"/>
  <c r="AA623" i="2"/>
  <c r="Y623" i="2"/>
  <c r="W623" i="2"/>
  <c r="BK623" i="2"/>
  <c r="N623" i="2"/>
  <c r="BE623" i="2"/>
  <c r="BI622" i="2"/>
  <c r="BH622" i="2"/>
  <c r="BG622" i="2"/>
  <c r="BF622" i="2"/>
  <c r="AA622" i="2"/>
  <c r="Y622" i="2"/>
  <c r="W622" i="2"/>
  <c r="BK622" i="2"/>
  <c r="N622" i="2"/>
  <c r="BE622" i="2" s="1"/>
  <c r="BI619" i="2"/>
  <c r="BH619" i="2"/>
  <c r="BG619" i="2"/>
  <c r="BF619" i="2"/>
  <c r="AA619" i="2"/>
  <c r="Y619" i="2"/>
  <c r="Y618" i="2" s="1"/>
  <c r="W619" i="2"/>
  <c r="BK619" i="2"/>
  <c r="BK618" i="2" s="1"/>
  <c r="N618" i="2" s="1"/>
  <c r="N101" i="2" s="1"/>
  <c r="N619" i="2"/>
  <c r="BE619" i="2"/>
  <c r="BI617" i="2"/>
  <c r="BH617" i="2"/>
  <c r="BG617" i="2"/>
  <c r="BF617" i="2"/>
  <c r="AA617" i="2"/>
  <c r="Y617" i="2"/>
  <c r="W617" i="2"/>
  <c r="BK617" i="2"/>
  <c r="N617" i="2"/>
  <c r="BE617" i="2"/>
  <c r="BI616" i="2"/>
  <c r="BH616" i="2"/>
  <c r="BG616" i="2"/>
  <c r="BF616" i="2"/>
  <c r="AA616" i="2"/>
  <c r="Y616" i="2"/>
  <c r="W616" i="2"/>
  <c r="BK616" i="2"/>
  <c r="N616" i="2"/>
  <c r="BE616" i="2" s="1"/>
  <c r="BI610" i="2"/>
  <c r="BH610" i="2"/>
  <c r="BG610" i="2"/>
  <c r="BF610" i="2"/>
  <c r="AA610" i="2"/>
  <c r="Y610" i="2"/>
  <c r="W610" i="2"/>
  <c r="BK610" i="2"/>
  <c r="N610" i="2"/>
  <c r="BE610" i="2"/>
  <c r="BI609" i="2"/>
  <c r="BH609" i="2"/>
  <c r="BG609" i="2"/>
  <c r="BF609" i="2"/>
  <c r="AA609" i="2"/>
  <c r="Y609" i="2"/>
  <c r="W609" i="2"/>
  <c r="BK609" i="2"/>
  <c r="N609" i="2"/>
  <c r="BE609" i="2" s="1"/>
  <c r="BI608" i="2"/>
  <c r="BH608" i="2"/>
  <c r="BG608" i="2"/>
  <c r="BF608" i="2"/>
  <c r="AA608" i="2"/>
  <c r="Y608" i="2"/>
  <c r="W608" i="2"/>
  <c r="BK608" i="2"/>
  <c r="N608" i="2"/>
  <c r="BE608" i="2"/>
  <c r="BI607" i="2"/>
  <c r="BH607" i="2"/>
  <c r="BG607" i="2"/>
  <c r="BF607" i="2"/>
  <c r="AA607" i="2"/>
  <c r="Y607" i="2"/>
  <c r="W607" i="2"/>
  <c r="BK607" i="2"/>
  <c r="N607" i="2"/>
  <c r="BE607" i="2" s="1"/>
  <c r="BI599" i="2"/>
  <c r="BH599" i="2"/>
  <c r="BG599" i="2"/>
  <c r="BF599" i="2"/>
  <c r="AA599" i="2"/>
  <c r="Y599" i="2"/>
  <c r="W599" i="2"/>
  <c r="BK599" i="2"/>
  <c r="N599" i="2"/>
  <c r="BE599" i="2"/>
  <c r="BI593" i="2"/>
  <c r="BH593" i="2"/>
  <c r="BG593" i="2"/>
  <c r="BF593" i="2"/>
  <c r="AA593" i="2"/>
  <c r="Y593" i="2"/>
  <c r="W593" i="2"/>
  <c r="BK593" i="2"/>
  <c r="N593" i="2"/>
  <c r="BE593" i="2" s="1"/>
  <c r="BI592" i="2"/>
  <c r="BH592" i="2"/>
  <c r="BG592" i="2"/>
  <c r="BF592" i="2"/>
  <c r="AA592" i="2"/>
  <c r="Y592" i="2"/>
  <c r="W592" i="2"/>
  <c r="BK592" i="2"/>
  <c r="N592" i="2"/>
  <c r="BE592" i="2"/>
  <c r="BI584" i="2"/>
  <c r="BH584" i="2"/>
  <c r="BG584" i="2"/>
  <c r="BF584" i="2"/>
  <c r="AA584" i="2"/>
  <c r="Y584" i="2"/>
  <c r="Y583" i="2"/>
  <c r="W584" i="2"/>
  <c r="BK584" i="2"/>
  <c r="BK583" i="2" s="1"/>
  <c r="N583" i="2" s="1"/>
  <c r="N584" i="2"/>
  <c r="BE584" i="2"/>
  <c r="N100" i="2"/>
  <c r="BI581" i="2"/>
  <c r="BH581" i="2"/>
  <c r="BG581" i="2"/>
  <c r="BF581" i="2"/>
  <c r="AA581" i="2"/>
  <c r="AA580" i="2"/>
  <c r="Y581" i="2"/>
  <c r="Y580" i="2" s="1"/>
  <c r="W581" i="2"/>
  <c r="W580" i="2"/>
  <c r="BK581" i="2"/>
  <c r="BK580" i="2" s="1"/>
  <c r="N580" i="2" s="1"/>
  <c r="N98" i="2" s="1"/>
  <c r="N581" i="2"/>
  <c r="BE581" i="2"/>
  <c r="BI579" i="2"/>
  <c r="BH579" i="2"/>
  <c r="BG579" i="2"/>
  <c r="BF579" i="2"/>
  <c r="AA579" i="2"/>
  <c r="Y579" i="2"/>
  <c r="W579" i="2"/>
  <c r="BK579" i="2"/>
  <c r="N579" i="2"/>
  <c r="BE579" i="2"/>
  <c r="BI577" i="2"/>
  <c r="BH577" i="2"/>
  <c r="BG577" i="2"/>
  <c r="BF577" i="2"/>
  <c r="AA577" i="2"/>
  <c r="Y577" i="2"/>
  <c r="W577" i="2"/>
  <c r="BK577" i="2"/>
  <c r="N577" i="2"/>
  <c r="BE577" i="2" s="1"/>
  <c r="BI576" i="2"/>
  <c r="BH576" i="2"/>
  <c r="BG576" i="2"/>
  <c r="BF576" i="2"/>
  <c r="AA576" i="2"/>
  <c r="Y576" i="2"/>
  <c r="W576" i="2"/>
  <c r="BK576" i="2"/>
  <c r="N576" i="2"/>
  <c r="BE576" i="2"/>
  <c r="BI573" i="2"/>
  <c r="BH573" i="2"/>
  <c r="BG573" i="2"/>
  <c r="BF573" i="2"/>
  <c r="AA573" i="2"/>
  <c r="Y573" i="2"/>
  <c r="W573" i="2"/>
  <c r="BK573" i="2"/>
  <c r="N573" i="2"/>
  <c r="BE573" i="2" s="1"/>
  <c r="BI571" i="2"/>
  <c r="BH571" i="2"/>
  <c r="BG571" i="2"/>
  <c r="BF571" i="2"/>
  <c r="AA571" i="2"/>
  <c r="Y571" i="2"/>
  <c r="W571" i="2"/>
  <c r="BK571" i="2"/>
  <c r="N571" i="2"/>
  <c r="BE571" i="2"/>
  <c r="BI570" i="2"/>
  <c r="BH570" i="2"/>
  <c r="BG570" i="2"/>
  <c r="BF570" i="2"/>
  <c r="AA570" i="2"/>
  <c r="AA569" i="2" s="1"/>
  <c r="Y570" i="2"/>
  <c r="Y569" i="2"/>
  <c r="W570" i="2"/>
  <c r="BK570" i="2"/>
  <c r="BK569" i="2"/>
  <c r="N569" i="2"/>
  <c r="N97" i="2" s="1"/>
  <c r="N570" i="2"/>
  <c r="BE570" i="2" s="1"/>
  <c r="BI568" i="2"/>
  <c r="BH568" i="2"/>
  <c r="BG568" i="2"/>
  <c r="BF568" i="2"/>
  <c r="AA568" i="2"/>
  <c r="Y568" i="2"/>
  <c r="W568" i="2"/>
  <c r="BK568" i="2"/>
  <c r="N568" i="2"/>
  <c r="BE568" i="2" s="1"/>
  <c r="BI567" i="2"/>
  <c r="BH567" i="2"/>
  <c r="BG567" i="2"/>
  <c r="BF567" i="2"/>
  <c r="AA567" i="2"/>
  <c r="Y567" i="2"/>
  <c r="W567" i="2"/>
  <c r="BK567" i="2"/>
  <c r="N567" i="2"/>
  <c r="BE567" i="2"/>
  <c r="BI566" i="2"/>
  <c r="BH566" i="2"/>
  <c r="BG566" i="2"/>
  <c r="BF566" i="2"/>
  <c r="AA566" i="2"/>
  <c r="Y566" i="2"/>
  <c r="W566" i="2"/>
  <c r="BK566" i="2"/>
  <c r="N566" i="2"/>
  <c r="BE566" i="2" s="1"/>
  <c r="BI565" i="2"/>
  <c r="BH565" i="2"/>
  <c r="BG565" i="2"/>
  <c r="BF565" i="2"/>
  <c r="AA565" i="2"/>
  <c r="Y565" i="2"/>
  <c r="W565" i="2"/>
  <c r="BK565" i="2"/>
  <c r="N565" i="2"/>
  <c r="BE565" i="2"/>
  <c r="BI564" i="2"/>
  <c r="BH564" i="2"/>
  <c r="BG564" i="2"/>
  <c r="BF564" i="2"/>
  <c r="AA564" i="2"/>
  <c r="Y564" i="2"/>
  <c r="W564" i="2"/>
  <c r="BK564" i="2"/>
  <c r="N564" i="2"/>
  <c r="BE564" i="2" s="1"/>
  <c r="BI563" i="2"/>
  <c r="BH563" i="2"/>
  <c r="BG563" i="2"/>
  <c r="BF563" i="2"/>
  <c r="AA563" i="2"/>
  <c r="Y563" i="2"/>
  <c r="W563" i="2"/>
  <c r="BK563" i="2"/>
  <c r="N563" i="2"/>
  <c r="BE563" i="2"/>
  <c r="BI562" i="2"/>
  <c r="BH562" i="2"/>
  <c r="BG562" i="2"/>
  <c r="BF562" i="2"/>
  <c r="AA562" i="2"/>
  <c r="Y562" i="2"/>
  <c r="W562" i="2"/>
  <c r="BK562" i="2"/>
  <c r="N562" i="2"/>
  <c r="BE562" i="2" s="1"/>
  <c r="BI561" i="2"/>
  <c r="BH561" i="2"/>
  <c r="BG561" i="2"/>
  <c r="BF561" i="2"/>
  <c r="AA561" i="2"/>
  <c r="Y561" i="2"/>
  <c r="W561" i="2"/>
  <c r="BK561" i="2"/>
  <c r="N561" i="2"/>
  <c r="BE561" i="2"/>
  <c r="BI560" i="2"/>
  <c r="BH560" i="2"/>
  <c r="BG560" i="2"/>
  <c r="BF560" i="2"/>
  <c r="AA560" i="2"/>
  <c r="Y560" i="2"/>
  <c r="W560" i="2"/>
  <c r="BK560" i="2"/>
  <c r="N560" i="2"/>
  <c r="BE560" i="2" s="1"/>
  <c r="BI559" i="2"/>
  <c r="BH559" i="2"/>
  <c r="BG559" i="2"/>
  <c r="BF559" i="2"/>
  <c r="AA559" i="2"/>
  <c r="Y559" i="2"/>
  <c r="W559" i="2"/>
  <c r="BK559" i="2"/>
  <c r="N559" i="2"/>
  <c r="BE559" i="2"/>
  <c r="BI558" i="2"/>
  <c r="BH558" i="2"/>
  <c r="BG558" i="2"/>
  <c r="BF558" i="2"/>
  <c r="AA558" i="2"/>
  <c r="Y558" i="2"/>
  <c r="W558" i="2"/>
  <c r="BK558" i="2"/>
  <c r="N558" i="2"/>
  <c r="BE558" i="2" s="1"/>
  <c r="BI557" i="2"/>
  <c r="BH557" i="2"/>
  <c r="BG557" i="2"/>
  <c r="BF557" i="2"/>
  <c r="AA557" i="2"/>
  <c r="Y557" i="2"/>
  <c r="W557" i="2"/>
  <c r="BK557" i="2"/>
  <c r="N557" i="2"/>
  <c r="BE557" i="2"/>
  <c r="BI556" i="2"/>
  <c r="BH556" i="2"/>
  <c r="BG556" i="2"/>
  <c r="BF556" i="2"/>
  <c r="AA556" i="2"/>
  <c r="Y556" i="2"/>
  <c r="W556" i="2"/>
  <c r="BK556" i="2"/>
  <c r="N556" i="2"/>
  <c r="BE556" i="2" s="1"/>
  <c r="BI555" i="2"/>
  <c r="BH555" i="2"/>
  <c r="BG555" i="2"/>
  <c r="BF555" i="2"/>
  <c r="AA555" i="2"/>
  <c r="Y555" i="2"/>
  <c r="W555" i="2"/>
  <c r="BK555" i="2"/>
  <c r="N555" i="2"/>
  <c r="BE555" i="2"/>
  <c r="BI554" i="2"/>
  <c r="BH554" i="2"/>
  <c r="BG554" i="2"/>
  <c r="BF554" i="2"/>
  <c r="AA554" i="2"/>
  <c r="Y554" i="2"/>
  <c r="W554" i="2"/>
  <c r="BK554" i="2"/>
  <c r="N554" i="2"/>
  <c r="BE554" i="2" s="1"/>
  <c r="BI551" i="2"/>
  <c r="BH551" i="2"/>
  <c r="BG551" i="2"/>
  <c r="BF551" i="2"/>
  <c r="AA551" i="2"/>
  <c r="Y551" i="2"/>
  <c r="W551" i="2"/>
  <c r="BK551" i="2"/>
  <c r="N551" i="2"/>
  <c r="BE551" i="2"/>
  <c r="BI550" i="2"/>
  <c r="BH550" i="2"/>
  <c r="BG550" i="2"/>
  <c r="BF550" i="2"/>
  <c r="AA550" i="2"/>
  <c r="Y550" i="2"/>
  <c r="W550" i="2"/>
  <c r="BK550" i="2"/>
  <c r="N550" i="2"/>
  <c r="BE550" i="2" s="1"/>
  <c r="BI549" i="2"/>
  <c r="BH549" i="2"/>
  <c r="BG549" i="2"/>
  <c r="BF549" i="2"/>
  <c r="AA549" i="2"/>
  <c r="Y549" i="2"/>
  <c r="W549" i="2"/>
  <c r="BK549" i="2"/>
  <c r="N549" i="2"/>
  <c r="BE549" i="2"/>
  <c r="BI546" i="2"/>
  <c r="BH546" i="2"/>
  <c r="BG546" i="2"/>
  <c r="BF546" i="2"/>
  <c r="AA546" i="2"/>
  <c r="Y546" i="2"/>
  <c r="W546" i="2"/>
  <c r="BK546" i="2"/>
  <c r="N546" i="2"/>
  <c r="BE546" i="2" s="1"/>
  <c r="BI542" i="2"/>
  <c r="BH542" i="2"/>
  <c r="BG542" i="2"/>
  <c r="BF542" i="2"/>
  <c r="AA542" i="2"/>
  <c r="Y542" i="2"/>
  <c r="W542" i="2"/>
  <c r="BK542" i="2"/>
  <c r="N542" i="2"/>
  <c r="BE542" i="2"/>
  <c r="BI536" i="2"/>
  <c r="BH536" i="2"/>
  <c r="BG536" i="2"/>
  <c r="BF536" i="2"/>
  <c r="AA536" i="2"/>
  <c r="Y536" i="2"/>
  <c r="W536" i="2"/>
  <c r="BK536" i="2"/>
  <c r="N536" i="2"/>
  <c r="BE536" i="2" s="1"/>
  <c r="BI535" i="2"/>
  <c r="BH535" i="2"/>
  <c r="BG535" i="2"/>
  <c r="BF535" i="2"/>
  <c r="AA535" i="2"/>
  <c r="Y535" i="2"/>
  <c r="W535" i="2"/>
  <c r="BK535" i="2"/>
  <c r="N535" i="2"/>
  <c r="BE535" i="2"/>
  <c r="BI532" i="2"/>
  <c r="BH532" i="2"/>
  <c r="BG532" i="2"/>
  <c r="BF532" i="2"/>
  <c r="AA532" i="2"/>
  <c r="Y532" i="2"/>
  <c r="W532" i="2"/>
  <c r="BK532" i="2"/>
  <c r="N532" i="2"/>
  <c r="BE532" i="2" s="1"/>
  <c r="BI526" i="2"/>
  <c r="BH526" i="2"/>
  <c r="BG526" i="2"/>
  <c r="BF526" i="2"/>
  <c r="AA526" i="2"/>
  <c r="Y526" i="2"/>
  <c r="W526" i="2"/>
  <c r="BK526" i="2"/>
  <c r="N526" i="2"/>
  <c r="BE526" i="2"/>
  <c r="BI523" i="2"/>
  <c r="BH523" i="2"/>
  <c r="BG523" i="2"/>
  <c r="BF523" i="2"/>
  <c r="AA523" i="2"/>
  <c r="Y523" i="2"/>
  <c r="W523" i="2"/>
  <c r="BK523" i="2"/>
  <c r="N523" i="2"/>
  <c r="BE523" i="2" s="1"/>
  <c r="BI518" i="2"/>
  <c r="BH518" i="2"/>
  <c r="BG518" i="2"/>
  <c r="BF518" i="2"/>
  <c r="AA518" i="2"/>
  <c r="Y518" i="2"/>
  <c r="W518" i="2"/>
  <c r="BK518" i="2"/>
  <c r="N518" i="2"/>
  <c r="BE518" i="2"/>
  <c r="BI515" i="2"/>
  <c r="BH515" i="2"/>
  <c r="BG515" i="2"/>
  <c r="BF515" i="2"/>
  <c r="AA515" i="2"/>
  <c r="Y515" i="2"/>
  <c r="W515" i="2"/>
  <c r="BK515" i="2"/>
  <c r="N515" i="2"/>
  <c r="BE515" i="2" s="1"/>
  <c r="BI510" i="2"/>
  <c r="BH510" i="2"/>
  <c r="BG510" i="2"/>
  <c r="BF510" i="2"/>
  <c r="AA510" i="2"/>
  <c r="Y510" i="2"/>
  <c r="W510" i="2"/>
  <c r="BK510" i="2"/>
  <c r="N510" i="2"/>
  <c r="BE510" i="2"/>
  <c r="BI508" i="2"/>
  <c r="BH508" i="2"/>
  <c r="BG508" i="2"/>
  <c r="BF508" i="2"/>
  <c r="AA508" i="2"/>
  <c r="Y508" i="2"/>
  <c r="W508" i="2"/>
  <c r="BK508" i="2"/>
  <c r="N508" i="2"/>
  <c r="BE508" i="2" s="1"/>
  <c r="BI506" i="2"/>
  <c r="BH506" i="2"/>
  <c r="BG506" i="2"/>
  <c r="BF506" i="2"/>
  <c r="AA506" i="2"/>
  <c r="Y506" i="2"/>
  <c r="W506" i="2"/>
  <c r="BK506" i="2"/>
  <c r="N506" i="2"/>
  <c r="BE506" i="2"/>
  <c r="BI504" i="2"/>
  <c r="BH504" i="2"/>
  <c r="BG504" i="2"/>
  <c r="BF504" i="2"/>
  <c r="AA504" i="2"/>
  <c r="Y504" i="2"/>
  <c r="W504" i="2"/>
  <c r="BK504" i="2"/>
  <c r="N504" i="2"/>
  <c r="BE504" i="2" s="1"/>
  <c r="BI502" i="2"/>
  <c r="BH502" i="2"/>
  <c r="BG502" i="2"/>
  <c r="BF502" i="2"/>
  <c r="AA502" i="2"/>
  <c r="Y502" i="2"/>
  <c r="W502" i="2"/>
  <c r="BK502" i="2"/>
  <c r="N502" i="2"/>
  <c r="BE502" i="2"/>
  <c r="BI498" i="2"/>
  <c r="BH498" i="2"/>
  <c r="BG498" i="2"/>
  <c r="BF498" i="2"/>
  <c r="AA498" i="2"/>
  <c r="Y498" i="2"/>
  <c r="W498" i="2"/>
  <c r="BK498" i="2"/>
  <c r="N498" i="2"/>
  <c r="BE498" i="2" s="1"/>
  <c r="BI494" i="2"/>
  <c r="BH494" i="2"/>
  <c r="BG494" i="2"/>
  <c r="BF494" i="2"/>
  <c r="AA494" i="2"/>
  <c r="Y494" i="2"/>
  <c r="W494" i="2"/>
  <c r="BK494" i="2"/>
  <c r="N494" i="2"/>
  <c r="BE494" i="2"/>
  <c r="BI492" i="2"/>
  <c r="BH492" i="2"/>
  <c r="BG492" i="2"/>
  <c r="BF492" i="2"/>
  <c r="AA492" i="2"/>
  <c r="Y492" i="2"/>
  <c r="W492" i="2"/>
  <c r="BK492" i="2"/>
  <c r="N492" i="2"/>
  <c r="BE492" i="2" s="1"/>
  <c r="BI489" i="2"/>
  <c r="BH489" i="2"/>
  <c r="BG489" i="2"/>
  <c r="BF489" i="2"/>
  <c r="AA489" i="2"/>
  <c r="Y489" i="2"/>
  <c r="W489" i="2"/>
  <c r="BK489" i="2"/>
  <c r="N489" i="2"/>
  <c r="BE489" i="2"/>
  <c r="BI487" i="2"/>
  <c r="BH487" i="2"/>
  <c r="BG487" i="2"/>
  <c r="BF487" i="2"/>
  <c r="AA487" i="2"/>
  <c r="Y487" i="2"/>
  <c r="W487" i="2"/>
  <c r="BK487" i="2"/>
  <c r="N487" i="2"/>
  <c r="BE487" i="2" s="1"/>
  <c r="BI485" i="2"/>
  <c r="BH485" i="2"/>
  <c r="BG485" i="2"/>
  <c r="BF485" i="2"/>
  <c r="AA485" i="2"/>
  <c r="Y485" i="2"/>
  <c r="W485" i="2"/>
  <c r="BK485" i="2"/>
  <c r="N485" i="2"/>
  <c r="BE485" i="2"/>
  <c r="BI482" i="2"/>
  <c r="BH482" i="2"/>
  <c r="BG482" i="2"/>
  <c r="BF482" i="2"/>
  <c r="AA482" i="2"/>
  <c r="Y482" i="2"/>
  <c r="W482" i="2"/>
  <c r="BK482" i="2"/>
  <c r="N482" i="2"/>
  <c r="BE482" i="2" s="1"/>
  <c r="BI479" i="2"/>
  <c r="BH479" i="2"/>
  <c r="BG479" i="2"/>
  <c r="BF479" i="2"/>
  <c r="AA479" i="2"/>
  <c r="Y479" i="2"/>
  <c r="W479" i="2"/>
  <c r="BK479" i="2"/>
  <c r="N479" i="2"/>
  <c r="BE479" i="2"/>
  <c r="BI476" i="2"/>
  <c r="BH476" i="2"/>
  <c r="BG476" i="2"/>
  <c r="BF476" i="2"/>
  <c r="AA476" i="2"/>
  <c r="Y476" i="2"/>
  <c r="W476" i="2"/>
  <c r="BK476" i="2"/>
  <c r="N476" i="2"/>
  <c r="BE476" i="2" s="1"/>
  <c r="BI474" i="2"/>
  <c r="BH474" i="2"/>
  <c r="BG474" i="2"/>
  <c r="BF474" i="2"/>
  <c r="AA474" i="2"/>
  <c r="Y474" i="2"/>
  <c r="W474" i="2"/>
  <c r="BK474" i="2"/>
  <c r="N474" i="2"/>
  <c r="BE474" i="2"/>
  <c r="BI471" i="2"/>
  <c r="BH471" i="2"/>
  <c r="BG471" i="2"/>
  <c r="BF471" i="2"/>
  <c r="AA471" i="2"/>
  <c r="Y471" i="2"/>
  <c r="W471" i="2"/>
  <c r="BK471" i="2"/>
  <c r="N471" i="2"/>
  <c r="BE471" i="2" s="1"/>
  <c r="BI468" i="2"/>
  <c r="BH468" i="2"/>
  <c r="BG468" i="2"/>
  <c r="BF468" i="2"/>
  <c r="AA468" i="2"/>
  <c r="Y468" i="2"/>
  <c r="W468" i="2"/>
  <c r="BK468" i="2"/>
  <c r="N468" i="2"/>
  <c r="BE468" i="2"/>
  <c r="BI462" i="2"/>
  <c r="BH462" i="2"/>
  <c r="BG462" i="2"/>
  <c r="BF462" i="2"/>
  <c r="AA462" i="2"/>
  <c r="Y462" i="2"/>
  <c r="W462" i="2"/>
  <c r="BK462" i="2"/>
  <c r="N462" i="2"/>
  <c r="BE462" i="2" s="1"/>
  <c r="BI459" i="2"/>
  <c r="BH459" i="2"/>
  <c r="BG459" i="2"/>
  <c r="BF459" i="2"/>
  <c r="AA459" i="2"/>
  <c r="Y459" i="2"/>
  <c r="W459" i="2"/>
  <c r="BK459" i="2"/>
  <c r="N459" i="2"/>
  <c r="BE459" i="2"/>
  <c r="BI458" i="2"/>
  <c r="BH458" i="2"/>
  <c r="BG458" i="2"/>
  <c r="BF458" i="2"/>
  <c r="AA458" i="2"/>
  <c r="Y458" i="2"/>
  <c r="W458" i="2"/>
  <c r="BK458" i="2"/>
  <c r="N458" i="2"/>
  <c r="BE458" i="2" s="1"/>
  <c r="BI457" i="2"/>
  <c r="BH457" i="2"/>
  <c r="BG457" i="2"/>
  <c r="BF457" i="2"/>
  <c r="AA457" i="2"/>
  <c r="Y457" i="2"/>
  <c r="W457" i="2"/>
  <c r="BK457" i="2"/>
  <c r="N457" i="2"/>
  <c r="BE457" i="2"/>
  <c r="BI456" i="2"/>
  <c r="BH456" i="2"/>
  <c r="BG456" i="2"/>
  <c r="BF456" i="2"/>
  <c r="AA456" i="2"/>
  <c r="Y456" i="2"/>
  <c r="W456" i="2"/>
  <c r="BK456" i="2"/>
  <c r="N456" i="2"/>
  <c r="BE456" i="2" s="1"/>
  <c r="BI455" i="2"/>
  <c r="BH455" i="2"/>
  <c r="BG455" i="2"/>
  <c r="BF455" i="2"/>
  <c r="AA455" i="2"/>
  <c r="Y455" i="2"/>
  <c r="W455" i="2"/>
  <c r="BK455" i="2"/>
  <c r="N455" i="2"/>
  <c r="BE455" i="2"/>
  <c r="BI454" i="2"/>
  <c r="BH454" i="2"/>
  <c r="BG454" i="2"/>
  <c r="BF454" i="2"/>
  <c r="AA454" i="2"/>
  <c r="Y454" i="2"/>
  <c r="W454" i="2"/>
  <c r="BK454" i="2"/>
  <c r="N454" i="2"/>
  <c r="BE454" i="2" s="1"/>
  <c r="BI453" i="2"/>
  <c r="BH453" i="2"/>
  <c r="BG453" i="2"/>
  <c r="BF453" i="2"/>
  <c r="AA453" i="2"/>
  <c r="Y453" i="2"/>
  <c r="W453" i="2"/>
  <c r="BK453" i="2"/>
  <c r="N453" i="2"/>
  <c r="BE453" i="2"/>
  <c r="BI452" i="2"/>
  <c r="BH452" i="2"/>
  <c r="BG452" i="2"/>
  <c r="BF452" i="2"/>
  <c r="AA452" i="2"/>
  <c r="Y452" i="2"/>
  <c r="W452" i="2"/>
  <c r="BK452" i="2"/>
  <c r="N452" i="2"/>
  <c r="BE452" i="2" s="1"/>
  <c r="BI451" i="2"/>
  <c r="BH451" i="2"/>
  <c r="BG451" i="2"/>
  <c r="BF451" i="2"/>
  <c r="AA451" i="2"/>
  <c r="Y451" i="2"/>
  <c r="W451" i="2"/>
  <c r="BK451" i="2"/>
  <c r="N451" i="2"/>
  <c r="BE451" i="2"/>
  <c r="BI450" i="2"/>
  <c r="BH450" i="2"/>
  <c r="BG450" i="2"/>
  <c r="BF450" i="2"/>
  <c r="AA450" i="2"/>
  <c r="Y450" i="2"/>
  <c r="W450" i="2"/>
  <c r="BK450" i="2"/>
  <c r="N450" i="2"/>
  <c r="BE450" i="2" s="1"/>
  <c r="BI449" i="2"/>
  <c r="BH449" i="2"/>
  <c r="BG449" i="2"/>
  <c r="BF449" i="2"/>
  <c r="AA449" i="2"/>
  <c r="Y449" i="2"/>
  <c r="W449" i="2"/>
  <c r="BK449" i="2"/>
  <c r="N449" i="2"/>
  <c r="BE449" i="2"/>
  <c r="BI443" i="2"/>
  <c r="BH443" i="2"/>
  <c r="BG443" i="2"/>
  <c r="BF443" i="2"/>
  <c r="AA443" i="2"/>
  <c r="AA442" i="2" s="1"/>
  <c r="Y443" i="2"/>
  <c r="Y442" i="2"/>
  <c r="W443" i="2"/>
  <c r="BK443" i="2"/>
  <c r="BK442" i="2"/>
  <c r="N442" i="2"/>
  <c r="N96" i="2" s="1"/>
  <c r="N443" i="2"/>
  <c r="BE443" i="2" s="1"/>
  <c r="BI441" i="2"/>
  <c r="BH441" i="2"/>
  <c r="BG441" i="2"/>
  <c r="BF441" i="2"/>
  <c r="AA441" i="2"/>
  <c r="AA440" i="2" s="1"/>
  <c r="Y441" i="2"/>
  <c r="Y440" i="2"/>
  <c r="W441" i="2"/>
  <c r="W440" i="2" s="1"/>
  <c r="BK441" i="2"/>
  <c r="BK440" i="2"/>
  <c r="N440" i="2"/>
  <c r="N95" i="2" s="1"/>
  <c r="N441" i="2"/>
  <c r="BE441" i="2" s="1"/>
  <c r="BI437" i="2"/>
  <c r="BH437" i="2"/>
  <c r="BG437" i="2"/>
  <c r="BF437" i="2"/>
  <c r="AA437" i="2"/>
  <c r="Y437" i="2"/>
  <c r="W437" i="2"/>
  <c r="BK437" i="2"/>
  <c r="N437" i="2"/>
  <c r="BE437" i="2" s="1"/>
  <c r="BI434" i="2"/>
  <c r="BH434" i="2"/>
  <c r="BG434" i="2"/>
  <c r="BF434" i="2"/>
  <c r="AA434" i="2"/>
  <c r="Y434" i="2"/>
  <c r="W434" i="2"/>
  <c r="BK434" i="2"/>
  <c r="N434" i="2"/>
  <c r="BE434" i="2"/>
  <c r="BI432" i="2"/>
  <c r="BH432" i="2"/>
  <c r="BG432" i="2"/>
  <c r="BF432" i="2"/>
  <c r="AA432" i="2"/>
  <c r="Y432" i="2"/>
  <c r="W432" i="2"/>
  <c r="BK432" i="2"/>
  <c r="N432" i="2"/>
  <c r="BE432" i="2" s="1"/>
  <c r="BI425" i="2"/>
  <c r="BH425" i="2"/>
  <c r="BG425" i="2"/>
  <c r="BF425" i="2"/>
  <c r="AA425" i="2"/>
  <c r="Y425" i="2"/>
  <c r="W425" i="2"/>
  <c r="BK425" i="2"/>
  <c r="N425" i="2"/>
  <c r="BE425" i="2"/>
  <c r="BI422" i="2"/>
  <c r="BH422" i="2"/>
  <c r="BG422" i="2"/>
  <c r="BF422" i="2"/>
  <c r="AA422" i="2"/>
  <c r="Y422" i="2"/>
  <c r="W422" i="2"/>
  <c r="BK422" i="2"/>
  <c r="N422" i="2"/>
  <c r="BE422" i="2" s="1"/>
  <c r="BI419" i="2"/>
  <c r="BH419" i="2"/>
  <c r="BG419" i="2"/>
  <c r="BF419" i="2"/>
  <c r="AA419" i="2"/>
  <c r="Y419" i="2"/>
  <c r="W419" i="2"/>
  <c r="BK419" i="2"/>
  <c r="N419" i="2"/>
  <c r="BE419" i="2"/>
  <c r="BI418" i="2"/>
  <c r="BH418" i="2"/>
  <c r="BG418" i="2"/>
  <c r="BF418" i="2"/>
  <c r="AA418" i="2"/>
  <c r="Y418" i="2"/>
  <c r="W418" i="2"/>
  <c r="BK418" i="2"/>
  <c r="N418" i="2"/>
  <c r="BE418" i="2" s="1"/>
  <c r="BI416" i="2"/>
  <c r="BH416" i="2"/>
  <c r="BG416" i="2"/>
  <c r="BF416" i="2"/>
  <c r="AA416" i="2"/>
  <c r="Y416" i="2"/>
  <c r="W416" i="2"/>
  <c r="BK416" i="2"/>
  <c r="N416" i="2"/>
  <c r="BE416" i="2"/>
  <c r="BI414" i="2"/>
  <c r="BH414" i="2"/>
  <c r="BG414" i="2"/>
  <c r="BF414" i="2"/>
  <c r="AA414" i="2"/>
  <c r="Y414" i="2"/>
  <c r="W414" i="2"/>
  <c r="BK414" i="2"/>
  <c r="N414" i="2"/>
  <c r="BE414" i="2" s="1"/>
  <c r="BI413" i="2"/>
  <c r="BH413" i="2"/>
  <c r="BG413" i="2"/>
  <c r="BF413" i="2"/>
  <c r="AA413" i="2"/>
  <c r="Y413" i="2"/>
  <c r="W413" i="2"/>
  <c r="BK413" i="2"/>
  <c r="N413" i="2"/>
  <c r="BE413" i="2"/>
  <c r="BI403" i="2"/>
  <c r="BH403" i="2"/>
  <c r="BG403" i="2"/>
  <c r="BF403" i="2"/>
  <c r="AA403" i="2"/>
  <c r="Y403" i="2"/>
  <c r="W403" i="2"/>
  <c r="BK403" i="2"/>
  <c r="N403" i="2"/>
  <c r="BE403" i="2" s="1"/>
  <c r="BI401" i="2"/>
  <c r="BH401" i="2"/>
  <c r="BG401" i="2"/>
  <c r="BF401" i="2"/>
  <c r="AA401" i="2"/>
  <c r="Y401" i="2"/>
  <c r="W401" i="2"/>
  <c r="BK401" i="2"/>
  <c r="N401" i="2"/>
  <c r="BE401" i="2"/>
  <c r="BI394" i="2"/>
  <c r="BH394" i="2"/>
  <c r="BG394" i="2"/>
  <c r="BF394" i="2"/>
  <c r="AA394" i="2"/>
  <c r="Y394" i="2"/>
  <c r="W394" i="2"/>
  <c r="BK394" i="2"/>
  <c r="N394" i="2"/>
  <c r="BE394" i="2" s="1"/>
  <c r="BI392" i="2"/>
  <c r="BH392" i="2"/>
  <c r="BG392" i="2"/>
  <c r="BF392" i="2"/>
  <c r="AA392" i="2"/>
  <c r="Y392" i="2"/>
  <c r="W392" i="2"/>
  <c r="BK392" i="2"/>
  <c r="N392" i="2"/>
  <c r="BE392" i="2"/>
  <c r="BI390" i="2"/>
  <c r="BH390" i="2"/>
  <c r="BG390" i="2"/>
  <c r="BF390" i="2"/>
  <c r="AA390" i="2"/>
  <c r="Y390" i="2"/>
  <c r="W390" i="2"/>
  <c r="BK390" i="2"/>
  <c r="N390" i="2"/>
  <c r="BE390" i="2" s="1"/>
  <c r="BI377" i="2"/>
  <c r="BH377" i="2"/>
  <c r="BG377" i="2"/>
  <c r="BF377" i="2"/>
  <c r="AA377" i="2"/>
  <c r="Y377" i="2"/>
  <c r="W377" i="2"/>
  <c r="BK377" i="2"/>
  <c r="N377" i="2"/>
  <c r="BE377" i="2"/>
  <c r="BI376" i="2"/>
  <c r="BH376" i="2"/>
  <c r="BG376" i="2"/>
  <c r="BF376" i="2"/>
  <c r="AA376" i="2"/>
  <c r="Y376" i="2"/>
  <c r="W376" i="2"/>
  <c r="BK376" i="2"/>
  <c r="N376" i="2"/>
  <c r="BE376" i="2" s="1"/>
  <c r="BI373" i="2"/>
  <c r="BH373" i="2"/>
  <c r="BG373" i="2"/>
  <c r="BF373" i="2"/>
  <c r="AA373" i="2"/>
  <c r="Y373" i="2"/>
  <c r="W373" i="2"/>
  <c r="BK373" i="2"/>
  <c r="N373" i="2"/>
  <c r="BE373" i="2"/>
  <c r="BI372" i="2"/>
  <c r="BH372" i="2"/>
  <c r="BG372" i="2"/>
  <c r="BF372" i="2"/>
  <c r="AA372" i="2"/>
  <c r="Y372" i="2"/>
  <c r="W372" i="2"/>
  <c r="BK372" i="2"/>
  <c r="N372" i="2"/>
  <c r="BE372" i="2" s="1"/>
  <c r="BI366" i="2"/>
  <c r="BH366" i="2"/>
  <c r="BG366" i="2"/>
  <c r="BF366" i="2"/>
  <c r="AA366" i="2"/>
  <c r="Y366" i="2"/>
  <c r="W366" i="2"/>
  <c r="BK366" i="2"/>
  <c r="N366" i="2"/>
  <c r="BE366" i="2"/>
  <c r="BI365" i="2"/>
  <c r="BH365" i="2"/>
  <c r="BG365" i="2"/>
  <c r="BF365" i="2"/>
  <c r="AA365" i="2"/>
  <c r="Y365" i="2"/>
  <c r="W365" i="2"/>
  <c r="BK365" i="2"/>
  <c r="N365" i="2"/>
  <c r="BE365" i="2" s="1"/>
  <c r="BI362" i="2"/>
  <c r="BH362" i="2"/>
  <c r="BG362" i="2"/>
  <c r="BF362" i="2"/>
  <c r="AA362" i="2"/>
  <c r="Y362" i="2"/>
  <c r="W362" i="2"/>
  <c r="BK362" i="2"/>
  <c r="N362" i="2"/>
  <c r="BE362" i="2"/>
  <c r="BI349" i="2"/>
  <c r="BH349" i="2"/>
  <c r="BG349" i="2"/>
  <c r="BF349" i="2"/>
  <c r="AA349" i="2"/>
  <c r="Y349" i="2"/>
  <c r="W349" i="2"/>
  <c r="BK349" i="2"/>
  <c r="N349" i="2"/>
  <c r="BE349" i="2" s="1"/>
  <c r="BI336" i="2"/>
  <c r="BH336" i="2"/>
  <c r="BG336" i="2"/>
  <c r="BF336" i="2"/>
  <c r="AA336" i="2"/>
  <c r="Y336" i="2"/>
  <c r="W336" i="2"/>
  <c r="BK336" i="2"/>
  <c r="N336" i="2"/>
  <c r="BE336" i="2"/>
  <c r="BI335" i="2"/>
  <c r="BH335" i="2"/>
  <c r="BG335" i="2"/>
  <c r="BF335" i="2"/>
  <c r="AA335" i="2"/>
  <c r="Y335" i="2"/>
  <c r="W335" i="2"/>
  <c r="BK335" i="2"/>
  <c r="N335" i="2"/>
  <c r="BE335" i="2" s="1"/>
  <c r="BI334" i="2"/>
  <c r="BH334" i="2"/>
  <c r="BG334" i="2"/>
  <c r="BF334" i="2"/>
  <c r="AA334" i="2"/>
  <c r="Y334" i="2"/>
  <c r="W334" i="2"/>
  <c r="BK334" i="2"/>
  <c r="N334" i="2"/>
  <c r="BE334" i="2"/>
  <c r="BI333" i="2"/>
  <c r="BH333" i="2"/>
  <c r="BG333" i="2"/>
  <c r="BF333" i="2"/>
  <c r="AA333" i="2"/>
  <c r="Y333" i="2"/>
  <c r="W333" i="2"/>
  <c r="BK333" i="2"/>
  <c r="N333" i="2"/>
  <c r="BE333" i="2" s="1"/>
  <c r="BI321" i="2"/>
  <c r="BH321" i="2"/>
  <c r="BG321" i="2"/>
  <c r="BF321" i="2"/>
  <c r="AA321" i="2"/>
  <c r="Y321" i="2"/>
  <c r="W321" i="2"/>
  <c r="BK321" i="2"/>
  <c r="N321" i="2"/>
  <c r="BE321" i="2"/>
  <c r="BI320" i="2"/>
  <c r="BH320" i="2"/>
  <c r="BG320" i="2"/>
  <c r="BF320" i="2"/>
  <c r="AA320" i="2"/>
  <c r="Y320" i="2"/>
  <c r="W320" i="2"/>
  <c r="BK320" i="2"/>
  <c r="N320" i="2"/>
  <c r="BE320" i="2" s="1"/>
  <c r="BI319" i="2"/>
  <c r="BH319" i="2"/>
  <c r="BG319" i="2"/>
  <c r="BF319" i="2"/>
  <c r="AA319" i="2"/>
  <c r="Y319" i="2"/>
  <c r="W319" i="2"/>
  <c r="BK319" i="2"/>
  <c r="N319" i="2"/>
  <c r="BE319" i="2"/>
  <c r="BI308" i="2"/>
  <c r="BH308" i="2"/>
  <c r="BG308" i="2"/>
  <c r="BF308" i="2"/>
  <c r="AA308" i="2"/>
  <c r="Y308" i="2"/>
  <c r="W308" i="2"/>
  <c r="BK308" i="2"/>
  <c r="N308" i="2"/>
  <c r="BE308" i="2" s="1"/>
  <c r="BI307" i="2"/>
  <c r="BH307" i="2"/>
  <c r="BG307" i="2"/>
  <c r="BF307" i="2"/>
  <c r="AA307" i="2"/>
  <c r="Y307" i="2"/>
  <c r="W307" i="2"/>
  <c r="BK307" i="2"/>
  <c r="N307" i="2"/>
  <c r="BE307" i="2"/>
  <c r="BI293" i="2"/>
  <c r="BH293" i="2"/>
  <c r="BG293" i="2"/>
  <c r="BF293" i="2"/>
  <c r="AA293" i="2"/>
  <c r="Y293" i="2"/>
  <c r="W293" i="2"/>
  <c r="BK293" i="2"/>
  <c r="N293" i="2"/>
  <c r="BE293" i="2" s="1"/>
  <c r="BI292" i="2"/>
  <c r="BH292" i="2"/>
  <c r="BG292" i="2"/>
  <c r="BF292" i="2"/>
  <c r="AA292" i="2"/>
  <c r="Y292" i="2"/>
  <c r="W292" i="2"/>
  <c r="BK292" i="2"/>
  <c r="N292" i="2"/>
  <c r="BE292" i="2"/>
  <c r="BI284" i="2"/>
  <c r="BH284" i="2"/>
  <c r="BG284" i="2"/>
  <c r="BF284" i="2"/>
  <c r="AA284" i="2"/>
  <c r="Y284" i="2"/>
  <c r="W284" i="2"/>
  <c r="BK284" i="2"/>
  <c r="N284" i="2"/>
  <c r="BE284" i="2" s="1"/>
  <c r="BI282" i="2"/>
  <c r="BH282" i="2"/>
  <c r="BG282" i="2"/>
  <c r="BF282" i="2"/>
  <c r="AA282" i="2"/>
  <c r="Y282" i="2"/>
  <c r="W282" i="2"/>
  <c r="BK282" i="2"/>
  <c r="N282" i="2"/>
  <c r="BE282" i="2"/>
  <c r="BI279" i="2"/>
  <c r="BH279" i="2"/>
  <c r="BG279" i="2"/>
  <c r="BF279" i="2"/>
  <c r="AA279" i="2"/>
  <c r="Y279" i="2"/>
  <c r="W279" i="2"/>
  <c r="BK279" i="2"/>
  <c r="N279" i="2"/>
  <c r="BE279" i="2" s="1"/>
  <c r="BI271" i="2"/>
  <c r="BH271" i="2"/>
  <c r="BG271" i="2"/>
  <c r="BF271" i="2"/>
  <c r="AA271" i="2"/>
  <c r="Y271" i="2"/>
  <c r="W271" i="2"/>
  <c r="BK271" i="2"/>
  <c r="N271" i="2"/>
  <c r="BE271" i="2"/>
  <c r="BI264" i="2"/>
  <c r="BH264" i="2"/>
  <c r="BG264" i="2"/>
  <c r="BF264" i="2"/>
  <c r="AA264" i="2"/>
  <c r="Y264" i="2"/>
  <c r="W264" i="2"/>
  <c r="BK264" i="2"/>
  <c r="N264" i="2"/>
  <c r="BE264" i="2" s="1"/>
  <c r="BI262" i="2"/>
  <c r="BH262" i="2"/>
  <c r="BG262" i="2"/>
  <c r="BF262" i="2"/>
  <c r="AA262" i="2"/>
  <c r="Y262" i="2"/>
  <c r="W262" i="2"/>
  <c r="BK262" i="2"/>
  <c r="N262" i="2"/>
  <c r="BE262" i="2"/>
  <c r="BI259" i="2"/>
  <c r="BH259" i="2"/>
  <c r="BG259" i="2"/>
  <c r="BF259" i="2"/>
  <c r="AA259" i="2"/>
  <c r="Y259" i="2"/>
  <c r="W259" i="2"/>
  <c r="BK259" i="2"/>
  <c r="N259" i="2"/>
  <c r="BE259" i="2" s="1"/>
  <c r="BI253" i="2"/>
  <c r="BH253" i="2"/>
  <c r="BG253" i="2"/>
  <c r="BF253" i="2"/>
  <c r="AA253" i="2"/>
  <c r="Y253" i="2"/>
  <c r="W253" i="2"/>
  <c r="BK253" i="2"/>
  <c r="N253" i="2"/>
  <c r="BE253" i="2"/>
  <c r="BI247" i="2"/>
  <c r="BH247" i="2"/>
  <c r="BG247" i="2"/>
  <c r="BF247" i="2"/>
  <c r="AA247" i="2"/>
  <c r="Y247" i="2"/>
  <c r="W247" i="2"/>
  <c r="BK247" i="2"/>
  <c r="N247" i="2"/>
  <c r="BE247" i="2" s="1"/>
  <c r="BI244" i="2"/>
  <c r="BH244" i="2"/>
  <c r="BG244" i="2"/>
  <c r="BF244" i="2"/>
  <c r="AA244" i="2"/>
  <c r="Y244" i="2"/>
  <c r="W244" i="2"/>
  <c r="BK244" i="2"/>
  <c r="N244" i="2"/>
  <c r="BE244" i="2"/>
  <c r="BI243" i="2"/>
  <c r="BH243" i="2"/>
  <c r="BG243" i="2"/>
  <c r="BF243" i="2"/>
  <c r="AA243" i="2"/>
  <c r="Y243" i="2"/>
  <c r="W243" i="2"/>
  <c r="BK243" i="2"/>
  <c r="N243" i="2"/>
  <c r="BE243" i="2" s="1"/>
  <c r="BI242" i="2"/>
  <c r="BH242" i="2"/>
  <c r="BG242" i="2"/>
  <c r="BF242" i="2"/>
  <c r="AA242" i="2"/>
  <c r="Y242" i="2"/>
  <c r="W242" i="2"/>
  <c r="BK242" i="2"/>
  <c r="N242" i="2"/>
  <c r="BE242" i="2"/>
  <c r="BI236" i="2"/>
  <c r="BH236" i="2"/>
  <c r="BG236" i="2"/>
  <c r="BF236" i="2"/>
  <c r="AA236" i="2"/>
  <c r="Y236" i="2"/>
  <c r="W236" i="2"/>
  <c r="BK236" i="2"/>
  <c r="N236" i="2"/>
  <c r="BE236" i="2" s="1"/>
  <c r="BI228" i="2"/>
  <c r="BH228" i="2"/>
  <c r="BG228" i="2"/>
  <c r="BF228" i="2"/>
  <c r="AA228" i="2"/>
  <c r="Y228" i="2"/>
  <c r="Y227" i="2" s="1"/>
  <c r="W228" i="2"/>
  <c r="BK228" i="2"/>
  <c r="BK227" i="2" s="1"/>
  <c r="N227" i="2" s="1"/>
  <c r="N94" i="2" s="1"/>
  <c r="N228" i="2"/>
  <c r="BE228" i="2"/>
  <c r="BI224" i="2"/>
  <c r="BH224" i="2"/>
  <c r="BG224" i="2"/>
  <c r="BF224" i="2"/>
  <c r="AA224" i="2"/>
  <c r="Y224" i="2"/>
  <c r="W224" i="2"/>
  <c r="W221" i="2" s="1"/>
  <c r="BK224" i="2"/>
  <c r="N224" i="2"/>
  <c r="BE224" i="2"/>
  <c r="BI223" i="2"/>
  <c r="BH223" i="2"/>
  <c r="BG223" i="2"/>
  <c r="BF223" i="2"/>
  <c r="AA223" i="2"/>
  <c r="AA221" i="2" s="1"/>
  <c r="Y223" i="2"/>
  <c r="W223" i="2"/>
  <c r="BK223" i="2"/>
  <c r="N223" i="2"/>
  <c r="BE223" i="2" s="1"/>
  <c r="BI222" i="2"/>
  <c r="BH222" i="2"/>
  <c r="BG222" i="2"/>
  <c r="BF222" i="2"/>
  <c r="AA222" i="2"/>
  <c r="Y222" i="2"/>
  <c r="Y221" i="2" s="1"/>
  <c r="W222" i="2"/>
  <c r="BK222" i="2"/>
  <c r="BK221" i="2" s="1"/>
  <c r="N221" i="2" s="1"/>
  <c r="N93" i="2" s="1"/>
  <c r="N222" i="2"/>
  <c r="BE222" i="2"/>
  <c r="BI215" i="2"/>
  <c r="BH215" i="2"/>
  <c r="BG215" i="2"/>
  <c r="BF215" i="2"/>
  <c r="AA215" i="2"/>
  <c r="Y215" i="2"/>
  <c r="W215" i="2"/>
  <c r="BK215" i="2"/>
  <c r="N215" i="2"/>
  <c r="BE215" i="2"/>
  <c r="BI213" i="2"/>
  <c r="BH213" i="2"/>
  <c r="BG213" i="2"/>
  <c r="BF213" i="2"/>
  <c r="AA213" i="2"/>
  <c r="AA212" i="2" s="1"/>
  <c r="Y213" i="2"/>
  <c r="Y212" i="2"/>
  <c r="W213" i="2"/>
  <c r="W212" i="2" s="1"/>
  <c r="BK213" i="2"/>
  <c r="BK212" i="2"/>
  <c r="N212" i="2"/>
  <c r="N92" i="2" s="1"/>
  <c r="N213" i="2"/>
  <c r="BE213" i="2" s="1"/>
  <c r="BI208" i="2"/>
  <c r="BH208" i="2"/>
  <c r="BG208" i="2"/>
  <c r="BF208" i="2"/>
  <c r="AA208" i="2"/>
  <c r="Y208" i="2"/>
  <c r="W208" i="2"/>
  <c r="BK208" i="2"/>
  <c r="N208" i="2"/>
  <c r="BE208" i="2" s="1"/>
  <c r="BI206" i="2"/>
  <c r="BH206" i="2"/>
  <c r="BG206" i="2"/>
  <c r="BF206" i="2"/>
  <c r="AA206" i="2"/>
  <c r="Y206" i="2"/>
  <c r="W206" i="2"/>
  <c r="BK206" i="2"/>
  <c r="N206" i="2"/>
  <c r="BE206" i="2"/>
  <c r="BI204" i="2"/>
  <c r="BH204" i="2"/>
  <c r="BG204" i="2"/>
  <c r="BF204" i="2"/>
  <c r="AA204" i="2"/>
  <c r="Y204" i="2"/>
  <c r="W204" i="2"/>
  <c r="BK204" i="2"/>
  <c r="N204" i="2"/>
  <c r="BE204" i="2" s="1"/>
  <c r="BI202" i="2"/>
  <c r="BH202" i="2"/>
  <c r="BG202" i="2"/>
  <c r="BF202" i="2"/>
  <c r="AA202" i="2"/>
  <c r="Y202" i="2"/>
  <c r="W202" i="2"/>
  <c r="BK202" i="2"/>
  <c r="N202" i="2"/>
  <c r="BE202" i="2"/>
  <c r="BI201" i="2"/>
  <c r="BH201" i="2"/>
  <c r="BG201" i="2"/>
  <c r="BF201" i="2"/>
  <c r="AA201" i="2"/>
  <c r="Y201" i="2"/>
  <c r="W201" i="2"/>
  <c r="BK201" i="2"/>
  <c r="N201" i="2"/>
  <c r="BE201" i="2" s="1"/>
  <c r="BI198" i="2"/>
  <c r="BH198" i="2"/>
  <c r="BG198" i="2"/>
  <c r="BF198" i="2"/>
  <c r="AA198" i="2"/>
  <c r="Y198" i="2"/>
  <c r="W198" i="2"/>
  <c r="BK198" i="2"/>
  <c r="N198" i="2"/>
  <c r="BE198" i="2"/>
  <c r="BI191" i="2"/>
  <c r="BH191" i="2"/>
  <c r="BG191" i="2"/>
  <c r="BF191" i="2"/>
  <c r="AA191" i="2"/>
  <c r="Y191" i="2"/>
  <c r="W191" i="2"/>
  <c r="BK191" i="2"/>
  <c r="N191" i="2"/>
  <c r="BE191" i="2" s="1"/>
  <c r="BI189" i="2"/>
  <c r="BH189" i="2"/>
  <c r="BG189" i="2"/>
  <c r="BF189" i="2"/>
  <c r="AA189" i="2"/>
  <c r="Y189" i="2"/>
  <c r="W189" i="2"/>
  <c r="BK189" i="2"/>
  <c r="N189" i="2"/>
  <c r="BE189" i="2"/>
  <c r="BI187" i="2"/>
  <c r="BH187" i="2"/>
  <c r="BG187" i="2"/>
  <c r="BF187" i="2"/>
  <c r="AA187" i="2"/>
  <c r="Y187" i="2"/>
  <c r="Y186" i="2"/>
  <c r="W187" i="2"/>
  <c r="BK187" i="2"/>
  <c r="BK186" i="2"/>
  <c r="N186" i="2"/>
  <c r="N91" i="2" s="1"/>
  <c r="N187" i="2"/>
  <c r="BE187" i="2" s="1"/>
  <c r="BI184" i="2"/>
  <c r="BH184" i="2"/>
  <c r="BG184" i="2"/>
  <c r="BF184" i="2"/>
  <c r="AA184" i="2"/>
  <c r="Y184" i="2"/>
  <c r="W184" i="2"/>
  <c r="BK184" i="2"/>
  <c r="N184" i="2"/>
  <c r="BE184" i="2" s="1"/>
  <c r="BI182" i="2"/>
  <c r="BH182" i="2"/>
  <c r="BG182" i="2"/>
  <c r="BF182" i="2"/>
  <c r="AA182" i="2"/>
  <c r="Y182" i="2"/>
  <c r="W182" i="2"/>
  <c r="BK182" i="2"/>
  <c r="N182" i="2"/>
  <c r="BE182" i="2"/>
  <c r="BI178" i="2"/>
  <c r="BH178" i="2"/>
  <c r="BG178" i="2"/>
  <c r="BF178" i="2"/>
  <c r="AA178" i="2"/>
  <c r="AA177" i="2" s="1"/>
  <c r="Y178" i="2"/>
  <c r="Y177" i="2"/>
  <c r="W178" i="2"/>
  <c r="BK178" i="2"/>
  <c r="BK177" i="2"/>
  <c r="N177" i="2"/>
  <c r="N90" i="2" s="1"/>
  <c r="N178" i="2"/>
  <c r="BE178" i="2" s="1"/>
  <c r="BI175" i="2"/>
  <c r="BH175" i="2"/>
  <c r="BG175" i="2"/>
  <c r="BF175" i="2"/>
  <c r="AA175" i="2"/>
  <c r="Y175" i="2"/>
  <c r="W175" i="2"/>
  <c r="BK175" i="2"/>
  <c r="N175" i="2"/>
  <c r="BE175" i="2" s="1"/>
  <c r="BI173" i="2"/>
  <c r="BH173" i="2"/>
  <c r="BG173" i="2"/>
  <c r="BF173" i="2"/>
  <c r="AA173" i="2"/>
  <c r="Y173" i="2"/>
  <c r="W173" i="2"/>
  <c r="BK173" i="2"/>
  <c r="N173" i="2"/>
  <c r="BE173" i="2"/>
  <c r="BI172" i="2"/>
  <c r="BH172" i="2"/>
  <c r="BG172" i="2"/>
  <c r="BF172" i="2"/>
  <c r="AA172" i="2"/>
  <c r="Y172" i="2"/>
  <c r="W172" i="2"/>
  <c r="BK172" i="2"/>
  <c r="N172" i="2"/>
  <c r="BE172" i="2" s="1"/>
  <c r="BI171" i="2"/>
  <c r="BH171" i="2"/>
  <c r="BG171" i="2"/>
  <c r="BF171" i="2"/>
  <c r="AA171" i="2"/>
  <c r="Y171" i="2"/>
  <c r="W171" i="2"/>
  <c r="BK171" i="2"/>
  <c r="N171" i="2"/>
  <c r="BE171" i="2"/>
  <c r="BI170" i="2"/>
  <c r="BH170" i="2"/>
  <c r="BG170" i="2"/>
  <c r="BF170" i="2"/>
  <c r="AA170" i="2"/>
  <c r="Y170" i="2"/>
  <c r="W170" i="2"/>
  <c r="BK170" i="2"/>
  <c r="N170" i="2"/>
  <c r="BE170" i="2" s="1"/>
  <c r="BI168" i="2"/>
  <c r="BH168" i="2"/>
  <c r="BG168" i="2"/>
  <c r="BF168" i="2"/>
  <c r="AA168" i="2"/>
  <c r="Y168" i="2"/>
  <c r="W168" i="2"/>
  <c r="BK168" i="2"/>
  <c r="N168" i="2"/>
  <c r="BE168" i="2"/>
  <c r="BI164" i="2"/>
  <c r="BH164" i="2"/>
  <c r="BG164" i="2"/>
  <c r="BF164" i="2"/>
  <c r="AA164" i="2"/>
  <c r="Y164" i="2"/>
  <c r="W164" i="2"/>
  <c r="BK164" i="2"/>
  <c r="N164" i="2"/>
  <c r="BE164" i="2" s="1"/>
  <c r="BI161" i="2"/>
  <c r="BH161" i="2"/>
  <c r="BG161" i="2"/>
  <c r="BF161" i="2"/>
  <c r="AA161" i="2"/>
  <c r="Y161" i="2"/>
  <c r="W161" i="2"/>
  <c r="BK161" i="2"/>
  <c r="N161" i="2"/>
  <c r="BE161" i="2"/>
  <c r="BI160" i="2"/>
  <c r="BH160" i="2"/>
  <c r="BG160" i="2"/>
  <c r="BF160" i="2"/>
  <c r="AA160" i="2"/>
  <c r="Y160" i="2"/>
  <c r="W160" i="2"/>
  <c r="BK160" i="2"/>
  <c r="N160" i="2"/>
  <c r="BE160" i="2" s="1"/>
  <c r="BI156" i="2"/>
  <c r="BH156" i="2"/>
  <c r="BG156" i="2"/>
  <c r="BF156" i="2"/>
  <c r="AA156" i="2"/>
  <c r="Y156" i="2"/>
  <c r="W156" i="2"/>
  <c r="BK156" i="2"/>
  <c r="N156" i="2"/>
  <c r="BE156" i="2"/>
  <c r="BI155" i="2"/>
  <c r="BH155" i="2"/>
  <c r="BG155" i="2"/>
  <c r="BF155" i="2"/>
  <c r="AA155" i="2"/>
  <c r="Y155" i="2"/>
  <c r="W155" i="2"/>
  <c r="BK155" i="2"/>
  <c r="N155" i="2"/>
  <c r="BE155" i="2" s="1"/>
  <c r="BI151" i="2"/>
  <c r="BH151" i="2"/>
  <c r="BG151" i="2"/>
  <c r="BF151" i="2"/>
  <c r="AA151" i="2"/>
  <c r="Y151" i="2"/>
  <c r="W151" i="2"/>
  <c r="BK151" i="2"/>
  <c r="N151" i="2"/>
  <c r="BE151" i="2"/>
  <c r="BI149" i="2"/>
  <c r="BH149" i="2"/>
  <c r="BG149" i="2"/>
  <c r="BF149" i="2"/>
  <c r="AA149" i="2"/>
  <c r="Y149" i="2"/>
  <c r="W149" i="2"/>
  <c r="BK149" i="2"/>
  <c r="N149" i="2"/>
  <c r="BE149" i="2" s="1"/>
  <c r="BI148" i="2"/>
  <c r="BH148" i="2"/>
  <c r="BG148" i="2"/>
  <c r="BF148" i="2"/>
  <c r="AA148" i="2"/>
  <c r="Y148" i="2"/>
  <c r="W148" i="2"/>
  <c r="BK148" i="2"/>
  <c r="N148" i="2"/>
  <c r="BE148" i="2"/>
  <c r="BI144" i="2"/>
  <c r="BH144" i="2"/>
  <c r="BG144" i="2"/>
  <c r="BF144" i="2"/>
  <c r="AA144" i="2"/>
  <c r="Y144" i="2"/>
  <c r="Y143" i="2" s="1"/>
  <c r="Y142" i="2" s="1"/>
  <c r="W144" i="2"/>
  <c r="BK144" i="2"/>
  <c r="BK143" i="2" s="1"/>
  <c r="N143" i="2" s="1"/>
  <c r="BK142" i="2"/>
  <c r="N144" i="2"/>
  <c r="BE144" i="2" s="1"/>
  <c r="N89" i="2"/>
  <c r="M138" i="2"/>
  <c r="M137" i="2"/>
  <c r="F137" i="2"/>
  <c r="F135" i="2"/>
  <c r="F133" i="2"/>
  <c r="BI123" i="2"/>
  <c r="BH123" i="2"/>
  <c r="BG123" i="2"/>
  <c r="BF123" i="2"/>
  <c r="BI122" i="2"/>
  <c r="BH122" i="2"/>
  <c r="BG122" i="2"/>
  <c r="BF122" i="2"/>
  <c r="BI121" i="2"/>
  <c r="BH121" i="2"/>
  <c r="BG121" i="2"/>
  <c r="BF121" i="2"/>
  <c r="BI120" i="2"/>
  <c r="BH120" i="2"/>
  <c r="BG120" i="2"/>
  <c r="BF120" i="2"/>
  <c r="BI119" i="2"/>
  <c r="BH119" i="2"/>
  <c r="BG119" i="2"/>
  <c r="H33" i="2" s="1"/>
  <c r="BB88" i="1" s="1"/>
  <c r="BB87" i="1" s="1"/>
  <c r="BF119" i="2"/>
  <c r="BI118" i="2"/>
  <c r="BH118" i="2"/>
  <c r="H34" i="2" s="1"/>
  <c r="BC88" i="1" s="1"/>
  <c r="BC87" i="1" s="1"/>
  <c r="BG118" i="2"/>
  <c r="BF118" i="2"/>
  <c r="M83" i="2"/>
  <c r="M82" i="2"/>
  <c r="F82" i="2"/>
  <c r="F80" i="2"/>
  <c r="F78" i="2"/>
  <c r="O14" i="2"/>
  <c r="E14" i="2"/>
  <c r="F138" i="2"/>
  <c r="F83" i="2"/>
  <c r="O13" i="2"/>
  <c r="O8" i="2"/>
  <c r="M135" i="2"/>
  <c r="M80" i="2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C92" i="1"/>
  <c r="CH92" i="1"/>
  <c r="CB92" i="1"/>
  <c r="CG92" i="1"/>
  <c r="CA92" i="1"/>
  <c r="CF92" i="1"/>
  <c r="BZ92" i="1"/>
  <c r="CE92" i="1"/>
  <c r="CK91" i="1"/>
  <c r="CJ91" i="1"/>
  <c r="CI91" i="1"/>
  <c r="CH91" i="1"/>
  <c r="CG91" i="1"/>
  <c r="CF91" i="1"/>
  <c r="BZ91" i="1"/>
  <c r="CE91" i="1"/>
  <c r="AM83" i="1"/>
  <c r="L83" i="1"/>
  <c r="AM82" i="1"/>
  <c r="L82" i="1"/>
  <c r="AM80" i="1"/>
  <c r="L80" i="1"/>
  <c r="L78" i="1"/>
  <c r="L77" i="1"/>
  <c r="H32" i="2" l="1"/>
  <c r="BA88" i="1" s="1"/>
  <c r="BA87" i="1" s="1"/>
  <c r="W33" i="1"/>
  <c r="AX87" i="1"/>
  <c r="W32" i="1"/>
  <c r="AW87" i="1"/>
  <c r="AK32" i="1" s="1"/>
  <c r="W34" i="1"/>
  <c r="AY87" i="1"/>
  <c r="N142" i="2"/>
  <c r="N88" i="2" s="1"/>
  <c r="H35" i="2"/>
  <c r="BD88" i="1" s="1"/>
  <c r="BD87" i="1" s="1"/>
  <c r="W35" i="1" s="1"/>
  <c r="AA143" i="2"/>
  <c r="AA186" i="2"/>
  <c r="W442" i="2"/>
  <c r="W569" i="2"/>
  <c r="AA583" i="2"/>
  <c r="W583" i="2"/>
  <c r="AA632" i="2"/>
  <c r="W632" i="2"/>
  <c r="BK790" i="2"/>
  <c r="W186" i="2"/>
  <c r="M32" i="2"/>
  <c r="AW88" i="1" s="1"/>
  <c r="W143" i="2"/>
  <c r="W177" i="2"/>
  <c r="AA227" i="2"/>
  <c r="W227" i="2"/>
  <c r="AA618" i="2"/>
  <c r="W618" i="2"/>
  <c r="AA674" i="2"/>
  <c r="AA703" i="2"/>
  <c r="AA899" i="2"/>
  <c r="W943" i="2"/>
  <c r="W942" i="2" s="1"/>
  <c r="AA943" i="2"/>
  <c r="AA942" i="2" s="1"/>
  <c r="AA876" i="2"/>
  <c r="W876" i="2"/>
  <c r="W899" i="2"/>
  <c r="Y790" i="2"/>
  <c r="Y582" i="2" s="1"/>
  <c r="Y141" i="2" s="1"/>
  <c r="AA845" i="2"/>
  <c r="AA891" i="2"/>
  <c r="AA924" i="2"/>
  <c r="W924" i="2"/>
  <c r="N943" i="2"/>
  <c r="N115" i="2" s="1"/>
  <c r="BK942" i="2"/>
  <c r="N942" i="2" s="1"/>
  <c r="N114" i="2" s="1"/>
  <c r="N790" i="2" l="1"/>
  <c r="N107" i="2" s="1"/>
  <c r="BK582" i="2"/>
  <c r="AA582" i="2"/>
  <c r="W142" i="2"/>
  <c r="AA142" i="2"/>
  <c r="AA141" i="2" s="1"/>
  <c r="W582" i="2"/>
  <c r="W141" i="2" l="1"/>
  <c r="AU88" i="1" s="1"/>
  <c r="AU87" i="1" s="1"/>
  <c r="N582" i="2"/>
  <c r="N99" i="2" s="1"/>
  <c r="BK141" i="2"/>
  <c r="N141" i="2" s="1"/>
  <c r="N87" i="2" s="1"/>
  <c r="N123" i="2" l="1"/>
  <c r="BE123" i="2" s="1"/>
  <c r="N121" i="2"/>
  <c r="BE121" i="2" s="1"/>
  <c r="N119" i="2"/>
  <c r="BE119" i="2" s="1"/>
  <c r="N118" i="2"/>
  <c r="N120" i="2"/>
  <c r="BE120" i="2" s="1"/>
  <c r="M26" i="2"/>
  <c r="N122" i="2"/>
  <c r="BE122" i="2" s="1"/>
  <c r="BE118" i="2" l="1"/>
  <c r="N117" i="2"/>
  <c r="M31" i="2" l="1"/>
  <c r="AV88" i="1" s="1"/>
  <c r="AT88" i="1" s="1"/>
  <c r="H31" i="2"/>
  <c r="AZ88" i="1" s="1"/>
  <c r="AZ87" i="1" s="1"/>
  <c r="M27" i="2"/>
  <c r="L125" i="2"/>
  <c r="AS88" i="1" l="1"/>
  <c r="AS87" i="1" s="1"/>
  <c r="M29" i="2"/>
  <c r="AV87" i="1"/>
  <c r="AT87" i="1" l="1"/>
  <c r="L37" i="2"/>
  <c r="AG88" i="1"/>
  <c r="AN88" i="1" l="1"/>
  <c r="AG87" i="1"/>
  <c r="AG94" i="1" l="1"/>
  <c r="AN87" i="1"/>
  <c r="AG93" i="1"/>
  <c r="AG92" i="1"/>
  <c r="AK26" i="1"/>
  <c r="AG91" i="1"/>
  <c r="CD93" i="1" l="1"/>
  <c r="AV93" i="1"/>
  <c r="BY93" i="1" s="1"/>
  <c r="AV92" i="1"/>
  <c r="BY92" i="1" s="1"/>
  <c r="CD92" i="1"/>
  <c r="AG90" i="1"/>
  <c r="AV91" i="1"/>
  <c r="BY91" i="1" s="1"/>
  <c r="CD91" i="1"/>
  <c r="AN94" i="1"/>
  <c r="CD94" i="1"/>
  <c r="AV94" i="1"/>
  <c r="BY94" i="1" s="1"/>
  <c r="AK31" i="1" l="1"/>
  <c r="AN91" i="1"/>
  <c r="AK27" i="1"/>
  <c r="AK29" i="1" s="1"/>
  <c r="AK37" i="1" s="1"/>
  <c r="AG96" i="1"/>
  <c r="W31" i="1"/>
  <c r="AN92" i="1"/>
  <c r="AN93" i="1"/>
  <c r="AN90" i="1" l="1"/>
  <c r="AN96" i="1" s="1"/>
</calcChain>
</file>

<file path=xl/sharedStrings.xml><?xml version="1.0" encoding="utf-8"?>
<sst xmlns="http://schemas.openxmlformats.org/spreadsheetml/2006/main" count="9010" uniqueCount="1814">
  <si>
    <t>2012</t>
  </si>
  <si>
    <t>List obsahuje:</t>
  </si>
  <si>
    <t>1) Souhrnný list stavby</t>
  </si>
  <si>
    <t>2) Rekapitulace objektů</t>
  </si>
  <si>
    <t>2.0</t>
  </si>
  <si>
    <t>ZAMOK</t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</si>
  <si>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</si>
  <si>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</si>
  <si>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</si>
  <si>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</si>
  <si>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</si>
  <si>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</si>
  <si>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</si>
  <si>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</si>
  <si>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</si>
  <si>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</si>
  <si>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</si>
  <si>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Klatovy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</si>
  <si>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</si>
  <si>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</si>
  <si>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Snižení energetické náročnosti budovy divadla v Klatovech</t>
  </si>
  <si>
    <t>JKSO:</t>
  </si>
  <si>
    <t/>
  </si>
  <si>
    <t>CC-CZ:</t>
  </si>
  <si>
    <t>Místo:</t>
  </si>
  <si>
    <t>Datum:</t>
  </si>
  <si>
    <t>13. 6. 2018</t>
  </si>
  <si>
    <t>Objednatel:</t>
  </si>
  <si>
    <t>IČ:</t>
  </si>
  <si>
    <t>Město Klatovy, náměstí Míru 62, Klatovy</t>
  </si>
  <si>
    <t>DIČ:</t>
  </si>
  <si>
    <t>Zhotovitel:</t>
  </si>
  <si>
    <t>Vyplň údaj</t>
  </si>
  <si>
    <t>Projektant:</t>
  </si>
  <si>
    <t>Energy Benefit Centre a.s.</t>
  </si>
  <si>
    <t>True</t>
  </si>
  <si>
    <t>Zpracovatel:</t>
  </si>
  <si>
    <t>Lenka Jandová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</si>
  <si>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</si>
  <si>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</si>
  <si>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</si>
  <si>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</si>
  <si>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</si>
  <si>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</si>
  <si>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</si>
  <si>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</si>
  <si>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</si>
  <si>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</si>
  <si>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</si>
  <si>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</si>
  <si>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</si>
  <si>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</si>
  <si>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</si>
  <si>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</si>
  <si>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</si>
  <si>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</si>
  <si>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</si>
  <si>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</si>
  <si>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</si>
  <si>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</si>
  <si>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</si>
  <si>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</si>
  <si>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</si>
  <si>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</si>
  <si>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</si>
  <si>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</si>
  <si>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</si>
  <si>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</si>
  <si>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</si>
  <si>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</si>
  <si>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</si>
  <si>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</si>
  <si>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</si>
  <si>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</si>
  <si>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</si>
  <si>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</si>
  <si>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</si>
  <si>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</si>
  <si>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</si>
  <si>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</si>
  <si>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{7b68e2ec-e484-4100-a741-b9fcdb60d5c2}</t>
  </si>
  <si>
    <t>{00000000-0000-0000-0000-000000000000}</t>
  </si>
  <si>
    <t>/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</si>
  <si>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</si>
  <si>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</si>
  <si>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</si>
  <si>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</si>
  <si>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</si>
  <si>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</si>
  <si>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</si>
  <si>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</si>
  <si>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</si>
  <si>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</si>
  <si>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</si>
  <si>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</si>
  <si>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</si>
  <si>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</si>
  <si>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</si>
  <si>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</si>
  <si>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</si>
  <si>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</si>
  <si>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</si>
  <si>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</si>
  <si>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</si>
  <si>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</si>
  <si>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</si>
  <si>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</si>
  <si>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</si>
  <si>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</si>
  <si>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</si>
  <si>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</si>
  <si>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</si>
  <si>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</si>
  <si>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</si>
  <si>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</si>
  <si>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</si>
  <si>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</si>
  <si>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</si>
  <si>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</si>
  <si>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</si>
  <si>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</si>
  <si>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</si>
  <si>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741 - Elektroinstalace 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</si>
  <si>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</si>
  <si>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</si>
  <si>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</si>
  <si>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</si>
  <si>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</si>
  <si>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772 - Podlahy z kamene</t>
  </si>
  <si>
    <t xml:space="preserve">    777 - Podlahy lité</t>
  </si>
  <si>
    <t xml:space="preserve">    782 - Dokončovací práce - obklady z kamene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</si>
  <si>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</si>
  <si>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</si>
  <si>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</si>
  <si>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Vedlejší rozpočtové náklady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</si>
  <si>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</si>
  <si>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</si>
  <si>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</si>
  <si>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</si>
  <si>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</si>
  <si>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</si>
  <si>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</si>
  <si>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</si>
  <si>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</si>
  <si>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</si>
  <si>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</si>
  <si>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</si>
  <si>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</si>
  <si>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</si>
  <si>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</si>
  <si>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</si>
  <si>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</si>
  <si>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</si>
  <si>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</si>
  <si>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</si>
  <si>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</si>
  <si>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</si>
  <si>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</si>
  <si>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</si>
  <si>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</si>
  <si>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113106121</t>
  </si>
  <si>
    <t>Rozebrání dlažeb komunikací pro pěší z betonových nebo kamenných dlaždic</t>
  </si>
  <si>
    <t>m2</t>
  </si>
  <si>
    <t>4</t>
  </si>
  <si>
    <t>-1525962872</t>
  </si>
  <si>
    <t>(15,33+1,56*2+47,5+1,5)*1,11</t>
  </si>
  <si>
    <t>VV</t>
  </si>
  <si>
    <t>6,17*1,11</t>
  </si>
  <si>
    <t>Součet</t>
  </si>
  <si>
    <t>113107121</t>
  </si>
  <si>
    <t>Odstranění podkladu pl do 50 m2 z kameniva drceného tl 100 mm</t>
  </si>
  <si>
    <t>-1583233401</t>
  </si>
  <si>
    <t>3</t>
  </si>
  <si>
    <t>130001101</t>
  </si>
  <si>
    <t>Příplatek za ztížení vykopávky v blízkosti podzemního vedení</t>
  </si>
  <si>
    <t>m3</t>
  </si>
  <si>
    <t>-52583101</t>
  </si>
  <si>
    <t>57,203</t>
  </si>
  <si>
    <t>132212101</t>
  </si>
  <si>
    <t>Hloubení rýh š do 600 mm ručním nebo pneum nářadím v soudržných horninách tř. 3</t>
  </si>
  <si>
    <t>-138020366</t>
  </si>
  <si>
    <t>(15,33+1,56*2+47,5+1,5)*0,3*0,5</t>
  </si>
  <si>
    <t>6,17*0,3*0,5</t>
  </si>
  <si>
    <t>5</t>
  </si>
  <si>
    <t>132212109</t>
  </si>
  <si>
    <t>Příplatek za lepivost u hloubení rýh š do 600 mm ručním nebo pneum nářadím v hornině tř. 3</t>
  </si>
  <si>
    <t>-1851091344</t>
  </si>
  <si>
    <t>6</t>
  </si>
  <si>
    <t>132212201</t>
  </si>
  <si>
    <t>Hloubení rýh š přes 600 do 2000 mm ručním nebo pneum nářadím v soudržných horninách tř. 3</t>
  </si>
  <si>
    <t>-1004059343</t>
  </si>
  <si>
    <t>(15,33+1,56*2+47,5+1,5)*1,11*0,7</t>
  </si>
  <si>
    <t>6,17*1,11*0,7</t>
  </si>
  <si>
    <t>7</t>
  </si>
  <si>
    <t>132212209</t>
  </si>
  <si>
    <t>Příplatek za lepivost u hloubení rýh š do 2000 mm ručním nebo pneum nářadím v hornině tř. 3</t>
  </si>
  <si>
    <t>413420361</t>
  </si>
  <si>
    <t>8</t>
  </si>
  <si>
    <t>162601101</t>
  </si>
  <si>
    <t>Vodorovné přemístění do 4000 m výkopku/sypaniny z horniny tř. 1 až 4</t>
  </si>
  <si>
    <t>1405458414</t>
  </si>
  <si>
    <t>" odvoz a zpětný dovoz zásypové zeminy"</t>
  </si>
  <si>
    <t>9</t>
  </si>
  <si>
    <t>162701105</t>
  </si>
  <si>
    <t>Vodorovné přemístění do 10000 m výkopku/sypaniny z horniny tř. 1 až 4</t>
  </si>
  <si>
    <t>-1154865089</t>
  </si>
  <si>
    <t>11,044</t>
  </si>
  <si>
    <t>81,719*(0,1+0,2)</t>
  </si>
  <si>
    <t>10</t>
  </si>
  <si>
    <t>167101101</t>
  </si>
  <si>
    <t>Nakládání výkopku z hornin tř. 1 až 4 do 100 m3</t>
  </si>
  <si>
    <t>-562009976</t>
  </si>
  <si>
    <t>35,56</t>
  </si>
  <si>
    <t>11</t>
  </si>
  <si>
    <t>-320402623</t>
  </si>
  <si>
    <t>12</t>
  </si>
  <si>
    <t>171201201</t>
  </si>
  <si>
    <t>Uložení sypaniny na skládky</t>
  </si>
  <si>
    <t>-1843294530</t>
  </si>
  <si>
    <t>13</t>
  </si>
  <si>
    <t>171201202</t>
  </si>
  <si>
    <t>Uložení sypaniny na meziskládku</t>
  </si>
  <si>
    <t>333607259</t>
  </si>
  <si>
    <t>14</t>
  </si>
  <si>
    <t>171201211</t>
  </si>
  <si>
    <t>Poplatek za uložení odpadu ze sypaniny na skládce (skládkovné)</t>
  </si>
  <si>
    <t>t</t>
  </si>
  <si>
    <t>-846319311</t>
  </si>
  <si>
    <t>35,56*1,5</t>
  </si>
  <si>
    <t>174101101</t>
  </si>
  <si>
    <t>Zásyp jam, šachet rýh nebo kolem objektů sypaninou se zhutněním</t>
  </si>
  <si>
    <t>812828790</t>
  </si>
  <si>
    <t>81,719-(81,719*0,3)</t>
  </si>
  <si>
    <t>16</t>
  </si>
  <si>
    <t>213311114</t>
  </si>
  <si>
    <t>Polštáře zhutněné pod základy z kameniva drceného frakce 8 až 16 mm</t>
  </si>
  <si>
    <t>1858178843</t>
  </si>
  <si>
    <t>(15,33+1,56*2+47,5+1,5)*0,3*0,15</t>
  </si>
  <si>
    <t>6,17*0,3*0,15</t>
  </si>
  <si>
    <t>17</t>
  </si>
  <si>
    <t>279113131</t>
  </si>
  <si>
    <t>Základová zeď tl 150 mm z tvárnic ztraceného bednění včetně výplně z betonu tř. C 20/25</t>
  </si>
  <si>
    <t>-1685895116</t>
  </si>
  <si>
    <t>32+1,1+4,05+3,43+6,71+1,5+1,6</t>
  </si>
  <si>
    <t>18</t>
  </si>
  <si>
    <t>279361821</t>
  </si>
  <si>
    <t>Výztuž základových zdí nosných betonářskou ocelí 10 505</t>
  </si>
  <si>
    <t>867894057</t>
  </si>
  <si>
    <t>50,39*0,15*0,040</t>
  </si>
  <si>
    <t>19</t>
  </si>
  <si>
    <t>310237251</t>
  </si>
  <si>
    <t>Zazdívka otvorů pl do 0,25 m2 ve zdivu nadzákladovém cihlami pálenými tl do 450 mm</t>
  </si>
  <si>
    <t>kus</t>
  </si>
  <si>
    <t>2143434683</t>
  </si>
  <si>
    <t>1+1</t>
  </si>
  <si>
    <t>20</t>
  </si>
  <si>
    <t>310238211</t>
  </si>
  <si>
    <t>Zazdívka otvorů pl do 1 m2 ve zdivu nadzákladovém cihlami pálenými na MVC</t>
  </si>
  <si>
    <t>278213824</t>
  </si>
  <si>
    <t>0,6*0,8*0,7</t>
  </si>
  <si>
    <t>310239211</t>
  </si>
  <si>
    <t>Zazdívka otvorů pl do 4 m2 ve zdivu nadzákladovém cihlami pálenými na MVC</t>
  </si>
  <si>
    <t>127847722</t>
  </si>
  <si>
    <t>" montážní otvory"</t>
  </si>
  <si>
    <t>1*1,5*0,25</t>
  </si>
  <si>
    <t>1*1,5*0,35</t>
  </si>
  <si>
    <t>" nadezdění štítu, markýzy, světlík"</t>
  </si>
  <si>
    <t>2,5</t>
  </si>
  <si>
    <t>22</t>
  </si>
  <si>
    <t>317168131</t>
  </si>
  <si>
    <t>Překlad keramický vysoký v 23,8 cm dl 125 cm</t>
  </si>
  <si>
    <t>-1439314171</t>
  </si>
  <si>
    <t>3+5</t>
  </si>
  <si>
    <t>23</t>
  </si>
  <si>
    <t>317234410</t>
  </si>
  <si>
    <t>Vyzdívka mezi nosníky z cihel pálených na MC</t>
  </si>
  <si>
    <t>1670095225</t>
  </si>
  <si>
    <t>24</t>
  </si>
  <si>
    <t>317941123</t>
  </si>
  <si>
    <t>Osazování ocelových válcovaných nosníků na zdivu I, IE, U, UE nebo L do č 22</t>
  </si>
  <si>
    <t>413444136</t>
  </si>
  <si>
    <t>1,8*3*0,0224</t>
  </si>
  <si>
    <t>25</t>
  </si>
  <si>
    <t>M</t>
  </si>
  <si>
    <t>130107520</t>
  </si>
  <si>
    <t>ocel profilová IPE, v jakosti 11 375, h=200 mm</t>
  </si>
  <si>
    <t>-766006708</t>
  </si>
  <si>
    <t>0,121*1,08</t>
  </si>
  <si>
    <t>26</t>
  </si>
  <si>
    <t>346244381</t>
  </si>
  <si>
    <t>Plentování jednostranné v do 200 mm válcovaných nosníků cihlami</t>
  </si>
  <si>
    <t>-88756370</t>
  </si>
  <si>
    <t>1,8*0,1*2</t>
  </si>
  <si>
    <t>27</t>
  </si>
  <si>
    <t>349234840R</t>
  </si>
  <si>
    <t>Oprava poškozené římsy</t>
  </si>
  <si>
    <t>m</t>
  </si>
  <si>
    <t>-1227512198</t>
  </si>
  <si>
    <t>" odhad opravy omítky  většího rozsahu "</t>
  </si>
  <si>
    <t>" zbývající opravy  budou provedeny v rámci opravy podkladu"</t>
  </si>
  <si>
    <t>28</t>
  </si>
  <si>
    <t>411362021</t>
  </si>
  <si>
    <t>Výztuž stropů svařovanými sítěmi Kari</t>
  </si>
  <si>
    <t>-1770546609</t>
  </si>
  <si>
    <t>1,8*1,8*0,01235</t>
  </si>
  <si>
    <t>29</t>
  </si>
  <si>
    <t>411388532</t>
  </si>
  <si>
    <t>Zabetonování otvorů pl do 1 m2 v klenbách</t>
  </si>
  <si>
    <t>2080971056</t>
  </si>
  <si>
    <t>" prostupy nad hledištěm"</t>
  </si>
  <si>
    <t>0,03</t>
  </si>
  <si>
    <t>" nevyužívaný větrací otvor na d hledištěm"</t>
  </si>
  <si>
    <t>1,8*1,8*0,2</t>
  </si>
  <si>
    <t>30</t>
  </si>
  <si>
    <t>564831111</t>
  </si>
  <si>
    <t>Podklad ze štěrkodrtě ŠD tl 100 mm</t>
  </si>
  <si>
    <t>-2143375569</t>
  </si>
  <si>
    <t>31</t>
  </si>
  <si>
    <t>564871111</t>
  </si>
  <si>
    <t>Podklad ze štěrkodrtě ŠD tl 250 mm</t>
  </si>
  <si>
    <t>-671194693</t>
  </si>
  <si>
    <t>32</t>
  </si>
  <si>
    <t>596841120R</t>
  </si>
  <si>
    <t>Kladení kamenné dlažby komunikací pro pěší do lože z cement malty vel do 0,09 m2 plochy do 50 m2</t>
  </si>
  <si>
    <t>1711811286</t>
  </si>
  <si>
    <t>" zpětná montáž stávající dlažby"</t>
  </si>
  <si>
    <t>81,719</t>
  </si>
  <si>
    <t>33</t>
  </si>
  <si>
    <t>612131120</t>
  </si>
  <si>
    <t>Penetrace  vnitřních stěn nanášená ručně</t>
  </si>
  <si>
    <t>530036184</t>
  </si>
  <si>
    <t>" C01+C03 svislé vnitřní stěny"</t>
  </si>
  <si>
    <t>124,44</t>
  </si>
  <si>
    <t>"S02"</t>
  </si>
  <si>
    <t>85,51</t>
  </si>
  <si>
    <t>Mezisoučet</t>
  </si>
  <si>
    <t>83,263 " ostění + nadpraží"</t>
  </si>
  <si>
    <t>34</t>
  </si>
  <si>
    <t>612142001</t>
  </si>
  <si>
    <t>Potažení vnitřních stěn sklovláknitým pletivem vtlačeným do tenkovrstvé hmoty</t>
  </si>
  <si>
    <t>-117507791</t>
  </si>
  <si>
    <t>" úprava špalet"</t>
  </si>
  <si>
    <t>321,485*0,25</t>
  </si>
  <si>
    <t>" dozdívky"</t>
  </si>
  <si>
    <t>35</t>
  </si>
  <si>
    <t>612311131</t>
  </si>
  <si>
    <t>Potažení vnitřních stěn vápenným štukem tloušťky do 3 mm</t>
  </si>
  <si>
    <t>-1002362420</t>
  </si>
  <si>
    <t>36</t>
  </si>
  <si>
    <t>612325223</t>
  </si>
  <si>
    <t>Vápenocementová štuková omítka malých ploch do 1,0 m2 na stěnách</t>
  </si>
  <si>
    <t>-1789615984</t>
  </si>
  <si>
    <t>37</t>
  </si>
  <si>
    <t>612325225</t>
  </si>
  <si>
    <t>Vápenocementová štuková omítka malých ploch do 4,0 m2 na stěnách</t>
  </si>
  <si>
    <t>1248009671</t>
  </si>
  <si>
    <t>2*2</t>
  </si>
  <si>
    <t>38</t>
  </si>
  <si>
    <t>612325302</t>
  </si>
  <si>
    <t xml:space="preserve">Vápenocementová štuková omítka ostění nebo nadpraží </t>
  </si>
  <si>
    <t>1852568596</t>
  </si>
  <si>
    <t>" vybourané okno"</t>
  </si>
  <si>
    <t>(1,14+1,84*2)*0,6</t>
  </si>
  <si>
    <t>"ostění, nadpraží"</t>
  </si>
  <si>
    <t>39</t>
  </si>
  <si>
    <t>612325412</t>
  </si>
  <si>
    <t>Oprava vnitřní vápenocementové hladké omítky stěn v rozsahu plochy do 30%</t>
  </si>
  <si>
    <t>659764851</t>
  </si>
  <si>
    <t>40</t>
  </si>
  <si>
    <t>612325421</t>
  </si>
  <si>
    <t>Oprava vnitřní vápenocementové štukové omítky stěn v rozsahu plochy do 10%</t>
  </si>
  <si>
    <t>385730508</t>
  </si>
  <si>
    <t>" oprava ostění po vybourání oken"</t>
  </si>
  <si>
    <t>263,785*0,3</t>
  </si>
  <si>
    <t>41</t>
  </si>
  <si>
    <t>615142002</t>
  </si>
  <si>
    <t>Potažení vnitřních nosníků sklovláknitým pletivem</t>
  </si>
  <si>
    <t>-493166289</t>
  </si>
  <si>
    <t>(0,2*2+0,7)*1,3</t>
  </si>
  <si>
    <t>42</t>
  </si>
  <si>
    <t>619991011</t>
  </si>
  <si>
    <t>Obalení konstrukcí a prvků fólií přilepenou lepící páskou</t>
  </si>
  <si>
    <t>-1447680725</t>
  </si>
  <si>
    <t>1,3*2*5+1,25*3,9*3+0,75*3,81*2+0,95*3,9+0,75*2*2</t>
  </si>
  <si>
    <t>0,945*1,945+1,3*1,5*3+0,7*0,5*2+0,9*0,8*6+1,4*1,87*12</t>
  </si>
  <si>
    <t>1,6*2,45+0,6*0,9*3+1*2*2+0,6*1,4*2+0,9*1,4</t>
  </si>
  <si>
    <t>1,3*2,215+1*2,2+0,75*1,43+1,6*2,1+1,4*2,2+0,75*2</t>
  </si>
  <si>
    <t>1,18*2,86+2,6*3,3</t>
  </si>
  <si>
    <t>43</t>
  </si>
  <si>
    <t>619995001</t>
  </si>
  <si>
    <t>Začištění omítek kolem oken, dveří, podlah nebo obkladů</t>
  </si>
  <si>
    <t>-1077646613</t>
  </si>
  <si>
    <t>1,2*10+1,92*10+1,22*6+3,9*6+0,75*4+3,8*4+0,95*2+3,9*2</t>
  </si>
  <si>
    <t>0,75*4+2*4+0,95*2+1,95*2+1,2*6+1,5*6+0,7*4+0,5*4</t>
  </si>
  <si>
    <t>0,86*12+0,76*12+1,33*24+1,9*24+1,6*2+3,5*2+0,6*6+0,9*6</t>
  </si>
  <si>
    <t>1*4+2*4+0,6*4+1,4*4+0,9*2+1,4*2</t>
  </si>
  <si>
    <t>1,3*2+2,215*4+1+2,2*2+0,705+1,43*2+1,6+2,1*2+1,4+2,2*2</t>
  </si>
  <si>
    <t>2,58+3,3*2+1,18+2,86*2+1+2*2</t>
  </si>
  <si>
    <t>44</t>
  </si>
  <si>
    <t>621142001</t>
  </si>
  <si>
    <t>Potažení vnějších podhledů sklovláknitým pletivem vtlačeným do tenkovrstvé hmoty</t>
  </si>
  <si>
    <t>-872433753</t>
  </si>
  <si>
    <t>" nezateplované části - římsa"</t>
  </si>
  <si>
    <t>50</t>
  </si>
  <si>
    <t>45</t>
  </si>
  <si>
    <t>622131120</t>
  </si>
  <si>
    <t>Penetrace vnějších stěn nanášená ručně</t>
  </si>
  <si>
    <t>-1973918740</t>
  </si>
  <si>
    <t>961,982</t>
  </si>
  <si>
    <t>46</t>
  </si>
  <si>
    <t>622135002</t>
  </si>
  <si>
    <t>Vyrovnání podkladu vnějších stěn maltou cementovou tl do 10 mm</t>
  </si>
  <si>
    <t>-257165802</t>
  </si>
  <si>
    <t>" S03"</t>
  </si>
  <si>
    <t>8,1+2</t>
  </si>
  <si>
    <t>" S04 - nad terénem"</t>
  </si>
  <si>
    <t>(4,35+5,3+0,7+5,14+0,6+3,15+4,45+3,9+3,6+1,2+6,5)</t>
  </si>
  <si>
    <t>" pod terénem"</t>
  </si>
  <si>
    <t>(3,3+2,9+4,2+5,6+8+3,5+3,5+1)</t>
  </si>
  <si>
    <t>47</t>
  </si>
  <si>
    <t>622135092</t>
  </si>
  <si>
    <t>Příplatek k vyrovnání vnějších stěn maltou cementovou za každých dalších 5 mm tl</t>
  </si>
  <si>
    <t>1063367609</t>
  </si>
  <si>
    <t>48</t>
  </si>
  <si>
    <t>622143003</t>
  </si>
  <si>
    <t>Montáž omítkových plastových nebo pozinkovaných rohových profilů s tkaninou</t>
  </si>
  <si>
    <t>-1725065014</t>
  </si>
  <si>
    <t>" šamrány"</t>
  </si>
  <si>
    <t>(3,4*2+2,2*2)*7</t>
  </si>
  <si>
    <t>(2,6*2+1,92*2+3,4*2+2,7*2+3,4*2)*4</t>
  </si>
  <si>
    <t>(5,8*2+1,9*2+6,6*4+2,7*2)*4</t>
  </si>
  <si>
    <t>(6,6*2+2,2*2+7,6*4+3,2*2)*5</t>
  </si>
  <si>
    <t>(8,5*2+1,8*2)*3*1,1</t>
  </si>
  <si>
    <t>(6,2*2+1,8*2)*1,1</t>
  </si>
  <si>
    <t>(6,5*2+3*2+3,7*6+1,8*6+0,75*8)*1,1</t>
  </si>
  <si>
    <t>" římsy"</t>
  </si>
  <si>
    <t>350</t>
  </si>
  <si>
    <t>" ostatní"</t>
  </si>
  <si>
    <t>12,5*8+150</t>
  </si>
  <si>
    <t>49</t>
  </si>
  <si>
    <t>590514800</t>
  </si>
  <si>
    <t>lišta rohová Al 10/10 cm s tkaninou bal. 2,5 m</t>
  </si>
  <si>
    <t>682816586</t>
  </si>
  <si>
    <t>622143004</t>
  </si>
  <si>
    <t>Montáž omítkových samolepících začišťovacích profilů (APU lišt)</t>
  </si>
  <si>
    <t>253250004</t>
  </si>
  <si>
    <t>" vnitřní"</t>
  </si>
  <si>
    <t>321,485</t>
  </si>
  <si>
    <t>51</t>
  </si>
  <si>
    <t>590514761</t>
  </si>
  <si>
    <t>profil okenní začišťovací s tkaninou APU</t>
  </si>
  <si>
    <t>-1408530615</t>
  </si>
  <si>
    <t>52</t>
  </si>
  <si>
    <t>622251200</t>
  </si>
  <si>
    <t>Příplatek k cenám kontaktního zateplení za zvýšenou mechanickou odolnost</t>
  </si>
  <si>
    <t>2065854749</t>
  </si>
  <si>
    <t>53</t>
  </si>
  <si>
    <t>622252002</t>
  </si>
  <si>
    <t>Montáž ostatních lišt kontaktního zateplení</t>
  </si>
  <si>
    <t>-1245174452</t>
  </si>
  <si>
    <t>" parapetní"</t>
  </si>
  <si>
    <t>"okenní"</t>
  </si>
  <si>
    <t>" lišta pro ukončení oplechování"</t>
  </si>
  <si>
    <t>11,6+18,5+20,7+14,8*2</t>
  </si>
  <si>
    <t>" profil u kamenného soklu"</t>
  </si>
  <si>
    <t>(14,22+1,5*2+46+1+1,5)</t>
  </si>
  <si>
    <t>" profil s okapničkou - římsy+nadpraží"</t>
  </si>
  <si>
    <t>(14,22+1,5*2+46+17,5+3,91+2,5)*2+50</t>
  </si>
  <si>
    <t>54</t>
  </si>
  <si>
    <t>590515121</t>
  </si>
  <si>
    <t xml:space="preserve">profil parapetní </t>
  </si>
  <si>
    <t>2048448675</t>
  </si>
  <si>
    <t>55</t>
  </si>
  <si>
    <t>590514801</t>
  </si>
  <si>
    <t>lišta rohová /okna/</t>
  </si>
  <si>
    <t>648611328</t>
  </si>
  <si>
    <t>56</t>
  </si>
  <si>
    <t>590514802</t>
  </si>
  <si>
    <t>ukončovací profil pro napojené oplechování</t>
  </si>
  <si>
    <t>259690909</t>
  </si>
  <si>
    <t>57</t>
  </si>
  <si>
    <t>590514803</t>
  </si>
  <si>
    <t>ukončovací profil s okapničkou a expanzní páska pro ukonční kamenného soklu</t>
  </si>
  <si>
    <t>-1571073417</t>
  </si>
  <si>
    <t>65,72*1,05</t>
  </si>
  <si>
    <t>58</t>
  </si>
  <si>
    <t>590514804</t>
  </si>
  <si>
    <t>nadpražní profil s okapničkou</t>
  </si>
  <si>
    <t>1844283562</t>
  </si>
  <si>
    <t>224,26*1,05</t>
  </si>
  <si>
    <t>59</t>
  </si>
  <si>
    <t>622211021</t>
  </si>
  <si>
    <t>Montáž kontaktního zateplení vnějších stěn z polystyrénových desek tl do 120 mm</t>
  </si>
  <si>
    <t>659669531</t>
  </si>
  <si>
    <t>" sokl S04 - pod terénem"</t>
  </si>
  <si>
    <t>60</t>
  </si>
  <si>
    <t>283763541</t>
  </si>
  <si>
    <t>deska fasádní polystyrénová izolační perimetrickát tl. 100 mm  /lambda 0,034 W/mK/</t>
  </si>
  <si>
    <t>-1677547875</t>
  </si>
  <si>
    <t>61</t>
  </si>
  <si>
    <t>622211031</t>
  </si>
  <si>
    <t>Montáž kontaktního zateplení vnějších stěn z polystyrénových desek tl do 160 mm</t>
  </si>
  <si>
    <t>1677997525</t>
  </si>
  <si>
    <t>8,1</t>
  </si>
  <si>
    <t>" S03 - pod terénem"</t>
  </si>
  <si>
    <t>62</t>
  </si>
  <si>
    <t>283763551</t>
  </si>
  <si>
    <t>deska fasádní polystyrénová perimetrická tl. 160 mm / lambda 0,034 W/mK/</t>
  </si>
  <si>
    <t>-1694859617</t>
  </si>
  <si>
    <t>63</t>
  </si>
  <si>
    <t>-2016381002</t>
  </si>
  <si>
    <t>64</t>
  </si>
  <si>
    <t>283763571</t>
  </si>
  <si>
    <t>deska fasádní polystyrénová izolační perimetrická tl. 140 mm / lambda 0,034 W/mK/</t>
  </si>
  <si>
    <t>1521340390</t>
  </si>
  <si>
    <t>65</t>
  </si>
  <si>
    <t>622212001</t>
  </si>
  <si>
    <t>Montáž kontaktního zateplení vnějšího ostění hl. špalety do 200 mm z polystyrenu tl do 40 mm</t>
  </si>
  <si>
    <t>-570185999</t>
  </si>
  <si>
    <t>" parapety"</t>
  </si>
  <si>
    <t>50,21</t>
  </si>
  <si>
    <t>" ostění +nadpraží"</t>
  </si>
  <si>
    <t>1,2*5+1,92*10+1,22*3+3,9*6+0,75*2+3,8*4+0,95+3,9*2</t>
  </si>
  <si>
    <t>0,75*2+2*4+0,95*2+1,95*2+1,2*3+1,5*6+0,7*2+0,5*4</t>
  </si>
  <si>
    <t>0,86*6+0,76*12+1,33*12+1,9*24+1,6+3,5*2+0,6*3+0,9*6</t>
  </si>
  <si>
    <t>1*2+2*4+0,6*+1,4*4+0,9+1,4*2</t>
  </si>
  <si>
    <t>1,3+2,215*4+1+2,2+0,705+1,43+1,6+2,1+1,4+2,2*2</t>
  </si>
  <si>
    <t>66</t>
  </si>
  <si>
    <t>283760321</t>
  </si>
  <si>
    <t>deska fasádní polystyrénová s grafitem tl.  40 mm</t>
  </si>
  <si>
    <t>809427771</t>
  </si>
  <si>
    <t>263,785*0,2*1,15</t>
  </si>
  <si>
    <t>67</t>
  </si>
  <si>
    <t>283764161</t>
  </si>
  <si>
    <t>deska z extrudovaného polystyrénu XPS tl. 30- 40 mm</t>
  </si>
  <si>
    <t>163757530</t>
  </si>
  <si>
    <t>50,2*0,2*1,15</t>
  </si>
  <si>
    <t>68</t>
  </si>
  <si>
    <t>622221031</t>
  </si>
  <si>
    <t>Montáž kontaktního zateplení vnějších stěn z minerální vlny s podélnou orientací vláken tl do 160 mm</t>
  </si>
  <si>
    <t>1706999201</t>
  </si>
  <si>
    <t>" S01"</t>
  </si>
  <si>
    <t>170,07-1,33*1,87*12</t>
  </si>
  <si>
    <t>165-(1,22*1,92*2+1,22*3,84*2+0,75*3,8+0,95*3,9+0,75*2*3)</t>
  </si>
  <si>
    <t>33,58+20,2</t>
  </si>
  <si>
    <t>586-(1,22*1,92*3+1,22*3,85)</t>
  </si>
  <si>
    <t>69</t>
  </si>
  <si>
    <t>631515381</t>
  </si>
  <si>
    <t>deska minerální izolační  tl. 160 mm / lambda 0,036 W/m.K/</t>
  </si>
  <si>
    <t>798942513</t>
  </si>
  <si>
    <t>908,172*1,15</t>
  </si>
  <si>
    <t>70</t>
  </si>
  <si>
    <t>622221041</t>
  </si>
  <si>
    <t>Montáž kontaktního zateplení vnějších stěn z minerální vlny s podélnou orientací tl přes 160 mm</t>
  </si>
  <si>
    <t>1879921747</t>
  </si>
  <si>
    <t>" S02"</t>
  </si>
  <si>
    <t>13,1*2,1</t>
  </si>
  <si>
    <t>" svislé stěny půdy C01 a C03"</t>
  </si>
  <si>
    <t>(9,57*2+13,56*2+1,13*2+7,7*2)*1</t>
  </si>
  <si>
    <t>(13,1*2+17,16*2)*1</t>
  </si>
  <si>
    <t>71</t>
  </si>
  <si>
    <t>631515401</t>
  </si>
  <si>
    <t>deska minerální izolační s podélnou orientací vláken  tl. 200 mm  / lambda 0,036 W/mK/</t>
  </si>
  <si>
    <t>83543833</t>
  </si>
  <si>
    <t>72</t>
  </si>
  <si>
    <t>622251101</t>
  </si>
  <si>
    <t>Příplatek k cenám kontaktního zateplení stěn za použití tepelněizolačních zátek z polystyrenu</t>
  </si>
  <si>
    <t>474353558</t>
  </si>
  <si>
    <t>32+124,44+10,1+38,89+53,81</t>
  </si>
  <si>
    <t>73</t>
  </si>
  <si>
    <t>622251105</t>
  </si>
  <si>
    <t>Příplatek k cenám kontaktního zateplení stěn za použití tepelněizolačních zátek z minerální vlny</t>
  </si>
  <si>
    <t>-1896564340</t>
  </si>
  <si>
    <t>908,172+85,51</t>
  </si>
  <si>
    <t>74</t>
  </si>
  <si>
    <t>622325102</t>
  </si>
  <si>
    <t>Oprava vnější vápenocementové hladké omítky složitosti 1 stěn v rozsahu do 30%</t>
  </si>
  <si>
    <t>789289817</t>
  </si>
  <si>
    <t>75</t>
  </si>
  <si>
    <t>622381020</t>
  </si>
  <si>
    <t>Tenkovrstvá silikonově pryskyřičná modelační omítka zrnitost 1  mm  včetně penetrace vnějších stěn</t>
  </si>
  <si>
    <t>234035938</t>
  </si>
  <si>
    <t>" v ceně zohlednit různorodost struktury + ocenit v souladu s TZ"</t>
  </si>
  <si>
    <t>908,172+53,81+50</t>
  </si>
  <si>
    <t>76</t>
  </si>
  <si>
    <t>622531053</t>
  </si>
  <si>
    <t>Tenkovrstvá silikonově pyskyřičná omítka  včetně penetrace vnějších stěn</t>
  </si>
  <si>
    <t>318243263</t>
  </si>
  <si>
    <t>77</t>
  </si>
  <si>
    <t>629991011</t>
  </si>
  <si>
    <t>Zakrytí výplní otvorů a svislých ploch fólií přilepenou lepící páskou</t>
  </si>
  <si>
    <t>-2032331372</t>
  </si>
  <si>
    <t>78</t>
  </si>
  <si>
    <t>629995101</t>
  </si>
  <si>
    <t>Očištění vnějších ploch tlakovou vodou</t>
  </si>
  <si>
    <t>1180457683</t>
  </si>
  <si>
    <t>961,982+38,89</t>
  </si>
  <si>
    <t>79</t>
  </si>
  <si>
    <t>629999022</t>
  </si>
  <si>
    <t>Příplatek k omítce za provádění zaoblených ploch poloměru přes 100 mm</t>
  </si>
  <si>
    <t>1300444346</t>
  </si>
  <si>
    <t>" čtcrtkruh"</t>
  </si>
  <si>
    <t>0,6*11,5</t>
  </si>
  <si>
    <t>80</t>
  </si>
  <si>
    <t>631311121</t>
  </si>
  <si>
    <t>Doplnění dosavadních mazanin betonem prostým plochy do 1 m2 tloušťky do 80 mm</t>
  </si>
  <si>
    <t>-2140101537</t>
  </si>
  <si>
    <t>" v m ístě doplnění žulové dlažby a schodů"</t>
  </si>
  <si>
    <t>0,5</t>
  </si>
  <si>
    <t>81</t>
  </si>
  <si>
    <t>811-101R</t>
  </si>
  <si>
    <t>Odkopání stáv. litinových vpustí, odsazení o tl. zateplení, ortraykání, zbavení nečistot a rzi, nová práčková barva  - kompletní vč. přípomocí</t>
  </si>
  <si>
    <t>887066162</t>
  </si>
  <si>
    <t>82</t>
  </si>
  <si>
    <t>941111132</t>
  </si>
  <si>
    <t>Montáž lešení řadového trubkového lehkého s podlahami zatížení do 200 kg/m2 š do 1,5 m v do 25 m</t>
  </si>
  <si>
    <t>1509297005</t>
  </si>
  <si>
    <t>(15,72+3*2)*13+8,5*2</t>
  </si>
  <si>
    <t>20,5*5+11,5*7+5,8*4,5</t>
  </si>
  <si>
    <t>3,2*18</t>
  </si>
  <si>
    <t>35*11,5+17,65*18</t>
  </si>
  <si>
    <t>83</t>
  </si>
  <si>
    <t>941111232</t>
  </si>
  <si>
    <t>Příplatek k lešení řadovému trubkovému lehkému s podlahami š 1,5 m v 25 m za první a ZKD den použití</t>
  </si>
  <si>
    <t>919955713</t>
  </si>
  <si>
    <t>84</t>
  </si>
  <si>
    <t>941111832</t>
  </si>
  <si>
    <t>Demontáž lešení řadového trubkového lehkého s podlahami zatížení do 200 kg/m2 š do 1,5 m v do 25 m</t>
  </si>
  <si>
    <t>279390098</t>
  </si>
  <si>
    <t>85</t>
  </si>
  <si>
    <t>944511111</t>
  </si>
  <si>
    <t>Montáž ochranné sítě z textilie z umělých vláken</t>
  </si>
  <si>
    <t>-1442056113</t>
  </si>
  <si>
    <t>86</t>
  </si>
  <si>
    <t>944511211</t>
  </si>
  <si>
    <t>Příplatek k ochranné síti za první a ZKD den použití</t>
  </si>
  <si>
    <t>477945897</t>
  </si>
  <si>
    <t>87</t>
  </si>
  <si>
    <t>944511811</t>
  </si>
  <si>
    <t>Demontáž ochranné sítě z textilie z umělých vláken</t>
  </si>
  <si>
    <t>-1585351722</t>
  </si>
  <si>
    <t>88</t>
  </si>
  <si>
    <t>944711114</t>
  </si>
  <si>
    <t>Montáž záchytné stříšky š přes 2,5 m</t>
  </si>
  <si>
    <t>-50192219</t>
  </si>
  <si>
    <t>89</t>
  </si>
  <si>
    <t>944711214</t>
  </si>
  <si>
    <t>Příplatek k záchytné stříšce š přes 2,5 m za první a ZKD den použití</t>
  </si>
  <si>
    <t>-401585460</t>
  </si>
  <si>
    <t>90</t>
  </si>
  <si>
    <t>944711814</t>
  </si>
  <si>
    <t>Demontáž záchytné stříšky š přes 2,5 m</t>
  </si>
  <si>
    <t>1105085957</t>
  </si>
  <si>
    <t>91</t>
  </si>
  <si>
    <t>949101111</t>
  </si>
  <si>
    <t>Lešení pomocné pro objekty pozemních staveb s lešeňovou podlahou v do 1,9 m zatížení do 150 kg/m2</t>
  </si>
  <si>
    <t>33929945</t>
  </si>
  <si>
    <t>92</t>
  </si>
  <si>
    <t>949101112</t>
  </si>
  <si>
    <t>Lešení pomocné pro objekty pozemních staveb s lešeňovou podlahou v do 3,5 m zatížení do 150 kg/m2</t>
  </si>
  <si>
    <t>742915123</t>
  </si>
  <si>
    <t>93</t>
  </si>
  <si>
    <t>952901111</t>
  </si>
  <si>
    <t>Vyčištění budov bytové a občanské výstavby při výšce podlaží do 4 m</t>
  </si>
  <si>
    <t>1308786048</t>
  </si>
  <si>
    <t>" vyčištění půdního prostoru +vysátí průmyslovým vysavačem"</t>
  </si>
  <si>
    <t>13,1*17,16+22*14+9,57*13,56+1,13*7,7</t>
  </si>
  <si>
    <t>94</t>
  </si>
  <si>
    <t>952902611</t>
  </si>
  <si>
    <t>Čištění budov vysátí prachu z ostatních ploch</t>
  </si>
  <si>
    <t>422179593</t>
  </si>
  <si>
    <t>" C02"</t>
  </si>
  <si>
    <t>306</t>
  </si>
  <si>
    <t>" žebra"</t>
  </si>
  <si>
    <t>14*0,75*2*4+22*0,3*2*2</t>
  </si>
  <si>
    <t>95</t>
  </si>
  <si>
    <t>962031133</t>
  </si>
  <si>
    <t>Bourání příček z cihel pálených na MVC tl do 150 mm</t>
  </si>
  <si>
    <t>1557355187</t>
  </si>
  <si>
    <t>"sokl- přizdívka"</t>
  </si>
  <si>
    <t>96</t>
  </si>
  <si>
    <t>962032230</t>
  </si>
  <si>
    <t>Bourání zdiva z cihel pálených nebo vápenopískových na MV nebo MVC do 1 m3</t>
  </si>
  <si>
    <t>987318231</t>
  </si>
  <si>
    <t>" 2.NP - parapety"</t>
  </si>
  <si>
    <t>0,75*1*0,3*3</t>
  </si>
  <si>
    <t>97</t>
  </si>
  <si>
    <t>962081141</t>
  </si>
  <si>
    <t>Bourání příček ze skleněných tvárnic tl do 150 mm</t>
  </si>
  <si>
    <t>259681647</t>
  </si>
  <si>
    <t>1,6*2,5+1*2*2</t>
  </si>
  <si>
    <t>98</t>
  </si>
  <si>
    <t>963023712</t>
  </si>
  <si>
    <t>Vybourání schodišťových stupňů ze zdi cihelné oboustranně</t>
  </si>
  <si>
    <t>-1459005455</t>
  </si>
  <si>
    <t>"1.PP"</t>
  </si>
  <si>
    <t>2+1,5+1+1,4+1,75</t>
  </si>
  <si>
    <t>99</t>
  </si>
  <si>
    <t>965042121</t>
  </si>
  <si>
    <t>Bourání podkladů pod dlažby nebo mazanin betonových nebo z litého asfaltu tl do 100 mm pl do 1 m2</t>
  </si>
  <si>
    <t>-4812365</t>
  </si>
  <si>
    <t>" 1.PP"</t>
  </si>
  <si>
    <t>(1,3*2*0,7+2,5*0,7)*0,05</t>
  </si>
  <si>
    <t>100</t>
  </si>
  <si>
    <t>965081212</t>
  </si>
  <si>
    <t>Bourání podlah z dlaždic keramických nebo xylolitových tl do 10 mm plochy do 1 m2</t>
  </si>
  <si>
    <t>38408022</t>
  </si>
  <si>
    <t>1,3*2*0,7+2,5*0,7</t>
  </si>
  <si>
    <t>101</t>
  </si>
  <si>
    <t>966032921</t>
  </si>
  <si>
    <t>Odsekání říms podokenních nebo předokenních předsazených přes 80 mm</t>
  </si>
  <si>
    <t>-1400039385</t>
  </si>
  <si>
    <t>14,6*3</t>
  </si>
  <si>
    <t>102</t>
  </si>
  <si>
    <t>967031132</t>
  </si>
  <si>
    <t>Přisekání rovných ostění v cihelném zdivu na MV nebo MVC</t>
  </si>
  <si>
    <t>-1662319795</t>
  </si>
  <si>
    <t>1,9*0,7*2</t>
  </si>
  <si>
    <t>103</t>
  </si>
  <si>
    <t>967032974</t>
  </si>
  <si>
    <t>Odsekání plošných fasádních prvků předsazených před líc zdiva 80 mm</t>
  </si>
  <si>
    <t>-239205143</t>
  </si>
  <si>
    <t>" okenní obruby oken W11"</t>
  </si>
  <si>
    <t>(3,3*2+1,95*2)*0,18*6+1,95*0,25*6</t>
  </si>
  <si>
    <t>104</t>
  </si>
  <si>
    <t>968062356</t>
  </si>
  <si>
    <t>Vybourání dřevěných rámů oken dvojitých včetně křídel pl do 4 m2</t>
  </si>
  <si>
    <t>-454951332</t>
  </si>
  <si>
    <t>1,35*1,9*12</t>
  </si>
  <si>
    <t>105</t>
  </si>
  <si>
    <t>968062375</t>
  </si>
  <si>
    <t>Vybourání dřevěných rámů oken zdvojených včetně křídel pl do 2 m2</t>
  </si>
  <si>
    <t>95505433</t>
  </si>
  <si>
    <t>0,75*1,95*2+0,95*1,95</t>
  </si>
  <si>
    <t>0,6*0,9*3+1*2*2+0,6*1,4*2+0,9*1,4</t>
  </si>
  <si>
    <t>106</t>
  </si>
  <si>
    <t>968062376</t>
  </si>
  <si>
    <t>Vybourání dřevěných rámů oken zdvojených včetně křídel pl do 4 m2</t>
  </si>
  <si>
    <t>1914210230</t>
  </si>
  <si>
    <t>1,25*1,95*5+1,25*3,9*3+0,75*3,85*2+0,95*3,9</t>
  </si>
  <si>
    <t>1,6*2,5</t>
  </si>
  <si>
    <t>107</t>
  </si>
  <si>
    <t>968062456</t>
  </si>
  <si>
    <t>Vybourání dřevěných dveřních zárubní pl přes 2 m2</t>
  </si>
  <si>
    <t>362091092</t>
  </si>
  <si>
    <t>2,6*3,3</t>
  </si>
  <si>
    <t>108</t>
  </si>
  <si>
    <t>968072355</t>
  </si>
  <si>
    <t>Vybourání kovových rámů oken dvojitých včetně křídel pl do 2 m2</t>
  </si>
  <si>
    <t>-1151137295</t>
  </si>
  <si>
    <t>1,25*1,5*3+0,7*0,5*2+0,9*0,8*6+0,8*0,6</t>
  </si>
  <si>
    <t>109</t>
  </si>
  <si>
    <t>968072455</t>
  </si>
  <si>
    <t>Vybourání kovových dveřních zárubní pl do 2 m2</t>
  </si>
  <si>
    <t>1351436842</t>
  </si>
  <si>
    <t>0,75*2+1,2*2,9</t>
  </si>
  <si>
    <t>110</t>
  </si>
  <si>
    <t>968072456</t>
  </si>
  <si>
    <t>Vybourání kovových dveřních zárubní pl přes 2 m2</t>
  </si>
  <si>
    <t>1968110714</t>
  </si>
  <si>
    <t>1,3*2,215*2+1*2,2+0,705*1,43+1,6*2,1+1,4*2,2</t>
  </si>
  <si>
    <t>111</t>
  </si>
  <si>
    <t>971033641</t>
  </si>
  <si>
    <t>Vybourání otvorů ve zdivu cihelném pl do 4 m2 na MVC nebo MV tl do 300 mm</t>
  </si>
  <si>
    <t>-1198912700</t>
  </si>
  <si>
    <t>" montážní otovor"</t>
  </si>
  <si>
    <t>112</t>
  </si>
  <si>
    <t>971033681</t>
  </si>
  <si>
    <t>Vybourání otvorů ve zdivu cihelném pl do 4 m2 na MVC nebo MV tl do 900 mm</t>
  </si>
  <si>
    <t>-1791089452</t>
  </si>
  <si>
    <t>1,22*1,9*0,7</t>
  </si>
  <si>
    <t>113</t>
  </si>
  <si>
    <t>974031157</t>
  </si>
  <si>
    <t>Vysekání rýh ve zdivu cihelném hl do 100 mm š do 300 mm</t>
  </si>
  <si>
    <t>-105408992</t>
  </si>
  <si>
    <t>" pro překlady montážního otvoru"</t>
  </si>
  <si>
    <t>1,25*2</t>
  </si>
  <si>
    <t>1,25*4</t>
  </si>
  <si>
    <t>114</t>
  </si>
  <si>
    <t>974031666</t>
  </si>
  <si>
    <t>Vysekání rýh ve zdivu cihelném pro vtahování nosníků hl do 150 mm v do 250 mm</t>
  </si>
  <si>
    <t>-622795064</t>
  </si>
  <si>
    <t>" pro překlady"</t>
  </si>
  <si>
    <t>1,7*3</t>
  </si>
  <si>
    <t>115</t>
  </si>
  <si>
    <t>978013141</t>
  </si>
  <si>
    <t>Otlučení vnitřní vápenné nebo vápenocementové omítky stěn v rozsahu do 30 %</t>
  </si>
  <si>
    <t>-160056328</t>
  </si>
  <si>
    <t>116</t>
  </si>
  <si>
    <t>978013191</t>
  </si>
  <si>
    <t>Otlučení vnitřní vápenné nebo vápenocementové omítky stěn v rozsahu do 100 %</t>
  </si>
  <si>
    <t>2022228149</t>
  </si>
  <si>
    <t>" u  vchodových dveří"</t>
  </si>
  <si>
    <t>(3,7+2,3*2)*0,6</t>
  </si>
  <si>
    <t>117</t>
  </si>
  <si>
    <t>978015331</t>
  </si>
  <si>
    <t>Otlučení vnější vápenné nebo vápenocementové vnější omítky stupně členitosti 1 a 2 rozsahu do 20%</t>
  </si>
  <si>
    <t>1176543255</t>
  </si>
  <si>
    <t>118</t>
  </si>
  <si>
    <t>978023411</t>
  </si>
  <si>
    <t>Vyškrabání spár zdiva cihelného mimo komínového</t>
  </si>
  <si>
    <t>-37997651</t>
  </si>
  <si>
    <t>" po otlučení soklu"</t>
  </si>
  <si>
    <t>49,824</t>
  </si>
  <si>
    <t>119</t>
  </si>
  <si>
    <t>978059641</t>
  </si>
  <si>
    <t>Odsekání a odebrání obkladů stěn z vnějších obkládaček plochy přes 1 m2</t>
  </si>
  <si>
    <t>-1361732752</t>
  </si>
  <si>
    <t>3*2*1,5+1,5*2*1,5+8,5*0,3-3,77*0,3</t>
  </si>
  <si>
    <t>47,5*0,85-(1,3*2+2,5+1,75+1,35)*0,85+1,5*1</t>
  </si>
  <si>
    <t>120</t>
  </si>
  <si>
    <t>978059511</t>
  </si>
  <si>
    <t>Odsekání a odebrání obkladů stěn z vnitřních obkládaček plochy do 1 m2</t>
  </si>
  <si>
    <t>-964715045</t>
  </si>
  <si>
    <t>" parapety oken"</t>
  </si>
  <si>
    <t>(1,3*4+1,3*2+1*2)*0,3</t>
  </si>
  <si>
    <t>121</t>
  </si>
  <si>
    <t>978071221</t>
  </si>
  <si>
    <t>Otlučení omítky a odstranění izolace z lepenky svislé pl přes 1 m2</t>
  </si>
  <si>
    <t>-1058116336</t>
  </si>
  <si>
    <t>122</t>
  </si>
  <si>
    <t>979054441</t>
  </si>
  <si>
    <t>Očištění vybouraných z desek nebo dlaždic s původním spárováním z kameniva těženého</t>
  </si>
  <si>
    <t>-1149835213</t>
  </si>
  <si>
    <t>123</t>
  </si>
  <si>
    <t>985331212</t>
  </si>
  <si>
    <t>Dodatečné vlepování betonářské výztuže D 10 mm do chemické malty včetně vyvrtání otvoru</t>
  </si>
  <si>
    <t>1033570997</t>
  </si>
  <si>
    <t>" prokotvení dobetonované desky  - podhled hlediště"</t>
  </si>
  <si>
    <t>16*0,25</t>
  </si>
  <si>
    <t>124</t>
  </si>
  <si>
    <t>999-101</t>
  </si>
  <si>
    <t>Demontáž jednotek VZT vč uskladnění, zpětné montáže a úpravy ukotvení (posunutí o tl. zateplení)</t>
  </si>
  <si>
    <t>soub</t>
  </si>
  <si>
    <t>-199492177</t>
  </si>
  <si>
    <t>125</t>
  </si>
  <si>
    <t>999-102</t>
  </si>
  <si>
    <t>Demontáž držáku vlajky</t>
  </si>
  <si>
    <t>341717957</t>
  </si>
  <si>
    <t>126</t>
  </si>
  <si>
    <t>999-103</t>
  </si>
  <si>
    <t>Demontáž nástěnky vč. uskladnění dle požadavku stavebníka</t>
  </si>
  <si>
    <t>582108513</t>
  </si>
  <si>
    <t>127</t>
  </si>
  <si>
    <t>999-104</t>
  </si>
  <si>
    <t>Demontáž nápisu vč. uskladnění dle požadavku stavebníka</t>
  </si>
  <si>
    <t>1155405864</t>
  </si>
  <si>
    <t>128</t>
  </si>
  <si>
    <t>999-105</t>
  </si>
  <si>
    <t>Demontáž osvětlení nad vstupem a uskladnění dle požadavku stavebníka</t>
  </si>
  <si>
    <t>-1164957645</t>
  </si>
  <si>
    <t>129</t>
  </si>
  <si>
    <t>999-106</t>
  </si>
  <si>
    <t>Vybourání oblouku nad vstupem</t>
  </si>
  <si>
    <t>991032475</t>
  </si>
  <si>
    <t>130</t>
  </si>
  <si>
    <t>999-107</t>
  </si>
  <si>
    <t>Demontáž poutačů  vč. uskladnění dle požadavku stavebníka</t>
  </si>
  <si>
    <t>1007647843</t>
  </si>
  <si>
    <t>131</t>
  </si>
  <si>
    <t>999-108</t>
  </si>
  <si>
    <t>Úprava pozice výparníku - posunutí o 20 cm</t>
  </si>
  <si>
    <t>-274155967</t>
  </si>
  <si>
    <t>132</t>
  </si>
  <si>
    <t>999-109</t>
  </si>
  <si>
    <t>Odstrojení markýzy nad hlavním vstupem</t>
  </si>
  <si>
    <t>2039632815</t>
  </si>
  <si>
    <t>133</t>
  </si>
  <si>
    <t>999-110</t>
  </si>
  <si>
    <t>Demontáž kabelových rozvodů v půdním prostoru</t>
  </si>
  <si>
    <t>-1782808408</t>
  </si>
  <si>
    <t>134</t>
  </si>
  <si>
    <t>999-111</t>
  </si>
  <si>
    <t>Přemístění anténní techniky  v půdním prostoru</t>
  </si>
  <si>
    <t>1823361151</t>
  </si>
  <si>
    <t>135</t>
  </si>
  <si>
    <t>999-112</t>
  </si>
  <si>
    <t>Demontáž markýzy nad vraty pro zásobování</t>
  </si>
  <si>
    <t>-1920812042</t>
  </si>
  <si>
    <t>136</t>
  </si>
  <si>
    <t>999-113</t>
  </si>
  <si>
    <t>Montáž a demontáž provizorních svodů z KG potrubí</t>
  </si>
  <si>
    <t>-1648159588</t>
  </si>
  <si>
    <t>137</t>
  </si>
  <si>
    <t>999-114</t>
  </si>
  <si>
    <t>Náklady spojené s úpravou nivelačního bodu - viz. podorbný popis v TZ. str. 29</t>
  </si>
  <si>
    <t>947638</t>
  </si>
  <si>
    <t>138</t>
  </si>
  <si>
    <t>999-115</t>
  </si>
  <si>
    <t xml:space="preserve">Demontáž , uskladnění a  zpětná montáž městského mobiliáře / koš, dopravní značka 2s, označení ulice, reklamní cedule sousedního objektu/ </t>
  </si>
  <si>
    <t>-961453074</t>
  </si>
  <si>
    <t>139</t>
  </si>
  <si>
    <t>997013155</t>
  </si>
  <si>
    <t>Vnitrostaveništní doprava suti a vybouraných hmot pro budovy v do 18 m s omezením mechanizace</t>
  </si>
  <si>
    <t>-578219508</t>
  </si>
  <si>
    <t>140</t>
  </si>
  <si>
    <t>997013501</t>
  </si>
  <si>
    <t>Odvoz suti a vybouraných hmot na skládku nebo meziskládku do 1 km se složením</t>
  </si>
  <si>
    <t>-1313745859</t>
  </si>
  <si>
    <t>78,398-10,419</t>
  </si>
  <si>
    <t>141</t>
  </si>
  <si>
    <t>-1896115906</t>
  </si>
  <si>
    <t>" vybouraná dlažba- odvoz na metiskládku a zpět"</t>
  </si>
  <si>
    <t>20,838/2  " 50% dlažby, zbývající ukládána vedle výkopku"</t>
  </si>
  <si>
    <t>142</t>
  </si>
  <si>
    <t>997013509</t>
  </si>
  <si>
    <t>Příplatek k odvozu suti a vybouraných hmot na skládku ZKD 1 km přes 1 km</t>
  </si>
  <si>
    <t>1584960530</t>
  </si>
  <si>
    <t>143</t>
  </si>
  <si>
    <t>-520300637</t>
  </si>
  <si>
    <t>10,419*3</t>
  </si>
  <si>
    <t>144</t>
  </si>
  <si>
    <t>997013831</t>
  </si>
  <si>
    <t>Poplatek za uložení stavebního směsného odpadu na skládce (skládkovné)</t>
  </si>
  <si>
    <t>1951576662</t>
  </si>
  <si>
    <t>145</t>
  </si>
  <si>
    <t>998017003</t>
  </si>
  <si>
    <t>Přesun hmot s omezením mechanizace pro budovy v do 24 m</t>
  </si>
  <si>
    <t>-2033350528</t>
  </si>
  <si>
    <t>146</t>
  </si>
  <si>
    <t>711112001</t>
  </si>
  <si>
    <t>Provedení izolace proti zemní vlhkosti svislé za studena nátěrem penetračním</t>
  </si>
  <si>
    <t>-239264081</t>
  </si>
  <si>
    <t>10,1*1,1</t>
  </si>
  <si>
    <t>(4,35+5,3+0,7+5,14+0,6+3,15+4,45+3,9+3,6+1,2+6,5)*1,1</t>
  </si>
  <si>
    <t>(3,3+2,9+4,2+5,6+8+3,5+3,5+1)*1,1</t>
  </si>
  <si>
    <t>147</t>
  </si>
  <si>
    <t>111631501</t>
  </si>
  <si>
    <t>asfaltová penetrace</t>
  </si>
  <si>
    <t>2061309395</t>
  </si>
  <si>
    <t>148</t>
  </si>
  <si>
    <t>711113125</t>
  </si>
  <si>
    <t>Izolace proti zemní vlhkosti na svislé ploše za studena těsnicí hmotou bitumenovou</t>
  </si>
  <si>
    <t>-1746449635</t>
  </si>
  <si>
    <t>149</t>
  </si>
  <si>
    <t>711142559</t>
  </si>
  <si>
    <t>Provedení izolace proti zemní vlhkosti pásy přitavením svislé NAIP</t>
  </si>
  <si>
    <t>-1423493273</t>
  </si>
  <si>
    <t>(4,35+5,3+0,7+5,14+0,6+3,15+4,45+3,9+3,6+1,2+6,5)*1,1*2</t>
  </si>
  <si>
    <t>(3,3+2,9+4,2+5,6+8+3,5+3,5+1)*1,1*2</t>
  </si>
  <si>
    <t>150</t>
  </si>
  <si>
    <t>628522551</t>
  </si>
  <si>
    <t>pás asfaltovaný modifikovaný SBS a Al vložkou</t>
  </si>
  <si>
    <t>-1602984110</t>
  </si>
  <si>
    <t>151</t>
  </si>
  <si>
    <t>711161381</t>
  </si>
  <si>
    <t>Izolace proti zemní vlhkosti foliemi nopovými ukončené horní lištou</t>
  </si>
  <si>
    <t>-102945345</t>
  </si>
  <si>
    <t>152</t>
  </si>
  <si>
    <t>283230411</t>
  </si>
  <si>
    <t>lišta horní 2 m</t>
  </si>
  <si>
    <t>-940940175</t>
  </si>
  <si>
    <t>153</t>
  </si>
  <si>
    <t>711491273</t>
  </si>
  <si>
    <t>Provedení izolace proti tlakové vodě svislé z nopové folie</t>
  </si>
  <si>
    <t>-336358663</t>
  </si>
  <si>
    <t>" s03 - pod terénem"</t>
  </si>
  <si>
    <t>" světlík"</t>
  </si>
  <si>
    <t>5,5</t>
  </si>
  <si>
    <t>154</t>
  </si>
  <si>
    <t>283230241</t>
  </si>
  <si>
    <t>fólie multifunkční nopová</t>
  </si>
  <si>
    <t>-324911678</t>
  </si>
  <si>
    <t>155</t>
  </si>
  <si>
    <t>998711102</t>
  </si>
  <si>
    <t>Přesun hmot tonážní pro izolace proti vodě, vlhkosti a plynům v objektech výšky do 12 m</t>
  </si>
  <si>
    <t>546449068</t>
  </si>
  <si>
    <t>156</t>
  </si>
  <si>
    <t>712331111</t>
  </si>
  <si>
    <t>Provedení povlakové krytiny střech do 10° podkladní vrstvy pásy na sucho samolepící</t>
  </si>
  <si>
    <t>899875361</t>
  </si>
  <si>
    <t>" R01"</t>
  </si>
  <si>
    <t>(15,5*2)*1,1</t>
  </si>
  <si>
    <t>157</t>
  </si>
  <si>
    <t>628362011</t>
  </si>
  <si>
    <t>pás SBS samolepící</t>
  </si>
  <si>
    <t>2061087419</t>
  </si>
  <si>
    <t>158</t>
  </si>
  <si>
    <t>712331101</t>
  </si>
  <si>
    <t>Provedení povlakové krytiny střech do 10° podkladní vrstvy pásy na sucho AIP nebo NAIP</t>
  </si>
  <si>
    <t>-711578218</t>
  </si>
  <si>
    <t>"R 01"</t>
  </si>
  <si>
    <t>15,5*1,1</t>
  </si>
  <si>
    <t>159</t>
  </si>
  <si>
    <t>628111201</t>
  </si>
  <si>
    <t>polypropylenová drenážní rohož</t>
  </si>
  <si>
    <t>-1436201569</t>
  </si>
  <si>
    <t>160</t>
  </si>
  <si>
    <t>712511101</t>
  </si>
  <si>
    <t>Provedení povlakové krytiny oblých střech za studena nátěrem penetračním</t>
  </si>
  <si>
    <t>-1503640689</t>
  </si>
  <si>
    <t>15,5*2</t>
  </si>
  <si>
    <t>161</t>
  </si>
  <si>
    <t>-956378079</t>
  </si>
  <si>
    <t>162</t>
  </si>
  <si>
    <t>998712103</t>
  </si>
  <si>
    <t>Přesun hmot tonážní tonážní pro krytiny povlakové v objektech v do 24 m</t>
  </si>
  <si>
    <t>343016267</t>
  </si>
  <si>
    <t>163</t>
  </si>
  <si>
    <t>713111111</t>
  </si>
  <si>
    <t>Montáž izolace tepelné vrchem stropů volně kladenými rohožemi, pásy, dílci, deskami</t>
  </si>
  <si>
    <t>-1360959380</t>
  </si>
  <si>
    <t>" C01"</t>
  </si>
  <si>
    <t>(13,6*9,57+7,42*7,705)*2</t>
  </si>
  <si>
    <t>" C3"</t>
  </si>
  <si>
    <t>(13,1*13,2+4*13,1)*2</t>
  </si>
  <si>
    <t>164</t>
  </si>
  <si>
    <t>631537121</t>
  </si>
  <si>
    <t>deska izolační m inerální tl.150 mm /lambda 0,040 W/mK/</t>
  </si>
  <si>
    <t>-1391328124</t>
  </si>
  <si>
    <t>165</t>
  </si>
  <si>
    <t>713113211</t>
  </si>
  <si>
    <t>Tepelná izolace stropů tvrdou stříkanou PUR pěnou tl 20 mm / lambda 0,023W/mK/</t>
  </si>
  <si>
    <t>-1331743788</t>
  </si>
  <si>
    <t>166</t>
  </si>
  <si>
    <t>713113229</t>
  </si>
  <si>
    <t>Příplatek k tepelné izolaci stropů z tvrdé stříkané PUR pěny za každých dalších 10 mm přes 20 mm</t>
  </si>
  <si>
    <t>939737715</t>
  </si>
  <si>
    <t>416,4*16</t>
  </si>
  <si>
    <t>167</t>
  </si>
  <si>
    <t>713141135</t>
  </si>
  <si>
    <t>Montáž izolace tepelné střech plochých lepené za studena bodově 1 vrstva rohoží, pásů, dílců, desek</t>
  </si>
  <si>
    <t>-1571828625</t>
  </si>
  <si>
    <t>168</t>
  </si>
  <si>
    <t>283723090</t>
  </si>
  <si>
    <t>deska z pěnového polystyrenu EPS 100 S tl. 100 mm ( lambda 0,037 W/mK)</t>
  </si>
  <si>
    <t>-1246631201</t>
  </si>
  <si>
    <t>169</t>
  </si>
  <si>
    <t>713141211</t>
  </si>
  <si>
    <t>Montáž izolace tepelné střech plochých volně položené atikový klín</t>
  </si>
  <si>
    <t>-1509901379</t>
  </si>
  <si>
    <t>" přířez  u kamenných parapetů"</t>
  </si>
  <si>
    <t>1,2*3</t>
  </si>
  <si>
    <t>170</t>
  </si>
  <si>
    <t>631529041</t>
  </si>
  <si>
    <t>klín XPS</t>
  </si>
  <si>
    <t>-484783559</t>
  </si>
  <si>
    <t>171</t>
  </si>
  <si>
    <t>713141335</t>
  </si>
  <si>
    <t>Montáž izolace tepelné střech plochých lepené za studena bodově, spádová vrstva</t>
  </si>
  <si>
    <t>1046388032</t>
  </si>
  <si>
    <t>172</t>
  </si>
  <si>
    <t>283761410</t>
  </si>
  <si>
    <t>klín spádový Standard 1000 x 1000 mm, EPS 100 S (lambda 0,040 W/mK)</t>
  </si>
  <si>
    <t>1206177370</t>
  </si>
  <si>
    <t>15,5*0,04*1,02</t>
  </si>
  <si>
    <t>173</t>
  </si>
  <si>
    <t>713191133</t>
  </si>
  <si>
    <t>Montáž izolace tepelné podlah, stropů vrchem nebo střech překrytí fólií s přelepeným spojem</t>
  </si>
  <si>
    <t>-937710198</t>
  </si>
  <si>
    <t>(13,6*9,57+7,42*7,705)*1,1</t>
  </si>
  <si>
    <t>(13,1*13,2+4*13,1)*1,1</t>
  </si>
  <si>
    <t>174</t>
  </si>
  <si>
    <t>283233141</t>
  </si>
  <si>
    <t>difuzně otevřená pojistná hydroizolace</t>
  </si>
  <si>
    <t>44086060</t>
  </si>
  <si>
    <t>175</t>
  </si>
  <si>
    <t>713291132</t>
  </si>
  <si>
    <t>Montáž izolace tepelné parotěsné zábrany stropů vrchem fólií</t>
  </si>
  <si>
    <t>-124876942</t>
  </si>
  <si>
    <t>176</t>
  </si>
  <si>
    <t>283292101</t>
  </si>
  <si>
    <t xml:space="preserve">zábrana parotěsná </t>
  </si>
  <si>
    <t>1749786123</t>
  </si>
  <si>
    <t>177</t>
  </si>
  <si>
    <t>713901</t>
  </si>
  <si>
    <t>Zaizolování dveřního prahu hl. 300 mm izolací Purenit /PIR/</t>
  </si>
  <si>
    <t>1604052381</t>
  </si>
  <si>
    <t>178</t>
  </si>
  <si>
    <t>998713103</t>
  </si>
  <si>
    <t>Přesun hmot tonážní pro izolace tepelné v objektech v do 24 m</t>
  </si>
  <si>
    <t>-1562540028</t>
  </si>
  <si>
    <t>179</t>
  </si>
  <si>
    <t>741-102</t>
  </si>
  <si>
    <t xml:space="preserve">Demontáž hromosvodu </t>
  </si>
  <si>
    <t>-1847548336</t>
  </si>
  <si>
    <t>180</t>
  </si>
  <si>
    <t>741-103</t>
  </si>
  <si>
    <t>Demontáž a zpětná montáž hromosvodu vč. nového kotvení</t>
  </si>
  <si>
    <t>354562175</t>
  </si>
  <si>
    <t>181</t>
  </si>
  <si>
    <t>741-104</t>
  </si>
  <si>
    <t xml:space="preserve">Montáž a dodávka nového hromosvodu vč. kotvení apod. </t>
  </si>
  <si>
    <t>-215588061</t>
  </si>
  <si>
    <t>182</t>
  </si>
  <si>
    <t>741-105</t>
  </si>
  <si>
    <t>Montáž a dodávka zemní části hromosvodu</t>
  </si>
  <si>
    <t>-749896534</t>
  </si>
  <si>
    <t>183</t>
  </si>
  <si>
    <t>751111810</t>
  </si>
  <si>
    <t xml:space="preserve">Demontáž mřížky </t>
  </si>
  <si>
    <t>1962385764</t>
  </si>
  <si>
    <t>184</t>
  </si>
  <si>
    <t>751398025</t>
  </si>
  <si>
    <t>Mtž větrací mřížky stěnové přes 0,200 m2</t>
  </si>
  <si>
    <t>2004462235</t>
  </si>
  <si>
    <t>185</t>
  </si>
  <si>
    <t>598821301</t>
  </si>
  <si>
    <t>mřížka krycí VZT potrubí 66x66 cm, komsxit Ral 7006 mat - podrobný popis viz Z01</t>
  </si>
  <si>
    <t>905932625</t>
  </si>
  <si>
    <t>186</t>
  </si>
  <si>
    <t>762083121</t>
  </si>
  <si>
    <t>Impregnace řeziva proti dřevokaznému hmyzu, houbám a plísním máčením třída ohrožení 1 a 2</t>
  </si>
  <si>
    <t>444920678</t>
  </si>
  <si>
    <t>187</t>
  </si>
  <si>
    <t>762123110</t>
  </si>
  <si>
    <t>Montáž tesařských stěn vázaných z hraněného řeziva průřezové plochy do 100 cm2</t>
  </si>
  <si>
    <t>-1550594483</t>
  </si>
  <si>
    <t>" střecha - R01"</t>
  </si>
  <si>
    <t>4+0,5*8</t>
  </si>
  <si>
    <t>188</t>
  </si>
  <si>
    <t>605120010</t>
  </si>
  <si>
    <t>řezivo jehličnaté hranol jakost I do 120 cm2</t>
  </si>
  <si>
    <t>1521306469</t>
  </si>
  <si>
    <t>8*0,1*0,1*1,08</t>
  </si>
  <si>
    <t>189</t>
  </si>
  <si>
    <t>762341013</t>
  </si>
  <si>
    <t>Bednění střech rovných z desek OSB tl 15 mm na sraz šroubovaných na krokve</t>
  </si>
  <si>
    <t>-1374805931</t>
  </si>
  <si>
    <t>4*0,25*2</t>
  </si>
  <si>
    <t>190</t>
  </si>
  <si>
    <t>762341016</t>
  </si>
  <si>
    <t>Bednění střech rovných z desek OSB tl 22 mm na sraz šroubovaných na krokve</t>
  </si>
  <si>
    <t>-250835281</t>
  </si>
  <si>
    <t>191</t>
  </si>
  <si>
    <t>762343912</t>
  </si>
  <si>
    <t>Zabednění otvorů ve střeše prkny tl do 32mm plochy jednotlivě do 4 m2</t>
  </si>
  <si>
    <t>-963083237</t>
  </si>
  <si>
    <t>" otovory nad hledištěm" - deskami OSB</t>
  </si>
  <si>
    <t>192</t>
  </si>
  <si>
    <t>762526110</t>
  </si>
  <si>
    <t>Položení polštáře pod podlahy při osové vzdálenosti 65 cm</t>
  </si>
  <si>
    <t>12424596</t>
  </si>
  <si>
    <t>" podkladový rošt servisní lávky a pochozí půdy"</t>
  </si>
  <si>
    <t>11*1,37+2,2*0,3+2,655*0,72+13,2*1,2+3,97*13,1</t>
  </si>
  <si>
    <t>193</t>
  </si>
  <si>
    <t>605120011</t>
  </si>
  <si>
    <t>dodávka podkladního roštu /1,2 m3 řeziva/</t>
  </si>
  <si>
    <t>1063412852</t>
  </si>
  <si>
    <t>194</t>
  </si>
  <si>
    <t>762810026</t>
  </si>
  <si>
    <t>Záklop stropů z desek OSB tl 22 mm na pero a drážku šroubovaných na trámy</t>
  </si>
  <si>
    <t>623795327</t>
  </si>
  <si>
    <t>195</t>
  </si>
  <si>
    <t>998762103</t>
  </si>
  <si>
    <t>Přesun hmot tonážní pro kce tesařské v objektech v do 24 m</t>
  </si>
  <si>
    <t>1521037611</t>
  </si>
  <si>
    <t>196</t>
  </si>
  <si>
    <t>764001821</t>
  </si>
  <si>
    <t>Demontáž krytiny ze svitků nebo tabulí do suti</t>
  </si>
  <si>
    <t>168601113</t>
  </si>
  <si>
    <t>197</t>
  </si>
  <si>
    <t>764002821</t>
  </si>
  <si>
    <t>Demontáž střešního výlezu do suti</t>
  </si>
  <si>
    <t>-1077263736</t>
  </si>
  <si>
    <t>198</t>
  </si>
  <si>
    <t>764002851</t>
  </si>
  <si>
    <t>Demontáž oplechování parapetů do suti</t>
  </si>
  <si>
    <t>-1022056439</t>
  </si>
  <si>
    <t>5,4+5,1+1,1+2+15,6+2,5+13,3+7,4</t>
  </si>
  <si>
    <t>199</t>
  </si>
  <si>
    <t>764002861</t>
  </si>
  <si>
    <t>Demontáž oplechování říms a ozdobných prvků do suti</t>
  </si>
  <si>
    <t>-1474358665</t>
  </si>
  <si>
    <t>14,8*2+43,8</t>
  </si>
  <si>
    <t>200</t>
  </si>
  <si>
    <t>764002871</t>
  </si>
  <si>
    <t>Demontáž lemování zdí do suti</t>
  </si>
  <si>
    <t>-1669001328</t>
  </si>
  <si>
    <t>20,7+10,395+30,1</t>
  </si>
  <si>
    <t>201</t>
  </si>
  <si>
    <t>764004801</t>
  </si>
  <si>
    <t>Demontáž podokapního žlabu do suti</t>
  </si>
  <si>
    <t>-2069807022</t>
  </si>
  <si>
    <t>202</t>
  </si>
  <si>
    <t>764004860</t>
  </si>
  <si>
    <t>Demontáž svodu k dalšímu použití - demontáž na sousední budově, uskladnění a zpětná montáž vč. nového kotvení</t>
  </si>
  <si>
    <t>-1398985054</t>
  </si>
  <si>
    <t>203</t>
  </si>
  <si>
    <t>764004861</t>
  </si>
  <si>
    <t>Demontáž svodu do suti</t>
  </si>
  <si>
    <t>-273566368</t>
  </si>
  <si>
    <t>1,2+11,5*4</t>
  </si>
  <si>
    <t>204</t>
  </si>
  <si>
    <t>764111401</t>
  </si>
  <si>
    <t>Krytina střechy rovné drážkováním ze svitků z Pz plechu rš 500 mm sklonu do 30°</t>
  </si>
  <si>
    <t>2108979180</t>
  </si>
  <si>
    <t>" vč. systémového lemování, okapnice apod"</t>
  </si>
  <si>
    <t>205</t>
  </si>
  <si>
    <t>764203151</t>
  </si>
  <si>
    <t xml:space="preserve">Montáž střešního výlezu </t>
  </si>
  <si>
    <t>352454734</t>
  </si>
  <si>
    <t>206</t>
  </si>
  <si>
    <t>553418281</t>
  </si>
  <si>
    <t>Výlez do půdního prostoru zateplený, truhlářský výrobek s vloženou tepelnou izolací shodné účinnosti jako na půdě / PIR desky/, s utěsněním, na pantech, výklopný do púdního prostoru</t>
  </si>
  <si>
    <t>-898595156</t>
  </si>
  <si>
    <t>207</t>
  </si>
  <si>
    <t>764214409</t>
  </si>
  <si>
    <t>Oplechování horních ploch a nadezdívek (atik) bez rohů z Pz plechu mechanicky kotvené rš 800 mm</t>
  </si>
  <si>
    <t>799371858</t>
  </si>
  <si>
    <t>" K23- rš 810"</t>
  </si>
  <si>
    <t>20,7</t>
  </si>
  <si>
    <t>208</t>
  </si>
  <si>
    <t>764214411</t>
  </si>
  <si>
    <t>Oplechování horních ploch a nadezdívek (atik) bez rohů z Pz plechu mechanicky kotvené rš  přes 800mm</t>
  </si>
  <si>
    <t>-265646343</t>
  </si>
  <si>
    <t>" K25-rš 1350"</t>
  </si>
  <si>
    <t>7,7*1,35</t>
  </si>
  <si>
    <t>209</t>
  </si>
  <si>
    <t>764216404</t>
  </si>
  <si>
    <t>Oplechování parapetů rovných mechanicky kotvené z Pz plechu rš 330 mm</t>
  </si>
  <si>
    <t>-1708217089</t>
  </si>
  <si>
    <t>" K019-rš 325"</t>
  </si>
  <si>
    <t>0,9*6</t>
  </si>
  <si>
    <t>210</t>
  </si>
  <si>
    <t>764216603</t>
  </si>
  <si>
    <t>Oplechování rovných parapetů mechanicky kotvené z Pz s povrchovou úpravou rš 250 mm</t>
  </si>
  <si>
    <t>-1561061973</t>
  </si>
  <si>
    <t>" poplastovaný plech"</t>
  </si>
  <si>
    <t>" K12 - rš 265"</t>
  </si>
  <si>
    <t>1,55</t>
  </si>
  <si>
    <t>" K13- rš 265"</t>
  </si>
  <si>
    <t>0,55*3</t>
  </si>
  <si>
    <t>" K14- rš 265"</t>
  </si>
  <si>
    <t>0,95*2</t>
  </si>
  <si>
    <t>211</t>
  </si>
  <si>
    <t>764216605</t>
  </si>
  <si>
    <t>Oplechování rovných parapetů mechanicky kotvené z Pz s povrchovou úpravou rš 400 mm</t>
  </si>
  <si>
    <t>-1249800194</t>
  </si>
  <si>
    <t>" K19 - rš 395"</t>
  </si>
  <si>
    <t>0,55*2</t>
  </si>
  <si>
    <t>212</t>
  </si>
  <si>
    <t>764216606</t>
  </si>
  <si>
    <t>Oplechování rovných parapetů mechanicky kotvené z Pz s povrchovou úpravou rš 500 mm</t>
  </si>
  <si>
    <t>259890130</t>
  </si>
  <si>
    <t>" K29 - poplastovaný plech"</t>
  </si>
  <si>
    <t>213</t>
  </si>
  <si>
    <t>764236404</t>
  </si>
  <si>
    <t>Oplechování parapetů rovných mechanicky kotvené z Cu plechu rš 330 mm</t>
  </si>
  <si>
    <t>-549982835</t>
  </si>
  <si>
    <t>" K11-rš 305"</t>
  </si>
  <si>
    <t>1,3*12</t>
  </si>
  <si>
    <t>214</t>
  </si>
  <si>
    <t>764244309</t>
  </si>
  <si>
    <t>Oplechování horních ploch a nadezdívek bez rohů z TiZn lesklého plechu kotvené rš 800 mm</t>
  </si>
  <si>
    <t>1343142978</t>
  </si>
  <si>
    <t>" K21+K22"</t>
  </si>
  <si>
    <t>11,6+18,5</t>
  </si>
  <si>
    <t>215</t>
  </si>
  <si>
    <t>764246303</t>
  </si>
  <si>
    <t>Oplechování parapetů rovných mechanicky kotvené z TiZn lesklého plechu  rš 250 mm</t>
  </si>
  <si>
    <t>-412144999</t>
  </si>
  <si>
    <t>"K07- rš 265"</t>
  </si>
  <si>
    <t>0,5*2</t>
  </si>
  <si>
    <t>"K09-rš 265"</t>
  </si>
  <si>
    <t>0,75*2</t>
  </si>
  <si>
    <t>216</t>
  </si>
  <si>
    <t>764246304</t>
  </si>
  <si>
    <t>Oplechování parapetů rovných mechanicky kotvené z TiZn lesklého plechu  rš 330 mm</t>
  </si>
  <si>
    <t>1711319807</t>
  </si>
  <si>
    <t>" K01-rš 325"</t>
  </si>
  <si>
    <t>1,15*5</t>
  </si>
  <si>
    <t>" K03-rš 325"</t>
  </si>
  <si>
    <t>0,65*2</t>
  </si>
  <si>
    <t>" K04-rš 325"</t>
  </si>
  <si>
    <t>0,85</t>
  </si>
  <si>
    <t>" K19-rš 325"</t>
  </si>
  <si>
    <t>217</t>
  </si>
  <si>
    <t>764246306</t>
  </si>
  <si>
    <t>Oplechování parapetů rovných mechanicky kotvené z TiZn lesklého plechu  rš 500 mm</t>
  </si>
  <si>
    <t>1530682648</t>
  </si>
  <si>
    <t>" K 02-rš 465"</t>
  </si>
  <si>
    <t>1,45*3</t>
  </si>
  <si>
    <t>"K06-rš 465"</t>
  </si>
  <si>
    <t>3,05</t>
  </si>
  <si>
    <t>218</t>
  </si>
  <si>
    <t>764248306</t>
  </si>
  <si>
    <t>Oplechování římsy rovné mechanicky kotvené z TiZn lesklého plechu rš 500 mm</t>
  </si>
  <si>
    <t>1131795638</t>
  </si>
  <si>
    <t>" rš 540"</t>
  </si>
  <si>
    <t>14,8</t>
  </si>
  <si>
    <t>219</t>
  </si>
  <si>
    <t>764248307</t>
  </si>
  <si>
    <t>Oplechování římsy rovné mechanicky kotvené z TiZn lesklého plechu rš 670 mm</t>
  </si>
  <si>
    <t>-156778442</t>
  </si>
  <si>
    <t>220</t>
  </si>
  <si>
    <t>764341300</t>
  </si>
  <si>
    <t>Lemování rovných zdí střech s krytinou prejzovou nebo vlnitou z TiZn lesklého plechu rš 250 mm</t>
  </si>
  <si>
    <t>-275957548</t>
  </si>
  <si>
    <t>" K30 - oplechování klenáku - rš 205"</t>
  </si>
  <si>
    <t>1,3</t>
  </si>
  <si>
    <t>221</t>
  </si>
  <si>
    <t>764511404</t>
  </si>
  <si>
    <t>Žlab podokapní půlkruhový z Pz plechu rš 330 mm</t>
  </si>
  <si>
    <t>867001691</t>
  </si>
  <si>
    <t>" K26"</t>
  </si>
  <si>
    <t>4,25</t>
  </si>
  <si>
    <t>222</t>
  </si>
  <si>
    <t>764518422</t>
  </si>
  <si>
    <t>Svody kruhové včetně objímek, kolen, odskoků z Pz plechu průměru 100 mm</t>
  </si>
  <si>
    <t>-1563143225</t>
  </si>
  <si>
    <t>" K27"</t>
  </si>
  <si>
    <t>1,2</t>
  </si>
  <si>
    <t>223</t>
  </si>
  <si>
    <t>764548325</t>
  </si>
  <si>
    <t>Svody kruhové včetně objímek, kolen, odskoků z TiZn lesklého plechu průměru 150 mm</t>
  </si>
  <si>
    <t>1032767279</t>
  </si>
  <si>
    <t>11,5*4</t>
  </si>
  <si>
    <t>224</t>
  </si>
  <si>
    <t>998764103</t>
  </si>
  <si>
    <t>Přesun hmot tonážní pro konstrukce klempířské v objektech v do 24 m</t>
  </si>
  <si>
    <t>-833628474</t>
  </si>
  <si>
    <t>225</t>
  </si>
  <si>
    <t>766441811</t>
  </si>
  <si>
    <t>Demontáž parapetních desek dřevěných nebo plastových šířky do 30 cm délky do 1,0 m</t>
  </si>
  <si>
    <t>849313333</t>
  </si>
  <si>
    <t>226</t>
  </si>
  <si>
    <t>766441812</t>
  </si>
  <si>
    <t>Demontáž parapetních desek dřevěných nebo plastových šířky přes 30 cm délky do 1,0 m</t>
  </si>
  <si>
    <t>-969001196</t>
  </si>
  <si>
    <t>227</t>
  </si>
  <si>
    <t>766441821</t>
  </si>
  <si>
    <t>Demontáž parapetních desek dřevěných nebo plastových šířky do 30 cm délky přes 1,0 m</t>
  </si>
  <si>
    <t>-560869965</t>
  </si>
  <si>
    <t>228</t>
  </si>
  <si>
    <t>766441822</t>
  </si>
  <si>
    <t>Demontáž parapetních desek dřevěných nebo plastových šířky přes 30 cm délky přes 1,0 m</t>
  </si>
  <si>
    <t>367084914</t>
  </si>
  <si>
    <t>229</t>
  </si>
  <si>
    <t>766621112</t>
  </si>
  <si>
    <t>Montáž dřevěných oken plochy přes 1 m2 špaletových výšky do 2,5 m s rámem do zdiva</t>
  </si>
  <si>
    <t>-1052718275</t>
  </si>
  <si>
    <t>1,33*1,87*12</t>
  </si>
  <si>
    <t>230</t>
  </si>
  <si>
    <t>611101021</t>
  </si>
  <si>
    <t>okno dřevěné špaletové 133x187 cm , lepený profil merano, se štulpem, Ux max 0,95 W/m.K, izol dvojsklo, Rw=40db, - podrobný pois viz W11</t>
  </si>
  <si>
    <t>-1623886603</t>
  </si>
  <si>
    <t>231</t>
  </si>
  <si>
    <t>766621212</t>
  </si>
  <si>
    <t>Montáž dřevěných oken plochy přes 1 m2 otevíravých výšky do 2,5 m s rámem do zdiva</t>
  </si>
  <si>
    <t>-400793579</t>
  </si>
  <si>
    <t>1,22*1,92*5+0,75*1,945*2+0,945*1,945+0,585*0,895*2</t>
  </si>
  <si>
    <t>232</t>
  </si>
  <si>
    <t>766621213</t>
  </si>
  <si>
    <t>Montáž dřevěných oken plochy přes 1 m2 otevíravých výšky přes 2,5 m s rámem do zdiva</t>
  </si>
  <si>
    <t>1599360017</t>
  </si>
  <si>
    <t>1,22*3,845*3+0,75*3,805*2+0,945*3,855</t>
  </si>
  <si>
    <t>233</t>
  </si>
  <si>
    <t>611101031</t>
  </si>
  <si>
    <t>okno dřevěné 122x192 cm Europrofil IV meranti. izol- trojsklo. Uw max 0,9W/m2K; Rwmin 36db; RAL 7006 , se štulpem, bez sloupku - podrobný popis viz W01</t>
  </si>
  <si>
    <t>1369216462</t>
  </si>
  <si>
    <t>234</t>
  </si>
  <si>
    <t>611101032</t>
  </si>
  <si>
    <t>okno dřevěné 122x384.5 cm Europrofil IV meranti. izol- trojsklo. Uw max 0,9W/m2K; Rwmin 36db; RAL 7006 , se štulpem, s poutcem bez sloupku - podrobný popis viz W02</t>
  </si>
  <si>
    <t>2025133585</t>
  </si>
  <si>
    <t>235</t>
  </si>
  <si>
    <t>611101033</t>
  </si>
  <si>
    <t>okno dřevěné 75x380.5 cm Europrofil IV meranti. izol- trojsklo. Uw max 0,9W/m2K; Rwmin 36db; RAL 7006 , s poutcem  - podrobný popis viz W03</t>
  </si>
  <si>
    <t>-2055598301</t>
  </si>
  <si>
    <t>236</t>
  </si>
  <si>
    <t>611101034</t>
  </si>
  <si>
    <t>okno dřevěné 94.5x385.5 cm Europrofil IV meranti. izol- trojsklo. Uw max 0,9W/m2K; Rwmin 36db; RAL 7006 , s poutcem  - podrobný popis viz W04</t>
  </si>
  <si>
    <t>2050702463</t>
  </si>
  <si>
    <t>237</t>
  </si>
  <si>
    <t>611101035</t>
  </si>
  <si>
    <t>okno dřevěné 75x194.5 cm Europrofil IV meranti. izol- trojsklo. Uw max 0,9W/m2K; Rwmin 36db; RAL 7006 ,  - podrobný popis viz W05</t>
  </si>
  <si>
    <t>-1881075807</t>
  </si>
  <si>
    <t>238</t>
  </si>
  <si>
    <t>611101036</t>
  </si>
  <si>
    <t>okno dřevěné 94.5x194.5 cm Europrofil IV meranti. izol- trojsklo. Uw max 0,9W/m2K; Rwmin 36db; RAL 7006 ,  - podrobný popis viz W06</t>
  </si>
  <si>
    <t>29338912</t>
  </si>
  <si>
    <t>239</t>
  </si>
  <si>
    <t>611101037</t>
  </si>
  <si>
    <t>okno dřevěné 58.x89.5 cm Europrofil IV meranti. izol- trojsklo. Uw max 0,9W/m2K; Rwmin 36db; RAL 7006 ,  - podrobný popis viz W07</t>
  </si>
  <si>
    <t>978051575</t>
  </si>
  <si>
    <t>240</t>
  </si>
  <si>
    <t>766622131</t>
  </si>
  <si>
    <t>Montáž plastových oken plochy přes 1 m2 otevíravých výšky do 1,5 m s rámem do zdiva</t>
  </si>
  <si>
    <t>-1551772893</t>
  </si>
  <si>
    <t>0,6*0,9*3+0,6*1,4+0,9*1,4</t>
  </si>
  <si>
    <t>241</t>
  </si>
  <si>
    <t>766622132</t>
  </si>
  <si>
    <t>Montáž plastových oken plochy přes 1 m2 otevíravých výšky do 2,5 m s rámem do zdiva</t>
  </si>
  <si>
    <t>-1357103</t>
  </si>
  <si>
    <t>1,6*2,45+1*2*2</t>
  </si>
  <si>
    <t>242</t>
  </si>
  <si>
    <t>611400081</t>
  </si>
  <si>
    <t>okno plastové 160x245 cm, exteriér RAAL 1015, interiér bílá, Uw max=0,8W/m2K. izol trojsklo,se štulpem, bez sloupku - podrobný popis viz. W12</t>
  </si>
  <si>
    <t>-1848216481</t>
  </si>
  <si>
    <t>243</t>
  </si>
  <si>
    <t>611400082</t>
  </si>
  <si>
    <t>okno plastové 60x90 cm, exteriér RAAL 1015, interiér bílá, Uw max=0,8W/m2K. izol trojsklo, - podrobný popis viz. W13</t>
  </si>
  <si>
    <t>-696370721</t>
  </si>
  <si>
    <t>244</t>
  </si>
  <si>
    <t>611400083</t>
  </si>
  <si>
    <t>okno plastové 100x200 cm, exteriér RAAL 1015, interiér bílá, Uw max=0,8W/m2K. izol trojsklo, - podrobný popis viz. W14</t>
  </si>
  <si>
    <t>-1975737320</t>
  </si>
  <si>
    <t>245</t>
  </si>
  <si>
    <t>611400084</t>
  </si>
  <si>
    <t>okno plastové 60x140 cm, exteriér RAAL 1015, interiér bílá, Uw max=0,8W/m2K. izol trojsklo, - podrobný popis viz. W15</t>
  </si>
  <si>
    <t>-677727039</t>
  </si>
  <si>
    <t>246</t>
  </si>
  <si>
    <t>611400085</t>
  </si>
  <si>
    <t>okno plastové 90x140 cm, exteriér RAAL 1015, interiér bílá, Uw max=0,8W/m2K. izol trojsklo, - podrobný popis viz. W20</t>
  </si>
  <si>
    <t>-2050615102</t>
  </si>
  <si>
    <t>247</t>
  </si>
  <si>
    <t>766660411</t>
  </si>
  <si>
    <t>Montáž vchodových dveří 1křídlových bez nadsvětlíku do zdiva</t>
  </si>
  <si>
    <t>1799306683</t>
  </si>
  <si>
    <t>248</t>
  </si>
  <si>
    <t>766660421</t>
  </si>
  <si>
    <t>Montáž vchodových dveří 1křídlových s nadsvětlíkem do zdiva</t>
  </si>
  <si>
    <t>1780581303</t>
  </si>
  <si>
    <t>249</t>
  </si>
  <si>
    <t>611432501</t>
  </si>
  <si>
    <t>dveře plastové 75x200 cm ,iext. RAL 1015 mat/int. bílá, bezpečnostní kování - podrobný popis viz D10</t>
  </si>
  <si>
    <t>1014922647</t>
  </si>
  <si>
    <t>250</t>
  </si>
  <si>
    <t>611432502</t>
  </si>
  <si>
    <t>dveře plastové s nadsvětlíkem 118x200+ 86 cm , ext. RAL 1015 mat/int. bílá, bezpečnostní kování, světlík izol. trojsklo, Ud max 1,2W/m2K - podrobný popis viz D11</t>
  </si>
  <si>
    <t>1356972590</t>
  </si>
  <si>
    <t>251</t>
  </si>
  <si>
    <t>766660451</t>
  </si>
  <si>
    <t>Montáž vchodových dveří 2křídlových bez nadsvětlíku do zdiva</t>
  </si>
  <si>
    <t>-123573426</t>
  </si>
  <si>
    <t>252</t>
  </si>
  <si>
    <t>611731101</t>
  </si>
  <si>
    <t>dveře dřevěné dvoukřídlové plné 258x326.5 cm, europrofil IV Meranti, lazura, mozas klika, - podrbný popis viz D08</t>
  </si>
  <si>
    <t>812098187</t>
  </si>
  <si>
    <t>253</t>
  </si>
  <si>
    <t>766691510</t>
  </si>
  <si>
    <t>Montáž těsnění oken a  dveří páskou</t>
  </si>
  <si>
    <t>-1600224210</t>
  </si>
  <si>
    <t>265*2</t>
  </si>
  <si>
    <t>254</t>
  </si>
  <si>
    <t>286181561</t>
  </si>
  <si>
    <t>páska interiérová parotěsná</t>
  </si>
  <si>
    <t>1278428311</t>
  </si>
  <si>
    <t>255</t>
  </si>
  <si>
    <t>286181562</t>
  </si>
  <si>
    <t>páska exteriérová paropropustná</t>
  </si>
  <si>
    <t>1882935809</t>
  </si>
  <si>
    <t>256</t>
  </si>
  <si>
    <t>766694111</t>
  </si>
  <si>
    <t>Montáž parapetních desek dřevěných nebo plastových šířky do 30 cm délky do 1,0 m</t>
  </si>
  <si>
    <t>-2008593091</t>
  </si>
  <si>
    <t>3+2+2+1</t>
  </si>
  <si>
    <t>257</t>
  </si>
  <si>
    <t>766694112</t>
  </si>
  <si>
    <t>Montáž parapetních desek dřevěných nebo plastových šířky do 30 cm délky do 1,6 m</t>
  </si>
  <si>
    <t>1618866799</t>
  </si>
  <si>
    <t>12+1</t>
  </si>
  <si>
    <t>258</t>
  </si>
  <si>
    <t>766694121</t>
  </si>
  <si>
    <t>Montáž parapetních desek dřevěných nebo plastových šířky přes 30 cm délky do 1,0 m</t>
  </si>
  <si>
    <t>-1808547659</t>
  </si>
  <si>
    <t>2+1+2+1+2+6</t>
  </si>
  <si>
    <t>259</t>
  </si>
  <si>
    <t>766694122</t>
  </si>
  <si>
    <t>Montáž parapetních dřevěných nebo plastových šířky přes 30 cm délky do 1,6 m</t>
  </si>
  <si>
    <t>1177384077</t>
  </si>
  <si>
    <t>5+3+1</t>
  </si>
  <si>
    <t>260</t>
  </si>
  <si>
    <t>607941031</t>
  </si>
  <si>
    <t>deska parapetní  vnitřní konůrkový plast  0,3 x 1 m</t>
  </si>
  <si>
    <t>-2136647286</t>
  </si>
  <si>
    <t>(1,6+0,6*3+1*2+0,6*2+0,9)*1,04</t>
  </si>
  <si>
    <t>261</t>
  </si>
  <si>
    <t>607941051</t>
  </si>
  <si>
    <t>deska parapetní vnitřní komůrkový plast  0,4 x 1 m</t>
  </si>
  <si>
    <t>1312278863</t>
  </si>
  <si>
    <t>(1,22*5+1,22*3+0,75*2+0,945+0,75*2+0,945)*1,04</t>
  </si>
  <si>
    <t>262</t>
  </si>
  <si>
    <t>607941071</t>
  </si>
  <si>
    <t>deska parapetní vnitřní komůrkový plast 0,5 x 1 m</t>
  </si>
  <si>
    <t>-1158601976</t>
  </si>
  <si>
    <t>(1,215*3+0,675*2+0,86*6)*1,04</t>
  </si>
  <si>
    <t>263</t>
  </si>
  <si>
    <t>607941041</t>
  </si>
  <si>
    <t>deska parapetní  vnitřní MDF+polyuretanový lak RAL 1015, polomat  0,3 x 1 m</t>
  </si>
  <si>
    <t>439087247</t>
  </si>
  <si>
    <t>1,33*12*1,04</t>
  </si>
  <si>
    <t>264</t>
  </si>
  <si>
    <t>998766103</t>
  </si>
  <si>
    <t>Přesun hmot tonážní pro konstrukce truhlářské v objektech v do 24 m</t>
  </si>
  <si>
    <t>129789129</t>
  </si>
  <si>
    <t>265</t>
  </si>
  <si>
    <t>767-102</t>
  </si>
  <si>
    <t xml:space="preserve">Montáž a dodávka atypického výrobku - markýza nad vraty pro zásobování  - kompletní výrobek vč. izolací, krytiny a všech přípomocí </t>
  </si>
  <si>
    <t>111208344</t>
  </si>
  <si>
    <t>" délka 5200 mm, stříška trojúhelníkoého profilu 1200x600x1350xmm; nosná konstrukce"</t>
  </si>
  <si>
    <t>" dřevěný hranol 80x80xmm á 1000mm; kotveno nerez závitovými tyčemi á 250mm"</t>
  </si>
  <si>
    <t>" na chemickou kotvu, dřevěné bednění z prken tl. 25 mm, krytina Cu plech; boky a "</t>
  </si>
  <si>
    <t>" podhled  z dřevěných palubek modřínových 19-96 mm. olej; okapový žlab "</t>
  </si>
  <si>
    <t>266</t>
  </si>
  <si>
    <t>767620125</t>
  </si>
  <si>
    <t>Montáž oken zdvojených otevíravých do zdiva plochy do 0,6 m2</t>
  </si>
  <si>
    <t>877307209</t>
  </si>
  <si>
    <t>0,675*0,48*2+0,86*0,76*6</t>
  </si>
  <si>
    <t>267</t>
  </si>
  <si>
    <t>553415201</t>
  </si>
  <si>
    <t>okno hliníkové 121.5x149.5 cm, izol trojsklo, RAAL 7006 Mat, Rw=30 db; Uw max 1.0 (W/m2K). pevné zasklení - podrobný popis W08</t>
  </si>
  <si>
    <t>-613659834</t>
  </si>
  <si>
    <t>268</t>
  </si>
  <si>
    <t>553415202</t>
  </si>
  <si>
    <t>okno hliníkové 67.5x48 cm, izol trojsklo, RAAL 7006 Mat, Rw=30 db; Uw max 1.0 (W/m2K),výklopné - podrobný popis W09</t>
  </si>
  <si>
    <t>384320933</t>
  </si>
  <si>
    <t>269</t>
  </si>
  <si>
    <t>553415203</t>
  </si>
  <si>
    <t>okno hliníkové 86x76 cm, sendvič. váplňm servopohon - podrobný popis W19</t>
  </si>
  <si>
    <t>-357696322</t>
  </si>
  <si>
    <t>270</t>
  </si>
  <si>
    <t>767640111</t>
  </si>
  <si>
    <t>Montáž dveří ocelových vchodových jednokřídlových bez nadsvětlíku</t>
  </si>
  <si>
    <t>-268064722</t>
  </si>
  <si>
    <t>271</t>
  </si>
  <si>
    <t>553910603</t>
  </si>
  <si>
    <t>dveře hliníkové, 100x219.5 cm, izol dvojsklo, Ud max 1.2W/m2K, RAL 7006,zámek rozetový, cilindrický , nerez madla, samozavírač - podrobný popis viz D03</t>
  </si>
  <si>
    <t>-232214006</t>
  </si>
  <si>
    <t>272</t>
  </si>
  <si>
    <t>553910604</t>
  </si>
  <si>
    <t>dveře hliníkové, 70.5x143 cm, plné hladké,, RAL 7006,zámek rozetový, cilindrický , pochrom. madlo,koule-klika  - podrobný popis viz D05</t>
  </si>
  <si>
    <t>-1321027198</t>
  </si>
  <si>
    <t>273</t>
  </si>
  <si>
    <t>55391060</t>
  </si>
  <si>
    <t>dveře hliníkové dvoukřídlové 159.5x210 cm, plné hladké,, RAL 7006, panikové kování, samozavírač  - podrobný popis viz D06</t>
  </si>
  <si>
    <t>1932779389</t>
  </si>
  <si>
    <t>274</t>
  </si>
  <si>
    <t>767640113</t>
  </si>
  <si>
    <t>Montáž dveří ocelových vchodových jednokřídlových s pevným bočním dílem</t>
  </si>
  <si>
    <t>615591176</t>
  </si>
  <si>
    <t>275</t>
  </si>
  <si>
    <t>553910601</t>
  </si>
  <si>
    <t>dveře hliníkové, 90+27x221.5 cm, izol dvojsklo, Ud max 1.2W/m2K, RAL 7006, bezp. kování, nerez madla, samozavírač, boční křídlo hladké - podrobný popis viz D02</t>
  </si>
  <si>
    <t>-490516719</t>
  </si>
  <si>
    <t>276</t>
  </si>
  <si>
    <t>553910602</t>
  </si>
  <si>
    <t>dveře hliníkové, 90+34x219 cm, izol dvojsklo, Ud max 1.2W/m2K, RAL 7006, bezp. kování, nerez madla, samozavírač, boční křídlo hladké - podrobný popis viz D07</t>
  </si>
  <si>
    <t>-1996043534</t>
  </si>
  <si>
    <t>277</t>
  </si>
  <si>
    <t>767640221</t>
  </si>
  <si>
    <t>Montáž dveří ocelových vchodových dvoukřídlových bez nadsvětlíku</t>
  </si>
  <si>
    <t>1140872057</t>
  </si>
  <si>
    <t>278</t>
  </si>
  <si>
    <t>767646422</t>
  </si>
  <si>
    <t>Montáž revizních dvířek 2křídlových s rámem výšky do 1500 mm</t>
  </si>
  <si>
    <t>-403301934</t>
  </si>
  <si>
    <t>279</t>
  </si>
  <si>
    <t>553435101</t>
  </si>
  <si>
    <t>dvířka plechová kabelové skříně vč. rámu, komaxit, Ral 7006 mat, 110x110 cm - podrobný popis viz. Z02</t>
  </si>
  <si>
    <t>618784267</t>
  </si>
  <si>
    <t>280</t>
  </si>
  <si>
    <t>767658918</t>
  </si>
  <si>
    <t>Oprava a údržba vrat vč. nového nátěru - garážová vrata 1.PP- P03</t>
  </si>
  <si>
    <t>-1984391916</t>
  </si>
  <si>
    <t>281</t>
  </si>
  <si>
    <t>767662190</t>
  </si>
  <si>
    <t>Demontáž mříží</t>
  </si>
  <si>
    <t>-1562070034</t>
  </si>
  <si>
    <t>2,5*7,3</t>
  </si>
  <si>
    <t>282</t>
  </si>
  <si>
    <t>767711110</t>
  </si>
  <si>
    <t>Montáž výkladců zapuštěných do 9 m2</t>
  </si>
  <si>
    <t>-1569936494</t>
  </si>
  <si>
    <t>1,31*1,965*2</t>
  </si>
  <si>
    <t>283</t>
  </si>
  <si>
    <t>553435102</t>
  </si>
  <si>
    <t>výkladec otvíravý vč. rámu, Ral 7006 mat. čirí skol, vestavěné osvětlenáí,  - podrobný popis viz Z03</t>
  </si>
  <si>
    <t>-1193885473</t>
  </si>
  <si>
    <t>284</t>
  </si>
  <si>
    <t>767-101</t>
  </si>
  <si>
    <t>Montáž a dodávka atypického výrobku - markýza nad vstupem - kompletní výrobek vč. izolací , nápisu a všech přípomocí - dle detailů Z04</t>
  </si>
  <si>
    <t>-592765080</t>
  </si>
  <si>
    <t>285</t>
  </si>
  <si>
    <t>767-109</t>
  </si>
  <si>
    <t>Montáž a dodávka systémových podložek  pro kotvení okapového svodu a hromosvodu</t>
  </si>
  <si>
    <t>-1837465807</t>
  </si>
  <si>
    <t>286</t>
  </si>
  <si>
    <t>998767103</t>
  </si>
  <si>
    <t>Přesun hmot tonážní pro zámečnické konstrukce v objektech v do 24 m</t>
  </si>
  <si>
    <t>-2068652748</t>
  </si>
  <si>
    <t>287</t>
  </si>
  <si>
    <t>772231304</t>
  </si>
  <si>
    <t>Montáž obkladu stupňů deskami kladenými do malty z kamene tvrdého tl do 70 mm</t>
  </si>
  <si>
    <t>-1637443704</t>
  </si>
  <si>
    <t>1,3*2+0,92+2,5+0,8+1,7+1,3</t>
  </si>
  <si>
    <t>288</t>
  </si>
  <si>
    <t>583821952</t>
  </si>
  <si>
    <t>žulový schod š. 350, tl. 150   - dle P01</t>
  </si>
  <si>
    <t>1779153796</t>
  </si>
  <si>
    <t>289</t>
  </si>
  <si>
    <t>772521150</t>
  </si>
  <si>
    <t>Kladení dlažby z kamene z pravoúhlých desek a dlaždic do malty tl do 50 mm</t>
  </si>
  <si>
    <t>-1021385310</t>
  </si>
  <si>
    <t>290</t>
  </si>
  <si>
    <t>583810991</t>
  </si>
  <si>
    <t>dlažba žulová tl. 35 mm</t>
  </si>
  <si>
    <t>1529931655</t>
  </si>
  <si>
    <t>291</t>
  </si>
  <si>
    <t>998772102</t>
  </si>
  <si>
    <t>Přesun hmot tonážní pro podlahy z kamene v objektech v do 12 m</t>
  </si>
  <si>
    <t>-2126042811</t>
  </si>
  <si>
    <t>292</t>
  </si>
  <si>
    <t>777111141</t>
  </si>
  <si>
    <t>Otryskání podkladu před provedením lité podlahy</t>
  </si>
  <si>
    <t>-784250647</t>
  </si>
  <si>
    <t>" úprava rampy"</t>
  </si>
  <si>
    <t>6,2+(0,8+0,5)</t>
  </si>
  <si>
    <t>293</t>
  </si>
  <si>
    <t>777521105</t>
  </si>
  <si>
    <t>Krycí polyuretanová stěrka tloušťky přes 2 do 3 mm dekorativní lité podlahy</t>
  </si>
  <si>
    <t>1312532262</t>
  </si>
  <si>
    <t>294</t>
  </si>
  <si>
    <t>998777102</t>
  </si>
  <si>
    <t>Přesun hmot tonážní pro podlahy lité v objektech v do 12 m</t>
  </si>
  <si>
    <t>-2097932128</t>
  </si>
  <si>
    <t>295</t>
  </si>
  <si>
    <t>782132114</t>
  </si>
  <si>
    <t>Montáž obkladu stěn z pravoúhlých desek z tvrdého kamene do lepidla tl do 70 mm vč. provedení všech detailů / kamenické rody apod/</t>
  </si>
  <si>
    <t>956730689</t>
  </si>
  <si>
    <t>296</t>
  </si>
  <si>
    <t>583821951</t>
  </si>
  <si>
    <t xml:space="preserve">žulový obklad - špicovaný režný povrch tl 7 cm </t>
  </si>
  <si>
    <t>261366489</t>
  </si>
  <si>
    <t>297</t>
  </si>
  <si>
    <t>782191141</t>
  </si>
  <si>
    <t>Příplatek k montáži obkladu stěn z kamene za použití kovových kotev k uchycení obkladu</t>
  </si>
  <si>
    <t>219513303</t>
  </si>
  <si>
    <t>298</t>
  </si>
  <si>
    <t>782631314</t>
  </si>
  <si>
    <t>Montáž obkladu parapetů z nepravidelných řezaných desek z tvrdého kamene do malty tl přes 50 mm</t>
  </si>
  <si>
    <t>-968857599</t>
  </si>
  <si>
    <t>1,14*0,155*3</t>
  </si>
  <si>
    <t>299</t>
  </si>
  <si>
    <t>583821801</t>
  </si>
  <si>
    <t>kamenný parapet , špicovaná žula  dl. 114 cm -  KA1</t>
  </si>
  <si>
    <t>645712225</t>
  </si>
  <si>
    <t>300</t>
  </si>
  <si>
    <t>998782102</t>
  </si>
  <si>
    <t>Přesun hmot tonážní pro obklady kamenné v objektech v do 12 m</t>
  </si>
  <si>
    <t>297930122</t>
  </si>
  <si>
    <t>301</t>
  </si>
  <si>
    <t>783414201</t>
  </si>
  <si>
    <t>Základní antikorozní jednonásobný syntetický nátěr klempířských konstrukcí</t>
  </si>
  <si>
    <t>-471574172</t>
  </si>
  <si>
    <t>" K19"</t>
  </si>
  <si>
    <t>0,9*0,325*6</t>
  </si>
  <si>
    <t>" K23"</t>
  </si>
  <si>
    <t>20,7*0,81</t>
  </si>
  <si>
    <t>" K24"</t>
  </si>
  <si>
    <t>" K25"</t>
  </si>
  <si>
    <t>4,25*0,33*2</t>
  </si>
  <si>
    <t>302</t>
  </si>
  <si>
    <t>783415101</t>
  </si>
  <si>
    <t>Mezinátěr syntetický jednonásobný mezinátěr klempířských konstrukcí</t>
  </si>
  <si>
    <t>1889214512</t>
  </si>
  <si>
    <t>303</t>
  </si>
  <si>
    <t>783417101</t>
  </si>
  <si>
    <t>Krycí jednonásobný syntetický nátěr klempířských konstrukcí</t>
  </si>
  <si>
    <t>-1929418216</t>
  </si>
  <si>
    <t>304</t>
  </si>
  <si>
    <t>783823163</t>
  </si>
  <si>
    <t>Penetrační silikátový nátěr omítek stupně členitosti 3</t>
  </si>
  <si>
    <t>1512792727</t>
  </si>
  <si>
    <t>305</t>
  </si>
  <si>
    <t>783826615</t>
  </si>
  <si>
    <t>Hydrofobizační transparentní  nátěr omítek stupně členitosti 1 a 2</t>
  </si>
  <si>
    <t>-681105855</t>
  </si>
  <si>
    <t>" nad střechou R01 - detail D05"</t>
  </si>
  <si>
    <t>" sokl nad terénem - Divadelní ulice"</t>
  </si>
  <si>
    <t>6,17*1-(1,365+2,42)*1</t>
  </si>
  <si>
    <t>783827443</t>
  </si>
  <si>
    <t>Krycí dvojnásobný silikátový nátěr omítek stupně členitosti 3</t>
  </si>
  <si>
    <t>-1909609845</t>
  </si>
  <si>
    <t>307</t>
  </si>
  <si>
    <t>783897603</t>
  </si>
  <si>
    <t>Příplatek k cenám dvojnásobného krycího nátěru omítek za provedení styku 2 barev</t>
  </si>
  <si>
    <t>-518897171</t>
  </si>
  <si>
    <t>308</t>
  </si>
  <si>
    <t>783897619</t>
  </si>
  <si>
    <t>Příplatek k cenám dvojnásobného krycího nátěru omítek za barevné provedení v odstínu náročném</t>
  </si>
  <si>
    <t>1086781325</t>
  </si>
  <si>
    <t>309</t>
  </si>
  <si>
    <t>784181121</t>
  </si>
  <si>
    <t>Hloubková jednonásobná penetrace podkladu v místnostech výšky do 3,80 m</t>
  </si>
  <si>
    <t>-1239082841</t>
  </si>
  <si>
    <t>" vybouraná otvor, ostění po výměně oken, drobné opravy"</t>
  </si>
  <si>
    <t>310</t>
  </si>
  <si>
    <t>784221101</t>
  </si>
  <si>
    <t>Dvojnásobné bílé malby  ze směsí za sucha dobře otěruvzdorných v místnostech do 3,80 m</t>
  </si>
  <si>
    <t>2082842468</t>
  </si>
  <si>
    <t>311</t>
  </si>
  <si>
    <t>784681017</t>
  </si>
  <si>
    <t xml:space="preserve">Montáž plošných ozdobných prvků </t>
  </si>
  <si>
    <t>1749140194</t>
  </si>
  <si>
    <t>312</t>
  </si>
  <si>
    <t>581249301</t>
  </si>
  <si>
    <t>šambrána Š01</t>
  </si>
  <si>
    <t>-211915958</t>
  </si>
  <si>
    <t>313</t>
  </si>
  <si>
    <t>581249302</t>
  </si>
  <si>
    <t>šambrána Š02 vč. plastiky</t>
  </si>
  <si>
    <t>-1924398895</t>
  </si>
  <si>
    <t>314</t>
  </si>
  <si>
    <t>581249303</t>
  </si>
  <si>
    <t>šambrána Š03</t>
  </si>
  <si>
    <t>-728692774</t>
  </si>
  <si>
    <t>315</t>
  </si>
  <si>
    <t>581249304</t>
  </si>
  <si>
    <t>šambrána Š04</t>
  </si>
  <si>
    <t>-331968434</t>
  </si>
  <si>
    <t>316</t>
  </si>
  <si>
    <t>581249305</t>
  </si>
  <si>
    <t>šambrána Š05</t>
  </si>
  <si>
    <t>-58491011</t>
  </si>
  <si>
    <t>317</t>
  </si>
  <si>
    <t>581249306</t>
  </si>
  <si>
    <t>šambrána Š06</t>
  </si>
  <si>
    <t>992953653</t>
  </si>
  <si>
    <t>318</t>
  </si>
  <si>
    <t>581249307</t>
  </si>
  <si>
    <t>šambrána Š07</t>
  </si>
  <si>
    <t>1716021903</t>
  </si>
  <si>
    <t>319</t>
  </si>
  <si>
    <t>784681025</t>
  </si>
  <si>
    <t>Montáž hladkých ozdobných prvků s převažujícím délkovým rozměrem výšky (šířky) do 200 mm</t>
  </si>
  <si>
    <t>1947889040</t>
  </si>
  <si>
    <t>36+15+15</t>
  </si>
  <si>
    <t>320</t>
  </si>
  <si>
    <t>581249151</t>
  </si>
  <si>
    <t xml:space="preserve">římsa - šambrána - ozn Š08 </t>
  </si>
  <si>
    <t>-1368699835</t>
  </si>
  <si>
    <t>321</t>
  </si>
  <si>
    <t>581249152</t>
  </si>
  <si>
    <t>římsa - šambrána - ozn Š09</t>
  </si>
  <si>
    <t>-1925128371</t>
  </si>
  <si>
    <t>322</t>
  </si>
  <si>
    <t>581249153</t>
  </si>
  <si>
    <t>římsa - šambrána - ozn Š10</t>
  </si>
  <si>
    <t>-378898734</t>
  </si>
  <si>
    <t>323</t>
  </si>
  <si>
    <t>01</t>
  </si>
  <si>
    <t>Zarízení stavenište - Veškeré náklady spojené s vybudováním, provozem a odstranením  ZS</t>
  </si>
  <si>
    <t>soubor</t>
  </si>
  <si>
    <t>1024</t>
  </si>
  <si>
    <t>-332399338</t>
  </si>
  <si>
    <t>324</t>
  </si>
  <si>
    <t>07</t>
  </si>
  <si>
    <t>Pojištení stavby - náklady na pojištení stavby dle podmínek zadávací dokumentace</t>
  </si>
  <si>
    <t>262144</t>
  </si>
  <si>
    <t>-1054174470</t>
  </si>
  <si>
    <t>325</t>
  </si>
  <si>
    <t>Bankovní záruka  - dle podmínek zadávací dokumentace</t>
  </si>
  <si>
    <t>811584659</t>
  </si>
  <si>
    <t>326</t>
  </si>
  <si>
    <t>Provoz investora</t>
  </si>
  <si>
    <t>-1368010854</t>
  </si>
  <si>
    <t>327</t>
  </si>
  <si>
    <t>Územní vlivy - zábory</t>
  </si>
  <si>
    <t>635613638</t>
  </si>
  <si>
    <t>328</t>
  </si>
  <si>
    <t>Provedení sondy před vybouráním oblouku / nad vstupem/</t>
  </si>
  <si>
    <t>-666068708</t>
  </si>
  <si>
    <t>329</t>
  </si>
  <si>
    <t>02</t>
  </si>
  <si>
    <t>Zkoušky a revize- Náklady zhotovitele na provádení zkoušek a revizí nezbytných k provedení díla</t>
  </si>
  <si>
    <t>-226794403</t>
  </si>
  <si>
    <t>330</t>
  </si>
  <si>
    <t>03</t>
  </si>
  <si>
    <t>Mimostaveništní doprava - mimorádné náklady spojené s dopravou materiálu na stavenište</t>
  </si>
  <si>
    <t>230221907</t>
  </si>
  <si>
    <t>331</t>
  </si>
  <si>
    <t>05</t>
  </si>
  <si>
    <t>Provedení merení vlhkosti zdiva pred apikací ETICS</t>
  </si>
  <si>
    <t>-1588002439</t>
  </si>
  <si>
    <t>332</t>
  </si>
  <si>
    <t>06</t>
  </si>
  <si>
    <t xml:space="preserve">Dokumentace skutecného provedení </t>
  </si>
  <si>
    <t>1419138408</t>
  </si>
  <si>
    <t>333</t>
  </si>
  <si>
    <t>08</t>
  </si>
  <si>
    <t>Podrobný stavebně technický průzkum fasády</t>
  </si>
  <si>
    <t>-2102392301</t>
  </si>
  <si>
    <t>334</t>
  </si>
  <si>
    <t>09</t>
  </si>
  <si>
    <t>vytýčení inženýrských sítí</t>
  </si>
  <si>
    <t>Kč</t>
  </si>
  <si>
    <t>1832304921</t>
  </si>
  <si>
    <t>335</t>
  </si>
  <si>
    <t>koordinační činnost</t>
  </si>
  <si>
    <t>188446495</t>
  </si>
  <si>
    <t>336</t>
  </si>
  <si>
    <t>Náklady vzniklé v souvislosti s realizací stavby - náklady na vzorky, šablony apod</t>
  </si>
  <si>
    <t>-70067167</t>
  </si>
  <si>
    <t>337</t>
  </si>
  <si>
    <t>Územní vlivy - ztižené podmínky pro stavbu lešení ve dvoře a nad střešní rovinou jeviště</t>
  </si>
  <si>
    <t>1736858629</t>
  </si>
  <si>
    <t>338</t>
  </si>
  <si>
    <t>Územní vlivy - ztižené podmínky pro práce prováděné ve stísněných podmínkách - dvorek</t>
  </si>
  <si>
    <t>-1745854995</t>
  </si>
  <si>
    <t>339</t>
  </si>
  <si>
    <t>Náklady na průběžný úklid veřejných komunikací</t>
  </si>
  <si>
    <t>-1377211602</t>
  </si>
  <si>
    <t>340</t>
  </si>
  <si>
    <t>Náklady na DIO ( provizorní dopravní značení)</t>
  </si>
  <si>
    <t>-1209295454</t>
  </si>
  <si>
    <t>341</t>
  </si>
  <si>
    <t>insekcidní a fungicidní průzkum stávajících dřevěných konstrukcí krovu a sondy do střešní konstrukce, očištění stropní konstrukce R01</t>
  </si>
  <si>
    <t>-1608255427</t>
  </si>
  <si>
    <t>342</t>
  </si>
  <si>
    <t>Územní vlivy - ochrana konstrukcí před znečištěním a poškozením, vyčištění prostor před předáním</t>
  </si>
  <si>
    <t>-2001127404</t>
  </si>
  <si>
    <t>VP - Vícepráce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</si>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</sst>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0000A8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8" fillId="0" borderId="0" xfId="0" applyFont="1" applyAlignment="1">
      <alignment horizontal="left" vertical="center"/>
    </xf>
    <xf numFmtId="0" fontId="0" fillId="0" borderId="0" xfId="0" applyBorder="1" applyProtection="1"/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21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22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4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4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9" fillId="0" borderId="22" xfId="0" applyFont="1" applyBorder="1" applyAlignment="1" applyProtection="1">
      <alignment horizontal="center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0" fontId="19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31" fillId="0" borderId="16" xfId="0" applyNumberFormat="1" applyFont="1" applyBorder="1" applyAlignment="1" applyProtection="1">
      <alignment vertical="center"/>
    </xf>
    <xf numFmtId="4" fontId="31" fillId="0" borderId="17" xfId="0" applyNumberFormat="1" applyFont="1" applyBorder="1" applyAlignment="1" applyProtection="1">
      <alignment vertical="center"/>
    </xf>
    <xf numFmtId="166" fontId="31" fillId="0" borderId="17" xfId="0" applyNumberFormat="1" applyFont="1" applyBorder="1" applyAlignment="1" applyProtection="1">
      <alignment vertical="center"/>
    </xf>
    <xf numFmtId="4" fontId="31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164" fontId="24" fillId="4" borderId="11" xfId="0" applyNumberFormat="1" applyFont="1" applyFill="1" applyBorder="1" applyAlignment="1" applyProtection="1">
      <alignment horizontal="center" vertical="center"/>
      <protection locked="0"/>
    </xf>
    <xf numFmtId="0" fontId="24" fillId="4" borderId="12" xfId="0" applyFont="1" applyFill="1" applyBorder="1" applyAlignment="1" applyProtection="1">
      <alignment horizontal="center" vertical="center"/>
      <protection locked="0"/>
    </xf>
    <xf numFmtId="4" fontId="24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4" fillId="4" borderId="14" xfId="0" applyNumberFormat="1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Border="1" applyAlignment="1" applyProtection="1">
      <alignment horizontal="center" vertical="center"/>
      <protection locked="0"/>
    </xf>
    <xf numFmtId="4" fontId="24" fillId="0" borderId="15" xfId="0" applyNumberFormat="1" applyFont="1" applyBorder="1" applyAlignment="1" applyProtection="1">
      <alignment vertical="center"/>
    </xf>
    <xf numFmtId="164" fontId="24" fillId="4" borderId="16" xfId="0" applyNumberFormat="1" applyFont="1" applyFill="1" applyBorder="1" applyAlignment="1" applyProtection="1">
      <alignment horizontal="center" vertical="center"/>
      <protection locked="0"/>
    </xf>
    <xf numFmtId="0" fontId="24" fillId="4" borderId="17" xfId="0" applyFont="1" applyFill="1" applyBorder="1" applyAlignment="1" applyProtection="1">
      <alignment horizontal="center" vertical="center"/>
      <protection locked="0"/>
    </xf>
    <xf numFmtId="4" fontId="24" fillId="0" borderId="18" xfId="0" applyNumberFormat="1" applyFont="1" applyBorder="1" applyAlignment="1" applyProtection="1">
      <alignment vertical="center"/>
    </xf>
    <xf numFmtId="0" fontId="27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13" fillId="0" borderId="0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9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4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4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167" fontId="8" fillId="0" borderId="0" xfId="0" applyNumberFormat="1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167" fontId="9" fillId="0" borderId="0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5" xfId="0" applyFont="1" applyBorder="1" applyAlignment="1" applyProtection="1">
      <alignment horizontal="center" vertical="center"/>
    </xf>
    <xf numFmtId="49" fontId="36" fillId="0" borderId="25" xfId="0" applyNumberFormat="1" applyFont="1" applyBorder="1" applyAlignment="1" applyProtection="1">
      <alignment horizontal="left" vertical="center" wrapText="1"/>
    </xf>
    <xf numFmtId="0" fontId="36" fillId="0" borderId="25" xfId="0" applyFont="1" applyBorder="1" applyAlignment="1" applyProtection="1">
      <alignment horizontal="center" vertical="center" wrapText="1"/>
    </xf>
    <xf numFmtId="167" fontId="36" fillId="0" borderId="25" xfId="0" applyNumberFormat="1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167" fontId="11" fillId="0" borderId="0" xfId="0" applyNumberFormat="1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13" fillId="0" borderId="0" xfId="0" applyNumberFormat="1" applyFont="1" applyBorder="1" applyAlignment="1" applyProtection="1">
      <alignment vertical="center"/>
    </xf>
    <xf numFmtId="4" fontId="22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4" fontId="30" fillId="0" borderId="0" xfId="0" applyNumberFormat="1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horizontal="left" vertical="center" wrapText="1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4" fontId="27" fillId="0" borderId="0" xfId="0" applyNumberFormat="1" applyFont="1" applyBorder="1" applyAlignment="1" applyProtection="1">
      <alignment horizontal="right" vertical="center"/>
    </xf>
    <xf numFmtId="4" fontId="27" fillId="0" borderId="0" xfId="0" applyNumberFormat="1" applyFont="1" applyBorder="1" applyAlignment="1" applyProtection="1">
      <alignment vertical="center"/>
    </xf>
    <xf numFmtId="4" fontId="27" fillId="6" borderId="0" xfId="0" applyNumberFormat="1" applyFont="1" applyFill="1" applyBorder="1" applyAlignment="1" applyProtection="1">
      <alignment vertical="center"/>
    </xf>
    <xf numFmtId="0" fontId="16" fillId="3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Border="1" applyAlignment="1" applyProtection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4" fontId="22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" fontId="33" fillId="0" borderId="0" xfId="0" applyNumberFormat="1" applyFont="1" applyBorder="1" applyAlignment="1" applyProtection="1">
      <alignment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10" fillId="0" borderId="12" xfId="0" applyFont="1" applyBorder="1" applyAlignment="1" applyProtection="1">
      <alignment horizontal="left" vertical="center" wrapText="1"/>
    </xf>
    <xf numFmtId="0" fontId="10" fillId="0" borderId="12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vertical="center"/>
    </xf>
    <xf numFmtId="0" fontId="36" fillId="0" borderId="25" xfId="0" applyFont="1" applyBorder="1" applyAlignment="1" applyProtection="1">
      <alignment horizontal="left" vertical="center" wrapText="1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4" borderId="25" xfId="0" applyNumberFormat="1" applyFont="1" applyFill="1" applyBorder="1" applyAlignment="1" applyProtection="1">
      <alignment vertical="center"/>
    </xf>
    <xf numFmtId="4" fontId="36" fillId="0" borderId="25" xfId="0" applyNumberFormat="1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vertical="center"/>
    </xf>
    <xf numFmtId="4" fontId="27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/>
    <xf numFmtId="4" fontId="6" fillId="0" borderId="17" xfId="0" applyNumberFormat="1" applyFont="1" applyBorder="1" applyAlignment="1" applyProtection="1"/>
    <xf numFmtId="4" fontId="6" fillId="0" borderId="17" xfId="0" applyNumberFormat="1" applyFont="1" applyBorder="1" applyAlignment="1" applyProtection="1">
      <alignment vertical="center"/>
    </xf>
    <xf numFmtId="4" fontId="6" fillId="0" borderId="23" xfId="0" applyNumberFormat="1" applyFont="1" applyBorder="1" applyAlignment="1" applyProtection="1"/>
    <xf numFmtId="4" fontId="6" fillId="0" borderId="23" xfId="0" applyNumberFormat="1" applyFont="1" applyBorder="1" applyAlignment="1" applyProtection="1">
      <alignment vertical="center"/>
    </xf>
    <xf numFmtId="4" fontId="5" fillId="0" borderId="12" xfId="0" applyNumberFormat="1" applyFont="1" applyBorder="1" applyAlignment="1" applyProtection="1"/>
    <xf numFmtId="4" fontId="5" fillId="0" borderId="12" xfId="0" applyNumberFormat="1" applyFont="1" applyBorder="1" applyAlignment="1" applyProtection="1">
      <alignment vertical="center"/>
    </xf>
    <xf numFmtId="0" fontId="15" fillId="2" borderId="0" xfId="1" applyFont="1" applyFill="1" applyAlignment="1" applyProtection="1">
      <alignment horizontal="center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7"/>
  <sheetViews>
    <sheetView showGridLines="0" tabSelected="1" workbookViewId="0">
      <pane ySplit="1" topLeftCell="A2" activePane="bottomLeft" state="frozen"/>
      <selection pane="bottomLeft" activeCell="A41" sqref="A41:XFD44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44" max="44" width="13.7109375" customWidth="1"/>
    <col min="45" max="46" width="25.85546875" hidden="1" customWidth="1"/>
    <col min="47" max="47" width="25" hidden="1" customWidth="1"/>
    <col min="48" max="52" width="21.7109375" hidden="1" customWidth="1"/>
    <col min="53" max="53" width="19.140625" hidden="1" customWidth="1"/>
    <col min="54" max="54" width="25" hidden="1" customWidth="1"/>
    <col min="55" max="56" width="19.140625" hidden="1" customWidth="1"/>
    <col min="57" max="57" width="66.42578125" customWidth="1"/>
    <col min="71" max="89" width="9.28515625" hidden="1"/>
  </cols>
  <sheetData>
    <row r="1" spans="1:73" ht="21.3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5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</row>
    <row r="2" spans="1:73" ht="36.9" customHeight="1">
      <c r="C2" s="207" t="s">
        <v>7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R2" s="252" t="s">
        <v>8</v>
      </c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S2" s="22" t="s">
        <v>9</v>
      </c>
      <c r="BT2" s="22" t="s">
        <v>10</v>
      </c>
    </row>
    <row r="3" spans="1:73" ht="6.9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11</v>
      </c>
    </row>
    <row r="4" spans="1:73" ht="36.9" customHeight="1">
      <c r="B4" s="26"/>
      <c r="C4" s="209" t="s">
        <v>12</v>
      </c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7"/>
      <c r="AS4" s="21" t="s">
        <v>13</v>
      </c>
      <c r="BE4" s="28" t="s">
        <v>14</v>
      </c>
      <c r="BS4" s="22" t="s">
        <v>15</v>
      </c>
    </row>
    <row r="5" spans="1:73" ht="14.4" customHeight="1">
      <c r="B5" s="26"/>
      <c r="C5" s="29"/>
      <c r="D5" s="30" t="s">
        <v>16</v>
      </c>
      <c r="E5" s="29"/>
      <c r="F5" s="29"/>
      <c r="G5" s="29"/>
      <c r="H5" s="29"/>
      <c r="I5" s="29"/>
      <c r="J5" s="29"/>
      <c r="K5" s="213" t="s">
        <v>17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9"/>
      <c r="AQ5" s="27"/>
      <c r="BE5" s="211" t="s">
        <v>18</v>
      </c>
      <c r="BS5" s="22" t="s">
        <v>9</v>
      </c>
    </row>
    <row r="6" spans="1:73" ht="36.9" customHeight="1">
      <c r="B6" s="26"/>
      <c r="C6" s="29"/>
      <c r="D6" s="32" t="s">
        <v>19</v>
      </c>
      <c r="E6" s="29"/>
      <c r="F6" s="29"/>
      <c r="G6" s="29"/>
      <c r="H6" s="29"/>
      <c r="I6" s="29"/>
      <c r="J6" s="29"/>
      <c r="K6" s="215" t="s">
        <v>20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9"/>
      <c r="AQ6" s="27"/>
      <c r="BE6" s="212"/>
      <c r="BS6" s="22" t="s">
        <v>9</v>
      </c>
    </row>
    <row r="7" spans="1:73" ht="14.4" customHeight="1">
      <c r="B7" s="26"/>
      <c r="C7" s="29"/>
      <c r="D7" s="33" t="s">
        <v>21</v>
      </c>
      <c r="E7" s="29"/>
      <c r="F7" s="29"/>
      <c r="G7" s="29"/>
      <c r="H7" s="29"/>
      <c r="I7" s="29"/>
      <c r="J7" s="29"/>
      <c r="K7" s="31" t="s">
        <v>22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3" t="s">
        <v>23</v>
      </c>
      <c r="AL7" s="29"/>
      <c r="AM7" s="29"/>
      <c r="AN7" s="31" t="s">
        <v>22</v>
      </c>
      <c r="AO7" s="29"/>
      <c r="AP7" s="29"/>
      <c r="AQ7" s="27"/>
      <c r="BE7" s="212"/>
      <c r="BS7" s="22" t="s">
        <v>9</v>
      </c>
    </row>
    <row r="8" spans="1:73" ht="14.4" customHeight="1">
      <c r="B8" s="26"/>
      <c r="C8" s="29"/>
      <c r="D8" s="33" t="s">
        <v>24</v>
      </c>
      <c r="E8" s="29"/>
      <c r="F8" s="29"/>
      <c r="G8" s="29"/>
      <c r="H8" s="29"/>
      <c r="I8" s="29"/>
      <c r="J8" s="29"/>
      <c r="K8" s="31" t="s">
        <v>17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3" t="s">
        <v>25</v>
      </c>
      <c r="AL8" s="29"/>
      <c r="AM8" s="29"/>
      <c r="AN8" s="34" t="s">
        <v>26</v>
      </c>
      <c r="AO8" s="29"/>
      <c r="AP8" s="29"/>
      <c r="AQ8" s="27"/>
      <c r="BE8" s="212"/>
      <c r="BS8" s="22" t="s">
        <v>9</v>
      </c>
    </row>
    <row r="9" spans="1:73" ht="14.4" customHeight="1">
      <c r="B9" s="26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7"/>
      <c r="BE9" s="212"/>
      <c r="BS9" s="22" t="s">
        <v>9</v>
      </c>
    </row>
    <row r="10" spans="1:73" ht="14.4" customHeight="1">
      <c r="B10" s="26"/>
      <c r="C10" s="29"/>
      <c r="D10" s="33" t="s">
        <v>27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3" t="s">
        <v>28</v>
      </c>
      <c r="AL10" s="29"/>
      <c r="AM10" s="29"/>
      <c r="AN10" s="31" t="s">
        <v>22</v>
      </c>
      <c r="AO10" s="29"/>
      <c r="AP10" s="29"/>
      <c r="AQ10" s="27"/>
      <c r="BE10" s="212"/>
      <c r="BS10" s="22" t="s">
        <v>9</v>
      </c>
    </row>
    <row r="11" spans="1:73" ht="18.45" customHeight="1">
      <c r="B11" s="26"/>
      <c r="C11" s="29"/>
      <c r="D11" s="29"/>
      <c r="E11" s="31" t="s">
        <v>29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3" t="s">
        <v>30</v>
      </c>
      <c r="AL11" s="29"/>
      <c r="AM11" s="29"/>
      <c r="AN11" s="31" t="s">
        <v>22</v>
      </c>
      <c r="AO11" s="29"/>
      <c r="AP11" s="29"/>
      <c r="AQ11" s="27"/>
      <c r="BE11" s="212"/>
      <c r="BS11" s="22" t="s">
        <v>9</v>
      </c>
    </row>
    <row r="12" spans="1:73" ht="6.9" customHeight="1">
      <c r="B12" s="26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7"/>
      <c r="BE12" s="212"/>
      <c r="BS12" s="22" t="s">
        <v>9</v>
      </c>
    </row>
    <row r="13" spans="1:73" ht="14.4" customHeight="1">
      <c r="B13" s="26"/>
      <c r="C13" s="29"/>
      <c r="D13" s="33" t="s">
        <v>31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3" t="s">
        <v>28</v>
      </c>
      <c r="AL13" s="29"/>
      <c r="AM13" s="29"/>
      <c r="AN13" s="35" t="s">
        <v>32</v>
      </c>
      <c r="AO13" s="29"/>
      <c r="AP13" s="29"/>
      <c r="AQ13" s="27"/>
      <c r="BE13" s="212"/>
      <c r="BS13" s="22" t="s">
        <v>9</v>
      </c>
    </row>
    <row r="14" spans="1:73" ht="13.2">
      <c r="B14" s="26"/>
      <c r="C14" s="29"/>
      <c r="D14" s="29"/>
      <c r="E14" s="216" t="s">
        <v>32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33" t="s">
        <v>30</v>
      </c>
      <c r="AL14" s="29"/>
      <c r="AM14" s="29"/>
      <c r="AN14" s="35" t="s">
        <v>32</v>
      </c>
      <c r="AO14" s="29"/>
      <c r="AP14" s="29"/>
      <c r="AQ14" s="27"/>
      <c r="BE14" s="212"/>
      <c r="BS14" s="22" t="s">
        <v>9</v>
      </c>
    </row>
    <row r="15" spans="1:73" ht="6.9" customHeight="1">
      <c r="B15" s="26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7"/>
      <c r="BE15" s="212"/>
      <c r="BS15" s="22" t="s">
        <v>6</v>
      </c>
    </row>
    <row r="16" spans="1:73" ht="14.4" customHeight="1">
      <c r="B16" s="26"/>
      <c r="C16" s="29"/>
      <c r="D16" s="33" t="s">
        <v>33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3" t="s">
        <v>28</v>
      </c>
      <c r="AL16" s="29"/>
      <c r="AM16" s="29"/>
      <c r="AN16" s="31" t="s">
        <v>22</v>
      </c>
      <c r="AO16" s="29"/>
      <c r="AP16" s="29"/>
      <c r="AQ16" s="27"/>
      <c r="BE16" s="212"/>
      <c r="BS16" s="22" t="s">
        <v>6</v>
      </c>
    </row>
    <row r="17" spans="2:71" ht="18.45" customHeight="1">
      <c r="B17" s="26"/>
      <c r="C17" s="29"/>
      <c r="D17" s="29"/>
      <c r="E17" s="31" t="s">
        <v>34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3" t="s">
        <v>30</v>
      </c>
      <c r="AL17" s="29"/>
      <c r="AM17" s="29"/>
      <c r="AN17" s="31" t="s">
        <v>22</v>
      </c>
      <c r="AO17" s="29"/>
      <c r="AP17" s="29"/>
      <c r="AQ17" s="27"/>
      <c r="BE17" s="212"/>
      <c r="BS17" s="22" t="s">
        <v>35</v>
      </c>
    </row>
    <row r="18" spans="2:71" ht="6.9" customHeight="1">
      <c r="B18" s="26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7"/>
      <c r="BE18" s="212"/>
      <c r="BS18" s="22" t="s">
        <v>9</v>
      </c>
    </row>
    <row r="19" spans="2:71" ht="14.4" customHeight="1">
      <c r="B19" s="26"/>
      <c r="C19" s="29"/>
      <c r="D19" s="33" t="s">
        <v>36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3" t="s">
        <v>28</v>
      </c>
      <c r="AL19" s="29"/>
      <c r="AM19" s="29"/>
      <c r="AN19" s="31" t="s">
        <v>22</v>
      </c>
      <c r="AO19" s="29"/>
      <c r="AP19" s="29"/>
      <c r="AQ19" s="27"/>
      <c r="BE19" s="212"/>
      <c r="BS19" s="22" t="s">
        <v>9</v>
      </c>
    </row>
    <row r="20" spans="2:71" ht="18.45" customHeight="1">
      <c r="B20" s="26"/>
      <c r="C20" s="29"/>
      <c r="D20" s="29"/>
      <c r="E20" s="31" t="s">
        <v>37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33" t="s">
        <v>30</v>
      </c>
      <c r="AL20" s="29"/>
      <c r="AM20" s="29"/>
      <c r="AN20" s="31" t="s">
        <v>22</v>
      </c>
      <c r="AO20" s="29"/>
      <c r="AP20" s="29"/>
      <c r="AQ20" s="27"/>
      <c r="BE20" s="212"/>
    </row>
    <row r="21" spans="2:71" ht="6.9" customHeight="1">
      <c r="B21" s="26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7"/>
      <c r="BE21" s="212"/>
    </row>
    <row r="22" spans="2:71" ht="13.2">
      <c r="B22" s="26"/>
      <c r="C22" s="29"/>
      <c r="D22" s="33" t="s">
        <v>38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7"/>
      <c r="BE22" s="212"/>
    </row>
    <row r="23" spans="2:71" ht="16.5" customHeight="1">
      <c r="B23" s="26"/>
      <c r="C23" s="29"/>
      <c r="D23" s="29"/>
      <c r="E23" s="218" t="s">
        <v>22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9"/>
      <c r="AP23" s="29"/>
      <c r="AQ23" s="27"/>
      <c r="BE23" s="212"/>
    </row>
    <row r="24" spans="2:71" ht="6.9" customHeight="1">
      <c r="B24" s="26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7"/>
      <c r="BE24" s="212"/>
    </row>
    <row r="25" spans="2:71" ht="6.9" customHeight="1">
      <c r="B25" s="26"/>
      <c r="C25" s="29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9"/>
      <c r="AQ25" s="27"/>
      <c r="BE25" s="212"/>
    </row>
    <row r="26" spans="2:71" ht="14.4" customHeight="1">
      <c r="B26" s="26"/>
      <c r="C26" s="29"/>
      <c r="D26" s="37" t="s">
        <v>39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19">
        <f>ROUND(AG87,2)</f>
        <v>0</v>
      </c>
      <c r="AL26" s="214"/>
      <c r="AM26" s="214"/>
      <c r="AN26" s="214"/>
      <c r="AO26" s="214"/>
      <c r="AP26" s="29"/>
      <c r="AQ26" s="27"/>
      <c r="BE26" s="212"/>
    </row>
    <row r="27" spans="2:71" ht="14.4" customHeight="1">
      <c r="B27" s="26"/>
      <c r="C27" s="29"/>
      <c r="D27" s="37" t="s">
        <v>40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19">
        <f>ROUND(AG90,2)</f>
        <v>0</v>
      </c>
      <c r="AL27" s="219"/>
      <c r="AM27" s="219"/>
      <c r="AN27" s="219"/>
      <c r="AO27" s="219"/>
      <c r="AP27" s="29"/>
      <c r="AQ27" s="27"/>
      <c r="BE27" s="212"/>
    </row>
    <row r="28" spans="2:71" s="1" customFormat="1" ht="6.9" customHeight="1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40"/>
      <c r="BE28" s="212"/>
    </row>
    <row r="29" spans="2:71" s="1" customFormat="1" ht="25.95" customHeight="1">
      <c r="B29" s="38"/>
      <c r="C29" s="39"/>
      <c r="D29" s="41" t="s">
        <v>41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220">
        <f>ROUND(AK26+AK27,2)</f>
        <v>0</v>
      </c>
      <c r="AL29" s="221"/>
      <c r="AM29" s="221"/>
      <c r="AN29" s="221"/>
      <c r="AO29" s="221"/>
      <c r="AP29" s="39"/>
      <c r="AQ29" s="40"/>
      <c r="BE29" s="212"/>
    </row>
    <row r="30" spans="2:71" s="1" customFormat="1" ht="6.9" customHeight="1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40"/>
      <c r="BE30" s="212"/>
    </row>
    <row r="31" spans="2:71" s="2" customFormat="1" ht="14.4" customHeight="1">
      <c r="B31" s="43"/>
      <c r="C31" s="44"/>
      <c r="D31" s="45" t="s">
        <v>42</v>
      </c>
      <c r="E31" s="44"/>
      <c r="F31" s="45" t="s">
        <v>43</v>
      </c>
      <c r="G31" s="44"/>
      <c r="H31" s="44"/>
      <c r="I31" s="44"/>
      <c r="J31" s="44"/>
      <c r="K31" s="44"/>
      <c r="L31" s="222">
        <v>0.21</v>
      </c>
      <c r="M31" s="223"/>
      <c r="N31" s="223"/>
      <c r="O31" s="223"/>
      <c r="P31" s="44"/>
      <c r="Q31" s="44"/>
      <c r="R31" s="44"/>
      <c r="S31" s="44"/>
      <c r="T31" s="47" t="s">
        <v>44</v>
      </c>
      <c r="U31" s="44"/>
      <c r="V31" s="44"/>
      <c r="W31" s="224">
        <f>ROUND(AZ87+SUM(CD91:CD95),2)</f>
        <v>0</v>
      </c>
      <c r="X31" s="223"/>
      <c r="Y31" s="223"/>
      <c r="Z31" s="223"/>
      <c r="AA31" s="223"/>
      <c r="AB31" s="223"/>
      <c r="AC31" s="223"/>
      <c r="AD31" s="223"/>
      <c r="AE31" s="223"/>
      <c r="AF31" s="44"/>
      <c r="AG31" s="44"/>
      <c r="AH31" s="44"/>
      <c r="AI31" s="44"/>
      <c r="AJ31" s="44"/>
      <c r="AK31" s="224">
        <f>ROUND(AV87+SUM(BY91:BY95),2)</f>
        <v>0</v>
      </c>
      <c r="AL31" s="223"/>
      <c r="AM31" s="223"/>
      <c r="AN31" s="223"/>
      <c r="AO31" s="223"/>
      <c r="AP31" s="44"/>
      <c r="AQ31" s="48"/>
      <c r="BE31" s="212"/>
    </row>
    <row r="32" spans="2:71" s="2" customFormat="1" ht="14.4" customHeight="1">
      <c r="B32" s="43"/>
      <c r="C32" s="44"/>
      <c r="D32" s="44"/>
      <c r="E32" s="44"/>
      <c r="F32" s="45" t="s">
        <v>45</v>
      </c>
      <c r="G32" s="44"/>
      <c r="H32" s="44"/>
      <c r="I32" s="44"/>
      <c r="J32" s="44"/>
      <c r="K32" s="44"/>
      <c r="L32" s="222">
        <v>0.15</v>
      </c>
      <c r="M32" s="223"/>
      <c r="N32" s="223"/>
      <c r="O32" s="223"/>
      <c r="P32" s="44"/>
      <c r="Q32" s="44"/>
      <c r="R32" s="44"/>
      <c r="S32" s="44"/>
      <c r="T32" s="47" t="s">
        <v>44</v>
      </c>
      <c r="U32" s="44"/>
      <c r="V32" s="44"/>
      <c r="W32" s="224">
        <f>ROUND(BA87+SUM(CE91:CE95),2)</f>
        <v>0</v>
      </c>
      <c r="X32" s="223"/>
      <c r="Y32" s="223"/>
      <c r="Z32" s="223"/>
      <c r="AA32" s="223"/>
      <c r="AB32" s="223"/>
      <c r="AC32" s="223"/>
      <c r="AD32" s="223"/>
      <c r="AE32" s="223"/>
      <c r="AF32" s="44"/>
      <c r="AG32" s="44"/>
      <c r="AH32" s="44"/>
      <c r="AI32" s="44"/>
      <c r="AJ32" s="44"/>
      <c r="AK32" s="224">
        <f>ROUND(AW87+SUM(BZ91:BZ95),2)</f>
        <v>0</v>
      </c>
      <c r="AL32" s="223"/>
      <c r="AM32" s="223"/>
      <c r="AN32" s="223"/>
      <c r="AO32" s="223"/>
      <c r="AP32" s="44"/>
      <c r="AQ32" s="48"/>
      <c r="BE32" s="212"/>
    </row>
    <row r="33" spans="2:57" s="2" customFormat="1" ht="14.4" hidden="1" customHeight="1">
      <c r="B33" s="43"/>
      <c r="C33" s="44"/>
      <c r="D33" s="44"/>
      <c r="E33" s="44"/>
      <c r="F33" s="45" t="s">
        <v>46</v>
      </c>
      <c r="G33" s="44"/>
      <c r="H33" s="44"/>
      <c r="I33" s="44"/>
      <c r="J33" s="44"/>
      <c r="K33" s="44"/>
      <c r="L33" s="222">
        <v>0.21</v>
      </c>
      <c r="M33" s="223"/>
      <c r="N33" s="223"/>
      <c r="O33" s="223"/>
      <c r="P33" s="44"/>
      <c r="Q33" s="44"/>
      <c r="R33" s="44"/>
      <c r="S33" s="44"/>
      <c r="T33" s="47" t="s">
        <v>44</v>
      </c>
      <c r="U33" s="44"/>
      <c r="V33" s="44"/>
      <c r="W33" s="224">
        <f>ROUND(BB87+SUM(CF91:CF95),2)</f>
        <v>0</v>
      </c>
      <c r="X33" s="223"/>
      <c r="Y33" s="223"/>
      <c r="Z33" s="223"/>
      <c r="AA33" s="223"/>
      <c r="AB33" s="223"/>
      <c r="AC33" s="223"/>
      <c r="AD33" s="223"/>
      <c r="AE33" s="223"/>
      <c r="AF33" s="44"/>
      <c r="AG33" s="44"/>
      <c r="AH33" s="44"/>
      <c r="AI33" s="44"/>
      <c r="AJ33" s="44"/>
      <c r="AK33" s="224">
        <v>0</v>
      </c>
      <c r="AL33" s="223"/>
      <c r="AM33" s="223"/>
      <c r="AN33" s="223"/>
      <c r="AO33" s="223"/>
      <c r="AP33" s="44"/>
      <c r="AQ33" s="48"/>
      <c r="BE33" s="212"/>
    </row>
    <row r="34" spans="2:57" s="2" customFormat="1" ht="14.4" hidden="1" customHeight="1">
      <c r="B34" s="43"/>
      <c r="C34" s="44"/>
      <c r="D34" s="44"/>
      <c r="E34" s="44"/>
      <c r="F34" s="45" t="s">
        <v>47</v>
      </c>
      <c r="G34" s="44"/>
      <c r="H34" s="44"/>
      <c r="I34" s="44"/>
      <c r="J34" s="44"/>
      <c r="K34" s="44"/>
      <c r="L34" s="222">
        <v>0.15</v>
      </c>
      <c r="M34" s="223"/>
      <c r="N34" s="223"/>
      <c r="O34" s="223"/>
      <c r="P34" s="44"/>
      <c r="Q34" s="44"/>
      <c r="R34" s="44"/>
      <c r="S34" s="44"/>
      <c r="T34" s="47" t="s">
        <v>44</v>
      </c>
      <c r="U34" s="44"/>
      <c r="V34" s="44"/>
      <c r="W34" s="224">
        <f>ROUND(BC87+SUM(CG91:CG95),2)</f>
        <v>0</v>
      </c>
      <c r="X34" s="223"/>
      <c r="Y34" s="223"/>
      <c r="Z34" s="223"/>
      <c r="AA34" s="223"/>
      <c r="AB34" s="223"/>
      <c r="AC34" s="223"/>
      <c r="AD34" s="223"/>
      <c r="AE34" s="223"/>
      <c r="AF34" s="44"/>
      <c r="AG34" s="44"/>
      <c r="AH34" s="44"/>
      <c r="AI34" s="44"/>
      <c r="AJ34" s="44"/>
      <c r="AK34" s="224">
        <v>0</v>
      </c>
      <c r="AL34" s="223"/>
      <c r="AM34" s="223"/>
      <c r="AN34" s="223"/>
      <c r="AO34" s="223"/>
      <c r="AP34" s="44"/>
      <c r="AQ34" s="48"/>
      <c r="BE34" s="212"/>
    </row>
    <row r="35" spans="2:57" s="2" customFormat="1" ht="14.4" hidden="1" customHeight="1">
      <c r="B35" s="43"/>
      <c r="C35" s="44"/>
      <c r="D35" s="44"/>
      <c r="E35" s="44"/>
      <c r="F35" s="45" t="s">
        <v>48</v>
      </c>
      <c r="G35" s="44"/>
      <c r="H35" s="44"/>
      <c r="I35" s="44"/>
      <c r="J35" s="44"/>
      <c r="K35" s="44"/>
      <c r="L35" s="222">
        <v>0</v>
      </c>
      <c r="M35" s="223"/>
      <c r="N35" s="223"/>
      <c r="O35" s="223"/>
      <c r="P35" s="44"/>
      <c r="Q35" s="44"/>
      <c r="R35" s="44"/>
      <c r="S35" s="44"/>
      <c r="T35" s="47" t="s">
        <v>44</v>
      </c>
      <c r="U35" s="44"/>
      <c r="V35" s="44"/>
      <c r="W35" s="224">
        <f>ROUND(BD87+SUM(CH91:CH95),2)</f>
        <v>0</v>
      </c>
      <c r="X35" s="223"/>
      <c r="Y35" s="223"/>
      <c r="Z35" s="223"/>
      <c r="AA35" s="223"/>
      <c r="AB35" s="223"/>
      <c r="AC35" s="223"/>
      <c r="AD35" s="223"/>
      <c r="AE35" s="223"/>
      <c r="AF35" s="44"/>
      <c r="AG35" s="44"/>
      <c r="AH35" s="44"/>
      <c r="AI35" s="44"/>
      <c r="AJ35" s="44"/>
      <c r="AK35" s="224">
        <v>0</v>
      </c>
      <c r="AL35" s="223"/>
      <c r="AM35" s="223"/>
      <c r="AN35" s="223"/>
      <c r="AO35" s="223"/>
      <c r="AP35" s="44"/>
      <c r="AQ35" s="48"/>
    </row>
    <row r="36" spans="2:57" s="1" customFormat="1" ht="6.9" customHeight="1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40"/>
    </row>
    <row r="37" spans="2:57" s="1" customFormat="1" ht="25.95" customHeight="1">
      <c r="B37" s="38"/>
      <c r="C37" s="49"/>
      <c r="D37" s="50" t="s">
        <v>49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 t="s">
        <v>50</v>
      </c>
      <c r="U37" s="51"/>
      <c r="V37" s="51"/>
      <c r="W37" s="51"/>
      <c r="X37" s="225" t="s">
        <v>51</v>
      </c>
      <c r="Y37" s="226"/>
      <c r="Z37" s="226"/>
      <c r="AA37" s="226"/>
      <c r="AB37" s="226"/>
      <c r="AC37" s="51"/>
      <c r="AD37" s="51"/>
      <c r="AE37" s="51"/>
      <c r="AF37" s="51"/>
      <c r="AG37" s="51"/>
      <c r="AH37" s="51"/>
      <c r="AI37" s="51"/>
      <c r="AJ37" s="51"/>
      <c r="AK37" s="227">
        <f>SUM(AK29:AK35)</f>
        <v>0</v>
      </c>
      <c r="AL37" s="226"/>
      <c r="AM37" s="226"/>
      <c r="AN37" s="226"/>
      <c r="AO37" s="228"/>
      <c r="AP37" s="49"/>
      <c r="AQ37" s="40"/>
    </row>
    <row r="38" spans="2:57" s="1" customFormat="1" ht="14.4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40"/>
    </row>
    <row r="39" spans="2:57" ht="12">
      <c r="B39" s="26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7"/>
    </row>
    <row r="40" spans="2:57" ht="12">
      <c r="B40" s="2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7"/>
    </row>
    <row r="41" spans="2:57" ht="12" hidden="1"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7"/>
    </row>
    <row r="42" spans="2:57" ht="12" hidden="1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7"/>
    </row>
    <row r="43" spans="2:57" ht="12" hidden="1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7"/>
    </row>
    <row r="44" spans="2:57" ht="12" hidden="1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7"/>
    </row>
    <row r="45" spans="2:57" ht="12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7"/>
    </row>
    <row r="46" spans="2:57" ht="12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7"/>
    </row>
    <row r="47" spans="2:57" ht="12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7"/>
    </row>
    <row r="48" spans="2:57" ht="12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7"/>
    </row>
    <row r="49" spans="2:43" s="1" customFormat="1">
      <c r="B49" s="38"/>
      <c r="C49" s="39"/>
      <c r="D49" s="53" t="s">
        <v>52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5"/>
      <c r="AA49" s="39"/>
      <c r="AB49" s="39"/>
      <c r="AC49" s="53" t="s">
        <v>53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5"/>
      <c r="AP49" s="39"/>
      <c r="AQ49" s="40"/>
    </row>
    <row r="50" spans="2:43" ht="12">
      <c r="B50" s="26"/>
      <c r="C50" s="29"/>
      <c r="D50" s="56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57"/>
      <c r="AA50" s="29"/>
      <c r="AB50" s="29"/>
      <c r="AC50" s="56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57"/>
      <c r="AP50" s="29"/>
      <c r="AQ50" s="27"/>
    </row>
    <row r="51" spans="2:43" ht="12">
      <c r="B51" s="26"/>
      <c r="C51" s="29"/>
      <c r="D51" s="56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57"/>
      <c r="AA51" s="29"/>
      <c r="AB51" s="29"/>
      <c r="AC51" s="56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57"/>
      <c r="AP51" s="29"/>
      <c r="AQ51" s="27"/>
    </row>
    <row r="52" spans="2:43" ht="12">
      <c r="B52" s="26"/>
      <c r="C52" s="29"/>
      <c r="D52" s="5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57"/>
      <c r="AA52" s="29"/>
      <c r="AB52" s="29"/>
      <c r="AC52" s="56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57"/>
      <c r="AP52" s="29"/>
      <c r="AQ52" s="27"/>
    </row>
    <row r="53" spans="2:43" ht="12">
      <c r="B53" s="26"/>
      <c r="C53" s="29"/>
      <c r="D53" s="56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57"/>
      <c r="AA53" s="29"/>
      <c r="AB53" s="29"/>
      <c r="AC53" s="56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57"/>
      <c r="AP53" s="29"/>
      <c r="AQ53" s="27"/>
    </row>
    <row r="54" spans="2:43" ht="12">
      <c r="B54" s="26"/>
      <c r="C54" s="29"/>
      <c r="D54" s="56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57"/>
      <c r="AA54" s="29"/>
      <c r="AB54" s="29"/>
      <c r="AC54" s="56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57"/>
      <c r="AP54" s="29"/>
      <c r="AQ54" s="27"/>
    </row>
    <row r="55" spans="2:43" ht="12">
      <c r="B55" s="26"/>
      <c r="C55" s="29"/>
      <c r="D55" s="56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57"/>
      <c r="AA55" s="29"/>
      <c r="AB55" s="29"/>
      <c r="AC55" s="56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57"/>
      <c r="AP55" s="29"/>
      <c r="AQ55" s="27"/>
    </row>
    <row r="56" spans="2:43" ht="12">
      <c r="B56" s="26"/>
      <c r="C56" s="29"/>
      <c r="D56" s="56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57"/>
      <c r="AA56" s="29"/>
      <c r="AB56" s="29"/>
      <c r="AC56" s="56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57"/>
      <c r="AP56" s="29"/>
      <c r="AQ56" s="27"/>
    </row>
    <row r="57" spans="2:43" ht="12">
      <c r="B57" s="26"/>
      <c r="C57" s="29"/>
      <c r="D57" s="56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57"/>
      <c r="AA57" s="29"/>
      <c r="AB57" s="29"/>
      <c r="AC57" s="56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57"/>
      <c r="AP57" s="29"/>
      <c r="AQ57" s="27"/>
    </row>
    <row r="58" spans="2:43" s="1" customFormat="1">
      <c r="B58" s="38"/>
      <c r="C58" s="39"/>
      <c r="D58" s="58" t="s">
        <v>54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60" t="s">
        <v>55</v>
      </c>
      <c r="S58" s="59"/>
      <c r="T58" s="59"/>
      <c r="U58" s="59"/>
      <c r="V58" s="59"/>
      <c r="W58" s="59"/>
      <c r="X58" s="59"/>
      <c r="Y58" s="59"/>
      <c r="Z58" s="61"/>
      <c r="AA58" s="39"/>
      <c r="AB58" s="39"/>
      <c r="AC58" s="58" t="s">
        <v>54</v>
      </c>
      <c r="AD58" s="59"/>
      <c r="AE58" s="59"/>
      <c r="AF58" s="59"/>
      <c r="AG58" s="59"/>
      <c r="AH58" s="59"/>
      <c r="AI58" s="59"/>
      <c r="AJ58" s="59"/>
      <c r="AK58" s="59"/>
      <c r="AL58" s="59"/>
      <c r="AM58" s="60" t="s">
        <v>55</v>
      </c>
      <c r="AN58" s="59"/>
      <c r="AO58" s="61"/>
      <c r="AP58" s="39"/>
      <c r="AQ58" s="40"/>
    </row>
    <row r="59" spans="2:43" ht="12">
      <c r="B59" s="26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7"/>
    </row>
    <row r="60" spans="2:43" s="1" customFormat="1">
      <c r="B60" s="38"/>
      <c r="C60" s="39"/>
      <c r="D60" s="53" t="s">
        <v>56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5"/>
      <c r="AA60" s="39"/>
      <c r="AB60" s="39"/>
      <c r="AC60" s="53" t="s">
        <v>57</v>
      </c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5"/>
      <c r="AP60" s="39"/>
      <c r="AQ60" s="40"/>
    </row>
    <row r="61" spans="2:43" ht="12">
      <c r="B61" s="26"/>
      <c r="C61" s="29"/>
      <c r="D61" s="56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57"/>
      <c r="AA61" s="29"/>
      <c r="AB61" s="29"/>
      <c r="AC61" s="56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57"/>
      <c r="AP61" s="29"/>
      <c r="AQ61" s="27"/>
    </row>
    <row r="62" spans="2:43" ht="12">
      <c r="B62" s="26"/>
      <c r="C62" s="29"/>
      <c r="D62" s="56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57"/>
      <c r="AA62" s="29"/>
      <c r="AB62" s="29"/>
      <c r="AC62" s="56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57"/>
      <c r="AP62" s="29"/>
      <c r="AQ62" s="27"/>
    </row>
    <row r="63" spans="2:43" ht="12">
      <c r="B63" s="26"/>
      <c r="C63" s="29"/>
      <c r="D63" s="56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57"/>
      <c r="AA63" s="29"/>
      <c r="AB63" s="29"/>
      <c r="AC63" s="56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57"/>
      <c r="AP63" s="29"/>
      <c r="AQ63" s="27"/>
    </row>
    <row r="64" spans="2:43" ht="12">
      <c r="B64" s="26"/>
      <c r="C64" s="29"/>
      <c r="D64" s="56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57"/>
      <c r="AA64" s="29"/>
      <c r="AB64" s="29"/>
      <c r="AC64" s="56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57"/>
      <c r="AP64" s="29"/>
      <c r="AQ64" s="27"/>
    </row>
    <row r="65" spans="2:43" ht="12">
      <c r="B65" s="26"/>
      <c r="C65" s="29"/>
      <c r="D65" s="56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57"/>
      <c r="AA65" s="29"/>
      <c r="AB65" s="29"/>
      <c r="AC65" s="56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57"/>
      <c r="AP65" s="29"/>
      <c r="AQ65" s="27"/>
    </row>
    <row r="66" spans="2:43" ht="12">
      <c r="B66" s="26"/>
      <c r="C66" s="29"/>
      <c r="D66" s="56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57"/>
      <c r="AA66" s="29"/>
      <c r="AB66" s="29"/>
      <c r="AC66" s="56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57"/>
      <c r="AP66" s="29"/>
      <c r="AQ66" s="27"/>
    </row>
    <row r="67" spans="2:43" ht="12">
      <c r="B67" s="26"/>
      <c r="C67" s="29"/>
      <c r="D67" s="56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57"/>
      <c r="AA67" s="29"/>
      <c r="AB67" s="29"/>
      <c r="AC67" s="56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57"/>
      <c r="AP67" s="29"/>
      <c r="AQ67" s="27"/>
    </row>
    <row r="68" spans="2:43" ht="12">
      <c r="B68" s="26"/>
      <c r="C68" s="29"/>
      <c r="D68" s="56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57"/>
      <c r="AA68" s="29"/>
      <c r="AB68" s="29"/>
      <c r="AC68" s="56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57"/>
      <c r="AP68" s="29"/>
      <c r="AQ68" s="27"/>
    </row>
    <row r="69" spans="2:43" s="1" customFormat="1">
      <c r="B69" s="38"/>
      <c r="C69" s="39"/>
      <c r="D69" s="58" t="s">
        <v>54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60" t="s">
        <v>55</v>
      </c>
      <c r="S69" s="59"/>
      <c r="T69" s="59"/>
      <c r="U69" s="59"/>
      <c r="V69" s="59"/>
      <c r="W69" s="59"/>
      <c r="X69" s="59"/>
      <c r="Y69" s="59"/>
      <c r="Z69" s="61"/>
      <c r="AA69" s="39"/>
      <c r="AB69" s="39"/>
      <c r="AC69" s="58" t="s">
        <v>54</v>
      </c>
      <c r="AD69" s="59"/>
      <c r="AE69" s="59"/>
      <c r="AF69" s="59"/>
      <c r="AG69" s="59"/>
      <c r="AH69" s="59"/>
      <c r="AI69" s="59"/>
      <c r="AJ69" s="59"/>
      <c r="AK69" s="59"/>
      <c r="AL69" s="59"/>
      <c r="AM69" s="60" t="s">
        <v>55</v>
      </c>
      <c r="AN69" s="59"/>
      <c r="AO69" s="61"/>
      <c r="AP69" s="39"/>
      <c r="AQ69" s="40"/>
    </row>
    <row r="70" spans="2:43" s="1" customFormat="1" ht="6.9" customHeight="1"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40"/>
    </row>
    <row r="71" spans="2:43" s="1" customFormat="1" ht="6.9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4"/>
    </row>
    <row r="75" spans="2:43" s="1" customFormat="1" ht="6.9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7"/>
    </row>
    <row r="76" spans="2:43" s="1" customFormat="1" ht="36.9" customHeight="1">
      <c r="B76" s="38"/>
      <c r="C76" s="209" t="s">
        <v>58</v>
      </c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40"/>
    </row>
    <row r="77" spans="2:43" s="3" customFormat="1" ht="14.4" customHeight="1">
      <c r="B77" s="68"/>
      <c r="C77" s="33" t="s">
        <v>16</v>
      </c>
      <c r="D77" s="69"/>
      <c r="E77" s="69"/>
      <c r="F77" s="69"/>
      <c r="G77" s="69"/>
      <c r="H77" s="69"/>
      <c r="I77" s="69"/>
      <c r="J77" s="69"/>
      <c r="K77" s="69"/>
      <c r="L77" s="69" t="str">
        <f>K5</f>
        <v>Klatovy</v>
      </c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70"/>
    </row>
    <row r="78" spans="2:43" s="4" customFormat="1" ht="36.9" customHeight="1">
      <c r="B78" s="71"/>
      <c r="C78" s="72" t="s">
        <v>19</v>
      </c>
      <c r="D78" s="73"/>
      <c r="E78" s="73"/>
      <c r="F78" s="73"/>
      <c r="G78" s="73"/>
      <c r="H78" s="73"/>
      <c r="I78" s="73"/>
      <c r="J78" s="73"/>
      <c r="K78" s="73"/>
      <c r="L78" s="229" t="str">
        <f>K6</f>
        <v>Snižení energetické náročnosti budovy divadla v Klatovech</v>
      </c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73"/>
      <c r="AQ78" s="74"/>
    </row>
    <row r="79" spans="2:43" s="1" customFormat="1" ht="6.9" customHeight="1"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40"/>
    </row>
    <row r="80" spans="2:43" s="1" customFormat="1" ht="13.2">
      <c r="B80" s="38"/>
      <c r="C80" s="33" t="s">
        <v>24</v>
      </c>
      <c r="D80" s="39"/>
      <c r="E80" s="39"/>
      <c r="F80" s="39"/>
      <c r="G80" s="39"/>
      <c r="H80" s="39"/>
      <c r="I80" s="39"/>
      <c r="J80" s="39"/>
      <c r="K80" s="39"/>
      <c r="L80" s="75" t="str">
        <f>IF(K8="","",K8)</f>
        <v>Klatovy</v>
      </c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3" t="s">
        <v>25</v>
      </c>
      <c r="AJ80" s="39"/>
      <c r="AK80" s="39"/>
      <c r="AL80" s="39"/>
      <c r="AM80" s="76" t="str">
        <f>IF(AN8= "","",AN8)</f>
        <v>13. 6. 2018</v>
      </c>
      <c r="AN80" s="39"/>
      <c r="AO80" s="39"/>
      <c r="AP80" s="39"/>
      <c r="AQ80" s="40"/>
    </row>
    <row r="81" spans="1:89" s="1" customFormat="1" ht="6.9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40"/>
    </row>
    <row r="82" spans="1:89" s="1" customFormat="1" ht="13.2">
      <c r="B82" s="38"/>
      <c r="C82" s="33" t="s">
        <v>27</v>
      </c>
      <c r="D82" s="39"/>
      <c r="E82" s="39"/>
      <c r="F82" s="39"/>
      <c r="G82" s="39"/>
      <c r="H82" s="39"/>
      <c r="I82" s="39"/>
      <c r="J82" s="39"/>
      <c r="K82" s="39"/>
      <c r="L82" s="69" t="str">
        <f>IF(E11= "","",E11)</f>
        <v>Město Klatovy, náměstí Míru 62, Klatovy</v>
      </c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3" t="s">
        <v>33</v>
      </c>
      <c r="AJ82" s="39"/>
      <c r="AK82" s="39"/>
      <c r="AL82" s="39"/>
      <c r="AM82" s="231" t="str">
        <f>IF(E17="","",E17)</f>
        <v>Energy Benefit Centre a.s.</v>
      </c>
      <c r="AN82" s="231"/>
      <c r="AO82" s="231"/>
      <c r="AP82" s="231"/>
      <c r="AQ82" s="40"/>
      <c r="AS82" s="232" t="s">
        <v>59</v>
      </c>
      <c r="AT82" s="233"/>
      <c r="AU82" s="77"/>
      <c r="AV82" s="77"/>
      <c r="AW82" s="77"/>
      <c r="AX82" s="77"/>
      <c r="AY82" s="77"/>
      <c r="AZ82" s="77"/>
      <c r="BA82" s="77"/>
      <c r="BB82" s="77"/>
      <c r="BC82" s="77"/>
      <c r="BD82" s="78"/>
    </row>
    <row r="83" spans="1:89" s="1" customFormat="1" ht="13.2">
      <c r="B83" s="38"/>
      <c r="C83" s="33" t="s">
        <v>31</v>
      </c>
      <c r="D83" s="39"/>
      <c r="E83" s="39"/>
      <c r="F83" s="39"/>
      <c r="G83" s="39"/>
      <c r="H83" s="39"/>
      <c r="I83" s="39"/>
      <c r="J83" s="39"/>
      <c r="K83" s="39"/>
      <c r="L83" s="69" t="str">
        <f>IF(E14= "Vyplň údaj","",E14)</f>
        <v/>
      </c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3" t="s">
        <v>36</v>
      </c>
      <c r="AJ83" s="39"/>
      <c r="AK83" s="39"/>
      <c r="AL83" s="39"/>
      <c r="AM83" s="231" t="str">
        <f>IF(E20="","",E20)</f>
        <v>Lenka Jandová</v>
      </c>
      <c r="AN83" s="231"/>
      <c r="AO83" s="231"/>
      <c r="AP83" s="231"/>
      <c r="AQ83" s="40"/>
      <c r="AS83" s="234"/>
      <c r="AT83" s="235"/>
      <c r="AU83" s="79"/>
      <c r="AV83" s="79"/>
      <c r="AW83" s="79"/>
      <c r="AX83" s="79"/>
      <c r="AY83" s="79"/>
      <c r="AZ83" s="79"/>
      <c r="BA83" s="79"/>
      <c r="BB83" s="79"/>
      <c r="BC83" s="79"/>
      <c r="BD83" s="80"/>
    </row>
    <row r="84" spans="1:89" s="1" customFormat="1" ht="10.8" customHeight="1"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40"/>
      <c r="AS84" s="236"/>
      <c r="AT84" s="237"/>
      <c r="AU84" s="39"/>
      <c r="AV84" s="39"/>
      <c r="AW84" s="39"/>
      <c r="AX84" s="39"/>
      <c r="AY84" s="39"/>
      <c r="AZ84" s="39"/>
      <c r="BA84" s="39"/>
      <c r="BB84" s="39"/>
      <c r="BC84" s="39"/>
      <c r="BD84" s="81"/>
    </row>
    <row r="85" spans="1:89" s="1" customFormat="1" ht="29.25" customHeight="1">
      <c r="B85" s="38"/>
      <c r="C85" s="238" t="s">
        <v>60</v>
      </c>
      <c r="D85" s="239"/>
      <c r="E85" s="239"/>
      <c r="F85" s="239"/>
      <c r="G85" s="239"/>
      <c r="H85" s="82"/>
      <c r="I85" s="240" t="s">
        <v>61</v>
      </c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40" t="s">
        <v>62</v>
      </c>
      <c r="AH85" s="239"/>
      <c r="AI85" s="239"/>
      <c r="AJ85" s="239"/>
      <c r="AK85" s="239"/>
      <c r="AL85" s="239"/>
      <c r="AM85" s="239"/>
      <c r="AN85" s="240" t="s">
        <v>63</v>
      </c>
      <c r="AO85" s="239"/>
      <c r="AP85" s="241"/>
      <c r="AQ85" s="40"/>
      <c r="AS85" s="83" t="s">
        <v>64</v>
      </c>
      <c r="AT85" s="84" t="s">
        <v>65</v>
      </c>
      <c r="AU85" s="84" t="s">
        <v>66</v>
      </c>
      <c r="AV85" s="84" t="s">
        <v>67</v>
      </c>
      <c r="AW85" s="84" t="s">
        <v>68</v>
      </c>
      <c r="AX85" s="84" t="s">
        <v>69</v>
      </c>
      <c r="AY85" s="84" t="s">
        <v>70</v>
      </c>
      <c r="AZ85" s="84" t="s">
        <v>71</v>
      </c>
      <c r="BA85" s="84" t="s">
        <v>72</v>
      </c>
      <c r="BB85" s="84" t="s">
        <v>73</v>
      </c>
      <c r="BC85" s="84" t="s">
        <v>74</v>
      </c>
      <c r="BD85" s="85" t="s">
        <v>75</v>
      </c>
    </row>
    <row r="86" spans="1:89" s="1" customFormat="1" ht="10.8" customHeight="1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40"/>
      <c r="AS86" s="86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5"/>
    </row>
    <row r="87" spans="1:89" s="4" customFormat="1" ht="32.4" customHeight="1">
      <c r="B87" s="71"/>
      <c r="C87" s="87" t="s">
        <v>76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249">
        <f>ROUND(AG88,2)</f>
        <v>0</v>
      </c>
      <c r="AH87" s="249"/>
      <c r="AI87" s="249"/>
      <c r="AJ87" s="249"/>
      <c r="AK87" s="249"/>
      <c r="AL87" s="249"/>
      <c r="AM87" s="249"/>
      <c r="AN87" s="250">
        <f>SUM(AG87,AT87)</f>
        <v>0</v>
      </c>
      <c r="AO87" s="250"/>
      <c r="AP87" s="250"/>
      <c r="AQ87" s="74"/>
      <c r="AS87" s="89">
        <f>ROUND(AS88,2)</f>
        <v>0</v>
      </c>
      <c r="AT87" s="90">
        <f>ROUND(SUM(AV87:AW87),2)</f>
        <v>0</v>
      </c>
      <c r="AU87" s="91">
        <f>ROUND(AU88,5)</f>
        <v>0</v>
      </c>
      <c r="AV87" s="90">
        <f>ROUND(AZ87*L31,2)</f>
        <v>0</v>
      </c>
      <c r="AW87" s="90">
        <f>ROUND(BA87*L32,2)</f>
        <v>0</v>
      </c>
      <c r="AX87" s="90">
        <f>ROUND(BB87*L31,2)</f>
        <v>0</v>
      </c>
      <c r="AY87" s="90">
        <f>ROUND(BC87*L32,2)</f>
        <v>0</v>
      </c>
      <c r="AZ87" s="90">
        <f>ROUND(AZ88,2)</f>
        <v>0</v>
      </c>
      <c r="BA87" s="90">
        <f>ROUND(BA88,2)</f>
        <v>0</v>
      </c>
      <c r="BB87" s="90">
        <f>ROUND(BB88,2)</f>
        <v>0</v>
      </c>
      <c r="BC87" s="90">
        <f>ROUND(BC88,2)</f>
        <v>0</v>
      </c>
      <c r="BD87" s="92">
        <f>ROUND(BD88,2)</f>
        <v>0</v>
      </c>
      <c r="BS87" s="93" t="s">
        <v>77</v>
      </c>
      <c r="BT87" s="93" t="s">
        <v>78</v>
      </c>
      <c r="BV87" s="93" t="s">
        <v>79</v>
      </c>
      <c r="BW87" s="93" t="s">
        <v>80</v>
      </c>
      <c r="BX87" s="93" t="s">
        <v>81</v>
      </c>
    </row>
    <row r="88" spans="1:89" s="5" customFormat="1" ht="31.5" customHeight="1">
      <c r="A88" s="94" t="s">
        <v>82</v>
      </c>
      <c r="B88" s="95"/>
      <c r="C88" s="96"/>
      <c r="D88" s="244" t="s">
        <v>17</v>
      </c>
      <c r="E88" s="244"/>
      <c r="F88" s="244"/>
      <c r="G88" s="244"/>
      <c r="H88" s="244"/>
      <c r="I88" s="97"/>
      <c r="J88" s="244" t="s">
        <v>20</v>
      </c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2">
        <f>'Klatovy - Snižení energet...'!M29</f>
        <v>0</v>
      </c>
      <c r="AH88" s="243"/>
      <c r="AI88" s="243"/>
      <c r="AJ88" s="243"/>
      <c r="AK88" s="243"/>
      <c r="AL88" s="243"/>
      <c r="AM88" s="243"/>
      <c r="AN88" s="242">
        <f>SUM(AG88,AT88)</f>
        <v>0</v>
      </c>
      <c r="AO88" s="243"/>
      <c r="AP88" s="243"/>
      <c r="AQ88" s="98"/>
      <c r="AS88" s="99">
        <f>'Klatovy - Snižení energet...'!M27</f>
        <v>0</v>
      </c>
      <c r="AT88" s="100">
        <f>ROUND(SUM(AV88:AW88),2)</f>
        <v>0</v>
      </c>
      <c r="AU88" s="101">
        <f>'Klatovy - Snižení energet...'!W141</f>
        <v>0</v>
      </c>
      <c r="AV88" s="100">
        <f>'Klatovy - Snižení energet...'!M31</f>
        <v>0</v>
      </c>
      <c r="AW88" s="100">
        <f>'Klatovy - Snižení energet...'!M32</f>
        <v>0</v>
      </c>
      <c r="AX88" s="100">
        <f>'Klatovy - Snižení energet...'!M33</f>
        <v>0</v>
      </c>
      <c r="AY88" s="100">
        <f>'Klatovy - Snižení energet...'!M34</f>
        <v>0</v>
      </c>
      <c r="AZ88" s="100">
        <f>'Klatovy - Snižení energet...'!H31</f>
        <v>0</v>
      </c>
      <c r="BA88" s="100">
        <f>'Klatovy - Snižení energet...'!H32</f>
        <v>0</v>
      </c>
      <c r="BB88" s="100">
        <f>'Klatovy - Snižení energet...'!H33</f>
        <v>0</v>
      </c>
      <c r="BC88" s="100">
        <f>'Klatovy - Snižení energet...'!H34</f>
        <v>0</v>
      </c>
      <c r="BD88" s="102">
        <f>'Klatovy - Snižení energet...'!H35</f>
        <v>0</v>
      </c>
      <c r="BT88" s="103" t="s">
        <v>83</v>
      </c>
      <c r="BU88" s="103" t="s">
        <v>84</v>
      </c>
      <c r="BV88" s="103" t="s">
        <v>79</v>
      </c>
      <c r="BW88" s="103" t="s">
        <v>80</v>
      </c>
      <c r="BX88" s="103" t="s">
        <v>81</v>
      </c>
    </row>
    <row r="89" spans="1:89" ht="12">
      <c r="B89" s="26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7"/>
    </row>
    <row r="90" spans="1:89" s="1" customFormat="1" ht="30" customHeight="1">
      <c r="B90" s="38"/>
      <c r="C90" s="87" t="s">
        <v>85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250">
        <f>ROUND(SUM(AG91:AG94),2)</f>
        <v>0</v>
      </c>
      <c r="AH90" s="250"/>
      <c r="AI90" s="250"/>
      <c r="AJ90" s="250"/>
      <c r="AK90" s="250"/>
      <c r="AL90" s="250"/>
      <c r="AM90" s="250"/>
      <c r="AN90" s="250">
        <f>ROUND(SUM(AN91:AN94),2)</f>
        <v>0</v>
      </c>
      <c r="AO90" s="250"/>
      <c r="AP90" s="250"/>
      <c r="AQ90" s="40"/>
      <c r="AS90" s="83" t="s">
        <v>86</v>
      </c>
      <c r="AT90" s="84" t="s">
        <v>87</v>
      </c>
      <c r="AU90" s="84" t="s">
        <v>42</v>
      </c>
      <c r="AV90" s="85" t="s">
        <v>65</v>
      </c>
    </row>
    <row r="91" spans="1:89" s="1" customFormat="1" ht="19.95" customHeight="1">
      <c r="B91" s="38"/>
      <c r="C91" s="39"/>
      <c r="D91" s="104" t="s">
        <v>88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245">
        <f>ROUND(AG87*AS91,2)</f>
        <v>0</v>
      </c>
      <c r="AH91" s="246"/>
      <c r="AI91" s="246"/>
      <c r="AJ91" s="246"/>
      <c r="AK91" s="246"/>
      <c r="AL91" s="246"/>
      <c r="AM91" s="246"/>
      <c r="AN91" s="246">
        <f>ROUND(AG91+AV91,2)</f>
        <v>0</v>
      </c>
      <c r="AO91" s="246"/>
      <c r="AP91" s="246"/>
      <c r="AQ91" s="40"/>
      <c r="AS91" s="105">
        <v>0</v>
      </c>
      <c r="AT91" s="106" t="s">
        <v>89</v>
      </c>
      <c r="AU91" s="106" t="s">
        <v>43</v>
      </c>
      <c r="AV91" s="107">
        <f>ROUND(IF(AU91="základní",AG91*L31,IF(AU91="snížená",AG91*L32,0)),2)</f>
        <v>0</v>
      </c>
      <c r="BV91" s="22" t="s">
        <v>90</v>
      </c>
      <c r="BY91" s="108">
        <f>IF(AU91="základní",AV91,0)</f>
        <v>0</v>
      </c>
      <c r="BZ91" s="108">
        <f>IF(AU91="snížená",AV91,0)</f>
        <v>0</v>
      </c>
      <c r="CA91" s="108">
        <v>0</v>
      </c>
      <c r="CB91" s="108">
        <v>0</v>
      </c>
      <c r="CC91" s="108">
        <v>0</v>
      </c>
      <c r="CD91" s="108">
        <f>IF(AU91="základní",AG91,0)</f>
        <v>0</v>
      </c>
      <c r="CE91" s="108">
        <f>IF(AU91="snížená",AG91,0)</f>
        <v>0</v>
      </c>
      <c r="CF91" s="108">
        <f>IF(AU91="zákl. přenesená",AG91,0)</f>
        <v>0</v>
      </c>
      <c r="CG91" s="108">
        <f>IF(AU91="sníž. přenesená",AG91,0)</f>
        <v>0</v>
      </c>
      <c r="CH91" s="108">
        <f>IF(AU91="nulová",AG91,0)</f>
        <v>0</v>
      </c>
      <c r="CI91" s="22">
        <f>IF(AU91="základní",1,IF(AU91="snížená",2,IF(AU91="zákl. přenesená",4,IF(AU91="sníž. přenesená",5,3))))</f>
        <v>1</v>
      </c>
      <c r="CJ91" s="22">
        <f>IF(AT91="stavební čast",1,IF(8891="investiční čast",2,3))</f>
        <v>1</v>
      </c>
      <c r="CK91" s="22" t="str">
        <f>IF(D91="Vyplň vlastní","","x")</f>
        <v>x</v>
      </c>
    </row>
    <row r="92" spans="1:89" s="1" customFormat="1" ht="19.95" customHeight="1">
      <c r="B92" s="38"/>
      <c r="C92" s="39"/>
      <c r="D92" s="247" t="s">
        <v>91</v>
      </c>
      <c r="E92" s="248"/>
      <c r="F92" s="248"/>
      <c r="G92" s="248"/>
      <c r="H92" s="248"/>
      <c r="I92" s="248"/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39"/>
      <c r="AD92" s="39"/>
      <c r="AE92" s="39"/>
      <c r="AF92" s="39"/>
      <c r="AG92" s="245">
        <f>AG87*AS92</f>
        <v>0</v>
      </c>
      <c r="AH92" s="246"/>
      <c r="AI92" s="246"/>
      <c r="AJ92" s="246"/>
      <c r="AK92" s="246"/>
      <c r="AL92" s="246"/>
      <c r="AM92" s="246"/>
      <c r="AN92" s="246">
        <f>AG92+AV92</f>
        <v>0</v>
      </c>
      <c r="AO92" s="246"/>
      <c r="AP92" s="246"/>
      <c r="AQ92" s="40"/>
      <c r="AS92" s="109">
        <v>0</v>
      </c>
      <c r="AT92" s="110" t="s">
        <v>89</v>
      </c>
      <c r="AU92" s="110" t="s">
        <v>43</v>
      </c>
      <c r="AV92" s="111">
        <f>ROUND(IF(AU92="nulová",0,IF(OR(AU92="základní",AU92="zákl. přenesená"),AG92*L31,AG92*L32)),2)</f>
        <v>0</v>
      </c>
      <c r="BV92" s="22" t="s">
        <v>92</v>
      </c>
      <c r="BY92" s="108">
        <f>IF(AU92="základní",AV92,0)</f>
        <v>0</v>
      </c>
      <c r="BZ92" s="108">
        <f>IF(AU92="snížená",AV92,0)</f>
        <v>0</v>
      </c>
      <c r="CA92" s="108">
        <f>IF(AU92="zákl. přenesená",AV92,0)</f>
        <v>0</v>
      </c>
      <c r="CB92" s="108">
        <f>IF(AU92="sníž. přenesená",AV92,0)</f>
        <v>0</v>
      </c>
      <c r="CC92" s="108">
        <f>IF(AU92="nulová",AV92,0)</f>
        <v>0</v>
      </c>
      <c r="CD92" s="108">
        <f>IF(AU92="základní",AG92,0)</f>
        <v>0</v>
      </c>
      <c r="CE92" s="108">
        <f>IF(AU92="snížená",AG92,0)</f>
        <v>0</v>
      </c>
      <c r="CF92" s="108">
        <f>IF(AU92="zákl. přenesená",AG92,0)</f>
        <v>0</v>
      </c>
      <c r="CG92" s="108">
        <f>IF(AU92="sníž. přenesená",AG92,0)</f>
        <v>0</v>
      </c>
      <c r="CH92" s="108">
        <f>IF(AU92="nulová",AG92,0)</f>
        <v>0</v>
      </c>
      <c r="CI92" s="22">
        <f>IF(AU92="základní",1,IF(AU92="snížená",2,IF(AU92="zákl. přenesená",4,IF(AU92="sníž. přenesená",5,3))))</f>
        <v>1</v>
      </c>
      <c r="CJ92" s="22">
        <f>IF(AT92="stavební čast",1,IF(8892="investiční čast",2,3))</f>
        <v>1</v>
      </c>
      <c r="CK92" s="22" t="str">
        <f>IF(D92="Vyplň vlastní","","x")</f>
        <v/>
      </c>
    </row>
    <row r="93" spans="1:89" s="1" customFormat="1" ht="19.95" customHeight="1">
      <c r="B93" s="38"/>
      <c r="C93" s="39"/>
      <c r="D93" s="247" t="s">
        <v>91</v>
      </c>
      <c r="E93" s="248"/>
      <c r="F93" s="248"/>
      <c r="G93" s="248"/>
      <c r="H93" s="248"/>
      <c r="I93" s="248"/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39"/>
      <c r="AD93" s="39"/>
      <c r="AE93" s="39"/>
      <c r="AF93" s="39"/>
      <c r="AG93" s="245">
        <f>AG87*AS93</f>
        <v>0</v>
      </c>
      <c r="AH93" s="246"/>
      <c r="AI93" s="246"/>
      <c r="AJ93" s="246"/>
      <c r="AK93" s="246"/>
      <c r="AL93" s="246"/>
      <c r="AM93" s="246"/>
      <c r="AN93" s="246">
        <f>AG93+AV93</f>
        <v>0</v>
      </c>
      <c r="AO93" s="246"/>
      <c r="AP93" s="246"/>
      <c r="AQ93" s="40"/>
      <c r="AS93" s="109">
        <v>0</v>
      </c>
      <c r="AT93" s="110" t="s">
        <v>89</v>
      </c>
      <c r="AU93" s="110" t="s">
        <v>43</v>
      </c>
      <c r="AV93" s="111">
        <f>ROUND(IF(AU93="nulová",0,IF(OR(AU93="základní",AU93="zákl. přenesená"),AG93*L31,AG93*L32)),2)</f>
        <v>0</v>
      </c>
      <c r="BV93" s="22" t="s">
        <v>92</v>
      </c>
      <c r="BY93" s="108">
        <f>IF(AU93="základní",AV93,0)</f>
        <v>0</v>
      </c>
      <c r="BZ93" s="108">
        <f>IF(AU93="snížená",AV93,0)</f>
        <v>0</v>
      </c>
      <c r="CA93" s="108">
        <f>IF(AU93="zákl. přenesená",AV93,0)</f>
        <v>0</v>
      </c>
      <c r="CB93" s="108">
        <f>IF(AU93="sníž. přenesená",AV93,0)</f>
        <v>0</v>
      </c>
      <c r="CC93" s="108">
        <f>IF(AU93="nulová",AV93,0)</f>
        <v>0</v>
      </c>
      <c r="CD93" s="108">
        <f>IF(AU93="základní",AG93,0)</f>
        <v>0</v>
      </c>
      <c r="CE93" s="108">
        <f>IF(AU93="snížená",AG93,0)</f>
        <v>0</v>
      </c>
      <c r="CF93" s="108">
        <f>IF(AU93="zákl. přenesená",AG93,0)</f>
        <v>0</v>
      </c>
      <c r="CG93" s="108">
        <f>IF(AU93="sníž. přenesená",AG93,0)</f>
        <v>0</v>
      </c>
      <c r="CH93" s="108">
        <f>IF(AU93="nulová",AG93,0)</f>
        <v>0</v>
      </c>
      <c r="CI93" s="22">
        <f>IF(AU93="základní",1,IF(AU93="snížená",2,IF(AU93="zákl. přenesená",4,IF(AU93="sníž. přenesená",5,3))))</f>
        <v>1</v>
      </c>
      <c r="CJ93" s="22">
        <f>IF(AT93="stavební čast",1,IF(8893="investiční čast",2,3))</f>
        <v>1</v>
      </c>
      <c r="CK93" s="22" t="str">
        <f>IF(D93="Vyplň vlastní","","x")</f>
        <v/>
      </c>
    </row>
    <row r="94" spans="1:89" s="1" customFormat="1" ht="19.95" customHeight="1">
      <c r="B94" s="38"/>
      <c r="C94" s="39"/>
      <c r="D94" s="247" t="s">
        <v>91</v>
      </c>
      <c r="E94" s="248"/>
      <c r="F94" s="248"/>
      <c r="G94" s="248"/>
      <c r="H94" s="248"/>
      <c r="I94" s="248"/>
      <c r="J94" s="248"/>
      <c r="K94" s="248"/>
      <c r="L94" s="248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39"/>
      <c r="AD94" s="39"/>
      <c r="AE94" s="39"/>
      <c r="AF94" s="39"/>
      <c r="AG94" s="245">
        <f>AG87*AS94</f>
        <v>0</v>
      </c>
      <c r="AH94" s="246"/>
      <c r="AI94" s="246"/>
      <c r="AJ94" s="246"/>
      <c r="AK94" s="246"/>
      <c r="AL94" s="246"/>
      <c r="AM94" s="246"/>
      <c r="AN94" s="246">
        <f>AG94+AV94</f>
        <v>0</v>
      </c>
      <c r="AO94" s="246"/>
      <c r="AP94" s="246"/>
      <c r="AQ94" s="40"/>
      <c r="AS94" s="112">
        <v>0</v>
      </c>
      <c r="AT94" s="113" t="s">
        <v>89</v>
      </c>
      <c r="AU94" s="113" t="s">
        <v>43</v>
      </c>
      <c r="AV94" s="114">
        <f>ROUND(IF(AU94="nulová",0,IF(OR(AU94="základní",AU94="zákl. přenesená"),AG94*L31,AG94*L32)),2)</f>
        <v>0</v>
      </c>
      <c r="BV94" s="22" t="s">
        <v>92</v>
      </c>
      <c r="BY94" s="108">
        <f>IF(AU94="základní",AV94,0)</f>
        <v>0</v>
      </c>
      <c r="BZ94" s="108">
        <f>IF(AU94="snížená",AV94,0)</f>
        <v>0</v>
      </c>
      <c r="CA94" s="108">
        <f>IF(AU94="zákl. přenesená",AV94,0)</f>
        <v>0</v>
      </c>
      <c r="CB94" s="108">
        <f>IF(AU94="sníž. přenesená",AV94,0)</f>
        <v>0</v>
      </c>
      <c r="CC94" s="108">
        <f>IF(AU94="nulová",AV94,0)</f>
        <v>0</v>
      </c>
      <c r="CD94" s="108">
        <f>IF(AU94="základní",AG94,0)</f>
        <v>0</v>
      </c>
      <c r="CE94" s="108">
        <f>IF(AU94="snížená",AG94,0)</f>
        <v>0</v>
      </c>
      <c r="CF94" s="108">
        <f>IF(AU94="zákl. přenesená",AG94,0)</f>
        <v>0</v>
      </c>
      <c r="CG94" s="108">
        <f>IF(AU94="sníž. přenesená",AG94,0)</f>
        <v>0</v>
      </c>
      <c r="CH94" s="108">
        <f>IF(AU94="nulová",AG94,0)</f>
        <v>0</v>
      </c>
      <c r="CI94" s="22">
        <f>IF(AU94="základní",1,IF(AU94="snížená",2,IF(AU94="zákl. přenesená",4,IF(AU94="sníž. přenesená",5,3))))</f>
        <v>1</v>
      </c>
      <c r="CJ94" s="22">
        <f>IF(AT94="stavební čast",1,IF(8894="investiční čast",2,3))</f>
        <v>1</v>
      </c>
      <c r="CK94" s="22" t="str">
        <f>IF(D94="Vyplň vlastní","","x")</f>
        <v/>
      </c>
    </row>
    <row r="95" spans="1:89" s="1" customFormat="1" ht="10.8" customHeight="1"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40"/>
    </row>
    <row r="96" spans="1:89" s="1" customFormat="1" ht="30" customHeight="1">
      <c r="B96" s="38"/>
      <c r="C96" s="115" t="s">
        <v>93</v>
      </c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251">
        <f>ROUND(AG87+AG90,2)</f>
        <v>0</v>
      </c>
      <c r="AH96" s="251"/>
      <c r="AI96" s="251"/>
      <c r="AJ96" s="251"/>
      <c r="AK96" s="251"/>
      <c r="AL96" s="251"/>
      <c r="AM96" s="251"/>
      <c r="AN96" s="251">
        <f>AN87+AN90</f>
        <v>0</v>
      </c>
      <c r="AO96" s="251"/>
      <c r="AP96" s="251"/>
      <c r="AQ96" s="40"/>
    </row>
    <row r="97" spans="2:43" s="1" customFormat="1" ht="6.9" customHeight="1"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4"/>
    </row>
  </sheetData>
  <sheetProtection algorithmName="SHA-512" hashValue="LlbIEhEeqhoqROtQCo+z4v3dU5Zo3j9HFH9rt8wBLgKhbcLW26hrmKPlaogfwTmsLS1MdAiJ5hJl1X9vnCY14g==" saltValue="x9oV/JXLQJcLLu+uIx44LnjrVwMkenRMroORsJw173eacBLZz+Cn76llMz0Zx7L+TKGxkHpuKrM6QseRdQdDPA==" spinCount="10" sheet="1" objects="1" scenarios="1" formatColumns="0" formatRows="0"/>
  <mergeCells count="58">
    <mergeCell ref="AG90:AM90"/>
    <mergeCell ref="AN90:AP90"/>
    <mergeCell ref="AG96:AM96"/>
    <mergeCell ref="AN96:AP96"/>
    <mergeCell ref="AR2:BE2"/>
    <mergeCell ref="D93:AB93"/>
    <mergeCell ref="AG93:AM93"/>
    <mergeCell ref="AN93:AP93"/>
    <mergeCell ref="D94:AB94"/>
    <mergeCell ref="AG94:AM94"/>
    <mergeCell ref="AN94:AP94"/>
    <mergeCell ref="AG91:AM91"/>
    <mergeCell ref="AN91:AP91"/>
    <mergeCell ref="D92:AB92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y jsou hodnoty základní, snížená, zákl. přenesená, sníž. přenesená, nulová." sqref="AU91:AU95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1:AT95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Klatovy - Snižení energet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65"/>
  <sheetViews>
    <sheetView showGridLines="0" workbookViewId="0">
      <pane ySplit="1" topLeftCell="A958" activePane="bottomLeft" state="frozen"/>
      <selection pane="bottomLeft" activeCell="A964" sqref="A964:XFD964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>
      <c r="A1" s="117"/>
      <c r="B1" s="15"/>
      <c r="C1" s="15"/>
      <c r="D1" s="16" t="s">
        <v>1</v>
      </c>
      <c r="E1" s="15"/>
      <c r="F1" s="17" t="s">
        <v>94</v>
      </c>
      <c r="G1" s="17"/>
      <c r="H1" s="301" t="s">
        <v>95</v>
      </c>
      <c r="I1" s="301"/>
      <c r="J1" s="301"/>
      <c r="K1" s="301"/>
      <c r="L1" s="17" t="s">
        <v>96</v>
      </c>
      <c r="M1" s="15"/>
      <c r="N1" s="15"/>
      <c r="O1" s="16" t="s">
        <v>97</v>
      </c>
      <c r="P1" s="15"/>
      <c r="Q1" s="15"/>
      <c r="R1" s="15"/>
      <c r="S1" s="17" t="s">
        <v>98</v>
      </c>
      <c r="T1" s="17"/>
      <c r="U1" s="117"/>
      <c r="V1" s="117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" customHeight="1">
      <c r="C2" s="207" t="s">
        <v>7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S2" s="252" t="s">
        <v>8</v>
      </c>
      <c r="T2" s="253"/>
      <c r="U2" s="253"/>
      <c r="V2" s="253"/>
      <c r="W2" s="253"/>
      <c r="X2" s="253"/>
      <c r="Y2" s="253"/>
      <c r="Z2" s="253"/>
      <c r="AA2" s="253"/>
      <c r="AB2" s="253"/>
      <c r="AC2" s="253"/>
      <c r="AT2" s="22" t="s">
        <v>80</v>
      </c>
    </row>
    <row r="3" spans="1:66" ht="6.9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99</v>
      </c>
    </row>
    <row r="4" spans="1:66" ht="36.9" customHeight="1">
      <c r="B4" s="26"/>
      <c r="C4" s="209" t="s">
        <v>100</v>
      </c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7"/>
      <c r="T4" s="21" t="s">
        <v>13</v>
      </c>
      <c r="AT4" s="22" t="s">
        <v>6</v>
      </c>
    </row>
    <row r="5" spans="1:66" ht="6.9" customHeight="1">
      <c r="B5" s="2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</row>
    <row r="6" spans="1:66" s="1" customFormat="1" ht="32.85" customHeight="1">
      <c r="B6" s="38"/>
      <c r="C6" s="39"/>
      <c r="D6" s="32" t="s">
        <v>19</v>
      </c>
      <c r="E6" s="39"/>
      <c r="F6" s="215" t="s">
        <v>20</v>
      </c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39"/>
      <c r="R6" s="40"/>
    </row>
    <row r="7" spans="1:66" s="1" customFormat="1" ht="14.4" customHeight="1">
      <c r="B7" s="38"/>
      <c r="C7" s="39"/>
      <c r="D7" s="33" t="s">
        <v>21</v>
      </c>
      <c r="E7" s="39"/>
      <c r="F7" s="31" t="s">
        <v>22</v>
      </c>
      <c r="G7" s="39"/>
      <c r="H7" s="39"/>
      <c r="I7" s="39"/>
      <c r="J7" s="39"/>
      <c r="K7" s="39"/>
      <c r="L7" s="39"/>
      <c r="M7" s="33" t="s">
        <v>23</v>
      </c>
      <c r="N7" s="39"/>
      <c r="O7" s="31" t="s">
        <v>22</v>
      </c>
      <c r="P7" s="39"/>
      <c r="Q7" s="39"/>
      <c r="R7" s="40"/>
    </row>
    <row r="8" spans="1:66" s="1" customFormat="1" ht="14.4" customHeight="1">
      <c r="B8" s="38"/>
      <c r="C8" s="39"/>
      <c r="D8" s="33" t="s">
        <v>24</v>
      </c>
      <c r="E8" s="39"/>
      <c r="F8" s="31" t="s">
        <v>17</v>
      </c>
      <c r="G8" s="39"/>
      <c r="H8" s="39"/>
      <c r="I8" s="39"/>
      <c r="J8" s="39"/>
      <c r="K8" s="39"/>
      <c r="L8" s="39"/>
      <c r="M8" s="33" t="s">
        <v>25</v>
      </c>
      <c r="N8" s="39"/>
      <c r="O8" s="255" t="str">
        <f>'Rekapitulace stavby'!AN8</f>
        <v>13. 6. 2018</v>
      </c>
      <c r="P8" s="256"/>
      <c r="Q8" s="39"/>
      <c r="R8" s="40"/>
    </row>
    <row r="9" spans="1:66" s="1" customFormat="1" ht="10.8" customHeight="1">
      <c r="B9" s="3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1:66" s="1" customFormat="1" ht="14.4" customHeight="1">
      <c r="B10" s="38"/>
      <c r="C10" s="39"/>
      <c r="D10" s="33" t="s">
        <v>27</v>
      </c>
      <c r="E10" s="39"/>
      <c r="F10" s="39"/>
      <c r="G10" s="39"/>
      <c r="H10" s="39"/>
      <c r="I10" s="39"/>
      <c r="J10" s="39"/>
      <c r="K10" s="39"/>
      <c r="L10" s="39"/>
      <c r="M10" s="33" t="s">
        <v>28</v>
      </c>
      <c r="N10" s="39"/>
      <c r="O10" s="213" t="s">
        <v>22</v>
      </c>
      <c r="P10" s="213"/>
      <c r="Q10" s="39"/>
      <c r="R10" s="40"/>
    </row>
    <row r="11" spans="1:66" s="1" customFormat="1" ht="18" customHeight="1">
      <c r="B11" s="38"/>
      <c r="C11" s="39"/>
      <c r="D11" s="39"/>
      <c r="E11" s="31" t="s">
        <v>29</v>
      </c>
      <c r="F11" s="39"/>
      <c r="G11" s="39"/>
      <c r="H11" s="39"/>
      <c r="I11" s="39"/>
      <c r="J11" s="39"/>
      <c r="K11" s="39"/>
      <c r="L11" s="39"/>
      <c r="M11" s="33" t="s">
        <v>30</v>
      </c>
      <c r="N11" s="39"/>
      <c r="O11" s="213" t="s">
        <v>22</v>
      </c>
      <c r="P11" s="213"/>
      <c r="Q11" s="39"/>
      <c r="R11" s="40"/>
    </row>
    <row r="12" spans="1:66" s="1" customFormat="1" ht="6.9" customHeight="1"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40"/>
    </row>
    <row r="13" spans="1:66" s="1" customFormat="1" ht="14.4" customHeight="1">
      <c r="B13" s="38"/>
      <c r="C13" s="39"/>
      <c r="D13" s="33" t="s">
        <v>31</v>
      </c>
      <c r="E13" s="39"/>
      <c r="F13" s="39"/>
      <c r="G13" s="39"/>
      <c r="H13" s="39"/>
      <c r="I13" s="39"/>
      <c r="J13" s="39"/>
      <c r="K13" s="39"/>
      <c r="L13" s="39"/>
      <c r="M13" s="33" t="s">
        <v>28</v>
      </c>
      <c r="N13" s="39"/>
      <c r="O13" s="257" t="str">
        <f>IF('Rekapitulace stavby'!AN13="","",'Rekapitulace stavby'!AN13)</f>
        <v>Vyplň údaj</v>
      </c>
      <c r="P13" s="213"/>
      <c r="Q13" s="39"/>
      <c r="R13" s="40"/>
    </row>
    <row r="14" spans="1:66" s="1" customFormat="1" ht="18" customHeight="1">
      <c r="B14" s="38"/>
      <c r="C14" s="39"/>
      <c r="D14" s="39"/>
      <c r="E14" s="257" t="str">
        <f>IF('Rekapitulace stavby'!E14="","",'Rekapitulace stavby'!E14)</f>
        <v>Vyplň údaj</v>
      </c>
      <c r="F14" s="258"/>
      <c r="G14" s="258"/>
      <c r="H14" s="258"/>
      <c r="I14" s="258"/>
      <c r="J14" s="258"/>
      <c r="K14" s="258"/>
      <c r="L14" s="258"/>
      <c r="M14" s="33" t="s">
        <v>30</v>
      </c>
      <c r="N14" s="39"/>
      <c r="O14" s="257" t="str">
        <f>IF('Rekapitulace stavby'!AN14="","",'Rekapitulace stavby'!AN14)</f>
        <v>Vyplň údaj</v>
      </c>
      <c r="P14" s="213"/>
      <c r="Q14" s="39"/>
      <c r="R14" s="40"/>
    </row>
    <row r="15" spans="1:66" s="1" customFormat="1" ht="6.9" customHeight="1"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40"/>
    </row>
    <row r="16" spans="1:66" s="1" customFormat="1" ht="14.4" customHeight="1">
      <c r="B16" s="38"/>
      <c r="C16" s="39"/>
      <c r="D16" s="33" t="s">
        <v>33</v>
      </c>
      <c r="E16" s="39"/>
      <c r="F16" s="39"/>
      <c r="G16" s="39"/>
      <c r="H16" s="39"/>
      <c r="I16" s="39"/>
      <c r="J16" s="39"/>
      <c r="K16" s="39"/>
      <c r="L16" s="39"/>
      <c r="M16" s="33" t="s">
        <v>28</v>
      </c>
      <c r="N16" s="39"/>
      <c r="O16" s="213" t="s">
        <v>22</v>
      </c>
      <c r="P16" s="213"/>
      <c r="Q16" s="39"/>
      <c r="R16" s="40"/>
    </row>
    <row r="17" spans="2:18" s="1" customFormat="1" ht="18" customHeight="1">
      <c r="B17" s="38"/>
      <c r="C17" s="39"/>
      <c r="D17" s="39"/>
      <c r="E17" s="31" t="s">
        <v>34</v>
      </c>
      <c r="F17" s="39"/>
      <c r="G17" s="39"/>
      <c r="H17" s="39"/>
      <c r="I17" s="39"/>
      <c r="J17" s="39"/>
      <c r="K17" s="39"/>
      <c r="L17" s="39"/>
      <c r="M17" s="33" t="s">
        <v>30</v>
      </c>
      <c r="N17" s="39"/>
      <c r="O17" s="213" t="s">
        <v>22</v>
      </c>
      <c r="P17" s="213"/>
      <c r="Q17" s="39"/>
      <c r="R17" s="40"/>
    </row>
    <row r="18" spans="2:18" s="1" customFormat="1" ht="6.9" customHeight="1"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40"/>
    </row>
    <row r="19" spans="2:18" s="1" customFormat="1" ht="14.4" customHeight="1">
      <c r="B19" s="38"/>
      <c r="C19" s="39"/>
      <c r="D19" s="33" t="s">
        <v>36</v>
      </c>
      <c r="E19" s="39"/>
      <c r="F19" s="39"/>
      <c r="G19" s="39"/>
      <c r="H19" s="39"/>
      <c r="I19" s="39"/>
      <c r="J19" s="39"/>
      <c r="K19" s="39"/>
      <c r="L19" s="39"/>
      <c r="M19" s="33" t="s">
        <v>28</v>
      </c>
      <c r="N19" s="39"/>
      <c r="O19" s="213" t="s">
        <v>22</v>
      </c>
      <c r="P19" s="213"/>
      <c r="Q19" s="39"/>
      <c r="R19" s="40"/>
    </row>
    <row r="20" spans="2:18" s="1" customFormat="1" ht="18" customHeight="1">
      <c r="B20" s="38"/>
      <c r="C20" s="39"/>
      <c r="D20" s="39"/>
      <c r="E20" s="31" t="s">
        <v>37</v>
      </c>
      <c r="F20" s="39"/>
      <c r="G20" s="39"/>
      <c r="H20" s="39"/>
      <c r="I20" s="39"/>
      <c r="J20" s="39"/>
      <c r="K20" s="39"/>
      <c r="L20" s="39"/>
      <c r="M20" s="33" t="s">
        <v>30</v>
      </c>
      <c r="N20" s="39"/>
      <c r="O20" s="213" t="s">
        <v>22</v>
      </c>
      <c r="P20" s="213"/>
      <c r="Q20" s="39"/>
      <c r="R20" s="40"/>
    </row>
    <row r="21" spans="2:18" s="1" customFormat="1" ht="6.9" customHeight="1"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</row>
    <row r="22" spans="2:18" s="1" customFormat="1" ht="14.4" customHeight="1">
      <c r="B22" s="38"/>
      <c r="C22" s="39"/>
      <c r="D22" s="33" t="s">
        <v>38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6.5" customHeight="1">
      <c r="B23" s="38"/>
      <c r="C23" s="39"/>
      <c r="D23" s="39"/>
      <c r="E23" s="218" t="s">
        <v>22</v>
      </c>
      <c r="F23" s="218"/>
      <c r="G23" s="218"/>
      <c r="H23" s="218"/>
      <c r="I23" s="218"/>
      <c r="J23" s="218"/>
      <c r="K23" s="218"/>
      <c r="L23" s="218"/>
      <c r="M23" s="39"/>
      <c r="N23" s="39"/>
      <c r="O23" s="39"/>
      <c r="P23" s="39"/>
      <c r="Q23" s="39"/>
      <c r="R23" s="40"/>
    </row>
    <row r="24" spans="2:18" s="1" customFormat="1" ht="6.9" customHeight="1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/>
    </row>
    <row r="25" spans="2:18" s="1" customFormat="1" ht="6.9" customHeight="1">
      <c r="B25" s="38"/>
      <c r="C25" s="39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39"/>
      <c r="R25" s="40"/>
    </row>
    <row r="26" spans="2:18" s="1" customFormat="1" ht="14.4" customHeight="1">
      <c r="B26" s="38"/>
      <c r="C26" s="39"/>
      <c r="D26" s="118" t="s">
        <v>101</v>
      </c>
      <c r="E26" s="39"/>
      <c r="F26" s="39"/>
      <c r="G26" s="39"/>
      <c r="H26" s="39"/>
      <c r="I26" s="39"/>
      <c r="J26" s="39"/>
      <c r="K26" s="39"/>
      <c r="L26" s="39"/>
      <c r="M26" s="219">
        <f>N87</f>
        <v>0</v>
      </c>
      <c r="N26" s="219"/>
      <c r="O26" s="219"/>
      <c r="P26" s="219"/>
      <c r="Q26" s="39"/>
      <c r="R26" s="40"/>
    </row>
    <row r="27" spans="2:18" s="1" customFormat="1" ht="14.4" customHeight="1">
      <c r="B27" s="38"/>
      <c r="C27" s="39"/>
      <c r="D27" s="37" t="s">
        <v>88</v>
      </c>
      <c r="E27" s="39"/>
      <c r="F27" s="39"/>
      <c r="G27" s="39"/>
      <c r="H27" s="39"/>
      <c r="I27" s="39"/>
      <c r="J27" s="39"/>
      <c r="K27" s="39"/>
      <c r="L27" s="39"/>
      <c r="M27" s="219">
        <f>N117</f>
        <v>0</v>
      </c>
      <c r="N27" s="219"/>
      <c r="O27" s="219"/>
      <c r="P27" s="219"/>
      <c r="Q27" s="39"/>
      <c r="R27" s="40"/>
    </row>
    <row r="28" spans="2:18" s="1" customFormat="1" ht="6.9" customHeight="1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40"/>
    </row>
    <row r="29" spans="2:18" s="1" customFormat="1" ht="25.35" customHeight="1">
      <c r="B29" s="38"/>
      <c r="C29" s="39"/>
      <c r="D29" s="119" t="s">
        <v>41</v>
      </c>
      <c r="E29" s="39"/>
      <c r="F29" s="39"/>
      <c r="G29" s="39"/>
      <c r="H29" s="39"/>
      <c r="I29" s="39"/>
      <c r="J29" s="39"/>
      <c r="K29" s="39"/>
      <c r="L29" s="39"/>
      <c r="M29" s="259">
        <f>ROUND(M26+M27,2)</f>
        <v>0</v>
      </c>
      <c r="N29" s="254"/>
      <c r="O29" s="254"/>
      <c r="P29" s="254"/>
      <c r="Q29" s="39"/>
      <c r="R29" s="40"/>
    </row>
    <row r="30" spans="2:18" s="1" customFormat="1" ht="6.9" customHeight="1">
      <c r="B30" s="38"/>
      <c r="C30" s="39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9"/>
      <c r="R30" s="40"/>
    </row>
    <row r="31" spans="2:18" s="1" customFormat="1" ht="14.4" customHeight="1">
      <c r="B31" s="38"/>
      <c r="C31" s="39"/>
      <c r="D31" s="45" t="s">
        <v>42</v>
      </c>
      <c r="E31" s="45" t="s">
        <v>43</v>
      </c>
      <c r="F31" s="46">
        <v>0.21</v>
      </c>
      <c r="G31" s="120" t="s">
        <v>44</v>
      </c>
      <c r="H31" s="260">
        <f>(SUM(BE117:BE124)+SUM(BE141:BE963))</f>
        <v>0</v>
      </c>
      <c r="I31" s="254"/>
      <c r="J31" s="254"/>
      <c r="K31" s="39"/>
      <c r="L31" s="39"/>
      <c r="M31" s="260">
        <f>ROUND((SUM(BE117:BE124)+SUM(BE141:BE963)), 2)*F31</f>
        <v>0</v>
      </c>
      <c r="N31" s="254"/>
      <c r="O31" s="254"/>
      <c r="P31" s="254"/>
      <c r="Q31" s="39"/>
      <c r="R31" s="40"/>
    </row>
    <row r="32" spans="2:18" s="1" customFormat="1" ht="14.4" customHeight="1">
      <c r="B32" s="38"/>
      <c r="C32" s="39"/>
      <c r="D32" s="39"/>
      <c r="E32" s="45" t="s">
        <v>45</v>
      </c>
      <c r="F32" s="46">
        <v>0.15</v>
      </c>
      <c r="G32" s="120" t="s">
        <v>44</v>
      </c>
      <c r="H32" s="260">
        <f>(SUM(BF117:BF124)+SUM(BF141:BF963))</f>
        <v>0</v>
      </c>
      <c r="I32" s="254"/>
      <c r="J32" s="254"/>
      <c r="K32" s="39"/>
      <c r="L32" s="39"/>
      <c r="M32" s="260">
        <f>ROUND((SUM(BF117:BF124)+SUM(BF141:BF963)), 2)*F32</f>
        <v>0</v>
      </c>
      <c r="N32" s="254"/>
      <c r="O32" s="254"/>
      <c r="P32" s="254"/>
      <c r="Q32" s="39"/>
      <c r="R32" s="40"/>
    </row>
    <row r="33" spans="2:18" s="1" customFormat="1" ht="14.4" hidden="1" customHeight="1">
      <c r="B33" s="38"/>
      <c r="C33" s="39"/>
      <c r="D33" s="39"/>
      <c r="E33" s="45" t="s">
        <v>46</v>
      </c>
      <c r="F33" s="46">
        <v>0.21</v>
      </c>
      <c r="G33" s="120" t="s">
        <v>44</v>
      </c>
      <c r="H33" s="260">
        <f>(SUM(BG117:BG124)+SUM(BG141:BG963))</f>
        <v>0</v>
      </c>
      <c r="I33" s="254"/>
      <c r="J33" s="254"/>
      <c r="K33" s="39"/>
      <c r="L33" s="39"/>
      <c r="M33" s="260">
        <v>0</v>
      </c>
      <c r="N33" s="254"/>
      <c r="O33" s="254"/>
      <c r="P33" s="254"/>
      <c r="Q33" s="39"/>
      <c r="R33" s="40"/>
    </row>
    <row r="34" spans="2:18" s="1" customFormat="1" ht="14.4" hidden="1" customHeight="1">
      <c r="B34" s="38"/>
      <c r="C34" s="39"/>
      <c r="D34" s="39"/>
      <c r="E34" s="45" t="s">
        <v>47</v>
      </c>
      <c r="F34" s="46">
        <v>0.15</v>
      </c>
      <c r="G34" s="120" t="s">
        <v>44</v>
      </c>
      <c r="H34" s="260">
        <f>(SUM(BH117:BH124)+SUM(BH141:BH963))</f>
        <v>0</v>
      </c>
      <c r="I34" s="254"/>
      <c r="J34" s="254"/>
      <c r="K34" s="39"/>
      <c r="L34" s="39"/>
      <c r="M34" s="260">
        <v>0</v>
      </c>
      <c r="N34" s="254"/>
      <c r="O34" s="254"/>
      <c r="P34" s="254"/>
      <c r="Q34" s="39"/>
      <c r="R34" s="40"/>
    </row>
    <row r="35" spans="2:18" s="1" customFormat="1" ht="14.4" hidden="1" customHeight="1">
      <c r="B35" s="38"/>
      <c r="C35" s="39"/>
      <c r="D35" s="39"/>
      <c r="E35" s="45" t="s">
        <v>48</v>
      </c>
      <c r="F35" s="46">
        <v>0</v>
      </c>
      <c r="G35" s="120" t="s">
        <v>44</v>
      </c>
      <c r="H35" s="260">
        <f>(SUM(BI117:BI124)+SUM(BI141:BI963))</f>
        <v>0</v>
      </c>
      <c r="I35" s="254"/>
      <c r="J35" s="254"/>
      <c r="K35" s="39"/>
      <c r="L35" s="39"/>
      <c r="M35" s="260">
        <v>0</v>
      </c>
      <c r="N35" s="254"/>
      <c r="O35" s="254"/>
      <c r="P35" s="254"/>
      <c r="Q35" s="39"/>
      <c r="R35" s="40"/>
    </row>
    <row r="36" spans="2:18" s="1" customFormat="1" ht="6.9" customHeight="1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0"/>
    </row>
    <row r="37" spans="2:18" s="1" customFormat="1" ht="25.35" customHeight="1">
      <c r="B37" s="38"/>
      <c r="C37" s="116"/>
      <c r="D37" s="121" t="s">
        <v>49</v>
      </c>
      <c r="E37" s="82"/>
      <c r="F37" s="82"/>
      <c r="G37" s="122" t="s">
        <v>50</v>
      </c>
      <c r="H37" s="123" t="s">
        <v>51</v>
      </c>
      <c r="I37" s="82"/>
      <c r="J37" s="82"/>
      <c r="K37" s="82"/>
      <c r="L37" s="261">
        <f>SUM(M29:M35)</f>
        <v>0</v>
      </c>
      <c r="M37" s="261"/>
      <c r="N37" s="261"/>
      <c r="O37" s="261"/>
      <c r="P37" s="262"/>
      <c r="Q37" s="116"/>
      <c r="R37" s="40"/>
    </row>
    <row r="38" spans="2:18" s="1" customFormat="1" ht="14.4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/>
    </row>
    <row r="39" spans="2:18" s="1" customFormat="1" ht="14.4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ht="12">
      <c r="B40" s="2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7"/>
    </row>
    <row r="41" spans="2:18" ht="12" hidden="1"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7"/>
    </row>
    <row r="42" spans="2:18" ht="12" hidden="1"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/>
    </row>
    <row r="43" spans="2:18" ht="12" hidden="1"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/>
    </row>
    <row r="44" spans="2:18" ht="12" hidden="1">
      <c r="B44" s="26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/>
    </row>
    <row r="45" spans="2:18" ht="12" hidden="1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/>
    </row>
    <row r="46" spans="2:18" ht="12"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/>
    </row>
    <row r="47" spans="2:18" ht="12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7"/>
    </row>
    <row r="48" spans="2:18" ht="12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/>
    </row>
    <row r="49" spans="2:18" ht="12"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/>
    </row>
    <row r="50" spans="2:18" s="1" customFormat="1">
      <c r="B50" s="38"/>
      <c r="C50" s="39"/>
      <c r="D50" s="53" t="s">
        <v>52</v>
      </c>
      <c r="E50" s="54"/>
      <c r="F50" s="54"/>
      <c r="G50" s="54"/>
      <c r="H50" s="55"/>
      <c r="I50" s="39"/>
      <c r="J50" s="53" t="s">
        <v>53</v>
      </c>
      <c r="K50" s="54"/>
      <c r="L50" s="54"/>
      <c r="M50" s="54"/>
      <c r="N50" s="54"/>
      <c r="O50" s="54"/>
      <c r="P50" s="55"/>
      <c r="Q50" s="39"/>
      <c r="R50" s="40"/>
    </row>
    <row r="51" spans="2:18" ht="12">
      <c r="B51" s="26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7"/>
    </row>
    <row r="52" spans="2:18" ht="12">
      <c r="B52" s="26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7"/>
    </row>
    <row r="53" spans="2:18" ht="12">
      <c r="B53" s="26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7"/>
    </row>
    <row r="54" spans="2:18" ht="12">
      <c r="B54" s="26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7"/>
    </row>
    <row r="55" spans="2:18" ht="12">
      <c r="B55" s="26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7"/>
    </row>
    <row r="56" spans="2:18" ht="12">
      <c r="B56" s="26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7"/>
    </row>
    <row r="57" spans="2:18" ht="12">
      <c r="B57" s="26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7"/>
    </row>
    <row r="58" spans="2:18" ht="12">
      <c r="B58" s="26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7"/>
    </row>
    <row r="59" spans="2:18" s="1" customFormat="1">
      <c r="B59" s="38"/>
      <c r="C59" s="39"/>
      <c r="D59" s="58" t="s">
        <v>54</v>
      </c>
      <c r="E59" s="59"/>
      <c r="F59" s="59"/>
      <c r="G59" s="60" t="s">
        <v>55</v>
      </c>
      <c r="H59" s="61"/>
      <c r="I59" s="39"/>
      <c r="J59" s="58" t="s">
        <v>54</v>
      </c>
      <c r="K59" s="59"/>
      <c r="L59" s="59"/>
      <c r="M59" s="59"/>
      <c r="N59" s="60" t="s">
        <v>55</v>
      </c>
      <c r="O59" s="59"/>
      <c r="P59" s="61"/>
      <c r="Q59" s="39"/>
      <c r="R59" s="40"/>
    </row>
    <row r="60" spans="2:18" ht="12">
      <c r="B60" s="2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/>
    </row>
    <row r="61" spans="2:18" s="1" customFormat="1">
      <c r="B61" s="38"/>
      <c r="C61" s="39"/>
      <c r="D61" s="53" t="s">
        <v>56</v>
      </c>
      <c r="E61" s="54"/>
      <c r="F61" s="54"/>
      <c r="G61" s="54"/>
      <c r="H61" s="55"/>
      <c r="I61" s="39"/>
      <c r="J61" s="53" t="s">
        <v>57</v>
      </c>
      <c r="K61" s="54"/>
      <c r="L61" s="54"/>
      <c r="M61" s="54"/>
      <c r="N61" s="54"/>
      <c r="O61" s="54"/>
      <c r="P61" s="55"/>
      <c r="Q61" s="39"/>
      <c r="R61" s="40"/>
    </row>
    <row r="62" spans="2:18" ht="12">
      <c r="B62" s="26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7"/>
    </row>
    <row r="63" spans="2:18" ht="12">
      <c r="B63" s="26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7"/>
    </row>
    <row r="64" spans="2:18" ht="12">
      <c r="B64" s="26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7"/>
    </row>
    <row r="65" spans="2:21" ht="12">
      <c r="B65" s="26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7"/>
    </row>
    <row r="66" spans="2:21" ht="12">
      <c r="B66" s="26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7"/>
    </row>
    <row r="67" spans="2:21" ht="12">
      <c r="B67" s="26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7"/>
    </row>
    <row r="68" spans="2:21" ht="12">
      <c r="B68" s="26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7"/>
    </row>
    <row r="69" spans="2:21" ht="12">
      <c r="B69" s="26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7"/>
    </row>
    <row r="70" spans="2:21" s="1" customFormat="1">
      <c r="B70" s="38"/>
      <c r="C70" s="39"/>
      <c r="D70" s="58" t="s">
        <v>54</v>
      </c>
      <c r="E70" s="59"/>
      <c r="F70" s="59"/>
      <c r="G70" s="60" t="s">
        <v>55</v>
      </c>
      <c r="H70" s="61"/>
      <c r="I70" s="39"/>
      <c r="J70" s="58" t="s">
        <v>54</v>
      </c>
      <c r="K70" s="59"/>
      <c r="L70" s="59"/>
      <c r="M70" s="59"/>
      <c r="N70" s="60" t="s">
        <v>55</v>
      </c>
      <c r="O70" s="59"/>
      <c r="P70" s="61"/>
      <c r="Q70" s="39"/>
      <c r="R70" s="40"/>
    </row>
    <row r="71" spans="2:21" s="1" customFormat="1" ht="14.4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21" s="1" customFormat="1" ht="6.9" customHeight="1">
      <c r="B75" s="124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6"/>
    </row>
    <row r="76" spans="2:21" s="1" customFormat="1" ht="36.9" customHeight="1">
      <c r="B76" s="38"/>
      <c r="C76" s="209" t="s">
        <v>102</v>
      </c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40"/>
      <c r="T76" s="127"/>
      <c r="U76" s="127"/>
    </row>
    <row r="77" spans="2:21" s="1" customFormat="1" ht="6.9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  <c r="T77" s="127"/>
      <c r="U77" s="127"/>
    </row>
    <row r="78" spans="2:21" s="1" customFormat="1" ht="36.9" customHeight="1">
      <c r="B78" s="38"/>
      <c r="C78" s="72" t="s">
        <v>19</v>
      </c>
      <c r="D78" s="39"/>
      <c r="E78" s="39"/>
      <c r="F78" s="229" t="str">
        <f>F6</f>
        <v>Snižení energetické náročnosti budovy divadla v Klatovech</v>
      </c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39"/>
      <c r="R78" s="40"/>
      <c r="T78" s="127"/>
      <c r="U78" s="127"/>
    </row>
    <row r="79" spans="2:21" s="1" customFormat="1" ht="6.9" customHeight="1"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40"/>
      <c r="T79" s="127"/>
      <c r="U79" s="127"/>
    </row>
    <row r="80" spans="2:21" s="1" customFormat="1" ht="18" customHeight="1">
      <c r="B80" s="38"/>
      <c r="C80" s="33" t="s">
        <v>24</v>
      </c>
      <c r="D80" s="39"/>
      <c r="E80" s="39"/>
      <c r="F80" s="31" t="str">
        <f>F8</f>
        <v>Klatovy</v>
      </c>
      <c r="G80" s="39"/>
      <c r="H80" s="39"/>
      <c r="I80" s="39"/>
      <c r="J80" s="39"/>
      <c r="K80" s="33" t="s">
        <v>25</v>
      </c>
      <c r="L80" s="39"/>
      <c r="M80" s="256" t="str">
        <f>IF(O8="","",O8)</f>
        <v>13. 6. 2018</v>
      </c>
      <c r="N80" s="256"/>
      <c r="O80" s="256"/>
      <c r="P80" s="256"/>
      <c r="Q80" s="39"/>
      <c r="R80" s="40"/>
      <c r="T80" s="127"/>
      <c r="U80" s="127"/>
    </row>
    <row r="81" spans="2:47" s="1" customFormat="1" ht="6.9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0"/>
      <c r="T81" s="127"/>
      <c r="U81" s="127"/>
    </row>
    <row r="82" spans="2:47" s="1" customFormat="1" ht="13.2">
      <c r="B82" s="38"/>
      <c r="C82" s="33" t="s">
        <v>27</v>
      </c>
      <c r="D82" s="39"/>
      <c r="E82" s="39"/>
      <c r="F82" s="31" t="str">
        <f>E11</f>
        <v>Město Klatovy, náměstí Míru 62, Klatovy</v>
      </c>
      <c r="G82" s="39"/>
      <c r="H82" s="39"/>
      <c r="I82" s="39"/>
      <c r="J82" s="39"/>
      <c r="K82" s="33" t="s">
        <v>33</v>
      </c>
      <c r="L82" s="39"/>
      <c r="M82" s="213" t="str">
        <f>E17</f>
        <v>Energy Benefit Centre a.s.</v>
      </c>
      <c r="N82" s="213"/>
      <c r="O82" s="213"/>
      <c r="P82" s="213"/>
      <c r="Q82" s="213"/>
      <c r="R82" s="40"/>
      <c r="T82" s="127"/>
      <c r="U82" s="127"/>
    </row>
    <row r="83" spans="2:47" s="1" customFormat="1" ht="14.4" customHeight="1">
      <c r="B83" s="38"/>
      <c r="C83" s="33" t="s">
        <v>31</v>
      </c>
      <c r="D83" s="39"/>
      <c r="E83" s="39"/>
      <c r="F83" s="31" t="str">
        <f>IF(E14="","",E14)</f>
        <v>Vyplň údaj</v>
      </c>
      <c r="G83" s="39"/>
      <c r="H83" s="39"/>
      <c r="I83" s="39"/>
      <c r="J83" s="39"/>
      <c r="K83" s="33" t="s">
        <v>36</v>
      </c>
      <c r="L83" s="39"/>
      <c r="M83" s="213" t="str">
        <f>E20</f>
        <v>Lenka Jandová</v>
      </c>
      <c r="N83" s="213"/>
      <c r="O83" s="213"/>
      <c r="P83" s="213"/>
      <c r="Q83" s="213"/>
      <c r="R83" s="40"/>
      <c r="T83" s="127"/>
      <c r="U83" s="127"/>
    </row>
    <row r="84" spans="2:47" s="1" customFormat="1" ht="10.35" customHeight="1"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40"/>
      <c r="T84" s="127"/>
      <c r="U84" s="127"/>
    </row>
    <row r="85" spans="2:47" s="1" customFormat="1" ht="29.25" customHeight="1">
      <c r="B85" s="38"/>
      <c r="C85" s="263" t="s">
        <v>103</v>
      </c>
      <c r="D85" s="264"/>
      <c r="E85" s="264"/>
      <c r="F85" s="264"/>
      <c r="G85" s="264"/>
      <c r="H85" s="116"/>
      <c r="I85" s="116"/>
      <c r="J85" s="116"/>
      <c r="K85" s="116"/>
      <c r="L85" s="116"/>
      <c r="M85" s="116"/>
      <c r="N85" s="263" t="s">
        <v>104</v>
      </c>
      <c r="O85" s="264"/>
      <c r="P85" s="264"/>
      <c r="Q85" s="264"/>
      <c r="R85" s="40"/>
      <c r="T85" s="127"/>
      <c r="U85" s="127"/>
    </row>
    <row r="86" spans="2:47" s="1" customFormat="1" ht="10.35" customHeight="1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40"/>
      <c r="T86" s="127"/>
      <c r="U86" s="127"/>
    </row>
    <row r="87" spans="2:47" s="1" customFormat="1" ht="29.25" customHeight="1">
      <c r="B87" s="38"/>
      <c r="C87" s="128" t="s">
        <v>105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250">
        <f>N141</f>
        <v>0</v>
      </c>
      <c r="O87" s="265"/>
      <c r="P87" s="265"/>
      <c r="Q87" s="265"/>
      <c r="R87" s="40"/>
      <c r="T87" s="127"/>
      <c r="U87" s="127"/>
      <c r="AU87" s="22" t="s">
        <v>106</v>
      </c>
    </row>
    <row r="88" spans="2:47" s="6" customFormat="1" ht="24.9" customHeight="1">
      <c r="B88" s="129"/>
      <c r="C88" s="130"/>
      <c r="D88" s="131" t="s">
        <v>107</v>
      </c>
      <c r="E88" s="130"/>
      <c r="F88" s="130"/>
      <c r="G88" s="130"/>
      <c r="H88" s="130"/>
      <c r="I88" s="130"/>
      <c r="J88" s="130"/>
      <c r="K88" s="130"/>
      <c r="L88" s="130"/>
      <c r="M88" s="130"/>
      <c r="N88" s="266">
        <f>N142</f>
        <v>0</v>
      </c>
      <c r="O88" s="267"/>
      <c r="P88" s="267"/>
      <c r="Q88" s="267"/>
      <c r="R88" s="132"/>
      <c r="T88" s="133"/>
      <c r="U88" s="133"/>
    </row>
    <row r="89" spans="2:47" s="7" customFormat="1" ht="19.95" customHeight="1">
      <c r="B89" s="134"/>
      <c r="C89" s="135"/>
      <c r="D89" s="104" t="s">
        <v>108</v>
      </c>
      <c r="E89" s="135"/>
      <c r="F89" s="135"/>
      <c r="G89" s="135"/>
      <c r="H89" s="135"/>
      <c r="I89" s="135"/>
      <c r="J89" s="135"/>
      <c r="K89" s="135"/>
      <c r="L89" s="135"/>
      <c r="M89" s="135"/>
      <c r="N89" s="246">
        <f>N143</f>
        <v>0</v>
      </c>
      <c r="O89" s="268"/>
      <c r="P89" s="268"/>
      <c r="Q89" s="268"/>
      <c r="R89" s="136"/>
      <c r="T89" s="137"/>
      <c r="U89" s="137"/>
    </row>
    <row r="90" spans="2:47" s="7" customFormat="1" ht="19.95" customHeight="1">
      <c r="B90" s="134"/>
      <c r="C90" s="135"/>
      <c r="D90" s="104" t="s">
        <v>109</v>
      </c>
      <c r="E90" s="135"/>
      <c r="F90" s="135"/>
      <c r="G90" s="135"/>
      <c r="H90" s="135"/>
      <c r="I90" s="135"/>
      <c r="J90" s="135"/>
      <c r="K90" s="135"/>
      <c r="L90" s="135"/>
      <c r="M90" s="135"/>
      <c r="N90" s="246">
        <f>N177</f>
        <v>0</v>
      </c>
      <c r="O90" s="268"/>
      <c r="P90" s="268"/>
      <c r="Q90" s="268"/>
      <c r="R90" s="136"/>
      <c r="T90" s="137"/>
      <c r="U90" s="137"/>
    </row>
    <row r="91" spans="2:47" s="7" customFormat="1" ht="19.95" customHeight="1">
      <c r="B91" s="134"/>
      <c r="C91" s="135"/>
      <c r="D91" s="104" t="s">
        <v>110</v>
      </c>
      <c r="E91" s="135"/>
      <c r="F91" s="135"/>
      <c r="G91" s="135"/>
      <c r="H91" s="135"/>
      <c r="I91" s="135"/>
      <c r="J91" s="135"/>
      <c r="K91" s="135"/>
      <c r="L91" s="135"/>
      <c r="M91" s="135"/>
      <c r="N91" s="246">
        <f>N186</f>
        <v>0</v>
      </c>
      <c r="O91" s="268"/>
      <c r="P91" s="268"/>
      <c r="Q91" s="268"/>
      <c r="R91" s="136"/>
      <c r="T91" s="137"/>
      <c r="U91" s="137"/>
    </row>
    <row r="92" spans="2:47" s="7" customFormat="1" ht="19.95" customHeight="1">
      <c r="B92" s="134"/>
      <c r="C92" s="135"/>
      <c r="D92" s="104" t="s">
        <v>111</v>
      </c>
      <c r="E92" s="135"/>
      <c r="F92" s="135"/>
      <c r="G92" s="135"/>
      <c r="H92" s="135"/>
      <c r="I92" s="135"/>
      <c r="J92" s="135"/>
      <c r="K92" s="135"/>
      <c r="L92" s="135"/>
      <c r="M92" s="135"/>
      <c r="N92" s="246">
        <f>N212</f>
        <v>0</v>
      </c>
      <c r="O92" s="268"/>
      <c r="P92" s="268"/>
      <c r="Q92" s="268"/>
      <c r="R92" s="136"/>
      <c r="T92" s="137"/>
      <c r="U92" s="137"/>
    </row>
    <row r="93" spans="2:47" s="7" customFormat="1" ht="19.95" customHeight="1">
      <c r="B93" s="134"/>
      <c r="C93" s="135"/>
      <c r="D93" s="104" t="s">
        <v>112</v>
      </c>
      <c r="E93" s="135"/>
      <c r="F93" s="135"/>
      <c r="G93" s="135"/>
      <c r="H93" s="135"/>
      <c r="I93" s="135"/>
      <c r="J93" s="135"/>
      <c r="K93" s="135"/>
      <c r="L93" s="135"/>
      <c r="M93" s="135"/>
      <c r="N93" s="246">
        <f>N221</f>
        <v>0</v>
      </c>
      <c r="O93" s="268"/>
      <c r="P93" s="268"/>
      <c r="Q93" s="268"/>
      <c r="R93" s="136"/>
      <c r="T93" s="137"/>
      <c r="U93" s="137"/>
    </row>
    <row r="94" spans="2:47" s="7" customFormat="1" ht="19.95" customHeight="1">
      <c r="B94" s="134"/>
      <c r="C94" s="135"/>
      <c r="D94" s="104" t="s">
        <v>113</v>
      </c>
      <c r="E94" s="135"/>
      <c r="F94" s="135"/>
      <c r="G94" s="135"/>
      <c r="H94" s="135"/>
      <c r="I94" s="135"/>
      <c r="J94" s="135"/>
      <c r="K94" s="135"/>
      <c r="L94" s="135"/>
      <c r="M94" s="135"/>
      <c r="N94" s="246">
        <f>N227</f>
        <v>0</v>
      </c>
      <c r="O94" s="268"/>
      <c r="P94" s="268"/>
      <c r="Q94" s="268"/>
      <c r="R94" s="136"/>
      <c r="T94" s="137"/>
      <c r="U94" s="137"/>
    </row>
    <row r="95" spans="2:47" s="7" customFormat="1" ht="19.95" customHeight="1">
      <c r="B95" s="134"/>
      <c r="C95" s="135"/>
      <c r="D95" s="104" t="s">
        <v>114</v>
      </c>
      <c r="E95" s="135"/>
      <c r="F95" s="135"/>
      <c r="G95" s="135"/>
      <c r="H95" s="135"/>
      <c r="I95" s="135"/>
      <c r="J95" s="135"/>
      <c r="K95" s="135"/>
      <c r="L95" s="135"/>
      <c r="M95" s="135"/>
      <c r="N95" s="246">
        <f>N440</f>
        <v>0</v>
      </c>
      <c r="O95" s="268"/>
      <c r="P95" s="268"/>
      <c r="Q95" s="268"/>
      <c r="R95" s="136"/>
      <c r="T95" s="137"/>
      <c r="U95" s="137"/>
    </row>
    <row r="96" spans="2:47" s="7" customFormat="1" ht="19.95" customHeight="1">
      <c r="B96" s="134"/>
      <c r="C96" s="135"/>
      <c r="D96" s="104" t="s">
        <v>115</v>
      </c>
      <c r="E96" s="135"/>
      <c r="F96" s="135"/>
      <c r="G96" s="135"/>
      <c r="H96" s="135"/>
      <c r="I96" s="135"/>
      <c r="J96" s="135"/>
      <c r="K96" s="135"/>
      <c r="L96" s="135"/>
      <c r="M96" s="135"/>
      <c r="N96" s="246">
        <f>N442</f>
        <v>0</v>
      </c>
      <c r="O96" s="268"/>
      <c r="P96" s="268"/>
      <c r="Q96" s="268"/>
      <c r="R96" s="136"/>
      <c r="T96" s="137"/>
      <c r="U96" s="137"/>
    </row>
    <row r="97" spans="2:21" s="7" customFormat="1" ht="19.95" customHeight="1">
      <c r="B97" s="134"/>
      <c r="C97" s="135"/>
      <c r="D97" s="104" t="s">
        <v>116</v>
      </c>
      <c r="E97" s="135"/>
      <c r="F97" s="135"/>
      <c r="G97" s="135"/>
      <c r="H97" s="135"/>
      <c r="I97" s="135"/>
      <c r="J97" s="135"/>
      <c r="K97" s="135"/>
      <c r="L97" s="135"/>
      <c r="M97" s="135"/>
      <c r="N97" s="246">
        <f>N569</f>
        <v>0</v>
      </c>
      <c r="O97" s="268"/>
      <c r="P97" s="268"/>
      <c r="Q97" s="268"/>
      <c r="R97" s="136"/>
      <c r="T97" s="137"/>
      <c r="U97" s="137"/>
    </row>
    <row r="98" spans="2:21" s="7" customFormat="1" ht="19.95" customHeight="1">
      <c r="B98" s="134"/>
      <c r="C98" s="135"/>
      <c r="D98" s="104" t="s">
        <v>117</v>
      </c>
      <c r="E98" s="135"/>
      <c r="F98" s="135"/>
      <c r="G98" s="135"/>
      <c r="H98" s="135"/>
      <c r="I98" s="135"/>
      <c r="J98" s="135"/>
      <c r="K98" s="135"/>
      <c r="L98" s="135"/>
      <c r="M98" s="135"/>
      <c r="N98" s="246">
        <f>N580</f>
        <v>0</v>
      </c>
      <c r="O98" s="268"/>
      <c r="P98" s="268"/>
      <c r="Q98" s="268"/>
      <c r="R98" s="136"/>
      <c r="T98" s="137"/>
      <c r="U98" s="137"/>
    </row>
    <row r="99" spans="2:21" s="6" customFormat="1" ht="24.9" customHeight="1">
      <c r="B99" s="129"/>
      <c r="C99" s="130"/>
      <c r="D99" s="131" t="s">
        <v>118</v>
      </c>
      <c r="E99" s="130"/>
      <c r="F99" s="130"/>
      <c r="G99" s="130"/>
      <c r="H99" s="130"/>
      <c r="I99" s="130"/>
      <c r="J99" s="130"/>
      <c r="K99" s="130"/>
      <c r="L99" s="130"/>
      <c r="M99" s="130"/>
      <c r="N99" s="266">
        <f>N582</f>
        <v>0</v>
      </c>
      <c r="O99" s="267"/>
      <c r="P99" s="267"/>
      <c r="Q99" s="267"/>
      <c r="R99" s="132"/>
      <c r="T99" s="133"/>
      <c r="U99" s="133"/>
    </row>
    <row r="100" spans="2:21" s="7" customFormat="1" ht="19.95" customHeight="1">
      <c r="B100" s="134"/>
      <c r="C100" s="135"/>
      <c r="D100" s="104" t="s">
        <v>119</v>
      </c>
      <c r="E100" s="135"/>
      <c r="F100" s="135"/>
      <c r="G100" s="135"/>
      <c r="H100" s="135"/>
      <c r="I100" s="135"/>
      <c r="J100" s="135"/>
      <c r="K100" s="135"/>
      <c r="L100" s="135"/>
      <c r="M100" s="135"/>
      <c r="N100" s="246">
        <f>N583</f>
        <v>0</v>
      </c>
      <c r="O100" s="268"/>
      <c r="P100" s="268"/>
      <c r="Q100" s="268"/>
      <c r="R100" s="136"/>
      <c r="T100" s="137"/>
      <c r="U100" s="137"/>
    </row>
    <row r="101" spans="2:21" s="7" customFormat="1" ht="19.95" customHeight="1">
      <c r="B101" s="134"/>
      <c r="C101" s="135"/>
      <c r="D101" s="104" t="s">
        <v>120</v>
      </c>
      <c r="E101" s="135"/>
      <c r="F101" s="135"/>
      <c r="G101" s="135"/>
      <c r="H101" s="135"/>
      <c r="I101" s="135"/>
      <c r="J101" s="135"/>
      <c r="K101" s="135"/>
      <c r="L101" s="135"/>
      <c r="M101" s="135"/>
      <c r="N101" s="246">
        <f>N618</f>
        <v>0</v>
      </c>
      <c r="O101" s="268"/>
      <c r="P101" s="268"/>
      <c r="Q101" s="268"/>
      <c r="R101" s="136"/>
      <c r="T101" s="137"/>
      <c r="U101" s="137"/>
    </row>
    <row r="102" spans="2:21" s="7" customFormat="1" ht="19.95" customHeight="1">
      <c r="B102" s="134"/>
      <c r="C102" s="135"/>
      <c r="D102" s="104" t="s">
        <v>121</v>
      </c>
      <c r="E102" s="135"/>
      <c r="F102" s="135"/>
      <c r="G102" s="135"/>
      <c r="H102" s="135"/>
      <c r="I102" s="135"/>
      <c r="J102" s="135"/>
      <c r="K102" s="135"/>
      <c r="L102" s="135"/>
      <c r="M102" s="135"/>
      <c r="N102" s="246">
        <f>N632</f>
        <v>0</v>
      </c>
      <c r="O102" s="268"/>
      <c r="P102" s="268"/>
      <c r="Q102" s="268"/>
      <c r="R102" s="136"/>
      <c r="T102" s="137"/>
      <c r="U102" s="137"/>
    </row>
    <row r="103" spans="2:21" s="7" customFormat="1" ht="19.95" customHeight="1">
      <c r="B103" s="134"/>
      <c r="C103" s="135"/>
      <c r="D103" s="104" t="s">
        <v>122</v>
      </c>
      <c r="E103" s="135"/>
      <c r="F103" s="135"/>
      <c r="G103" s="135"/>
      <c r="H103" s="135"/>
      <c r="I103" s="135"/>
      <c r="J103" s="135"/>
      <c r="K103" s="135"/>
      <c r="L103" s="135"/>
      <c r="M103" s="135"/>
      <c r="N103" s="246">
        <f>N674</f>
        <v>0</v>
      </c>
      <c r="O103" s="268"/>
      <c r="P103" s="268"/>
      <c r="Q103" s="268"/>
      <c r="R103" s="136"/>
      <c r="T103" s="137"/>
      <c r="U103" s="137"/>
    </row>
    <row r="104" spans="2:21" s="7" customFormat="1" ht="19.95" customHeight="1">
      <c r="B104" s="134"/>
      <c r="C104" s="135"/>
      <c r="D104" s="104" t="s">
        <v>123</v>
      </c>
      <c r="E104" s="135"/>
      <c r="F104" s="135"/>
      <c r="G104" s="135"/>
      <c r="H104" s="135"/>
      <c r="I104" s="135"/>
      <c r="J104" s="135"/>
      <c r="K104" s="135"/>
      <c r="L104" s="135"/>
      <c r="M104" s="135"/>
      <c r="N104" s="246">
        <f>N679</f>
        <v>0</v>
      </c>
      <c r="O104" s="268"/>
      <c r="P104" s="268"/>
      <c r="Q104" s="268"/>
      <c r="R104" s="136"/>
      <c r="T104" s="137"/>
      <c r="U104" s="137"/>
    </row>
    <row r="105" spans="2:21" s="7" customFormat="1" ht="19.95" customHeight="1">
      <c r="B105" s="134"/>
      <c r="C105" s="135"/>
      <c r="D105" s="104" t="s">
        <v>124</v>
      </c>
      <c r="E105" s="135"/>
      <c r="F105" s="135"/>
      <c r="G105" s="135"/>
      <c r="H105" s="135"/>
      <c r="I105" s="135"/>
      <c r="J105" s="135"/>
      <c r="K105" s="135"/>
      <c r="L105" s="135"/>
      <c r="M105" s="135"/>
      <c r="N105" s="246">
        <f>N683</f>
        <v>0</v>
      </c>
      <c r="O105" s="268"/>
      <c r="P105" s="268"/>
      <c r="Q105" s="268"/>
      <c r="R105" s="136"/>
      <c r="T105" s="137"/>
      <c r="U105" s="137"/>
    </row>
    <row r="106" spans="2:21" s="7" customFormat="1" ht="19.95" customHeight="1">
      <c r="B106" s="134"/>
      <c r="C106" s="135"/>
      <c r="D106" s="104" t="s">
        <v>125</v>
      </c>
      <c r="E106" s="135"/>
      <c r="F106" s="135"/>
      <c r="G106" s="135"/>
      <c r="H106" s="135"/>
      <c r="I106" s="135"/>
      <c r="J106" s="135"/>
      <c r="K106" s="135"/>
      <c r="L106" s="135"/>
      <c r="M106" s="135"/>
      <c r="N106" s="246">
        <f>N703</f>
        <v>0</v>
      </c>
      <c r="O106" s="268"/>
      <c r="P106" s="268"/>
      <c r="Q106" s="268"/>
      <c r="R106" s="136"/>
      <c r="T106" s="137"/>
      <c r="U106" s="137"/>
    </row>
    <row r="107" spans="2:21" s="7" customFormat="1" ht="19.95" customHeight="1">
      <c r="B107" s="134"/>
      <c r="C107" s="135"/>
      <c r="D107" s="104" t="s">
        <v>126</v>
      </c>
      <c r="E107" s="135"/>
      <c r="F107" s="135"/>
      <c r="G107" s="135"/>
      <c r="H107" s="135"/>
      <c r="I107" s="135"/>
      <c r="J107" s="135"/>
      <c r="K107" s="135"/>
      <c r="L107" s="135"/>
      <c r="M107" s="135"/>
      <c r="N107" s="246">
        <f>N790</f>
        <v>0</v>
      </c>
      <c r="O107" s="268"/>
      <c r="P107" s="268"/>
      <c r="Q107" s="268"/>
      <c r="R107" s="136"/>
      <c r="T107" s="137"/>
      <c r="U107" s="137"/>
    </row>
    <row r="108" spans="2:21" s="7" customFormat="1" ht="19.95" customHeight="1">
      <c r="B108" s="134"/>
      <c r="C108" s="135"/>
      <c r="D108" s="104" t="s">
        <v>127</v>
      </c>
      <c r="E108" s="135"/>
      <c r="F108" s="135"/>
      <c r="G108" s="135"/>
      <c r="H108" s="135"/>
      <c r="I108" s="135"/>
      <c r="J108" s="135"/>
      <c r="K108" s="135"/>
      <c r="L108" s="135"/>
      <c r="M108" s="135"/>
      <c r="N108" s="246">
        <f>N845</f>
        <v>0</v>
      </c>
      <c r="O108" s="268"/>
      <c r="P108" s="268"/>
      <c r="Q108" s="268"/>
      <c r="R108" s="136"/>
      <c r="T108" s="137"/>
      <c r="U108" s="137"/>
    </row>
    <row r="109" spans="2:21" s="7" customFormat="1" ht="19.95" customHeight="1">
      <c r="B109" s="134"/>
      <c r="C109" s="135"/>
      <c r="D109" s="104" t="s">
        <v>128</v>
      </c>
      <c r="E109" s="135"/>
      <c r="F109" s="135"/>
      <c r="G109" s="135"/>
      <c r="H109" s="135"/>
      <c r="I109" s="135"/>
      <c r="J109" s="135"/>
      <c r="K109" s="135"/>
      <c r="L109" s="135"/>
      <c r="M109" s="135"/>
      <c r="N109" s="246">
        <f>N876</f>
        <v>0</v>
      </c>
      <c r="O109" s="268"/>
      <c r="P109" s="268"/>
      <c r="Q109" s="268"/>
      <c r="R109" s="136"/>
      <c r="T109" s="137"/>
      <c r="U109" s="137"/>
    </row>
    <row r="110" spans="2:21" s="7" customFormat="1" ht="19.95" customHeight="1">
      <c r="B110" s="134"/>
      <c r="C110" s="135"/>
      <c r="D110" s="104" t="s">
        <v>129</v>
      </c>
      <c r="E110" s="135"/>
      <c r="F110" s="135"/>
      <c r="G110" s="135"/>
      <c r="H110" s="135"/>
      <c r="I110" s="135"/>
      <c r="J110" s="135"/>
      <c r="K110" s="135"/>
      <c r="L110" s="135"/>
      <c r="M110" s="135"/>
      <c r="N110" s="246">
        <f>N883</f>
        <v>0</v>
      </c>
      <c r="O110" s="268"/>
      <c r="P110" s="268"/>
      <c r="Q110" s="268"/>
      <c r="R110" s="136"/>
      <c r="T110" s="137"/>
      <c r="U110" s="137"/>
    </row>
    <row r="111" spans="2:21" s="7" customFormat="1" ht="19.95" customHeight="1">
      <c r="B111" s="134"/>
      <c r="C111" s="135"/>
      <c r="D111" s="104" t="s">
        <v>130</v>
      </c>
      <c r="E111" s="135"/>
      <c r="F111" s="135"/>
      <c r="G111" s="135"/>
      <c r="H111" s="135"/>
      <c r="I111" s="135"/>
      <c r="J111" s="135"/>
      <c r="K111" s="135"/>
      <c r="L111" s="135"/>
      <c r="M111" s="135"/>
      <c r="N111" s="246">
        <f>N891</f>
        <v>0</v>
      </c>
      <c r="O111" s="268"/>
      <c r="P111" s="268"/>
      <c r="Q111" s="268"/>
      <c r="R111" s="136"/>
      <c r="T111" s="137"/>
      <c r="U111" s="137"/>
    </row>
    <row r="112" spans="2:21" s="7" customFormat="1" ht="19.95" customHeight="1">
      <c r="B112" s="134"/>
      <c r="C112" s="135"/>
      <c r="D112" s="104" t="s">
        <v>131</v>
      </c>
      <c r="E112" s="135"/>
      <c r="F112" s="135"/>
      <c r="G112" s="135"/>
      <c r="H112" s="135"/>
      <c r="I112" s="135"/>
      <c r="J112" s="135"/>
      <c r="K112" s="135"/>
      <c r="L112" s="135"/>
      <c r="M112" s="135"/>
      <c r="N112" s="246">
        <f>N899</f>
        <v>0</v>
      </c>
      <c r="O112" s="268"/>
      <c r="P112" s="268"/>
      <c r="Q112" s="268"/>
      <c r="R112" s="136"/>
      <c r="T112" s="137"/>
      <c r="U112" s="137"/>
    </row>
    <row r="113" spans="2:65" s="7" customFormat="1" ht="19.95" customHeight="1">
      <c r="B113" s="134"/>
      <c r="C113" s="135"/>
      <c r="D113" s="104" t="s">
        <v>132</v>
      </c>
      <c r="E113" s="135"/>
      <c r="F113" s="135"/>
      <c r="G113" s="135"/>
      <c r="H113" s="135"/>
      <c r="I113" s="135"/>
      <c r="J113" s="135"/>
      <c r="K113" s="135"/>
      <c r="L113" s="135"/>
      <c r="M113" s="135"/>
      <c r="N113" s="246">
        <f>N924</f>
        <v>0</v>
      </c>
      <c r="O113" s="268"/>
      <c r="P113" s="268"/>
      <c r="Q113" s="268"/>
      <c r="R113" s="136"/>
      <c r="T113" s="137"/>
      <c r="U113" s="137"/>
    </row>
    <row r="114" spans="2:65" s="6" customFormat="1" ht="24.9" customHeight="1">
      <c r="B114" s="129"/>
      <c r="C114" s="130"/>
      <c r="D114" s="131" t="s">
        <v>133</v>
      </c>
      <c r="E114" s="130"/>
      <c r="F114" s="130"/>
      <c r="G114" s="130"/>
      <c r="H114" s="130"/>
      <c r="I114" s="130"/>
      <c r="J114" s="130"/>
      <c r="K114" s="130"/>
      <c r="L114" s="130"/>
      <c r="M114" s="130"/>
      <c r="N114" s="266">
        <f>N942</f>
        <v>0</v>
      </c>
      <c r="O114" s="267"/>
      <c r="P114" s="267"/>
      <c r="Q114" s="267"/>
      <c r="R114" s="132"/>
      <c r="T114" s="133"/>
      <c r="U114" s="133"/>
    </row>
    <row r="115" spans="2:65" s="7" customFormat="1" ht="19.95" customHeight="1">
      <c r="B115" s="134"/>
      <c r="C115" s="135"/>
      <c r="D115" s="104" t="s">
        <v>134</v>
      </c>
      <c r="E115" s="135"/>
      <c r="F115" s="135"/>
      <c r="G115" s="135"/>
      <c r="H115" s="135"/>
      <c r="I115" s="135"/>
      <c r="J115" s="135"/>
      <c r="K115" s="135"/>
      <c r="L115" s="135"/>
      <c r="M115" s="135"/>
      <c r="N115" s="246">
        <f>N943</f>
        <v>0</v>
      </c>
      <c r="O115" s="268"/>
      <c r="P115" s="268"/>
      <c r="Q115" s="268"/>
      <c r="R115" s="136"/>
      <c r="T115" s="137"/>
      <c r="U115" s="137"/>
    </row>
    <row r="116" spans="2:65" s="1" customFormat="1" ht="21.75" customHeight="1"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/>
      <c r="T116" s="127"/>
      <c r="U116" s="127"/>
    </row>
    <row r="117" spans="2:65" s="1" customFormat="1" ht="29.25" customHeight="1">
      <c r="B117" s="38"/>
      <c r="C117" s="128" t="s">
        <v>135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265">
        <f>ROUND(N118+N119+N120+N121+N122+N123,2)</f>
        <v>0</v>
      </c>
      <c r="O117" s="269"/>
      <c r="P117" s="269"/>
      <c r="Q117" s="269"/>
      <c r="R117" s="40"/>
      <c r="T117" s="138"/>
      <c r="U117" s="139" t="s">
        <v>42</v>
      </c>
    </row>
    <row r="118" spans="2:65" s="1" customFormat="1" ht="18" customHeight="1">
      <c r="B118" s="38"/>
      <c r="C118" s="39"/>
      <c r="D118" s="247" t="s">
        <v>136</v>
      </c>
      <c r="E118" s="248"/>
      <c r="F118" s="248"/>
      <c r="G118" s="248"/>
      <c r="H118" s="248"/>
      <c r="I118" s="39"/>
      <c r="J118" s="39"/>
      <c r="K118" s="39"/>
      <c r="L118" s="39"/>
      <c r="M118" s="39"/>
      <c r="N118" s="245">
        <f>ROUND(N87*T118,2)</f>
        <v>0</v>
      </c>
      <c r="O118" s="246"/>
      <c r="P118" s="246"/>
      <c r="Q118" s="246"/>
      <c r="R118" s="40"/>
      <c r="S118" s="140"/>
      <c r="T118" s="141"/>
      <c r="U118" s="142" t="s">
        <v>43</v>
      </c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3" t="s">
        <v>137</v>
      </c>
      <c r="AZ118" s="140"/>
      <c r="BA118" s="140"/>
      <c r="BB118" s="140"/>
      <c r="BC118" s="140"/>
      <c r="BD118" s="140"/>
      <c r="BE118" s="144">
        <f t="shared" ref="BE118:BE123" si="0">IF(U118="základní",N118,0)</f>
        <v>0</v>
      </c>
      <c r="BF118" s="144">
        <f t="shared" ref="BF118:BF123" si="1">IF(U118="snížená",N118,0)</f>
        <v>0</v>
      </c>
      <c r="BG118" s="144">
        <f t="shared" ref="BG118:BG123" si="2">IF(U118="zákl. přenesená",N118,0)</f>
        <v>0</v>
      </c>
      <c r="BH118" s="144">
        <f t="shared" ref="BH118:BH123" si="3">IF(U118="sníž. přenesená",N118,0)</f>
        <v>0</v>
      </c>
      <c r="BI118" s="144">
        <f t="shared" ref="BI118:BI123" si="4">IF(U118="nulová",N118,0)</f>
        <v>0</v>
      </c>
      <c r="BJ118" s="143" t="s">
        <v>83</v>
      </c>
      <c r="BK118" s="140"/>
      <c r="BL118" s="140"/>
      <c r="BM118" s="140"/>
    </row>
    <row r="119" spans="2:65" s="1" customFormat="1" ht="18" customHeight="1">
      <c r="B119" s="38"/>
      <c r="C119" s="39"/>
      <c r="D119" s="247" t="s">
        <v>138</v>
      </c>
      <c r="E119" s="248"/>
      <c r="F119" s="248"/>
      <c r="G119" s="248"/>
      <c r="H119" s="248"/>
      <c r="I119" s="39"/>
      <c r="J119" s="39"/>
      <c r="K119" s="39"/>
      <c r="L119" s="39"/>
      <c r="M119" s="39"/>
      <c r="N119" s="245">
        <f>ROUND(N87*T119,2)</f>
        <v>0</v>
      </c>
      <c r="O119" s="246"/>
      <c r="P119" s="246"/>
      <c r="Q119" s="246"/>
      <c r="R119" s="40"/>
      <c r="S119" s="140"/>
      <c r="T119" s="141"/>
      <c r="U119" s="142" t="s">
        <v>43</v>
      </c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3" t="s">
        <v>137</v>
      </c>
      <c r="AZ119" s="140"/>
      <c r="BA119" s="140"/>
      <c r="BB119" s="140"/>
      <c r="BC119" s="140"/>
      <c r="BD119" s="140"/>
      <c r="BE119" s="144">
        <f t="shared" si="0"/>
        <v>0</v>
      </c>
      <c r="BF119" s="144">
        <f t="shared" si="1"/>
        <v>0</v>
      </c>
      <c r="BG119" s="144">
        <f t="shared" si="2"/>
        <v>0</v>
      </c>
      <c r="BH119" s="144">
        <f t="shared" si="3"/>
        <v>0</v>
      </c>
      <c r="BI119" s="144">
        <f t="shared" si="4"/>
        <v>0</v>
      </c>
      <c r="BJ119" s="143" t="s">
        <v>83</v>
      </c>
      <c r="BK119" s="140"/>
      <c r="BL119" s="140"/>
      <c r="BM119" s="140"/>
    </row>
    <row r="120" spans="2:65" s="1" customFormat="1" ht="18" customHeight="1">
      <c r="B120" s="38"/>
      <c r="C120" s="39"/>
      <c r="D120" s="247" t="s">
        <v>139</v>
      </c>
      <c r="E120" s="248"/>
      <c r="F120" s="248"/>
      <c r="G120" s="248"/>
      <c r="H120" s="248"/>
      <c r="I120" s="39"/>
      <c r="J120" s="39"/>
      <c r="K120" s="39"/>
      <c r="L120" s="39"/>
      <c r="M120" s="39"/>
      <c r="N120" s="245">
        <f>ROUND(N87*T120,2)</f>
        <v>0</v>
      </c>
      <c r="O120" s="246"/>
      <c r="P120" s="246"/>
      <c r="Q120" s="246"/>
      <c r="R120" s="40"/>
      <c r="S120" s="140"/>
      <c r="T120" s="141"/>
      <c r="U120" s="142" t="s">
        <v>43</v>
      </c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3" t="s">
        <v>137</v>
      </c>
      <c r="AZ120" s="140"/>
      <c r="BA120" s="140"/>
      <c r="BB120" s="140"/>
      <c r="BC120" s="140"/>
      <c r="BD120" s="140"/>
      <c r="BE120" s="144">
        <f t="shared" si="0"/>
        <v>0</v>
      </c>
      <c r="BF120" s="144">
        <f t="shared" si="1"/>
        <v>0</v>
      </c>
      <c r="BG120" s="144">
        <f t="shared" si="2"/>
        <v>0</v>
      </c>
      <c r="BH120" s="144">
        <f t="shared" si="3"/>
        <v>0</v>
      </c>
      <c r="BI120" s="144">
        <f t="shared" si="4"/>
        <v>0</v>
      </c>
      <c r="BJ120" s="143" t="s">
        <v>83</v>
      </c>
      <c r="BK120" s="140"/>
      <c r="BL120" s="140"/>
      <c r="BM120" s="140"/>
    </row>
    <row r="121" spans="2:65" s="1" customFormat="1" ht="18" customHeight="1">
      <c r="B121" s="38"/>
      <c r="C121" s="39"/>
      <c r="D121" s="247" t="s">
        <v>140</v>
      </c>
      <c r="E121" s="248"/>
      <c r="F121" s="248"/>
      <c r="G121" s="248"/>
      <c r="H121" s="248"/>
      <c r="I121" s="39"/>
      <c r="J121" s="39"/>
      <c r="K121" s="39"/>
      <c r="L121" s="39"/>
      <c r="M121" s="39"/>
      <c r="N121" s="245">
        <f>ROUND(N87*T121,2)</f>
        <v>0</v>
      </c>
      <c r="O121" s="246"/>
      <c r="P121" s="246"/>
      <c r="Q121" s="246"/>
      <c r="R121" s="40"/>
      <c r="S121" s="140"/>
      <c r="T121" s="141"/>
      <c r="U121" s="142" t="s">
        <v>43</v>
      </c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3" t="s">
        <v>137</v>
      </c>
      <c r="AZ121" s="140"/>
      <c r="BA121" s="140"/>
      <c r="BB121" s="140"/>
      <c r="BC121" s="140"/>
      <c r="BD121" s="140"/>
      <c r="BE121" s="144">
        <f t="shared" si="0"/>
        <v>0</v>
      </c>
      <c r="BF121" s="144">
        <f t="shared" si="1"/>
        <v>0</v>
      </c>
      <c r="BG121" s="144">
        <f t="shared" si="2"/>
        <v>0</v>
      </c>
      <c r="BH121" s="144">
        <f t="shared" si="3"/>
        <v>0</v>
      </c>
      <c r="BI121" s="144">
        <f t="shared" si="4"/>
        <v>0</v>
      </c>
      <c r="BJ121" s="143" t="s">
        <v>83</v>
      </c>
      <c r="BK121" s="140"/>
      <c r="BL121" s="140"/>
      <c r="BM121" s="140"/>
    </row>
    <row r="122" spans="2:65" s="1" customFormat="1" ht="18" customHeight="1">
      <c r="B122" s="38"/>
      <c r="C122" s="39"/>
      <c r="D122" s="247" t="s">
        <v>141</v>
      </c>
      <c r="E122" s="248"/>
      <c r="F122" s="248"/>
      <c r="G122" s="248"/>
      <c r="H122" s="248"/>
      <c r="I122" s="39"/>
      <c r="J122" s="39"/>
      <c r="K122" s="39"/>
      <c r="L122" s="39"/>
      <c r="M122" s="39"/>
      <c r="N122" s="245">
        <f>ROUND(N87*T122,2)</f>
        <v>0</v>
      </c>
      <c r="O122" s="246"/>
      <c r="P122" s="246"/>
      <c r="Q122" s="246"/>
      <c r="R122" s="40"/>
      <c r="S122" s="140"/>
      <c r="T122" s="141"/>
      <c r="U122" s="142" t="s">
        <v>43</v>
      </c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3" t="s">
        <v>137</v>
      </c>
      <c r="AZ122" s="140"/>
      <c r="BA122" s="140"/>
      <c r="BB122" s="140"/>
      <c r="BC122" s="140"/>
      <c r="BD122" s="140"/>
      <c r="BE122" s="144">
        <f t="shared" si="0"/>
        <v>0</v>
      </c>
      <c r="BF122" s="144">
        <f t="shared" si="1"/>
        <v>0</v>
      </c>
      <c r="BG122" s="144">
        <f t="shared" si="2"/>
        <v>0</v>
      </c>
      <c r="BH122" s="144">
        <f t="shared" si="3"/>
        <v>0</v>
      </c>
      <c r="BI122" s="144">
        <f t="shared" si="4"/>
        <v>0</v>
      </c>
      <c r="BJ122" s="143" t="s">
        <v>83</v>
      </c>
      <c r="BK122" s="140"/>
      <c r="BL122" s="140"/>
      <c r="BM122" s="140"/>
    </row>
    <row r="123" spans="2:65" s="1" customFormat="1" ht="18" customHeight="1">
      <c r="B123" s="38"/>
      <c r="C123" s="39"/>
      <c r="D123" s="104" t="s">
        <v>142</v>
      </c>
      <c r="E123" s="39"/>
      <c r="F123" s="39"/>
      <c r="G123" s="39"/>
      <c r="H123" s="39"/>
      <c r="I123" s="39"/>
      <c r="J123" s="39"/>
      <c r="K123" s="39"/>
      <c r="L123" s="39"/>
      <c r="M123" s="39"/>
      <c r="N123" s="245">
        <f>ROUND(N87*T123,2)</f>
        <v>0</v>
      </c>
      <c r="O123" s="246"/>
      <c r="P123" s="246"/>
      <c r="Q123" s="246"/>
      <c r="R123" s="40"/>
      <c r="S123" s="140"/>
      <c r="T123" s="145"/>
      <c r="U123" s="146" t="s">
        <v>43</v>
      </c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3" t="s">
        <v>143</v>
      </c>
      <c r="AZ123" s="140"/>
      <c r="BA123" s="140"/>
      <c r="BB123" s="140"/>
      <c r="BC123" s="140"/>
      <c r="BD123" s="140"/>
      <c r="BE123" s="144">
        <f t="shared" si="0"/>
        <v>0</v>
      </c>
      <c r="BF123" s="144">
        <f t="shared" si="1"/>
        <v>0</v>
      </c>
      <c r="BG123" s="144">
        <f t="shared" si="2"/>
        <v>0</v>
      </c>
      <c r="BH123" s="144">
        <f t="shared" si="3"/>
        <v>0</v>
      </c>
      <c r="BI123" s="144">
        <f t="shared" si="4"/>
        <v>0</v>
      </c>
      <c r="BJ123" s="143" t="s">
        <v>83</v>
      </c>
      <c r="BK123" s="140"/>
      <c r="BL123" s="140"/>
      <c r="BM123" s="140"/>
    </row>
    <row r="124" spans="2:65" s="1" customFormat="1" ht="12"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40"/>
      <c r="T124" s="127"/>
      <c r="U124" s="127"/>
    </row>
    <row r="125" spans="2:65" s="1" customFormat="1" ht="29.25" customHeight="1">
      <c r="B125" s="38"/>
      <c r="C125" s="115" t="s">
        <v>93</v>
      </c>
      <c r="D125" s="116"/>
      <c r="E125" s="116"/>
      <c r="F125" s="116"/>
      <c r="G125" s="116"/>
      <c r="H125" s="116"/>
      <c r="I125" s="116"/>
      <c r="J125" s="116"/>
      <c r="K125" s="116"/>
      <c r="L125" s="251">
        <f>ROUND(SUM(N87+N117),2)</f>
        <v>0</v>
      </c>
      <c r="M125" s="251"/>
      <c r="N125" s="251"/>
      <c r="O125" s="251"/>
      <c r="P125" s="251"/>
      <c r="Q125" s="251"/>
      <c r="R125" s="40"/>
      <c r="T125" s="127"/>
      <c r="U125" s="127"/>
    </row>
    <row r="126" spans="2:65" s="1" customFormat="1" ht="6.9" customHeight="1">
      <c r="B126" s="62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4"/>
      <c r="T126" s="127"/>
      <c r="U126" s="127"/>
    </row>
    <row r="130" spans="2:65" s="1" customFormat="1" ht="6.9" customHeight="1">
      <c r="B130" s="65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7"/>
    </row>
    <row r="131" spans="2:65" s="1" customFormat="1" ht="36.9" customHeight="1">
      <c r="B131" s="38"/>
      <c r="C131" s="209" t="s">
        <v>144</v>
      </c>
      <c r="D131" s="254"/>
      <c r="E131" s="254"/>
      <c r="F131" s="254"/>
      <c r="G131" s="254"/>
      <c r="H131" s="254"/>
      <c r="I131" s="254"/>
      <c r="J131" s="254"/>
      <c r="K131" s="254"/>
      <c r="L131" s="254"/>
      <c r="M131" s="254"/>
      <c r="N131" s="254"/>
      <c r="O131" s="254"/>
      <c r="P131" s="254"/>
      <c r="Q131" s="254"/>
      <c r="R131" s="40"/>
    </row>
    <row r="132" spans="2:65" s="1" customFormat="1" ht="6.9" customHeight="1"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40"/>
    </row>
    <row r="133" spans="2:65" s="1" customFormat="1" ht="36.9" customHeight="1">
      <c r="B133" s="38"/>
      <c r="C133" s="72" t="s">
        <v>19</v>
      </c>
      <c r="D133" s="39"/>
      <c r="E133" s="39"/>
      <c r="F133" s="229" t="str">
        <f>F6</f>
        <v>Snižení energetické náročnosti budovy divadla v Klatovech</v>
      </c>
      <c r="G133" s="254"/>
      <c r="H133" s="254"/>
      <c r="I133" s="254"/>
      <c r="J133" s="254"/>
      <c r="K133" s="254"/>
      <c r="L133" s="254"/>
      <c r="M133" s="254"/>
      <c r="N133" s="254"/>
      <c r="O133" s="254"/>
      <c r="P133" s="254"/>
      <c r="Q133" s="39"/>
      <c r="R133" s="40"/>
    </row>
    <row r="134" spans="2:65" s="1" customFormat="1" ht="6.9" customHeight="1">
      <c r="B134" s="38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40"/>
    </row>
    <row r="135" spans="2:65" s="1" customFormat="1" ht="18" customHeight="1">
      <c r="B135" s="38"/>
      <c r="C135" s="33" t="s">
        <v>24</v>
      </c>
      <c r="D135" s="39"/>
      <c r="E135" s="39"/>
      <c r="F135" s="31" t="str">
        <f>F8</f>
        <v>Klatovy</v>
      </c>
      <c r="G135" s="39"/>
      <c r="H135" s="39"/>
      <c r="I135" s="39"/>
      <c r="J135" s="39"/>
      <c r="K135" s="33" t="s">
        <v>25</v>
      </c>
      <c r="L135" s="39"/>
      <c r="M135" s="256" t="str">
        <f>IF(O8="","",O8)</f>
        <v>13. 6. 2018</v>
      </c>
      <c r="N135" s="256"/>
      <c r="O135" s="256"/>
      <c r="P135" s="256"/>
      <c r="Q135" s="39"/>
      <c r="R135" s="40"/>
    </row>
    <row r="136" spans="2:65" s="1" customFormat="1" ht="6.9" customHeight="1">
      <c r="B136" s="38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40"/>
    </row>
    <row r="137" spans="2:65" s="1" customFormat="1" ht="13.2">
      <c r="B137" s="38"/>
      <c r="C137" s="33" t="s">
        <v>27</v>
      </c>
      <c r="D137" s="39"/>
      <c r="E137" s="39"/>
      <c r="F137" s="31" t="str">
        <f>E11</f>
        <v>Město Klatovy, náměstí Míru 62, Klatovy</v>
      </c>
      <c r="G137" s="39"/>
      <c r="H137" s="39"/>
      <c r="I137" s="39"/>
      <c r="J137" s="39"/>
      <c r="K137" s="33" t="s">
        <v>33</v>
      </c>
      <c r="L137" s="39"/>
      <c r="M137" s="213" t="str">
        <f>E17</f>
        <v>Energy Benefit Centre a.s.</v>
      </c>
      <c r="N137" s="213"/>
      <c r="O137" s="213"/>
      <c r="P137" s="213"/>
      <c r="Q137" s="213"/>
      <c r="R137" s="40"/>
    </row>
    <row r="138" spans="2:65" s="1" customFormat="1" ht="14.4" customHeight="1">
      <c r="B138" s="38"/>
      <c r="C138" s="33" t="s">
        <v>31</v>
      </c>
      <c r="D138" s="39"/>
      <c r="E138" s="39"/>
      <c r="F138" s="31" t="str">
        <f>IF(E14="","",E14)</f>
        <v>Vyplň údaj</v>
      </c>
      <c r="G138" s="39"/>
      <c r="H138" s="39"/>
      <c r="I138" s="39"/>
      <c r="J138" s="39"/>
      <c r="K138" s="33" t="s">
        <v>36</v>
      </c>
      <c r="L138" s="39"/>
      <c r="M138" s="213" t="str">
        <f>E20</f>
        <v>Lenka Jandová</v>
      </c>
      <c r="N138" s="213"/>
      <c r="O138" s="213"/>
      <c r="P138" s="213"/>
      <c r="Q138" s="213"/>
      <c r="R138" s="40"/>
    </row>
    <row r="139" spans="2:65" s="1" customFormat="1" ht="10.35" customHeight="1">
      <c r="B139" s="38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40"/>
    </row>
    <row r="140" spans="2:65" s="8" customFormat="1" ht="29.25" customHeight="1">
      <c r="B140" s="147"/>
      <c r="C140" s="148" t="s">
        <v>145</v>
      </c>
      <c r="D140" s="149" t="s">
        <v>146</v>
      </c>
      <c r="E140" s="149" t="s">
        <v>60</v>
      </c>
      <c r="F140" s="270" t="s">
        <v>147</v>
      </c>
      <c r="G140" s="270"/>
      <c r="H140" s="270"/>
      <c r="I140" s="270"/>
      <c r="J140" s="149" t="s">
        <v>148</v>
      </c>
      <c r="K140" s="149" t="s">
        <v>149</v>
      </c>
      <c r="L140" s="270" t="s">
        <v>150</v>
      </c>
      <c r="M140" s="270"/>
      <c r="N140" s="270" t="s">
        <v>104</v>
      </c>
      <c r="O140" s="270"/>
      <c r="P140" s="270"/>
      <c r="Q140" s="271"/>
      <c r="R140" s="150"/>
      <c r="T140" s="83" t="s">
        <v>151</v>
      </c>
      <c r="U140" s="84" t="s">
        <v>42</v>
      </c>
      <c r="V140" s="84" t="s">
        <v>152</v>
      </c>
      <c r="W140" s="84" t="s">
        <v>153</v>
      </c>
      <c r="X140" s="84" t="s">
        <v>154</v>
      </c>
      <c r="Y140" s="84" t="s">
        <v>155</v>
      </c>
      <c r="Z140" s="84" t="s">
        <v>156</v>
      </c>
      <c r="AA140" s="85" t="s">
        <v>157</v>
      </c>
    </row>
    <row r="141" spans="2:65" s="1" customFormat="1" ht="29.25" customHeight="1">
      <c r="B141" s="38"/>
      <c r="C141" s="87" t="s">
        <v>101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292">
        <f>BK141</f>
        <v>0</v>
      </c>
      <c r="O141" s="293"/>
      <c r="P141" s="293"/>
      <c r="Q141" s="293"/>
      <c r="R141" s="40"/>
      <c r="T141" s="86"/>
      <c r="U141" s="54"/>
      <c r="V141" s="54"/>
      <c r="W141" s="151">
        <f>W142+W582+W942+W964</f>
        <v>0</v>
      </c>
      <c r="X141" s="54"/>
      <c r="Y141" s="151">
        <f>Y142+Y582+Y942+Y964</f>
        <v>236.78358868000004</v>
      </c>
      <c r="Z141" s="54"/>
      <c r="AA141" s="152">
        <f>AA142+AA582+AA942+AA964</f>
        <v>84.115518250000008</v>
      </c>
      <c r="AT141" s="22" t="s">
        <v>77</v>
      </c>
      <c r="AU141" s="22" t="s">
        <v>106</v>
      </c>
      <c r="BK141" s="153">
        <f>BK142+BK582+BK942+BK964</f>
        <v>0</v>
      </c>
    </row>
    <row r="142" spans="2:65" s="9" customFormat="1" ht="37.35" customHeight="1">
      <c r="B142" s="154"/>
      <c r="C142" s="155"/>
      <c r="D142" s="156" t="s">
        <v>107</v>
      </c>
      <c r="E142" s="156"/>
      <c r="F142" s="156"/>
      <c r="G142" s="156"/>
      <c r="H142" s="156"/>
      <c r="I142" s="156"/>
      <c r="J142" s="156"/>
      <c r="K142" s="156"/>
      <c r="L142" s="156"/>
      <c r="M142" s="156"/>
      <c r="N142" s="294">
        <f>BK142</f>
        <v>0</v>
      </c>
      <c r="O142" s="266"/>
      <c r="P142" s="266"/>
      <c r="Q142" s="266"/>
      <c r="R142" s="157"/>
      <c r="T142" s="158"/>
      <c r="U142" s="155"/>
      <c r="V142" s="155"/>
      <c r="W142" s="159">
        <f>W143+W177+W186+W212+W221+W227+W440+W442+W569+W580</f>
        <v>0</v>
      </c>
      <c r="X142" s="155"/>
      <c r="Y142" s="159">
        <f>Y143+Y177+Y186+Y212+Y221+Y227+Y440+Y442+Y569+Y580</f>
        <v>166.26591455000002</v>
      </c>
      <c r="Z142" s="155"/>
      <c r="AA142" s="160">
        <f>AA143+AA177+AA186+AA212+AA221+AA227+AA440+AA442+AA569+AA580</f>
        <v>83.176269000000005</v>
      </c>
      <c r="AR142" s="161" t="s">
        <v>83</v>
      </c>
      <c r="AT142" s="162" t="s">
        <v>77</v>
      </c>
      <c r="AU142" s="162" t="s">
        <v>78</v>
      </c>
      <c r="AY142" s="161" t="s">
        <v>158</v>
      </c>
      <c r="BK142" s="163">
        <f>BK143+BK177+BK186+BK212+BK221+BK227+BK440+BK442+BK569+BK580</f>
        <v>0</v>
      </c>
    </row>
    <row r="143" spans="2:65" s="9" customFormat="1" ht="19.95" customHeight="1">
      <c r="B143" s="154"/>
      <c r="C143" s="155"/>
      <c r="D143" s="164" t="s">
        <v>108</v>
      </c>
      <c r="E143" s="164"/>
      <c r="F143" s="164"/>
      <c r="G143" s="164"/>
      <c r="H143" s="164"/>
      <c r="I143" s="164"/>
      <c r="J143" s="164"/>
      <c r="K143" s="164"/>
      <c r="L143" s="164"/>
      <c r="M143" s="164"/>
      <c r="N143" s="295">
        <f>BK143</f>
        <v>0</v>
      </c>
      <c r="O143" s="296"/>
      <c r="P143" s="296"/>
      <c r="Q143" s="296"/>
      <c r="R143" s="157"/>
      <c r="T143" s="158"/>
      <c r="U143" s="155"/>
      <c r="V143" s="155"/>
      <c r="W143" s="159">
        <f>SUM(W144:W176)</f>
        <v>0</v>
      </c>
      <c r="X143" s="155"/>
      <c r="Y143" s="159">
        <f>SUM(Y144:Y176)</f>
        <v>0</v>
      </c>
      <c r="Z143" s="155"/>
      <c r="AA143" s="160">
        <f>SUM(AA144:AA176)</f>
        <v>34.730575000000002</v>
      </c>
      <c r="AR143" s="161" t="s">
        <v>83</v>
      </c>
      <c r="AT143" s="162" t="s">
        <v>77</v>
      </c>
      <c r="AU143" s="162" t="s">
        <v>83</v>
      </c>
      <c r="AY143" s="161" t="s">
        <v>158</v>
      </c>
      <c r="BK143" s="163">
        <f>SUM(BK144:BK176)</f>
        <v>0</v>
      </c>
    </row>
    <row r="144" spans="2:65" s="1" customFormat="1" ht="25.5" customHeight="1">
      <c r="B144" s="38"/>
      <c r="C144" s="165" t="s">
        <v>83</v>
      </c>
      <c r="D144" s="165" t="s">
        <v>159</v>
      </c>
      <c r="E144" s="166" t="s">
        <v>160</v>
      </c>
      <c r="F144" s="272" t="s">
        <v>161</v>
      </c>
      <c r="G144" s="272"/>
      <c r="H144" s="272"/>
      <c r="I144" s="272"/>
      <c r="J144" s="167" t="s">
        <v>162</v>
      </c>
      <c r="K144" s="168">
        <v>81.718999999999994</v>
      </c>
      <c r="L144" s="273">
        <v>0</v>
      </c>
      <c r="M144" s="274"/>
      <c r="N144" s="275">
        <f>ROUND(L144*K144,2)</f>
        <v>0</v>
      </c>
      <c r="O144" s="275"/>
      <c r="P144" s="275"/>
      <c r="Q144" s="275"/>
      <c r="R144" s="40"/>
      <c r="T144" s="169" t="s">
        <v>22</v>
      </c>
      <c r="U144" s="47" t="s">
        <v>43</v>
      </c>
      <c r="V144" s="39"/>
      <c r="W144" s="170">
        <f>V144*K144</f>
        <v>0</v>
      </c>
      <c r="X144" s="170">
        <v>0</v>
      </c>
      <c r="Y144" s="170">
        <f>X144*K144</f>
        <v>0</v>
      </c>
      <c r="Z144" s="170">
        <v>0.255</v>
      </c>
      <c r="AA144" s="171">
        <f>Z144*K144</f>
        <v>20.838345</v>
      </c>
      <c r="AR144" s="22" t="s">
        <v>163</v>
      </c>
      <c r="AT144" s="22" t="s">
        <v>159</v>
      </c>
      <c r="AU144" s="22" t="s">
        <v>99</v>
      </c>
      <c r="AY144" s="22" t="s">
        <v>158</v>
      </c>
      <c r="BE144" s="108">
        <f>IF(U144="základní",N144,0)</f>
        <v>0</v>
      </c>
      <c r="BF144" s="108">
        <f>IF(U144="snížená",N144,0)</f>
        <v>0</v>
      </c>
      <c r="BG144" s="108">
        <f>IF(U144="zákl. přenesená",N144,0)</f>
        <v>0</v>
      </c>
      <c r="BH144" s="108">
        <f>IF(U144="sníž. přenesená",N144,0)</f>
        <v>0</v>
      </c>
      <c r="BI144" s="108">
        <f>IF(U144="nulová",N144,0)</f>
        <v>0</v>
      </c>
      <c r="BJ144" s="22" t="s">
        <v>83</v>
      </c>
      <c r="BK144" s="108">
        <f>ROUND(L144*K144,2)</f>
        <v>0</v>
      </c>
      <c r="BL144" s="22" t="s">
        <v>163</v>
      </c>
      <c r="BM144" s="22" t="s">
        <v>164</v>
      </c>
    </row>
    <row r="145" spans="2:65" s="10" customFormat="1" ht="16.5" customHeight="1">
      <c r="B145" s="172"/>
      <c r="C145" s="173"/>
      <c r="D145" s="173"/>
      <c r="E145" s="174" t="s">
        <v>22</v>
      </c>
      <c r="F145" s="276" t="s">
        <v>165</v>
      </c>
      <c r="G145" s="277"/>
      <c r="H145" s="277"/>
      <c r="I145" s="277"/>
      <c r="J145" s="173"/>
      <c r="K145" s="175">
        <v>74.87</v>
      </c>
      <c r="L145" s="173"/>
      <c r="M145" s="173"/>
      <c r="N145" s="173"/>
      <c r="O145" s="173"/>
      <c r="P145" s="173"/>
      <c r="Q145" s="173"/>
      <c r="R145" s="176"/>
      <c r="T145" s="177"/>
      <c r="U145" s="173"/>
      <c r="V145" s="173"/>
      <c r="W145" s="173"/>
      <c r="X145" s="173"/>
      <c r="Y145" s="173"/>
      <c r="Z145" s="173"/>
      <c r="AA145" s="178"/>
      <c r="AT145" s="179" t="s">
        <v>166</v>
      </c>
      <c r="AU145" s="179" t="s">
        <v>99</v>
      </c>
      <c r="AV145" s="10" t="s">
        <v>99</v>
      </c>
      <c r="AW145" s="10" t="s">
        <v>35</v>
      </c>
      <c r="AX145" s="10" t="s">
        <v>78</v>
      </c>
      <c r="AY145" s="179" t="s">
        <v>158</v>
      </c>
    </row>
    <row r="146" spans="2:65" s="10" customFormat="1" ht="16.5" customHeight="1">
      <c r="B146" s="172"/>
      <c r="C146" s="173"/>
      <c r="D146" s="173"/>
      <c r="E146" s="174" t="s">
        <v>22</v>
      </c>
      <c r="F146" s="278" t="s">
        <v>167</v>
      </c>
      <c r="G146" s="279"/>
      <c r="H146" s="279"/>
      <c r="I146" s="279"/>
      <c r="J146" s="173"/>
      <c r="K146" s="175">
        <v>6.8490000000000002</v>
      </c>
      <c r="L146" s="173"/>
      <c r="M146" s="173"/>
      <c r="N146" s="173"/>
      <c r="O146" s="173"/>
      <c r="P146" s="173"/>
      <c r="Q146" s="173"/>
      <c r="R146" s="176"/>
      <c r="T146" s="177"/>
      <c r="U146" s="173"/>
      <c r="V146" s="173"/>
      <c r="W146" s="173"/>
      <c r="X146" s="173"/>
      <c r="Y146" s="173"/>
      <c r="Z146" s="173"/>
      <c r="AA146" s="178"/>
      <c r="AT146" s="179" t="s">
        <v>166</v>
      </c>
      <c r="AU146" s="179" t="s">
        <v>99</v>
      </c>
      <c r="AV146" s="10" t="s">
        <v>99</v>
      </c>
      <c r="AW146" s="10" t="s">
        <v>35</v>
      </c>
      <c r="AX146" s="10" t="s">
        <v>78</v>
      </c>
      <c r="AY146" s="179" t="s">
        <v>158</v>
      </c>
    </row>
    <row r="147" spans="2:65" s="11" customFormat="1" ht="16.5" customHeight="1">
      <c r="B147" s="180"/>
      <c r="C147" s="181"/>
      <c r="D147" s="181"/>
      <c r="E147" s="182" t="s">
        <v>22</v>
      </c>
      <c r="F147" s="280" t="s">
        <v>168</v>
      </c>
      <c r="G147" s="281"/>
      <c r="H147" s="281"/>
      <c r="I147" s="281"/>
      <c r="J147" s="181"/>
      <c r="K147" s="183">
        <v>81.718999999999994</v>
      </c>
      <c r="L147" s="181"/>
      <c r="M147" s="181"/>
      <c r="N147" s="181"/>
      <c r="O147" s="181"/>
      <c r="P147" s="181"/>
      <c r="Q147" s="181"/>
      <c r="R147" s="184"/>
      <c r="T147" s="185"/>
      <c r="U147" s="181"/>
      <c r="V147" s="181"/>
      <c r="W147" s="181"/>
      <c r="X147" s="181"/>
      <c r="Y147" s="181"/>
      <c r="Z147" s="181"/>
      <c r="AA147" s="186"/>
      <c r="AT147" s="187" t="s">
        <v>166</v>
      </c>
      <c r="AU147" s="187" t="s">
        <v>99</v>
      </c>
      <c r="AV147" s="11" t="s">
        <v>163</v>
      </c>
      <c r="AW147" s="11" t="s">
        <v>35</v>
      </c>
      <c r="AX147" s="11" t="s">
        <v>83</v>
      </c>
      <c r="AY147" s="187" t="s">
        <v>158</v>
      </c>
    </row>
    <row r="148" spans="2:65" s="1" customFormat="1" ht="25.5" customHeight="1">
      <c r="B148" s="38"/>
      <c r="C148" s="165" t="s">
        <v>99</v>
      </c>
      <c r="D148" s="165" t="s">
        <v>159</v>
      </c>
      <c r="E148" s="166" t="s">
        <v>169</v>
      </c>
      <c r="F148" s="272" t="s">
        <v>170</v>
      </c>
      <c r="G148" s="272"/>
      <c r="H148" s="272"/>
      <c r="I148" s="272"/>
      <c r="J148" s="167" t="s">
        <v>162</v>
      </c>
      <c r="K148" s="168">
        <v>81.718999999999994</v>
      </c>
      <c r="L148" s="273">
        <v>0</v>
      </c>
      <c r="M148" s="274"/>
      <c r="N148" s="275">
        <f>ROUND(L148*K148,2)</f>
        <v>0</v>
      </c>
      <c r="O148" s="275"/>
      <c r="P148" s="275"/>
      <c r="Q148" s="275"/>
      <c r="R148" s="40"/>
      <c r="T148" s="169" t="s">
        <v>22</v>
      </c>
      <c r="U148" s="47" t="s">
        <v>43</v>
      </c>
      <c r="V148" s="39"/>
      <c r="W148" s="170">
        <f>V148*K148</f>
        <v>0</v>
      </c>
      <c r="X148" s="170">
        <v>0</v>
      </c>
      <c r="Y148" s="170">
        <f>X148*K148</f>
        <v>0</v>
      </c>
      <c r="Z148" s="170">
        <v>0.17</v>
      </c>
      <c r="AA148" s="171">
        <f>Z148*K148</f>
        <v>13.89223</v>
      </c>
      <c r="AR148" s="22" t="s">
        <v>163</v>
      </c>
      <c r="AT148" s="22" t="s">
        <v>159</v>
      </c>
      <c r="AU148" s="22" t="s">
        <v>99</v>
      </c>
      <c r="AY148" s="22" t="s">
        <v>158</v>
      </c>
      <c r="BE148" s="108">
        <f>IF(U148="základní",N148,0)</f>
        <v>0</v>
      </c>
      <c r="BF148" s="108">
        <f>IF(U148="snížená",N148,0)</f>
        <v>0</v>
      </c>
      <c r="BG148" s="108">
        <f>IF(U148="zákl. přenesená",N148,0)</f>
        <v>0</v>
      </c>
      <c r="BH148" s="108">
        <f>IF(U148="sníž. přenesená",N148,0)</f>
        <v>0</v>
      </c>
      <c r="BI148" s="108">
        <f>IF(U148="nulová",N148,0)</f>
        <v>0</v>
      </c>
      <c r="BJ148" s="22" t="s">
        <v>83</v>
      </c>
      <c r="BK148" s="108">
        <f>ROUND(L148*K148,2)</f>
        <v>0</v>
      </c>
      <c r="BL148" s="22" t="s">
        <v>163</v>
      </c>
      <c r="BM148" s="22" t="s">
        <v>171</v>
      </c>
    </row>
    <row r="149" spans="2:65" s="1" customFormat="1" ht="25.5" customHeight="1">
      <c r="B149" s="38"/>
      <c r="C149" s="165" t="s">
        <v>172</v>
      </c>
      <c r="D149" s="165" t="s">
        <v>159</v>
      </c>
      <c r="E149" s="166" t="s">
        <v>173</v>
      </c>
      <c r="F149" s="272" t="s">
        <v>174</v>
      </c>
      <c r="G149" s="272"/>
      <c r="H149" s="272"/>
      <c r="I149" s="272"/>
      <c r="J149" s="167" t="s">
        <v>175</v>
      </c>
      <c r="K149" s="168">
        <v>57.203000000000003</v>
      </c>
      <c r="L149" s="273">
        <v>0</v>
      </c>
      <c r="M149" s="274"/>
      <c r="N149" s="275">
        <f>ROUND(L149*K149,2)</f>
        <v>0</v>
      </c>
      <c r="O149" s="275"/>
      <c r="P149" s="275"/>
      <c r="Q149" s="275"/>
      <c r="R149" s="40"/>
      <c r="T149" s="169" t="s">
        <v>22</v>
      </c>
      <c r="U149" s="47" t="s">
        <v>43</v>
      </c>
      <c r="V149" s="39"/>
      <c r="W149" s="170">
        <f>V149*K149</f>
        <v>0</v>
      </c>
      <c r="X149" s="170">
        <v>0</v>
      </c>
      <c r="Y149" s="170">
        <f>X149*K149</f>
        <v>0</v>
      </c>
      <c r="Z149" s="170">
        <v>0</v>
      </c>
      <c r="AA149" s="171">
        <f>Z149*K149</f>
        <v>0</v>
      </c>
      <c r="AR149" s="22" t="s">
        <v>163</v>
      </c>
      <c r="AT149" s="22" t="s">
        <v>159</v>
      </c>
      <c r="AU149" s="22" t="s">
        <v>99</v>
      </c>
      <c r="AY149" s="22" t="s">
        <v>158</v>
      </c>
      <c r="BE149" s="108">
        <f>IF(U149="základní",N149,0)</f>
        <v>0</v>
      </c>
      <c r="BF149" s="108">
        <f>IF(U149="snížená",N149,0)</f>
        <v>0</v>
      </c>
      <c r="BG149" s="108">
        <f>IF(U149="zákl. přenesená",N149,0)</f>
        <v>0</v>
      </c>
      <c r="BH149" s="108">
        <f>IF(U149="sníž. přenesená",N149,0)</f>
        <v>0</v>
      </c>
      <c r="BI149" s="108">
        <f>IF(U149="nulová",N149,0)</f>
        <v>0</v>
      </c>
      <c r="BJ149" s="22" t="s">
        <v>83</v>
      </c>
      <c r="BK149" s="108">
        <f>ROUND(L149*K149,2)</f>
        <v>0</v>
      </c>
      <c r="BL149" s="22" t="s">
        <v>163</v>
      </c>
      <c r="BM149" s="22" t="s">
        <v>176</v>
      </c>
    </row>
    <row r="150" spans="2:65" s="10" customFormat="1" ht="16.5" customHeight="1">
      <c r="B150" s="172"/>
      <c r="C150" s="173"/>
      <c r="D150" s="173"/>
      <c r="E150" s="174" t="s">
        <v>22</v>
      </c>
      <c r="F150" s="276" t="s">
        <v>177</v>
      </c>
      <c r="G150" s="277"/>
      <c r="H150" s="277"/>
      <c r="I150" s="277"/>
      <c r="J150" s="173"/>
      <c r="K150" s="175">
        <v>57.203000000000003</v>
      </c>
      <c r="L150" s="173"/>
      <c r="M150" s="173"/>
      <c r="N150" s="173"/>
      <c r="O150" s="173"/>
      <c r="P150" s="173"/>
      <c r="Q150" s="173"/>
      <c r="R150" s="176"/>
      <c r="T150" s="177"/>
      <c r="U150" s="173"/>
      <c r="V150" s="173"/>
      <c r="W150" s="173"/>
      <c r="X150" s="173"/>
      <c r="Y150" s="173"/>
      <c r="Z150" s="173"/>
      <c r="AA150" s="178"/>
      <c r="AT150" s="179" t="s">
        <v>166</v>
      </c>
      <c r="AU150" s="179" t="s">
        <v>99</v>
      </c>
      <c r="AV150" s="10" t="s">
        <v>99</v>
      </c>
      <c r="AW150" s="10" t="s">
        <v>35</v>
      </c>
      <c r="AX150" s="10" t="s">
        <v>83</v>
      </c>
      <c r="AY150" s="179" t="s">
        <v>158</v>
      </c>
    </row>
    <row r="151" spans="2:65" s="1" customFormat="1" ht="38.25" customHeight="1">
      <c r="B151" s="38"/>
      <c r="C151" s="165" t="s">
        <v>163</v>
      </c>
      <c r="D151" s="165" t="s">
        <v>159</v>
      </c>
      <c r="E151" s="166" t="s">
        <v>178</v>
      </c>
      <c r="F151" s="272" t="s">
        <v>179</v>
      </c>
      <c r="G151" s="272"/>
      <c r="H151" s="272"/>
      <c r="I151" s="272"/>
      <c r="J151" s="167" t="s">
        <v>175</v>
      </c>
      <c r="K151" s="168">
        <v>11.044</v>
      </c>
      <c r="L151" s="273">
        <v>0</v>
      </c>
      <c r="M151" s="274"/>
      <c r="N151" s="275">
        <f>ROUND(L151*K151,2)</f>
        <v>0</v>
      </c>
      <c r="O151" s="275"/>
      <c r="P151" s="275"/>
      <c r="Q151" s="275"/>
      <c r="R151" s="40"/>
      <c r="T151" s="169" t="s">
        <v>22</v>
      </c>
      <c r="U151" s="47" t="s">
        <v>43</v>
      </c>
      <c r="V151" s="39"/>
      <c r="W151" s="170">
        <f>V151*K151</f>
        <v>0</v>
      </c>
      <c r="X151" s="170">
        <v>0</v>
      </c>
      <c r="Y151" s="170">
        <f>X151*K151</f>
        <v>0</v>
      </c>
      <c r="Z151" s="170">
        <v>0</v>
      </c>
      <c r="AA151" s="171">
        <f>Z151*K151</f>
        <v>0</v>
      </c>
      <c r="AR151" s="22" t="s">
        <v>163</v>
      </c>
      <c r="AT151" s="22" t="s">
        <v>159</v>
      </c>
      <c r="AU151" s="22" t="s">
        <v>99</v>
      </c>
      <c r="AY151" s="22" t="s">
        <v>158</v>
      </c>
      <c r="BE151" s="108">
        <f>IF(U151="základní",N151,0)</f>
        <v>0</v>
      </c>
      <c r="BF151" s="108">
        <f>IF(U151="snížená",N151,0)</f>
        <v>0</v>
      </c>
      <c r="BG151" s="108">
        <f>IF(U151="zákl. přenesená",N151,0)</f>
        <v>0</v>
      </c>
      <c r="BH151" s="108">
        <f>IF(U151="sníž. přenesená",N151,0)</f>
        <v>0</v>
      </c>
      <c r="BI151" s="108">
        <f>IF(U151="nulová",N151,0)</f>
        <v>0</v>
      </c>
      <c r="BJ151" s="22" t="s">
        <v>83</v>
      </c>
      <c r="BK151" s="108">
        <f>ROUND(L151*K151,2)</f>
        <v>0</v>
      </c>
      <c r="BL151" s="22" t="s">
        <v>163</v>
      </c>
      <c r="BM151" s="22" t="s">
        <v>180</v>
      </c>
    </row>
    <row r="152" spans="2:65" s="10" customFormat="1" ht="16.5" customHeight="1">
      <c r="B152" s="172"/>
      <c r="C152" s="173"/>
      <c r="D152" s="173"/>
      <c r="E152" s="174" t="s">
        <v>22</v>
      </c>
      <c r="F152" s="276" t="s">
        <v>181</v>
      </c>
      <c r="G152" s="277"/>
      <c r="H152" s="277"/>
      <c r="I152" s="277"/>
      <c r="J152" s="173"/>
      <c r="K152" s="175">
        <v>10.118</v>
      </c>
      <c r="L152" s="173"/>
      <c r="M152" s="173"/>
      <c r="N152" s="173"/>
      <c r="O152" s="173"/>
      <c r="P152" s="173"/>
      <c r="Q152" s="173"/>
      <c r="R152" s="176"/>
      <c r="T152" s="177"/>
      <c r="U152" s="173"/>
      <c r="V152" s="173"/>
      <c r="W152" s="173"/>
      <c r="X152" s="173"/>
      <c r="Y152" s="173"/>
      <c r="Z152" s="173"/>
      <c r="AA152" s="178"/>
      <c r="AT152" s="179" t="s">
        <v>166</v>
      </c>
      <c r="AU152" s="179" t="s">
        <v>99</v>
      </c>
      <c r="AV152" s="10" t="s">
        <v>99</v>
      </c>
      <c r="AW152" s="10" t="s">
        <v>35</v>
      </c>
      <c r="AX152" s="10" t="s">
        <v>78</v>
      </c>
      <c r="AY152" s="179" t="s">
        <v>158</v>
      </c>
    </row>
    <row r="153" spans="2:65" s="10" customFormat="1" ht="16.5" customHeight="1">
      <c r="B153" s="172"/>
      <c r="C153" s="173"/>
      <c r="D153" s="173"/>
      <c r="E153" s="174" t="s">
        <v>22</v>
      </c>
      <c r="F153" s="278" t="s">
        <v>182</v>
      </c>
      <c r="G153" s="279"/>
      <c r="H153" s="279"/>
      <c r="I153" s="279"/>
      <c r="J153" s="173"/>
      <c r="K153" s="175">
        <v>0.92600000000000005</v>
      </c>
      <c r="L153" s="173"/>
      <c r="M153" s="173"/>
      <c r="N153" s="173"/>
      <c r="O153" s="173"/>
      <c r="P153" s="173"/>
      <c r="Q153" s="173"/>
      <c r="R153" s="176"/>
      <c r="T153" s="177"/>
      <c r="U153" s="173"/>
      <c r="V153" s="173"/>
      <c r="W153" s="173"/>
      <c r="X153" s="173"/>
      <c r="Y153" s="173"/>
      <c r="Z153" s="173"/>
      <c r="AA153" s="178"/>
      <c r="AT153" s="179" t="s">
        <v>166</v>
      </c>
      <c r="AU153" s="179" t="s">
        <v>99</v>
      </c>
      <c r="AV153" s="10" t="s">
        <v>99</v>
      </c>
      <c r="AW153" s="10" t="s">
        <v>35</v>
      </c>
      <c r="AX153" s="10" t="s">
        <v>78</v>
      </c>
      <c r="AY153" s="179" t="s">
        <v>158</v>
      </c>
    </row>
    <row r="154" spans="2:65" s="11" customFormat="1" ht="16.5" customHeight="1">
      <c r="B154" s="180"/>
      <c r="C154" s="181"/>
      <c r="D154" s="181"/>
      <c r="E154" s="182" t="s">
        <v>22</v>
      </c>
      <c r="F154" s="280" t="s">
        <v>168</v>
      </c>
      <c r="G154" s="281"/>
      <c r="H154" s="281"/>
      <c r="I154" s="281"/>
      <c r="J154" s="181"/>
      <c r="K154" s="183">
        <v>11.044</v>
      </c>
      <c r="L154" s="181"/>
      <c r="M154" s="181"/>
      <c r="N154" s="181"/>
      <c r="O154" s="181"/>
      <c r="P154" s="181"/>
      <c r="Q154" s="181"/>
      <c r="R154" s="184"/>
      <c r="T154" s="185"/>
      <c r="U154" s="181"/>
      <c r="V154" s="181"/>
      <c r="W154" s="181"/>
      <c r="X154" s="181"/>
      <c r="Y154" s="181"/>
      <c r="Z154" s="181"/>
      <c r="AA154" s="186"/>
      <c r="AT154" s="187" t="s">
        <v>166</v>
      </c>
      <c r="AU154" s="187" t="s">
        <v>99</v>
      </c>
      <c r="AV154" s="11" t="s">
        <v>163</v>
      </c>
      <c r="AW154" s="11" t="s">
        <v>35</v>
      </c>
      <c r="AX154" s="11" t="s">
        <v>83</v>
      </c>
      <c r="AY154" s="187" t="s">
        <v>158</v>
      </c>
    </row>
    <row r="155" spans="2:65" s="1" customFormat="1" ht="38.25" customHeight="1">
      <c r="B155" s="38"/>
      <c r="C155" s="165" t="s">
        <v>183</v>
      </c>
      <c r="D155" s="165" t="s">
        <v>159</v>
      </c>
      <c r="E155" s="166" t="s">
        <v>184</v>
      </c>
      <c r="F155" s="272" t="s">
        <v>185</v>
      </c>
      <c r="G155" s="272"/>
      <c r="H155" s="272"/>
      <c r="I155" s="272"/>
      <c r="J155" s="167" t="s">
        <v>175</v>
      </c>
      <c r="K155" s="168">
        <v>11.044</v>
      </c>
      <c r="L155" s="273">
        <v>0</v>
      </c>
      <c r="M155" s="274"/>
      <c r="N155" s="275">
        <f>ROUND(L155*K155,2)</f>
        <v>0</v>
      </c>
      <c r="O155" s="275"/>
      <c r="P155" s="275"/>
      <c r="Q155" s="275"/>
      <c r="R155" s="40"/>
      <c r="T155" s="169" t="s">
        <v>22</v>
      </c>
      <c r="U155" s="47" t="s">
        <v>43</v>
      </c>
      <c r="V155" s="39"/>
      <c r="W155" s="170">
        <f>V155*K155</f>
        <v>0</v>
      </c>
      <c r="X155" s="170">
        <v>0</v>
      </c>
      <c r="Y155" s="170">
        <f>X155*K155</f>
        <v>0</v>
      </c>
      <c r="Z155" s="170">
        <v>0</v>
      </c>
      <c r="AA155" s="171">
        <f>Z155*K155</f>
        <v>0</v>
      </c>
      <c r="AR155" s="22" t="s">
        <v>163</v>
      </c>
      <c r="AT155" s="22" t="s">
        <v>159</v>
      </c>
      <c r="AU155" s="22" t="s">
        <v>99</v>
      </c>
      <c r="AY155" s="22" t="s">
        <v>158</v>
      </c>
      <c r="BE155" s="108">
        <f>IF(U155="základní",N155,0)</f>
        <v>0</v>
      </c>
      <c r="BF155" s="108">
        <f>IF(U155="snížená",N155,0)</f>
        <v>0</v>
      </c>
      <c r="BG155" s="108">
        <f>IF(U155="zákl. přenesená",N155,0)</f>
        <v>0</v>
      </c>
      <c r="BH155" s="108">
        <f>IF(U155="sníž. přenesená",N155,0)</f>
        <v>0</v>
      </c>
      <c r="BI155" s="108">
        <f>IF(U155="nulová",N155,0)</f>
        <v>0</v>
      </c>
      <c r="BJ155" s="22" t="s">
        <v>83</v>
      </c>
      <c r="BK155" s="108">
        <f>ROUND(L155*K155,2)</f>
        <v>0</v>
      </c>
      <c r="BL155" s="22" t="s">
        <v>163</v>
      </c>
      <c r="BM155" s="22" t="s">
        <v>186</v>
      </c>
    </row>
    <row r="156" spans="2:65" s="1" customFormat="1" ht="38.25" customHeight="1">
      <c r="B156" s="38"/>
      <c r="C156" s="165" t="s">
        <v>187</v>
      </c>
      <c r="D156" s="165" t="s">
        <v>159</v>
      </c>
      <c r="E156" s="166" t="s">
        <v>188</v>
      </c>
      <c r="F156" s="272" t="s">
        <v>189</v>
      </c>
      <c r="G156" s="272"/>
      <c r="H156" s="272"/>
      <c r="I156" s="272"/>
      <c r="J156" s="167" t="s">
        <v>175</v>
      </c>
      <c r="K156" s="168">
        <v>57.203000000000003</v>
      </c>
      <c r="L156" s="273">
        <v>0</v>
      </c>
      <c r="M156" s="274"/>
      <c r="N156" s="275">
        <f>ROUND(L156*K156,2)</f>
        <v>0</v>
      </c>
      <c r="O156" s="275"/>
      <c r="P156" s="275"/>
      <c r="Q156" s="275"/>
      <c r="R156" s="40"/>
      <c r="T156" s="169" t="s">
        <v>22</v>
      </c>
      <c r="U156" s="47" t="s">
        <v>43</v>
      </c>
      <c r="V156" s="39"/>
      <c r="W156" s="170">
        <f>V156*K156</f>
        <v>0</v>
      </c>
      <c r="X156" s="170">
        <v>0</v>
      </c>
      <c r="Y156" s="170">
        <f>X156*K156</f>
        <v>0</v>
      </c>
      <c r="Z156" s="170">
        <v>0</v>
      </c>
      <c r="AA156" s="171">
        <f>Z156*K156</f>
        <v>0</v>
      </c>
      <c r="AR156" s="22" t="s">
        <v>163</v>
      </c>
      <c r="AT156" s="22" t="s">
        <v>159</v>
      </c>
      <c r="AU156" s="22" t="s">
        <v>99</v>
      </c>
      <c r="AY156" s="22" t="s">
        <v>158</v>
      </c>
      <c r="BE156" s="108">
        <f>IF(U156="základní",N156,0)</f>
        <v>0</v>
      </c>
      <c r="BF156" s="108">
        <f>IF(U156="snížená",N156,0)</f>
        <v>0</v>
      </c>
      <c r="BG156" s="108">
        <f>IF(U156="zákl. přenesená",N156,0)</f>
        <v>0</v>
      </c>
      <c r="BH156" s="108">
        <f>IF(U156="sníž. přenesená",N156,0)</f>
        <v>0</v>
      </c>
      <c r="BI156" s="108">
        <f>IF(U156="nulová",N156,0)</f>
        <v>0</v>
      </c>
      <c r="BJ156" s="22" t="s">
        <v>83</v>
      </c>
      <c r="BK156" s="108">
        <f>ROUND(L156*K156,2)</f>
        <v>0</v>
      </c>
      <c r="BL156" s="22" t="s">
        <v>163</v>
      </c>
      <c r="BM156" s="22" t="s">
        <v>190</v>
      </c>
    </row>
    <row r="157" spans="2:65" s="10" customFormat="1" ht="16.5" customHeight="1">
      <c r="B157" s="172"/>
      <c r="C157" s="173"/>
      <c r="D157" s="173"/>
      <c r="E157" s="174" t="s">
        <v>22</v>
      </c>
      <c r="F157" s="276" t="s">
        <v>191</v>
      </c>
      <c r="G157" s="277"/>
      <c r="H157" s="277"/>
      <c r="I157" s="277"/>
      <c r="J157" s="173"/>
      <c r="K157" s="175">
        <v>52.408999999999999</v>
      </c>
      <c r="L157" s="173"/>
      <c r="M157" s="173"/>
      <c r="N157" s="173"/>
      <c r="O157" s="173"/>
      <c r="P157" s="173"/>
      <c r="Q157" s="173"/>
      <c r="R157" s="176"/>
      <c r="T157" s="177"/>
      <c r="U157" s="173"/>
      <c r="V157" s="173"/>
      <c r="W157" s="173"/>
      <c r="X157" s="173"/>
      <c r="Y157" s="173"/>
      <c r="Z157" s="173"/>
      <c r="AA157" s="178"/>
      <c r="AT157" s="179" t="s">
        <v>166</v>
      </c>
      <c r="AU157" s="179" t="s">
        <v>99</v>
      </c>
      <c r="AV157" s="10" t="s">
        <v>99</v>
      </c>
      <c r="AW157" s="10" t="s">
        <v>35</v>
      </c>
      <c r="AX157" s="10" t="s">
        <v>78</v>
      </c>
      <c r="AY157" s="179" t="s">
        <v>158</v>
      </c>
    </row>
    <row r="158" spans="2:65" s="10" customFormat="1" ht="16.5" customHeight="1">
      <c r="B158" s="172"/>
      <c r="C158" s="173"/>
      <c r="D158" s="173"/>
      <c r="E158" s="174" t="s">
        <v>22</v>
      </c>
      <c r="F158" s="278" t="s">
        <v>192</v>
      </c>
      <c r="G158" s="279"/>
      <c r="H158" s="279"/>
      <c r="I158" s="279"/>
      <c r="J158" s="173"/>
      <c r="K158" s="175">
        <v>4.7939999999999996</v>
      </c>
      <c r="L158" s="173"/>
      <c r="M158" s="173"/>
      <c r="N158" s="173"/>
      <c r="O158" s="173"/>
      <c r="P158" s="173"/>
      <c r="Q158" s="173"/>
      <c r="R158" s="176"/>
      <c r="T158" s="177"/>
      <c r="U158" s="173"/>
      <c r="V158" s="173"/>
      <c r="W158" s="173"/>
      <c r="X158" s="173"/>
      <c r="Y158" s="173"/>
      <c r="Z158" s="173"/>
      <c r="AA158" s="178"/>
      <c r="AT158" s="179" t="s">
        <v>166</v>
      </c>
      <c r="AU158" s="179" t="s">
        <v>99</v>
      </c>
      <c r="AV158" s="10" t="s">
        <v>99</v>
      </c>
      <c r="AW158" s="10" t="s">
        <v>35</v>
      </c>
      <c r="AX158" s="10" t="s">
        <v>78</v>
      </c>
      <c r="AY158" s="179" t="s">
        <v>158</v>
      </c>
    </row>
    <row r="159" spans="2:65" s="11" customFormat="1" ht="16.5" customHeight="1">
      <c r="B159" s="180"/>
      <c r="C159" s="181"/>
      <c r="D159" s="181"/>
      <c r="E159" s="182" t="s">
        <v>22</v>
      </c>
      <c r="F159" s="280" t="s">
        <v>168</v>
      </c>
      <c r="G159" s="281"/>
      <c r="H159" s="281"/>
      <c r="I159" s="281"/>
      <c r="J159" s="181"/>
      <c r="K159" s="183">
        <v>57.203000000000003</v>
      </c>
      <c r="L159" s="181"/>
      <c r="M159" s="181"/>
      <c r="N159" s="181"/>
      <c r="O159" s="181"/>
      <c r="P159" s="181"/>
      <c r="Q159" s="181"/>
      <c r="R159" s="184"/>
      <c r="T159" s="185"/>
      <c r="U159" s="181"/>
      <c r="V159" s="181"/>
      <c r="W159" s="181"/>
      <c r="X159" s="181"/>
      <c r="Y159" s="181"/>
      <c r="Z159" s="181"/>
      <c r="AA159" s="186"/>
      <c r="AT159" s="187" t="s">
        <v>166</v>
      </c>
      <c r="AU159" s="187" t="s">
        <v>99</v>
      </c>
      <c r="AV159" s="11" t="s">
        <v>163</v>
      </c>
      <c r="AW159" s="11" t="s">
        <v>35</v>
      </c>
      <c r="AX159" s="11" t="s">
        <v>83</v>
      </c>
      <c r="AY159" s="187" t="s">
        <v>158</v>
      </c>
    </row>
    <row r="160" spans="2:65" s="1" customFormat="1" ht="38.25" customHeight="1">
      <c r="B160" s="38"/>
      <c r="C160" s="165" t="s">
        <v>193</v>
      </c>
      <c r="D160" s="165" t="s">
        <v>159</v>
      </c>
      <c r="E160" s="166" t="s">
        <v>194</v>
      </c>
      <c r="F160" s="272" t="s">
        <v>195</v>
      </c>
      <c r="G160" s="272"/>
      <c r="H160" s="272"/>
      <c r="I160" s="272"/>
      <c r="J160" s="167" t="s">
        <v>175</v>
      </c>
      <c r="K160" s="168">
        <v>57.203000000000003</v>
      </c>
      <c r="L160" s="273">
        <v>0</v>
      </c>
      <c r="M160" s="274"/>
      <c r="N160" s="275">
        <f>ROUND(L160*K160,2)</f>
        <v>0</v>
      </c>
      <c r="O160" s="275"/>
      <c r="P160" s="275"/>
      <c r="Q160" s="275"/>
      <c r="R160" s="40"/>
      <c r="T160" s="169" t="s">
        <v>22</v>
      </c>
      <c r="U160" s="47" t="s">
        <v>43</v>
      </c>
      <c r="V160" s="39"/>
      <c r="W160" s="170">
        <f>V160*K160</f>
        <v>0</v>
      </c>
      <c r="X160" s="170">
        <v>0</v>
      </c>
      <c r="Y160" s="170">
        <f>X160*K160</f>
        <v>0</v>
      </c>
      <c r="Z160" s="170">
        <v>0</v>
      </c>
      <c r="AA160" s="171">
        <f>Z160*K160</f>
        <v>0</v>
      </c>
      <c r="AR160" s="22" t="s">
        <v>163</v>
      </c>
      <c r="AT160" s="22" t="s">
        <v>159</v>
      </c>
      <c r="AU160" s="22" t="s">
        <v>99</v>
      </c>
      <c r="AY160" s="22" t="s">
        <v>158</v>
      </c>
      <c r="BE160" s="108">
        <f>IF(U160="základní",N160,0)</f>
        <v>0</v>
      </c>
      <c r="BF160" s="108">
        <f>IF(U160="snížená",N160,0)</f>
        <v>0</v>
      </c>
      <c r="BG160" s="108">
        <f>IF(U160="zákl. přenesená",N160,0)</f>
        <v>0</v>
      </c>
      <c r="BH160" s="108">
        <f>IF(U160="sníž. přenesená",N160,0)</f>
        <v>0</v>
      </c>
      <c r="BI160" s="108">
        <f>IF(U160="nulová",N160,0)</f>
        <v>0</v>
      </c>
      <c r="BJ160" s="22" t="s">
        <v>83</v>
      </c>
      <c r="BK160" s="108">
        <f>ROUND(L160*K160,2)</f>
        <v>0</v>
      </c>
      <c r="BL160" s="22" t="s">
        <v>163</v>
      </c>
      <c r="BM160" s="22" t="s">
        <v>196</v>
      </c>
    </row>
    <row r="161" spans="2:65" s="1" customFormat="1" ht="25.5" customHeight="1">
      <c r="B161" s="38"/>
      <c r="C161" s="165" t="s">
        <v>197</v>
      </c>
      <c r="D161" s="165" t="s">
        <v>159</v>
      </c>
      <c r="E161" s="166" t="s">
        <v>198</v>
      </c>
      <c r="F161" s="272" t="s">
        <v>199</v>
      </c>
      <c r="G161" s="272"/>
      <c r="H161" s="272"/>
      <c r="I161" s="272"/>
      <c r="J161" s="167" t="s">
        <v>175</v>
      </c>
      <c r="K161" s="168">
        <v>57.203000000000003</v>
      </c>
      <c r="L161" s="273">
        <v>0</v>
      </c>
      <c r="M161" s="274"/>
      <c r="N161" s="275">
        <f>ROUND(L161*K161,2)</f>
        <v>0</v>
      </c>
      <c r="O161" s="275"/>
      <c r="P161" s="275"/>
      <c r="Q161" s="275"/>
      <c r="R161" s="40"/>
      <c r="T161" s="169" t="s">
        <v>22</v>
      </c>
      <c r="U161" s="47" t="s">
        <v>43</v>
      </c>
      <c r="V161" s="39"/>
      <c r="W161" s="170">
        <f>V161*K161</f>
        <v>0</v>
      </c>
      <c r="X161" s="170">
        <v>0</v>
      </c>
      <c r="Y161" s="170">
        <f>X161*K161</f>
        <v>0</v>
      </c>
      <c r="Z161" s="170">
        <v>0</v>
      </c>
      <c r="AA161" s="171">
        <f>Z161*K161</f>
        <v>0</v>
      </c>
      <c r="AR161" s="22" t="s">
        <v>163</v>
      </c>
      <c r="AT161" s="22" t="s">
        <v>159</v>
      </c>
      <c r="AU161" s="22" t="s">
        <v>99</v>
      </c>
      <c r="AY161" s="22" t="s">
        <v>158</v>
      </c>
      <c r="BE161" s="108">
        <f>IF(U161="základní",N161,0)</f>
        <v>0</v>
      </c>
      <c r="BF161" s="108">
        <f>IF(U161="snížená",N161,0)</f>
        <v>0</v>
      </c>
      <c r="BG161" s="108">
        <f>IF(U161="zákl. přenesená",N161,0)</f>
        <v>0</v>
      </c>
      <c r="BH161" s="108">
        <f>IF(U161="sníž. přenesená",N161,0)</f>
        <v>0</v>
      </c>
      <c r="BI161" s="108">
        <f>IF(U161="nulová",N161,0)</f>
        <v>0</v>
      </c>
      <c r="BJ161" s="22" t="s">
        <v>83</v>
      </c>
      <c r="BK161" s="108">
        <f>ROUND(L161*K161,2)</f>
        <v>0</v>
      </c>
      <c r="BL161" s="22" t="s">
        <v>163</v>
      </c>
      <c r="BM161" s="22" t="s">
        <v>200</v>
      </c>
    </row>
    <row r="162" spans="2:65" s="12" customFormat="1" ht="16.5" customHeight="1">
      <c r="B162" s="188"/>
      <c r="C162" s="189"/>
      <c r="D162" s="189"/>
      <c r="E162" s="190" t="s">
        <v>22</v>
      </c>
      <c r="F162" s="282" t="s">
        <v>201</v>
      </c>
      <c r="G162" s="283"/>
      <c r="H162" s="283"/>
      <c r="I162" s="283"/>
      <c r="J162" s="189"/>
      <c r="K162" s="190" t="s">
        <v>22</v>
      </c>
      <c r="L162" s="189"/>
      <c r="M162" s="189"/>
      <c r="N162" s="189"/>
      <c r="O162" s="189"/>
      <c r="P162" s="189"/>
      <c r="Q162" s="189"/>
      <c r="R162" s="191"/>
      <c r="T162" s="192"/>
      <c r="U162" s="189"/>
      <c r="V162" s="189"/>
      <c r="W162" s="189"/>
      <c r="X162" s="189"/>
      <c r="Y162" s="189"/>
      <c r="Z162" s="189"/>
      <c r="AA162" s="193"/>
      <c r="AT162" s="194" t="s">
        <v>166</v>
      </c>
      <c r="AU162" s="194" t="s">
        <v>99</v>
      </c>
      <c r="AV162" s="12" t="s">
        <v>83</v>
      </c>
      <c r="AW162" s="12" t="s">
        <v>35</v>
      </c>
      <c r="AX162" s="12" t="s">
        <v>78</v>
      </c>
      <c r="AY162" s="194" t="s">
        <v>158</v>
      </c>
    </row>
    <row r="163" spans="2:65" s="10" customFormat="1" ht="16.5" customHeight="1">
      <c r="B163" s="172"/>
      <c r="C163" s="173"/>
      <c r="D163" s="173"/>
      <c r="E163" s="174" t="s">
        <v>22</v>
      </c>
      <c r="F163" s="278" t="s">
        <v>177</v>
      </c>
      <c r="G163" s="279"/>
      <c r="H163" s="279"/>
      <c r="I163" s="279"/>
      <c r="J163" s="173"/>
      <c r="K163" s="175">
        <v>57.203000000000003</v>
      </c>
      <c r="L163" s="173"/>
      <c r="M163" s="173"/>
      <c r="N163" s="173"/>
      <c r="O163" s="173"/>
      <c r="P163" s="173"/>
      <c r="Q163" s="173"/>
      <c r="R163" s="176"/>
      <c r="T163" s="177"/>
      <c r="U163" s="173"/>
      <c r="V163" s="173"/>
      <c r="W163" s="173"/>
      <c r="X163" s="173"/>
      <c r="Y163" s="173"/>
      <c r="Z163" s="173"/>
      <c r="AA163" s="178"/>
      <c r="AT163" s="179" t="s">
        <v>166</v>
      </c>
      <c r="AU163" s="179" t="s">
        <v>99</v>
      </c>
      <c r="AV163" s="10" t="s">
        <v>99</v>
      </c>
      <c r="AW163" s="10" t="s">
        <v>35</v>
      </c>
      <c r="AX163" s="10" t="s">
        <v>83</v>
      </c>
      <c r="AY163" s="179" t="s">
        <v>158</v>
      </c>
    </row>
    <row r="164" spans="2:65" s="1" customFormat="1" ht="25.5" customHeight="1">
      <c r="B164" s="38"/>
      <c r="C164" s="165" t="s">
        <v>202</v>
      </c>
      <c r="D164" s="165" t="s">
        <v>159</v>
      </c>
      <c r="E164" s="166" t="s">
        <v>203</v>
      </c>
      <c r="F164" s="272" t="s">
        <v>204</v>
      </c>
      <c r="G164" s="272"/>
      <c r="H164" s="272"/>
      <c r="I164" s="272"/>
      <c r="J164" s="167" t="s">
        <v>175</v>
      </c>
      <c r="K164" s="168">
        <v>35.56</v>
      </c>
      <c r="L164" s="273">
        <v>0</v>
      </c>
      <c r="M164" s="274"/>
      <c r="N164" s="275">
        <f>ROUND(L164*K164,2)</f>
        <v>0</v>
      </c>
      <c r="O164" s="275"/>
      <c r="P164" s="275"/>
      <c r="Q164" s="275"/>
      <c r="R164" s="40"/>
      <c r="T164" s="169" t="s">
        <v>22</v>
      </c>
      <c r="U164" s="47" t="s">
        <v>43</v>
      </c>
      <c r="V164" s="39"/>
      <c r="W164" s="170">
        <f>V164*K164</f>
        <v>0</v>
      </c>
      <c r="X164" s="170">
        <v>0</v>
      </c>
      <c r="Y164" s="170">
        <f>X164*K164</f>
        <v>0</v>
      </c>
      <c r="Z164" s="170">
        <v>0</v>
      </c>
      <c r="AA164" s="171">
        <f>Z164*K164</f>
        <v>0</v>
      </c>
      <c r="AR164" s="22" t="s">
        <v>163</v>
      </c>
      <c r="AT164" s="22" t="s">
        <v>159</v>
      </c>
      <c r="AU164" s="22" t="s">
        <v>99</v>
      </c>
      <c r="AY164" s="22" t="s">
        <v>158</v>
      </c>
      <c r="BE164" s="108">
        <f>IF(U164="základní",N164,0)</f>
        <v>0</v>
      </c>
      <c r="BF164" s="108">
        <f>IF(U164="snížená",N164,0)</f>
        <v>0</v>
      </c>
      <c r="BG164" s="108">
        <f>IF(U164="zákl. přenesená",N164,0)</f>
        <v>0</v>
      </c>
      <c r="BH164" s="108">
        <f>IF(U164="sníž. přenesená",N164,0)</f>
        <v>0</v>
      </c>
      <c r="BI164" s="108">
        <f>IF(U164="nulová",N164,0)</f>
        <v>0</v>
      </c>
      <c r="BJ164" s="22" t="s">
        <v>83</v>
      </c>
      <c r="BK164" s="108">
        <f>ROUND(L164*K164,2)</f>
        <v>0</v>
      </c>
      <c r="BL164" s="22" t="s">
        <v>163</v>
      </c>
      <c r="BM164" s="22" t="s">
        <v>205</v>
      </c>
    </row>
    <row r="165" spans="2:65" s="10" customFormat="1" ht="16.5" customHeight="1">
      <c r="B165" s="172"/>
      <c r="C165" s="173"/>
      <c r="D165" s="173"/>
      <c r="E165" s="174" t="s">
        <v>22</v>
      </c>
      <c r="F165" s="276" t="s">
        <v>206</v>
      </c>
      <c r="G165" s="277"/>
      <c r="H165" s="277"/>
      <c r="I165" s="277"/>
      <c r="J165" s="173"/>
      <c r="K165" s="175">
        <v>11.044</v>
      </c>
      <c r="L165" s="173"/>
      <c r="M165" s="173"/>
      <c r="N165" s="173"/>
      <c r="O165" s="173"/>
      <c r="P165" s="173"/>
      <c r="Q165" s="173"/>
      <c r="R165" s="176"/>
      <c r="T165" s="177"/>
      <c r="U165" s="173"/>
      <c r="V165" s="173"/>
      <c r="W165" s="173"/>
      <c r="X165" s="173"/>
      <c r="Y165" s="173"/>
      <c r="Z165" s="173"/>
      <c r="AA165" s="178"/>
      <c r="AT165" s="179" t="s">
        <v>166</v>
      </c>
      <c r="AU165" s="179" t="s">
        <v>99</v>
      </c>
      <c r="AV165" s="10" t="s">
        <v>99</v>
      </c>
      <c r="AW165" s="10" t="s">
        <v>35</v>
      </c>
      <c r="AX165" s="10" t="s">
        <v>78</v>
      </c>
      <c r="AY165" s="179" t="s">
        <v>158</v>
      </c>
    </row>
    <row r="166" spans="2:65" s="10" customFormat="1" ht="16.5" customHeight="1">
      <c r="B166" s="172"/>
      <c r="C166" s="173"/>
      <c r="D166" s="173"/>
      <c r="E166" s="174" t="s">
        <v>22</v>
      </c>
      <c r="F166" s="278" t="s">
        <v>207</v>
      </c>
      <c r="G166" s="279"/>
      <c r="H166" s="279"/>
      <c r="I166" s="279"/>
      <c r="J166" s="173"/>
      <c r="K166" s="175">
        <v>24.515999999999998</v>
      </c>
      <c r="L166" s="173"/>
      <c r="M166" s="173"/>
      <c r="N166" s="173"/>
      <c r="O166" s="173"/>
      <c r="P166" s="173"/>
      <c r="Q166" s="173"/>
      <c r="R166" s="176"/>
      <c r="T166" s="177"/>
      <c r="U166" s="173"/>
      <c r="V166" s="173"/>
      <c r="W166" s="173"/>
      <c r="X166" s="173"/>
      <c r="Y166" s="173"/>
      <c r="Z166" s="173"/>
      <c r="AA166" s="178"/>
      <c r="AT166" s="179" t="s">
        <v>166</v>
      </c>
      <c r="AU166" s="179" t="s">
        <v>99</v>
      </c>
      <c r="AV166" s="10" t="s">
        <v>99</v>
      </c>
      <c r="AW166" s="10" t="s">
        <v>35</v>
      </c>
      <c r="AX166" s="10" t="s">
        <v>78</v>
      </c>
      <c r="AY166" s="179" t="s">
        <v>158</v>
      </c>
    </row>
    <row r="167" spans="2:65" s="11" customFormat="1" ht="16.5" customHeight="1">
      <c r="B167" s="180"/>
      <c r="C167" s="181"/>
      <c r="D167" s="181"/>
      <c r="E167" s="182" t="s">
        <v>22</v>
      </c>
      <c r="F167" s="280" t="s">
        <v>168</v>
      </c>
      <c r="G167" s="281"/>
      <c r="H167" s="281"/>
      <c r="I167" s="281"/>
      <c r="J167" s="181"/>
      <c r="K167" s="183">
        <v>35.56</v>
      </c>
      <c r="L167" s="181"/>
      <c r="M167" s="181"/>
      <c r="N167" s="181"/>
      <c r="O167" s="181"/>
      <c r="P167" s="181"/>
      <c r="Q167" s="181"/>
      <c r="R167" s="184"/>
      <c r="T167" s="185"/>
      <c r="U167" s="181"/>
      <c r="V167" s="181"/>
      <c r="W167" s="181"/>
      <c r="X167" s="181"/>
      <c r="Y167" s="181"/>
      <c r="Z167" s="181"/>
      <c r="AA167" s="186"/>
      <c r="AT167" s="187" t="s">
        <v>166</v>
      </c>
      <c r="AU167" s="187" t="s">
        <v>99</v>
      </c>
      <c r="AV167" s="11" t="s">
        <v>163</v>
      </c>
      <c r="AW167" s="11" t="s">
        <v>35</v>
      </c>
      <c r="AX167" s="11" t="s">
        <v>83</v>
      </c>
      <c r="AY167" s="187" t="s">
        <v>158</v>
      </c>
    </row>
    <row r="168" spans="2:65" s="1" customFormat="1" ht="25.5" customHeight="1">
      <c r="B168" s="38"/>
      <c r="C168" s="165" t="s">
        <v>208</v>
      </c>
      <c r="D168" s="165" t="s">
        <v>159</v>
      </c>
      <c r="E168" s="166" t="s">
        <v>209</v>
      </c>
      <c r="F168" s="272" t="s">
        <v>210</v>
      </c>
      <c r="G168" s="272"/>
      <c r="H168" s="272"/>
      <c r="I168" s="272"/>
      <c r="J168" s="167" t="s">
        <v>175</v>
      </c>
      <c r="K168" s="168">
        <v>35.56</v>
      </c>
      <c r="L168" s="273">
        <v>0</v>
      </c>
      <c r="M168" s="274"/>
      <c r="N168" s="275">
        <f>ROUND(L168*K168,2)</f>
        <v>0</v>
      </c>
      <c r="O168" s="275"/>
      <c r="P168" s="275"/>
      <c r="Q168" s="275"/>
      <c r="R168" s="40"/>
      <c r="T168" s="169" t="s">
        <v>22</v>
      </c>
      <c r="U168" s="47" t="s">
        <v>43</v>
      </c>
      <c r="V168" s="39"/>
      <c r="W168" s="170">
        <f>V168*K168</f>
        <v>0</v>
      </c>
      <c r="X168" s="170">
        <v>0</v>
      </c>
      <c r="Y168" s="170">
        <f>X168*K168</f>
        <v>0</v>
      </c>
      <c r="Z168" s="170">
        <v>0</v>
      </c>
      <c r="AA168" s="171">
        <f>Z168*K168</f>
        <v>0</v>
      </c>
      <c r="AR168" s="22" t="s">
        <v>163</v>
      </c>
      <c r="AT168" s="22" t="s">
        <v>159</v>
      </c>
      <c r="AU168" s="22" t="s">
        <v>99</v>
      </c>
      <c r="AY168" s="22" t="s">
        <v>158</v>
      </c>
      <c r="BE168" s="108">
        <f>IF(U168="základní",N168,0)</f>
        <v>0</v>
      </c>
      <c r="BF168" s="108">
        <f>IF(U168="snížená",N168,0)</f>
        <v>0</v>
      </c>
      <c r="BG168" s="108">
        <f>IF(U168="zákl. přenesená",N168,0)</f>
        <v>0</v>
      </c>
      <c r="BH168" s="108">
        <f>IF(U168="sníž. přenesená",N168,0)</f>
        <v>0</v>
      </c>
      <c r="BI168" s="108">
        <f>IF(U168="nulová",N168,0)</f>
        <v>0</v>
      </c>
      <c r="BJ168" s="22" t="s">
        <v>83</v>
      </c>
      <c r="BK168" s="108">
        <f>ROUND(L168*K168,2)</f>
        <v>0</v>
      </c>
      <c r="BL168" s="22" t="s">
        <v>163</v>
      </c>
      <c r="BM168" s="22" t="s">
        <v>211</v>
      </c>
    </row>
    <row r="169" spans="2:65" s="10" customFormat="1" ht="16.5" customHeight="1">
      <c r="B169" s="172"/>
      <c r="C169" s="173"/>
      <c r="D169" s="173"/>
      <c r="E169" s="174" t="s">
        <v>22</v>
      </c>
      <c r="F169" s="276" t="s">
        <v>212</v>
      </c>
      <c r="G169" s="277"/>
      <c r="H169" s="277"/>
      <c r="I169" s="277"/>
      <c r="J169" s="173"/>
      <c r="K169" s="175">
        <v>35.56</v>
      </c>
      <c r="L169" s="173"/>
      <c r="M169" s="173"/>
      <c r="N169" s="173"/>
      <c r="O169" s="173"/>
      <c r="P169" s="173"/>
      <c r="Q169" s="173"/>
      <c r="R169" s="176"/>
      <c r="T169" s="177"/>
      <c r="U169" s="173"/>
      <c r="V169" s="173"/>
      <c r="W169" s="173"/>
      <c r="X169" s="173"/>
      <c r="Y169" s="173"/>
      <c r="Z169" s="173"/>
      <c r="AA169" s="178"/>
      <c r="AT169" s="179" t="s">
        <v>166</v>
      </c>
      <c r="AU169" s="179" t="s">
        <v>99</v>
      </c>
      <c r="AV169" s="10" t="s">
        <v>99</v>
      </c>
      <c r="AW169" s="10" t="s">
        <v>35</v>
      </c>
      <c r="AX169" s="10" t="s">
        <v>83</v>
      </c>
      <c r="AY169" s="179" t="s">
        <v>158</v>
      </c>
    </row>
    <row r="170" spans="2:65" s="1" customFormat="1" ht="25.5" customHeight="1">
      <c r="B170" s="38"/>
      <c r="C170" s="165" t="s">
        <v>213</v>
      </c>
      <c r="D170" s="165" t="s">
        <v>159</v>
      </c>
      <c r="E170" s="166" t="s">
        <v>209</v>
      </c>
      <c r="F170" s="272" t="s">
        <v>210</v>
      </c>
      <c r="G170" s="272"/>
      <c r="H170" s="272"/>
      <c r="I170" s="272"/>
      <c r="J170" s="167" t="s">
        <v>175</v>
      </c>
      <c r="K170" s="168">
        <v>57.203000000000003</v>
      </c>
      <c r="L170" s="273">
        <v>0</v>
      </c>
      <c r="M170" s="274"/>
      <c r="N170" s="275">
        <f>ROUND(L170*K170,2)</f>
        <v>0</v>
      </c>
      <c r="O170" s="275"/>
      <c r="P170" s="275"/>
      <c r="Q170" s="275"/>
      <c r="R170" s="40"/>
      <c r="T170" s="169" t="s">
        <v>22</v>
      </c>
      <c r="U170" s="47" t="s">
        <v>43</v>
      </c>
      <c r="V170" s="39"/>
      <c r="W170" s="170">
        <f>V170*K170</f>
        <v>0</v>
      </c>
      <c r="X170" s="170">
        <v>0</v>
      </c>
      <c r="Y170" s="170">
        <f>X170*K170</f>
        <v>0</v>
      </c>
      <c r="Z170" s="170">
        <v>0</v>
      </c>
      <c r="AA170" s="171">
        <f>Z170*K170</f>
        <v>0</v>
      </c>
      <c r="AR170" s="22" t="s">
        <v>163</v>
      </c>
      <c r="AT170" s="22" t="s">
        <v>159</v>
      </c>
      <c r="AU170" s="22" t="s">
        <v>99</v>
      </c>
      <c r="AY170" s="22" t="s">
        <v>158</v>
      </c>
      <c r="BE170" s="108">
        <f>IF(U170="základní",N170,0)</f>
        <v>0</v>
      </c>
      <c r="BF170" s="108">
        <f>IF(U170="snížená",N170,0)</f>
        <v>0</v>
      </c>
      <c r="BG170" s="108">
        <f>IF(U170="zákl. přenesená",N170,0)</f>
        <v>0</v>
      </c>
      <c r="BH170" s="108">
        <f>IF(U170="sníž. přenesená",N170,0)</f>
        <v>0</v>
      </c>
      <c r="BI170" s="108">
        <f>IF(U170="nulová",N170,0)</f>
        <v>0</v>
      </c>
      <c r="BJ170" s="22" t="s">
        <v>83</v>
      </c>
      <c r="BK170" s="108">
        <f>ROUND(L170*K170,2)</f>
        <v>0</v>
      </c>
      <c r="BL170" s="22" t="s">
        <v>163</v>
      </c>
      <c r="BM170" s="22" t="s">
        <v>214</v>
      </c>
    </row>
    <row r="171" spans="2:65" s="1" customFormat="1" ht="16.5" customHeight="1">
      <c r="B171" s="38"/>
      <c r="C171" s="165" t="s">
        <v>215</v>
      </c>
      <c r="D171" s="165" t="s">
        <v>159</v>
      </c>
      <c r="E171" s="166" t="s">
        <v>216</v>
      </c>
      <c r="F171" s="272" t="s">
        <v>217</v>
      </c>
      <c r="G171" s="272"/>
      <c r="H171" s="272"/>
      <c r="I171" s="272"/>
      <c r="J171" s="167" t="s">
        <v>175</v>
      </c>
      <c r="K171" s="168">
        <v>35.56</v>
      </c>
      <c r="L171" s="273">
        <v>0</v>
      </c>
      <c r="M171" s="274"/>
      <c r="N171" s="275">
        <f>ROUND(L171*K171,2)</f>
        <v>0</v>
      </c>
      <c r="O171" s="275"/>
      <c r="P171" s="275"/>
      <c r="Q171" s="275"/>
      <c r="R171" s="40"/>
      <c r="T171" s="169" t="s">
        <v>22</v>
      </c>
      <c r="U171" s="47" t="s">
        <v>43</v>
      </c>
      <c r="V171" s="39"/>
      <c r="W171" s="170">
        <f>V171*K171</f>
        <v>0</v>
      </c>
      <c r="X171" s="170">
        <v>0</v>
      </c>
      <c r="Y171" s="170">
        <f>X171*K171</f>
        <v>0</v>
      </c>
      <c r="Z171" s="170">
        <v>0</v>
      </c>
      <c r="AA171" s="171">
        <f>Z171*K171</f>
        <v>0</v>
      </c>
      <c r="AR171" s="22" t="s">
        <v>163</v>
      </c>
      <c r="AT171" s="22" t="s">
        <v>159</v>
      </c>
      <c r="AU171" s="22" t="s">
        <v>99</v>
      </c>
      <c r="AY171" s="22" t="s">
        <v>158</v>
      </c>
      <c r="BE171" s="108">
        <f>IF(U171="základní",N171,0)</f>
        <v>0</v>
      </c>
      <c r="BF171" s="108">
        <f>IF(U171="snížená",N171,0)</f>
        <v>0</v>
      </c>
      <c r="BG171" s="108">
        <f>IF(U171="zákl. přenesená",N171,0)</f>
        <v>0</v>
      </c>
      <c r="BH171" s="108">
        <f>IF(U171="sníž. přenesená",N171,0)</f>
        <v>0</v>
      </c>
      <c r="BI171" s="108">
        <f>IF(U171="nulová",N171,0)</f>
        <v>0</v>
      </c>
      <c r="BJ171" s="22" t="s">
        <v>83</v>
      </c>
      <c r="BK171" s="108">
        <f>ROUND(L171*K171,2)</f>
        <v>0</v>
      </c>
      <c r="BL171" s="22" t="s">
        <v>163</v>
      </c>
      <c r="BM171" s="22" t="s">
        <v>218</v>
      </c>
    </row>
    <row r="172" spans="2:65" s="1" customFormat="1" ht="16.5" customHeight="1">
      <c r="B172" s="38"/>
      <c r="C172" s="165" t="s">
        <v>219</v>
      </c>
      <c r="D172" s="165" t="s">
        <v>159</v>
      </c>
      <c r="E172" s="166" t="s">
        <v>220</v>
      </c>
      <c r="F172" s="272" t="s">
        <v>221</v>
      </c>
      <c r="G172" s="272"/>
      <c r="H172" s="272"/>
      <c r="I172" s="272"/>
      <c r="J172" s="167" t="s">
        <v>175</v>
      </c>
      <c r="K172" s="168">
        <v>57.203000000000003</v>
      </c>
      <c r="L172" s="273">
        <v>0</v>
      </c>
      <c r="M172" s="274"/>
      <c r="N172" s="275">
        <f>ROUND(L172*K172,2)</f>
        <v>0</v>
      </c>
      <c r="O172" s="275"/>
      <c r="P172" s="275"/>
      <c r="Q172" s="275"/>
      <c r="R172" s="40"/>
      <c r="T172" s="169" t="s">
        <v>22</v>
      </c>
      <c r="U172" s="47" t="s">
        <v>43</v>
      </c>
      <c r="V172" s="39"/>
      <c r="W172" s="170">
        <f>V172*K172</f>
        <v>0</v>
      </c>
      <c r="X172" s="170">
        <v>0</v>
      </c>
      <c r="Y172" s="170">
        <f>X172*K172</f>
        <v>0</v>
      </c>
      <c r="Z172" s="170">
        <v>0</v>
      </c>
      <c r="AA172" s="171">
        <f>Z172*K172</f>
        <v>0</v>
      </c>
      <c r="AR172" s="22" t="s">
        <v>163</v>
      </c>
      <c r="AT172" s="22" t="s">
        <v>159</v>
      </c>
      <c r="AU172" s="22" t="s">
        <v>99</v>
      </c>
      <c r="AY172" s="22" t="s">
        <v>158</v>
      </c>
      <c r="BE172" s="108">
        <f>IF(U172="základní",N172,0)</f>
        <v>0</v>
      </c>
      <c r="BF172" s="108">
        <f>IF(U172="snížená",N172,0)</f>
        <v>0</v>
      </c>
      <c r="BG172" s="108">
        <f>IF(U172="zákl. přenesená",N172,0)</f>
        <v>0</v>
      </c>
      <c r="BH172" s="108">
        <f>IF(U172="sníž. přenesená",N172,0)</f>
        <v>0</v>
      </c>
      <c r="BI172" s="108">
        <f>IF(U172="nulová",N172,0)</f>
        <v>0</v>
      </c>
      <c r="BJ172" s="22" t="s">
        <v>83</v>
      </c>
      <c r="BK172" s="108">
        <f>ROUND(L172*K172,2)</f>
        <v>0</v>
      </c>
      <c r="BL172" s="22" t="s">
        <v>163</v>
      </c>
      <c r="BM172" s="22" t="s">
        <v>222</v>
      </c>
    </row>
    <row r="173" spans="2:65" s="1" customFormat="1" ht="25.5" customHeight="1">
      <c r="B173" s="38"/>
      <c r="C173" s="165" t="s">
        <v>223</v>
      </c>
      <c r="D173" s="165" t="s">
        <v>159</v>
      </c>
      <c r="E173" s="166" t="s">
        <v>224</v>
      </c>
      <c r="F173" s="272" t="s">
        <v>225</v>
      </c>
      <c r="G173" s="272"/>
      <c r="H173" s="272"/>
      <c r="I173" s="272"/>
      <c r="J173" s="167" t="s">
        <v>226</v>
      </c>
      <c r="K173" s="168">
        <v>85.343999999999994</v>
      </c>
      <c r="L173" s="273">
        <v>0</v>
      </c>
      <c r="M173" s="274"/>
      <c r="N173" s="275">
        <f>ROUND(L173*K173,2)</f>
        <v>0</v>
      </c>
      <c r="O173" s="275"/>
      <c r="P173" s="275"/>
      <c r="Q173" s="275"/>
      <c r="R173" s="40"/>
      <c r="T173" s="169" t="s">
        <v>22</v>
      </c>
      <c r="U173" s="47" t="s">
        <v>43</v>
      </c>
      <c r="V173" s="39"/>
      <c r="W173" s="170">
        <f>V173*K173</f>
        <v>0</v>
      </c>
      <c r="X173" s="170">
        <v>0</v>
      </c>
      <c r="Y173" s="170">
        <f>X173*K173</f>
        <v>0</v>
      </c>
      <c r="Z173" s="170">
        <v>0</v>
      </c>
      <c r="AA173" s="171">
        <f>Z173*K173</f>
        <v>0</v>
      </c>
      <c r="AR173" s="22" t="s">
        <v>163</v>
      </c>
      <c r="AT173" s="22" t="s">
        <v>159</v>
      </c>
      <c r="AU173" s="22" t="s">
        <v>99</v>
      </c>
      <c r="AY173" s="22" t="s">
        <v>158</v>
      </c>
      <c r="BE173" s="108">
        <f>IF(U173="základní",N173,0)</f>
        <v>0</v>
      </c>
      <c r="BF173" s="108">
        <f>IF(U173="snížená",N173,0)</f>
        <v>0</v>
      </c>
      <c r="BG173" s="108">
        <f>IF(U173="zákl. přenesená",N173,0)</f>
        <v>0</v>
      </c>
      <c r="BH173" s="108">
        <f>IF(U173="sníž. přenesená",N173,0)</f>
        <v>0</v>
      </c>
      <c r="BI173" s="108">
        <f>IF(U173="nulová",N173,0)</f>
        <v>0</v>
      </c>
      <c r="BJ173" s="22" t="s">
        <v>83</v>
      </c>
      <c r="BK173" s="108">
        <f>ROUND(L173*K173,2)</f>
        <v>0</v>
      </c>
      <c r="BL173" s="22" t="s">
        <v>163</v>
      </c>
      <c r="BM173" s="22" t="s">
        <v>227</v>
      </c>
    </row>
    <row r="174" spans="2:65" s="10" customFormat="1" ht="16.5" customHeight="1">
      <c r="B174" s="172"/>
      <c r="C174" s="173"/>
      <c r="D174" s="173"/>
      <c r="E174" s="174" t="s">
        <v>22</v>
      </c>
      <c r="F174" s="276" t="s">
        <v>228</v>
      </c>
      <c r="G174" s="277"/>
      <c r="H174" s="277"/>
      <c r="I174" s="277"/>
      <c r="J174" s="173"/>
      <c r="K174" s="175">
        <v>53.34</v>
      </c>
      <c r="L174" s="173"/>
      <c r="M174" s="173"/>
      <c r="N174" s="173"/>
      <c r="O174" s="173"/>
      <c r="P174" s="173"/>
      <c r="Q174" s="173"/>
      <c r="R174" s="176"/>
      <c r="T174" s="177"/>
      <c r="U174" s="173"/>
      <c r="V174" s="173"/>
      <c r="W174" s="173"/>
      <c r="X174" s="173"/>
      <c r="Y174" s="173"/>
      <c r="Z174" s="173"/>
      <c r="AA174" s="178"/>
      <c r="AT174" s="179" t="s">
        <v>166</v>
      </c>
      <c r="AU174" s="179" t="s">
        <v>99</v>
      </c>
      <c r="AV174" s="10" t="s">
        <v>99</v>
      </c>
      <c r="AW174" s="10" t="s">
        <v>35</v>
      </c>
      <c r="AX174" s="10" t="s">
        <v>83</v>
      </c>
      <c r="AY174" s="179" t="s">
        <v>158</v>
      </c>
    </row>
    <row r="175" spans="2:65" s="1" customFormat="1" ht="25.5" customHeight="1">
      <c r="B175" s="38"/>
      <c r="C175" s="165" t="s">
        <v>11</v>
      </c>
      <c r="D175" s="165" t="s">
        <v>159</v>
      </c>
      <c r="E175" s="166" t="s">
        <v>229</v>
      </c>
      <c r="F175" s="272" t="s">
        <v>230</v>
      </c>
      <c r="G175" s="272"/>
      <c r="H175" s="272"/>
      <c r="I175" s="272"/>
      <c r="J175" s="167" t="s">
        <v>175</v>
      </c>
      <c r="K175" s="168">
        <v>57.203000000000003</v>
      </c>
      <c r="L175" s="273">
        <v>0</v>
      </c>
      <c r="M175" s="274"/>
      <c r="N175" s="275">
        <f>ROUND(L175*K175,2)</f>
        <v>0</v>
      </c>
      <c r="O175" s="275"/>
      <c r="P175" s="275"/>
      <c r="Q175" s="275"/>
      <c r="R175" s="40"/>
      <c r="T175" s="169" t="s">
        <v>22</v>
      </c>
      <c r="U175" s="47" t="s">
        <v>43</v>
      </c>
      <c r="V175" s="39"/>
      <c r="W175" s="170">
        <f>V175*K175</f>
        <v>0</v>
      </c>
      <c r="X175" s="170">
        <v>0</v>
      </c>
      <c r="Y175" s="170">
        <f>X175*K175</f>
        <v>0</v>
      </c>
      <c r="Z175" s="170">
        <v>0</v>
      </c>
      <c r="AA175" s="171">
        <f>Z175*K175</f>
        <v>0</v>
      </c>
      <c r="AR175" s="22" t="s">
        <v>163</v>
      </c>
      <c r="AT175" s="22" t="s">
        <v>159</v>
      </c>
      <c r="AU175" s="22" t="s">
        <v>99</v>
      </c>
      <c r="AY175" s="22" t="s">
        <v>158</v>
      </c>
      <c r="BE175" s="108">
        <f>IF(U175="základní",N175,0)</f>
        <v>0</v>
      </c>
      <c r="BF175" s="108">
        <f>IF(U175="snížená",N175,0)</f>
        <v>0</v>
      </c>
      <c r="BG175" s="108">
        <f>IF(U175="zákl. přenesená",N175,0)</f>
        <v>0</v>
      </c>
      <c r="BH175" s="108">
        <f>IF(U175="sníž. přenesená",N175,0)</f>
        <v>0</v>
      </c>
      <c r="BI175" s="108">
        <f>IF(U175="nulová",N175,0)</f>
        <v>0</v>
      </c>
      <c r="BJ175" s="22" t="s">
        <v>83</v>
      </c>
      <c r="BK175" s="108">
        <f>ROUND(L175*K175,2)</f>
        <v>0</v>
      </c>
      <c r="BL175" s="22" t="s">
        <v>163</v>
      </c>
      <c r="BM175" s="22" t="s">
        <v>231</v>
      </c>
    </row>
    <row r="176" spans="2:65" s="10" customFormat="1" ht="16.5" customHeight="1">
      <c r="B176" s="172"/>
      <c r="C176" s="173"/>
      <c r="D176" s="173"/>
      <c r="E176" s="174" t="s">
        <v>22</v>
      </c>
      <c r="F176" s="276" t="s">
        <v>232</v>
      </c>
      <c r="G176" s="277"/>
      <c r="H176" s="277"/>
      <c r="I176" s="277"/>
      <c r="J176" s="173"/>
      <c r="K176" s="175">
        <v>57.203000000000003</v>
      </c>
      <c r="L176" s="173"/>
      <c r="M176" s="173"/>
      <c r="N176" s="173"/>
      <c r="O176" s="173"/>
      <c r="P176" s="173"/>
      <c r="Q176" s="173"/>
      <c r="R176" s="176"/>
      <c r="T176" s="177"/>
      <c r="U176" s="173"/>
      <c r="V176" s="173"/>
      <c r="W176" s="173"/>
      <c r="X176" s="173"/>
      <c r="Y176" s="173"/>
      <c r="Z176" s="173"/>
      <c r="AA176" s="178"/>
      <c r="AT176" s="179" t="s">
        <v>166</v>
      </c>
      <c r="AU176" s="179" t="s">
        <v>99</v>
      </c>
      <c r="AV176" s="10" t="s">
        <v>99</v>
      </c>
      <c r="AW176" s="10" t="s">
        <v>35</v>
      </c>
      <c r="AX176" s="10" t="s">
        <v>83</v>
      </c>
      <c r="AY176" s="179" t="s">
        <v>158</v>
      </c>
    </row>
    <row r="177" spans="2:65" s="9" customFormat="1" ht="29.85" customHeight="1">
      <c r="B177" s="154"/>
      <c r="C177" s="155"/>
      <c r="D177" s="164" t="s">
        <v>109</v>
      </c>
      <c r="E177" s="164"/>
      <c r="F177" s="164"/>
      <c r="G177" s="164"/>
      <c r="H177" s="164"/>
      <c r="I177" s="164"/>
      <c r="J177" s="164"/>
      <c r="K177" s="164"/>
      <c r="L177" s="164"/>
      <c r="M177" s="164"/>
      <c r="N177" s="295">
        <f>BK177</f>
        <v>0</v>
      </c>
      <c r="O177" s="296"/>
      <c r="P177" s="296"/>
      <c r="Q177" s="296"/>
      <c r="R177" s="157"/>
      <c r="T177" s="158"/>
      <c r="U177" s="155"/>
      <c r="V177" s="155"/>
      <c r="W177" s="159">
        <f>SUM(W178:W185)</f>
        <v>0</v>
      </c>
      <c r="X177" s="155"/>
      <c r="Y177" s="159">
        <f>SUM(Y178:Y185)</f>
        <v>24.941992220000003</v>
      </c>
      <c r="Z177" s="155"/>
      <c r="AA177" s="160">
        <f>SUM(AA178:AA185)</f>
        <v>0</v>
      </c>
      <c r="AR177" s="161" t="s">
        <v>83</v>
      </c>
      <c r="AT177" s="162" t="s">
        <v>77</v>
      </c>
      <c r="AU177" s="162" t="s">
        <v>83</v>
      </c>
      <c r="AY177" s="161" t="s">
        <v>158</v>
      </c>
      <c r="BK177" s="163">
        <f>SUM(BK178:BK185)</f>
        <v>0</v>
      </c>
    </row>
    <row r="178" spans="2:65" s="1" customFormat="1" ht="25.5" customHeight="1">
      <c r="B178" s="38"/>
      <c r="C178" s="165" t="s">
        <v>233</v>
      </c>
      <c r="D178" s="165" t="s">
        <v>159</v>
      </c>
      <c r="E178" s="166" t="s">
        <v>234</v>
      </c>
      <c r="F178" s="272" t="s">
        <v>235</v>
      </c>
      <c r="G178" s="272"/>
      <c r="H178" s="272"/>
      <c r="I178" s="272"/>
      <c r="J178" s="167" t="s">
        <v>175</v>
      </c>
      <c r="K178" s="168">
        <v>3.3130000000000002</v>
      </c>
      <c r="L178" s="273">
        <v>0</v>
      </c>
      <c r="M178" s="274"/>
      <c r="N178" s="275">
        <f>ROUND(L178*K178,2)</f>
        <v>0</v>
      </c>
      <c r="O178" s="275"/>
      <c r="P178" s="275"/>
      <c r="Q178" s="275"/>
      <c r="R178" s="40"/>
      <c r="T178" s="169" t="s">
        <v>22</v>
      </c>
      <c r="U178" s="47" t="s">
        <v>43</v>
      </c>
      <c r="V178" s="39"/>
      <c r="W178" s="170">
        <f>V178*K178</f>
        <v>0</v>
      </c>
      <c r="X178" s="170">
        <v>2.16</v>
      </c>
      <c r="Y178" s="170">
        <f>X178*K178</f>
        <v>7.1560800000000011</v>
      </c>
      <c r="Z178" s="170">
        <v>0</v>
      </c>
      <c r="AA178" s="171">
        <f>Z178*K178</f>
        <v>0</v>
      </c>
      <c r="AR178" s="22" t="s">
        <v>163</v>
      </c>
      <c r="AT178" s="22" t="s">
        <v>159</v>
      </c>
      <c r="AU178" s="22" t="s">
        <v>99</v>
      </c>
      <c r="AY178" s="22" t="s">
        <v>158</v>
      </c>
      <c r="BE178" s="108">
        <f>IF(U178="základní",N178,0)</f>
        <v>0</v>
      </c>
      <c r="BF178" s="108">
        <f>IF(U178="snížená",N178,0)</f>
        <v>0</v>
      </c>
      <c r="BG178" s="108">
        <f>IF(U178="zákl. přenesená",N178,0)</f>
        <v>0</v>
      </c>
      <c r="BH178" s="108">
        <f>IF(U178="sníž. přenesená",N178,0)</f>
        <v>0</v>
      </c>
      <c r="BI178" s="108">
        <f>IF(U178="nulová",N178,0)</f>
        <v>0</v>
      </c>
      <c r="BJ178" s="22" t="s">
        <v>83</v>
      </c>
      <c r="BK178" s="108">
        <f>ROUND(L178*K178,2)</f>
        <v>0</v>
      </c>
      <c r="BL178" s="22" t="s">
        <v>163</v>
      </c>
      <c r="BM178" s="22" t="s">
        <v>236</v>
      </c>
    </row>
    <row r="179" spans="2:65" s="10" customFormat="1" ht="16.5" customHeight="1">
      <c r="B179" s="172"/>
      <c r="C179" s="173"/>
      <c r="D179" s="173"/>
      <c r="E179" s="174" t="s">
        <v>22</v>
      </c>
      <c r="F179" s="276" t="s">
        <v>237</v>
      </c>
      <c r="G179" s="277"/>
      <c r="H179" s="277"/>
      <c r="I179" s="277"/>
      <c r="J179" s="173"/>
      <c r="K179" s="175">
        <v>3.0350000000000001</v>
      </c>
      <c r="L179" s="173"/>
      <c r="M179" s="173"/>
      <c r="N179" s="173"/>
      <c r="O179" s="173"/>
      <c r="P179" s="173"/>
      <c r="Q179" s="173"/>
      <c r="R179" s="176"/>
      <c r="T179" s="177"/>
      <c r="U179" s="173"/>
      <c r="V179" s="173"/>
      <c r="W179" s="173"/>
      <c r="X179" s="173"/>
      <c r="Y179" s="173"/>
      <c r="Z179" s="173"/>
      <c r="AA179" s="178"/>
      <c r="AT179" s="179" t="s">
        <v>166</v>
      </c>
      <c r="AU179" s="179" t="s">
        <v>99</v>
      </c>
      <c r="AV179" s="10" t="s">
        <v>99</v>
      </c>
      <c r="AW179" s="10" t="s">
        <v>35</v>
      </c>
      <c r="AX179" s="10" t="s">
        <v>78</v>
      </c>
      <c r="AY179" s="179" t="s">
        <v>158</v>
      </c>
    </row>
    <row r="180" spans="2:65" s="10" customFormat="1" ht="16.5" customHeight="1">
      <c r="B180" s="172"/>
      <c r="C180" s="173"/>
      <c r="D180" s="173"/>
      <c r="E180" s="174" t="s">
        <v>22</v>
      </c>
      <c r="F180" s="278" t="s">
        <v>238</v>
      </c>
      <c r="G180" s="279"/>
      <c r="H180" s="279"/>
      <c r="I180" s="279"/>
      <c r="J180" s="173"/>
      <c r="K180" s="175">
        <v>0.27800000000000002</v>
      </c>
      <c r="L180" s="173"/>
      <c r="M180" s="173"/>
      <c r="N180" s="173"/>
      <c r="O180" s="173"/>
      <c r="P180" s="173"/>
      <c r="Q180" s="173"/>
      <c r="R180" s="176"/>
      <c r="T180" s="177"/>
      <c r="U180" s="173"/>
      <c r="V180" s="173"/>
      <c r="W180" s="173"/>
      <c r="X180" s="173"/>
      <c r="Y180" s="173"/>
      <c r="Z180" s="173"/>
      <c r="AA180" s="178"/>
      <c r="AT180" s="179" t="s">
        <v>166</v>
      </c>
      <c r="AU180" s="179" t="s">
        <v>99</v>
      </c>
      <c r="AV180" s="10" t="s">
        <v>99</v>
      </c>
      <c r="AW180" s="10" t="s">
        <v>35</v>
      </c>
      <c r="AX180" s="10" t="s">
        <v>78</v>
      </c>
      <c r="AY180" s="179" t="s">
        <v>158</v>
      </c>
    </row>
    <row r="181" spans="2:65" s="11" customFormat="1" ht="16.5" customHeight="1">
      <c r="B181" s="180"/>
      <c r="C181" s="181"/>
      <c r="D181" s="181"/>
      <c r="E181" s="182" t="s">
        <v>22</v>
      </c>
      <c r="F181" s="280" t="s">
        <v>168</v>
      </c>
      <c r="G181" s="281"/>
      <c r="H181" s="281"/>
      <c r="I181" s="281"/>
      <c r="J181" s="181"/>
      <c r="K181" s="183">
        <v>3.3130000000000002</v>
      </c>
      <c r="L181" s="181"/>
      <c r="M181" s="181"/>
      <c r="N181" s="181"/>
      <c r="O181" s="181"/>
      <c r="P181" s="181"/>
      <c r="Q181" s="181"/>
      <c r="R181" s="184"/>
      <c r="T181" s="185"/>
      <c r="U181" s="181"/>
      <c r="V181" s="181"/>
      <c r="W181" s="181"/>
      <c r="X181" s="181"/>
      <c r="Y181" s="181"/>
      <c r="Z181" s="181"/>
      <c r="AA181" s="186"/>
      <c r="AT181" s="187" t="s">
        <v>166</v>
      </c>
      <c r="AU181" s="187" t="s">
        <v>99</v>
      </c>
      <c r="AV181" s="11" t="s">
        <v>163</v>
      </c>
      <c r="AW181" s="11" t="s">
        <v>35</v>
      </c>
      <c r="AX181" s="11" t="s">
        <v>83</v>
      </c>
      <c r="AY181" s="187" t="s">
        <v>158</v>
      </c>
    </row>
    <row r="182" spans="2:65" s="1" customFormat="1" ht="38.25" customHeight="1">
      <c r="B182" s="38"/>
      <c r="C182" s="165" t="s">
        <v>239</v>
      </c>
      <c r="D182" s="165" t="s">
        <v>159</v>
      </c>
      <c r="E182" s="166" t="s">
        <v>240</v>
      </c>
      <c r="F182" s="272" t="s">
        <v>241</v>
      </c>
      <c r="G182" s="272"/>
      <c r="H182" s="272"/>
      <c r="I182" s="272"/>
      <c r="J182" s="167" t="s">
        <v>162</v>
      </c>
      <c r="K182" s="168">
        <v>50.39</v>
      </c>
      <c r="L182" s="273">
        <v>0</v>
      </c>
      <c r="M182" s="274"/>
      <c r="N182" s="275">
        <f>ROUND(L182*K182,2)</f>
        <v>0</v>
      </c>
      <c r="O182" s="275"/>
      <c r="P182" s="275"/>
      <c r="Q182" s="275"/>
      <c r="R182" s="40"/>
      <c r="T182" s="169" t="s">
        <v>22</v>
      </c>
      <c r="U182" s="47" t="s">
        <v>43</v>
      </c>
      <c r="V182" s="39"/>
      <c r="W182" s="170">
        <f>V182*K182</f>
        <v>0</v>
      </c>
      <c r="X182" s="170">
        <v>0.34661999999999998</v>
      </c>
      <c r="Y182" s="170">
        <f>X182*K182</f>
        <v>17.466181800000001</v>
      </c>
      <c r="Z182" s="170">
        <v>0</v>
      </c>
      <c r="AA182" s="171">
        <f>Z182*K182</f>
        <v>0</v>
      </c>
      <c r="AR182" s="22" t="s">
        <v>163</v>
      </c>
      <c r="AT182" s="22" t="s">
        <v>159</v>
      </c>
      <c r="AU182" s="22" t="s">
        <v>99</v>
      </c>
      <c r="AY182" s="22" t="s">
        <v>158</v>
      </c>
      <c r="BE182" s="108">
        <f>IF(U182="základní",N182,0)</f>
        <v>0</v>
      </c>
      <c r="BF182" s="108">
        <f>IF(U182="snížená",N182,0)</f>
        <v>0</v>
      </c>
      <c r="BG182" s="108">
        <f>IF(U182="zákl. přenesená",N182,0)</f>
        <v>0</v>
      </c>
      <c r="BH182" s="108">
        <f>IF(U182="sníž. přenesená",N182,0)</f>
        <v>0</v>
      </c>
      <c r="BI182" s="108">
        <f>IF(U182="nulová",N182,0)</f>
        <v>0</v>
      </c>
      <c r="BJ182" s="22" t="s">
        <v>83</v>
      </c>
      <c r="BK182" s="108">
        <f>ROUND(L182*K182,2)</f>
        <v>0</v>
      </c>
      <c r="BL182" s="22" t="s">
        <v>163</v>
      </c>
      <c r="BM182" s="22" t="s">
        <v>242</v>
      </c>
    </row>
    <row r="183" spans="2:65" s="10" customFormat="1" ht="16.5" customHeight="1">
      <c r="B183" s="172"/>
      <c r="C183" s="173"/>
      <c r="D183" s="173"/>
      <c r="E183" s="174" t="s">
        <v>22</v>
      </c>
      <c r="F183" s="276" t="s">
        <v>243</v>
      </c>
      <c r="G183" s="277"/>
      <c r="H183" s="277"/>
      <c r="I183" s="277"/>
      <c r="J183" s="173"/>
      <c r="K183" s="175">
        <v>50.39</v>
      </c>
      <c r="L183" s="173"/>
      <c r="M183" s="173"/>
      <c r="N183" s="173"/>
      <c r="O183" s="173"/>
      <c r="P183" s="173"/>
      <c r="Q183" s="173"/>
      <c r="R183" s="176"/>
      <c r="T183" s="177"/>
      <c r="U183" s="173"/>
      <c r="V183" s="173"/>
      <c r="W183" s="173"/>
      <c r="X183" s="173"/>
      <c r="Y183" s="173"/>
      <c r="Z183" s="173"/>
      <c r="AA183" s="178"/>
      <c r="AT183" s="179" t="s">
        <v>166</v>
      </c>
      <c r="AU183" s="179" t="s">
        <v>99</v>
      </c>
      <c r="AV183" s="10" t="s">
        <v>99</v>
      </c>
      <c r="AW183" s="10" t="s">
        <v>35</v>
      </c>
      <c r="AX183" s="10" t="s">
        <v>83</v>
      </c>
      <c r="AY183" s="179" t="s">
        <v>158</v>
      </c>
    </row>
    <row r="184" spans="2:65" s="1" customFormat="1" ht="25.5" customHeight="1">
      <c r="B184" s="38"/>
      <c r="C184" s="165" t="s">
        <v>244</v>
      </c>
      <c r="D184" s="165" t="s">
        <v>159</v>
      </c>
      <c r="E184" s="166" t="s">
        <v>245</v>
      </c>
      <c r="F184" s="272" t="s">
        <v>246</v>
      </c>
      <c r="G184" s="272"/>
      <c r="H184" s="272"/>
      <c r="I184" s="272"/>
      <c r="J184" s="167" t="s">
        <v>226</v>
      </c>
      <c r="K184" s="168">
        <v>0.30199999999999999</v>
      </c>
      <c r="L184" s="273">
        <v>0</v>
      </c>
      <c r="M184" s="274"/>
      <c r="N184" s="275">
        <f>ROUND(L184*K184,2)</f>
        <v>0</v>
      </c>
      <c r="O184" s="275"/>
      <c r="P184" s="275"/>
      <c r="Q184" s="275"/>
      <c r="R184" s="40"/>
      <c r="T184" s="169" t="s">
        <v>22</v>
      </c>
      <c r="U184" s="47" t="s">
        <v>43</v>
      </c>
      <c r="V184" s="39"/>
      <c r="W184" s="170">
        <f>V184*K184</f>
        <v>0</v>
      </c>
      <c r="X184" s="170">
        <v>1.05871</v>
      </c>
      <c r="Y184" s="170">
        <f>X184*K184</f>
        <v>0.31973042000000002</v>
      </c>
      <c r="Z184" s="170">
        <v>0</v>
      </c>
      <c r="AA184" s="171">
        <f>Z184*K184</f>
        <v>0</v>
      </c>
      <c r="AR184" s="22" t="s">
        <v>163</v>
      </c>
      <c r="AT184" s="22" t="s">
        <v>159</v>
      </c>
      <c r="AU184" s="22" t="s">
        <v>99</v>
      </c>
      <c r="AY184" s="22" t="s">
        <v>158</v>
      </c>
      <c r="BE184" s="108">
        <f>IF(U184="základní",N184,0)</f>
        <v>0</v>
      </c>
      <c r="BF184" s="108">
        <f>IF(U184="snížená",N184,0)</f>
        <v>0</v>
      </c>
      <c r="BG184" s="108">
        <f>IF(U184="zákl. přenesená",N184,0)</f>
        <v>0</v>
      </c>
      <c r="BH184" s="108">
        <f>IF(U184="sníž. přenesená",N184,0)</f>
        <v>0</v>
      </c>
      <c r="BI184" s="108">
        <f>IF(U184="nulová",N184,0)</f>
        <v>0</v>
      </c>
      <c r="BJ184" s="22" t="s">
        <v>83</v>
      </c>
      <c r="BK184" s="108">
        <f>ROUND(L184*K184,2)</f>
        <v>0</v>
      </c>
      <c r="BL184" s="22" t="s">
        <v>163</v>
      </c>
      <c r="BM184" s="22" t="s">
        <v>247</v>
      </c>
    </row>
    <row r="185" spans="2:65" s="10" customFormat="1" ht="16.5" customHeight="1">
      <c r="B185" s="172"/>
      <c r="C185" s="173"/>
      <c r="D185" s="173"/>
      <c r="E185" s="174" t="s">
        <v>22</v>
      </c>
      <c r="F185" s="276" t="s">
        <v>248</v>
      </c>
      <c r="G185" s="277"/>
      <c r="H185" s="277"/>
      <c r="I185" s="277"/>
      <c r="J185" s="173"/>
      <c r="K185" s="175">
        <v>0.30199999999999999</v>
      </c>
      <c r="L185" s="173"/>
      <c r="M185" s="173"/>
      <c r="N185" s="173"/>
      <c r="O185" s="173"/>
      <c r="P185" s="173"/>
      <c r="Q185" s="173"/>
      <c r="R185" s="176"/>
      <c r="T185" s="177"/>
      <c r="U185" s="173"/>
      <c r="V185" s="173"/>
      <c r="W185" s="173"/>
      <c r="X185" s="173"/>
      <c r="Y185" s="173"/>
      <c r="Z185" s="173"/>
      <c r="AA185" s="178"/>
      <c r="AT185" s="179" t="s">
        <v>166</v>
      </c>
      <c r="AU185" s="179" t="s">
        <v>99</v>
      </c>
      <c r="AV185" s="10" t="s">
        <v>99</v>
      </c>
      <c r="AW185" s="10" t="s">
        <v>35</v>
      </c>
      <c r="AX185" s="10" t="s">
        <v>83</v>
      </c>
      <c r="AY185" s="179" t="s">
        <v>158</v>
      </c>
    </row>
    <row r="186" spans="2:65" s="9" customFormat="1" ht="29.85" customHeight="1">
      <c r="B186" s="154"/>
      <c r="C186" s="155"/>
      <c r="D186" s="164" t="s">
        <v>110</v>
      </c>
      <c r="E186" s="164"/>
      <c r="F186" s="164"/>
      <c r="G186" s="164"/>
      <c r="H186" s="164"/>
      <c r="I186" s="164"/>
      <c r="J186" s="164"/>
      <c r="K186" s="164"/>
      <c r="L186" s="164"/>
      <c r="M186" s="164"/>
      <c r="N186" s="295">
        <f>BK186</f>
        <v>0</v>
      </c>
      <c r="O186" s="296"/>
      <c r="P186" s="296"/>
      <c r="Q186" s="296"/>
      <c r="R186" s="157"/>
      <c r="T186" s="158"/>
      <c r="U186" s="155"/>
      <c r="V186" s="155"/>
      <c r="W186" s="159">
        <f>SUM(W187:W211)</f>
        <v>0</v>
      </c>
      <c r="X186" s="155"/>
      <c r="Y186" s="159">
        <f>SUM(Y187:Y211)</f>
        <v>8.9621946899999987</v>
      </c>
      <c r="Z186" s="155"/>
      <c r="AA186" s="160">
        <f>SUM(AA187:AA211)</f>
        <v>0</v>
      </c>
      <c r="AR186" s="161" t="s">
        <v>83</v>
      </c>
      <c r="AT186" s="162" t="s">
        <v>77</v>
      </c>
      <c r="AU186" s="162" t="s">
        <v>83</v>
      </c>
      <c r="AY186" s="161" t="s">
        <v>158</v>
      </c>
      <c r="BK186" s="163">
        <f>SUM(BK187:BK211)</f>
        <v>0</v>
      </c>
    </row>
    <row r="187" spans="2:65" s="1" customFormat="1" ht="38.25" customHeight="1">
      <c r="B187" s="38"/>
      <c r="C187" s="165" t="s">
        <v>249</v>
      </c>
      <c r="D187" s="165" t="s">
        <v>159</v>
      </c>
      <c r="E187" s="166" t="s">
        <v>250</v>
      </c>
      <c r="F187" s="272" t="s">
        <v>251</v>
      </c>
      <c r="G187" s="272"/>
      <c r="H187" s="272"/>
      <c r="I187" s="272"/>
      <c r="J187" s="167" t="s">
        <v>252</v>
      </c>
      <c r="K187" s="168">
        <v>2</v>
      </c>
      <c r="L187" s="273">
        <v>0</v>
      </c>
      <c r="M187" s="274"/>
      <c r="N187" s="275">
        <f>ROUND(L187*K187,2)</f>
        <v>0</v>
      </c>
      <c r="O187" s="275"/>
      <c r="P187" s="275"/>
      <c r="Q187" s="275"/>
      <c r="R187" s="40"/>
      <c r="T187" s="169" t="s">
        <v>22</v>
      </c>
      <c r="U187" s="47" t="s">
        <v>43</v>
      </c>
      <c r="V187" s="39"/>
      <c r="W187" s="170">
        <f>V187*K187</f>
        <v>0</v>
      </c>
      <c r="X187" s="170">
        <v>0.18142</v>
      </c>
      <c r="Y187" s="170">
        <f>X187*K187</f>
        <v>0.36284</v>
      </c>
      <c r="Z187" s="170">
        <v>0</v>
      </c>
      <c r="AA187" s="171">
        <f>Z187*K187</f>
        <v>0</v>
      </c>
      <c r="AR187" s="22" t="s">
        <v>163</v>
      </c>
      <c r="AT187" s="22" t="s">
        <v>159</v>
      </c>
      <c r="AU187" s="22" t="s">
        <v>99</v>
      </c>
      <c r="AY187" s="22" t="s">
        <v>158</v>
      </c>
      <c r="BE187" s="108">
        <f>IF(U187="základní",N187,0)</f>
        <v>0</v>
      </c>
      <c r="BF187" s="108">
        <f>IF(U187="snížená",N187,0)</f>
        <v>0</v>
      </c>
      <c r="BG187" s="108">
        <f>IF(U187="zákl. přenesená",N187,0)</f>
        <v>0</v>
      </c>
      <c r="BH187" s="108">
        <f>IF(U187="sníž. přenesená",N187,0)</f>
        <v>0</v>
      </c>
      <c r="BI187" s="108">
        <f>IF(U187="nulová",N187,0)</f>
        <v>0</v>
      </c>
      <c r="BJ187" s="22" t="s">
        <v>83</v>
      </c>
      <c r="BK187" s="108">
        <f>ROUND(L187*K187,2)</f>
        <v>0</v>
      </c>
      <c r="BL187" s="22" t="s">
        <v>163</v>
      </c>
      <c r="BM187" s="22" t="s">
        <v>253</v>
      </c>
    </row>
    <row r="188" spans="2:65" s="10" customFormat="1" ht="16.5" customHeight="1">
      <c r="B188" s="172"/>
      <c r="C188" s="173"/>
      <c r="D188" s="173"/>
      <c r="E188" s="174" t="s">
        <v>22</v>
      </c>
      <c r="F188" s="276" t="s">
        <v>254</v>
      </c>
      <c r="G188" s="277"/>
      <c r="H188" s="277"/>
      <c r="I188" s="277"/>
      <c r="J188" s="173"/>
      <c r="K188" s="175">
        <v>2</v>
      </c>
      <c r="L188" s="173"/>
      <c r="M188" s="173"/>
      <c r="N188" s="173"/>
      <c r="O188" s="173"/>
      <c r="P188" s="173"/>
      <c r="Q188" s="173"/>
      <c r="R188" s="176"/>
      <c r="T188" s="177"/>
      <c r="U188" s="173"/>
      <c r="V188" s="173"/>
      <c r="W188" s="173"/>
      <c r="X188" s="173"/>
      <c r="Y188" s="173"/>
      <c r="Z188" s="173"/>
      <c r="AA188" s="178"/>
      <c r="AT188" s="179" t="s">
        <v>166</v>
      </c>
      <c r="AU188" s="179" t="s">
        <v>99</v>
      </c>
      <c r="AV188" s="10" t="s">
        <v>99</v>
      </c>
      <c r="AW188" s="10" t="s">
        <v>35</v>
      </c>
      <c r="AX188" s="10" t="s">
        <v>83</v>
      </c>
      <c r="AY188" s="179" t="s">
        <v>158</v>
      </c>
    </row>
    <row r="189" spans="2:65" s="1" customFormat="1" ht="25.5" customHeight="1">
      <c r="B189" s="38"/>
      <c r="C189" s="165" t="s">
        <v>255</v>
      </c>
      <c r="D189" s="165" t="s">
        <v>159</v>
      </c>
      <c r="E189" s="166" t="s">
        <v>256</v>
      </c>
      <c r="F189" s="272" t="s">
        <v>257</v>
      </c>
      <c r="G189" s="272"/>
      <c r="H189" s="272"/>
      <c r="I189" s="272"/>
      <c r="J189" s="167" t="s">
        <v>175</v>
      </c>
      <c r="K189" s="168">
        <v>0.33600000000000002</v>
      </c>
      <c r="L189" s="273">
        <v>0</v>
      </c>
      <c r="M189" s="274"/>
      <c r="N189" s="275">
        <f>ROUND(L189*K189,2)</f>
        <v>0</v>
      </c>
      <c r="O189" s="275"/>
      <c r="P189" s="275"/>
      <c r="Q189" s="275"/>
      <c r="R189" s="40"/>
      <c r="T189" s="169" t="s">
        <v>22</v>
      </c>
      <c r="U189" s="47" t="s">
        <v>43</v>
      </c>
      <c r="V189" s="39"/>
      <c r="W189" s="170">
        <f>V189*K189</f>
        <v>0</v>
      </c>
      <c r="X189" s="170">
        <v>1.8774999999999999</v>
      </c>
      <c r="Y189" s="170">
        <f>X189*K189</f>
        <v>0.63084000000000007</v>
      </c>
      <c r="Z189" s="170">
        <v>0</v>
      </c>
      <c r="AA189" s="171">
        <f>Z189*K189</f>
        <v>0</v>
      </c>
      <c r="AR189" s="22" t="s">
        <v>163</v>
      </c>
      <c r="AT189" s="22" t="s">
        <v>159</v>
      </c>
      <c r="AU189" s="22" t="s">
        <v>99</v>
      </c>
      <c r="AY189" s="22" t="s">
        <v>158</v>
      </c>
      <c r="BE189" s="108">
        <f>IF(U189="základní",N189,0)</f>
        <v>0</v>
      </c>
      <c r="BF189" s="108">
        <f>IF(U189="snížená",N189,0)</f>
        <v>0</v>
      </c>
      <c r="BG189" s="108">
        <f>IF(U189="zákl. přenesená",N189,0)</f>
        <v>0</v>
      </c>
      <c r="BH189" s="108">
        <f>IF(U189="sníž. přenesená",N189,0)</f>
        <v>0</v>
      </c>
      <c r="BI189" s="108">
        <f>IF(U189="nulová",N189,0)</f>
        <v>0</v>
      </c>
      <c r="BJ189" s="22" t="s">
        <v>83</v>
      </c>
      <c r="BK189" s="108">
        <f>ROUND(L189*K189,2)</f>
        <v>0</v>
      </c>
      <c r="BL189" s="22" t="s">
        <v>163</v>
      </c>
      <c r="BM189" s="22" t="s">
        <v>258</v>
      </c>
    </row>
    <row r="190" spans="2:65" s="10" customFormat="1" ht="16.5" customHeight="1">
      <c r="B190" s="172"/>
      <c r="C190" s="173"/>
      <c r="D190" s="173"/>
      <c r="E190" s="174" t="s">
        <v>22</v>
      </c>
      <c r="F190" s="276" t="s">
        <v>259</v>
      </c>
      <c r="G190" s="277"/>
      <c r="H190" s="277"/>
      <c r="I190" s="277"/>
      <c r="J190" s="173"/>
      <c r="K190" s="175">
        <v>0.33600000000000002</v>
      </c>
      <c r="L190" s="173"/>
      <c r="M190" s="173"/>
      <c r="N190" s="173"/>
      <c r="O190" s="173"/>
      <c r="P190" s="173"/>
      <c r="Q190" s="173"/>
      <c r="R190" s="176"/>
      <c r="T190" s="177"/>
      <c r="U190" s="173"/>
      <c r="V190" s="173"/>
      <c r="W190" s="173"/>
      <c r="X190" s="173"/>
      <c r="Y190" s="173"/>
      <c r="Z190" s="173"/>
      <c r="AA190" s="178"/>
      <c r="AT190" s="179" t="s">
        <v>166</v>
      </c>
      <c r="AU190" s="179" t="s">
        <v>99</v>
      </c>
      <c r="AV190" s="10" t="s">
        <v>99</v>
      </c>
      <c r="AW190" s="10" t="s">
        <v>35</v>
      </c>
      <c r="AX190" s="10" t="s">
        <v>83</v>
      </c>
      <c r="AY190" s="179" t="s">
        <v>158</v>
      </c>
    </row>
    <row r="191" spans="2:65" s="1" customFormat="1" ht="25.5" customHeight="1">
      <c r="B191" s="38"/>
      <c r="C191" s="165" t="s">
        <v>10</v>
      </c>
      <c r="D191" s="165" t="s">
        <v>159</v>
      </c>
      <c r="E191" s="166" t="s">
        <v>260</v>
      </c>
      <c r="F191" s="272" t="s">
        <v>261</v>
      </c>
      <c r="G191" s="272"/>
      <c r="H191" s="272"/>
      <c r="I191" s="272"/>
      <c r="J191" s="167" t="s">
        <v>175</v>
      </c>
      <c r="K191" s="168">
        <v>3.4</v>
      </c>
      <c r="L191" s="273">
        <v>0</v>
      </c>
      <c r="M191" s="274"/>
      <c r="N191" s="275">
        <f>ROUND(L191*K191,2)</f>
        <v>0</v>
      </c>
      <c r="O191" s="275"/>
      <c r="P191" s="275"/>
      <c r="Q191" s="275"/>
      <c r="R191" s="40"/>
      <c r="T191" s="169" t="s">
        <v>22</v>
      </c>
      <c r="U191" s="47" t="s">
        <v>43</v>
      </c>
      <c r="V191" s="39"/>
      <c r="W191" s="170">
        <f>V191*K191</f>
        <v>0</v>
      </c>
      <c r="X191" s="170">
        <v>1.8774999999999999</v>
      </c>
      <c r="Y191" s="170">
        <f>X191*K191</f>
        <v>6.3834999999999997</v>
      </c>
      <c r="Z191" s="170">
        <v>0</v>
      </c>
      <c r="AA191" s="171">
        <f>Z191*K191</f>
        <v>0</v>
      </c>
      <c r="AR191" s="22" t="s">
        <v>163</v>
      </c>
      <c r="AT191" s="22" t="s">
        <v>159</v>
      </c>
      <c r="AU191" s="22" t="s">
        <v>99</v>
      </c>
      <c r="AY191" s="22" t="s">
        <v>158</v>
      </c>
      <c r="BE191" s="108">
        <f>IF(U191="základní",N191,0)</f>
        <v>0</v>
      </c>
      <c r="BF191" s="108">
        <f>IF(U191="snížená",N191,0)</f>
        <v>0</v>
      </c>
      <c r="BG191" s="108">
        <f>IF(U191="zákl. přenesená",N191,0)</f>
        <v>0</v>
      </c>
      <c r="BH191" s="108">
        <f>IF(U191="sníž. přenesená",N191,0)</f>
        <v>0</v>
      </c>
      <c r="BI191" s="108">
        <f>IF(U191="nulová",N191,0)</f>
        <v>0</v>
      </c>
      <c r="BJ191" s="22" t="s">
        <v>83</v>
      </c>
      <c r="BK191" s="108">
        <f>ROUND(L191*K191,2)</f>
        <v>0</v>
      </c>
      <c r="BL191" s="22" t="s">
        <v>163</v>
      </c>
      <c r="BM191" s="22" t="s">
        <v>262</v>
      </c>
    </row>
    <row r="192" spans="2:65" s="12" customFormat="1" ht="16.5" customHeight="1">
      <c r="B192" s="188"/>
      <c r="C192" s="189"/>
      <c r="D192" s="189"/>
      <c r="E192" s="190" t="s">
        <v>22</v>
      </c>
      <c r="F192" s="282" t="s">
        <v>263</v>
      </c>
      <c r="G192" s="283"/>
      <c r="H192" s="283"/>
      <c r="I192" s="283"/>
      <c r="J192" s="189"/>
      <c r="K192" s="190" t="s">
        <v>22</v>
      </c>
      <c r="L192" s="189"/>
      <c r="M192" s="189"/>
      <c r="N192" s="189"/>
      <c r="O192" s="189"/>
      <c r="P192" s="189"/>
      <c r="Q192" s="189"/>
      <c r="R192" s="191"/>
      <c r="T192" s="192"/>
      <c r="U192" s="189"/>
      <c r="V192" s="189"/>
      <c r="W192" s="189"/>
      <c r="X192" s="189"/>
      <c r="Y192" s="189"/>
      <c r="Z192" s="189"/>
      <c r="AA192" s="193"/>
      <c r="AT192" s="194" t="s">
        <v>166</v>
      </c>
      <c r="AU192" s="194" t="s">
        <v>99</v>
      </c>
      <c r="AV192" s="12" t="s">
        <v>83</v>
      </c>
      <c r="AW192" s="12" t="s">
        <v>35</v>
      </c>
      <c r="AX192" s="12" t="s">
        <v>78</v>
      </c>
      <c r="AY192" s="194" t="s">
        <v>158</v>
      </c>
    </row>
    <row r="193" spans="2:65" s="10" customFormat="1" ht="16.5" customHeight="1">
      <c r="B193" s="172"/>
      <c r="C193" s="173"/>
      <c r="D193" s="173"/>
      <c r="E193" s="174" t="s">
        <v>22</v>
      </c>
      <c r="F193" s="278" t="s">
        <v>264</v>
      </c>
      <c r="G193" s="279"/>
      <c r="H193" s="279"/>
      <c r="I193" s="279"/>
      <c r="J193" s="173"/>
      <c r="K193" s="175">
        <v>0.375</v>
      </c>
      <c r="L193" s="173"/>
      <c r="M193" s="173"/>
      <c r="N193" s="173"/>
      <c r="O193" s="173"/>
      <c r="P193" s="173"/>
      <c r="Q193" s="173"/>
      <c r="R193" s="176"/>
      <c r="T193" s="177"/>
      <c r="U193" s="173"/>
      <c r="V193" s="173"/>
      <c r="W193" s="173"/>
      <c r="X193" s="173"/>
      <c r="Y193" s="173"/>
      <c r="Z193" s="173"/>
      <c r="AA193" s="178"/>
      <c r="AT193" s="179" t="s">
        <v>166</v>
      </c>
      <c r="AU193" s="179" t="s">
        <v>99</v>
      </c>
      <c r="AV193" s="10" t="s">
        <v>99</v>
      </c>
      <c r="AW193" s="10" t="s">
        <v>35</v>
      </c>
      <c r="AX193" s="10" t="s">
        <v>78</v>
      </c>
      <c r="AY193" s="179" t="s">
        <v>158</v>
      </c>
    </row>
    <row r="194" spans="2:65" s="10" customFormat="1" ht="16.5" customHeight="1">
      <c r="B194" s="172"/>
      <c r="C194" s="173"/>
      <c r="D194" s="173"/>
      <c r="E194" s="174" t="s">
        <v>22</v>
      </c>
      <c r="F194" s="278" t="s">
        <v>265</v>
      </c>
      <c r="G194" s="279"/>
      <c r="H194" s="279"/>
      <c r="I194" s="279"/>
      <c r="J194" s="173"/>
      <c r="K194" s="175">
        <v>0.52500000000000002</v>
      </c>
      <c r="L194" s="173"/>
      <c r="M194" s="173"/>
      <c r="N194" s="173"/>
      <c r="O194" s="173"/>
      <c r="P194" s="173"/>
      <c r="Q194" s="173"/>
      <c r="R194" s="176"/>
      <c r="T194" s="177"/>
      <c r="U194" s="173"/>
      <c r="V194" s="173"/>
      <c r="W194" s="173"/>
      <c r="X194" s="173"/>
      <c r="Y194" s="173"/>
      <c r="Z194" s="173"/>
      <c r="AA194" s="178"/>
      <c r="AT194" s="179" t="s">
        <v>166</v>
      </c>
      <c r="AU194" s="179" t="s">
        <v>99</v>
      </c>
      <c r="AV194" s="10" t="s">
        <v>99</v>
      </c>
      <c r="AW194" s="10" t="s">
        <v>35</v>
      </c>
      <c r="AX194" s="10" t="s">
        <v>78</v>
      </c>
      <c r="AY194" s="179" t="s">
        <v>158</v>
      </c>
    </row>
    <row r="195" spans="2:65" s="12" customFormat="1" ht="16.5" customHeight="1">
      <c r="B195" s="188"/>
      <c r="C195" s="189"/>
      <c r="D195" s="189"/>
      <c r="E195" s="190" t="s">
        <v>22</v>
      </c>
      <c r="F195" s="284" t="s">
        <v>266</v>
      </c>
      <c r="G195" s="285"/>
      <c r="H195" s="285"/>
      <c r="I195" s="285"/>
      <c r="J195" s="189"/>
      <c r="K195" s="190" t="s">
        <v>22</v>
      </c>
      <c r="L195" s="189"/>
      <c r="M195" s="189"/>
      <c r="N195" s="189"/>
      <c r="O195" s="189"/>
      <c r="P195" s="189"/>
      <c r="Q195" s="189"/>
      <c r="R195" s="191"/>
      <c r="T195" s="192"/>
      <c r="U195" s="189"/>
      <c r="V195" s="189"/>
      <c r="W195" s="189"/>
      <c r="X195" s="189"/>
      <c r="Y195" s="189"/>
      <c r="Z195" s="189"/>
      <c r="AA195" s="193"/>
      <c r="AT195" s="194" t="s">
        <v>166</v>
      </c>
      <c r="AU195" s="194" t="s">
        <v>99</v>
      </c>
      <c r="AV195" s="12" t="s">
        <v>83</v>
      </c>
      <c r="AW195" s="12" t="s">
        <v>35</v>
      </c>
      <c r="AX195" s="12" t="s">
        <v>78</v>
      </c>
      <c r="AY195" s="194" t="s">
        <v>158</v>
      </c>
    </row>
    <row r="196" spans="2:65" s="10" customFormat="1" ht="16.5" customHeight="1">
      <c r="B196" s="172"/>
      <c r="C196" s="173"/>
      <c r="D196" s="173"/>
      <c r="E196" s="174" t="s">
        <v>22</v>
      </c>
      <c r="F196" s="278" t="s">
        <v>267</v>
      </c>
      <c r="G196" s="279"/>
      <c r="H196" s="279"/>
      <c r="I196" s="279"/>
      <c r="J196" s="173"/>
      <c r="K196" s="175">
        <v>2.5</v>
      </c>
      <c r="L196" s="173"/>
      <c r="M196" s="173"/>
      <c r="N196" s="173"/>
      <c r="O196" s="173"/>
      <c r="P196" s="173"/>
      <c r="Q196" s="173"/>
      <c r="R196" s="176"/>
      <c r="T196" s="177"/>
      <c r="U196" s="173"/>
      <c r="V196" s="173"/>
      <c r="W196" s="173"/>
      <c r="X196" s="173"/>
      <c r="Y196" s="173"/>
      <c r="Z196" s="173"/>
      <c r="AA196" s="178"/>
      <c r="AT196" s="179" t="s">
        <v>166</v>
      </c>
      <c r="AU196" s="179" t="s">
        <v>99</v>
      </c>
      <c r="AV196" s="10" t="s">
        <v>99</v>
      </c>
      <c r="AW196" s="10" t="s">
        <v>35</v>
      </c>
      <c r="AX196" s="10" t="s">
        <v>78</v>
      </c>
      <c r="AY196" s="179" t="s">
        <v>158</v>
      </c>
    </row>
    <row r="197" spans="2:65" s="11" customFormat="1" ht="16.5" customHeight="1">
      <c r="B197" s="180"/>
      <c r="C197" s="181"/>
      <c r="D197" s="181"/>
      <c r="E197" s="182" t="s">
        <v>22</v>
      </c>
      <c r="F197" s="280" t="s">
        <v>168</v>
      </c>
      <c r="G197" s="281"/>
      <c r="H197" s="281"/>
      <c r="I197" s="281"/>
      <c r="J197" s="181"/>
      <c r="K197" s="183">
        <v>3.4</v>
      </c>
      <c r="L197" s="181"/>
      <c r="M197" s="181"/>
      <c r="N197" s="181"/>
      <c r="O197" s="181"/>
      <c r="P197" s="181"/>
      <c r="Q197" s="181"/>
      <c r="R197" s="184"/>
      <c r="T197" s="185"/>
      <c r="U197" s="181"/>
      <c r="V197" s="181"/>
      <c r="W197" s="181"/>
      <c r="X197" s="181"/>
      <c r="Y197" s="181"/>
      <c r="Z197" s="181"/>
      <c r="AA197" s="186"/>
      <c r="AT197" s="187" t="s">
        <v>166</v>
      </c>
      <c r="AU197" s="187" t="s">
        <v>99</v>
      </c>
      <c r="AV197" s="11" t="s">
        <v>163</v>
      </c>
      <c r="AW197" s="11" t="s">
        <v>35</v>
      </c>
      <c r="AX197" s="11" t="s">
        <v>83</v>
      </c>
      <c r="AY197" s="187" t="s">
        <v>158</v>
      </c>
    </row>
    <row r="198" spans="2:65" s="1" customFormat="1" ht="25.5" customHeight="1">
      <c r="B198" s="38"/>
      <c r="C198" s="165" t="s">
        <v>268</v>
      </c>
      <c r="D198" s="165" t="s">
        <v>159</v>
      </c>
      <c r="E198" s="166" t="s">
        <v>269</v>
      </c>
      <c r="F198" s="272" t="s">
        <v>270</v>
      </c>
      <c r="G198" s="272"/>
      <c r="H198" s="272"/>
      <c r="I198" s="272"/>
      <c r="J198" s="167" t="s">
        <v>252</v>
      </c>
      <c r="K198" s="168">
        <v>8</v>
      </c>
      <c r="L198" s="273">
        <v>0</v>
      </c>
      <c r="M198" s="274"/>
      <c r="N198" s="275">
        <f>ROUND(L198*K198,2)</f>
        <v>0</v>
      </c>
      <c r="O198" s="275"/>
      <c r="P198" s="275"/>
      <c r="Q198" s="275"/>
      <c r="R198" s="40"/>
      <c r="T198" s="169" t="s">
        <v>22</v>
      </c>
      <c r="U198" s="47" t="s">
        <v>43</v>
      </c>
      <c r="V198" s="39"/>
      <c r="W198" s="170">
        <f>V198*K198</f>
        <v>0</v>
      </c>
      <c r="X198" s="170">
        <v>4.6449999999999998E-2</v>
      </c>
      <c r="Y198" s="170">
        <f>X198*K198</f>
        <v>0.37159999999999999</v>
      </c>
      <c r="Z198" s="170">
        <v>0</v>
      </c>
      <c r="AA198" s="171">
        <f>Z198*K198</f>
        <v>0</v>
      </c>
      <c r="AR198" s="22" t="s">
        <v>163</v>
      </c>
      <c r="AT198" s="22" t="s">
        <v>159</v>
      </c>
      <c r="AU198" s="22" t="s">
        <v>99</v>
      </c>
      <c r="AY198" s="22" t="s">
        <v>158</v>
      </c>
      <c r="BE198" s="108">
        <f>IF(U198="základní",N198,0)</f>
        <v>0</v>
      </c>
      <c r="BF198" s="108">
        <f>IF(U198="snížená",N198,0)</f>
        <v>0</v>
      </c>
      <c r="BG198" s="108">
        <f>IF(U198="zákl. přenesená",N198,0)</f>
        <v>0</v>
      </c>
      <c r="BH198" s="108">
        <f>IF(U198="sníž. přenesená",N198,0)</f>
        <v>0</v>
      </c>
      <c r="BI198" s="108">
        <f>IF(U198="nulová",N198,0)</f>
        <v>0</v>
      </c>
      <c r="BJ198" s="22" t="s">
        <v>83</v>
      </c>
      <c r="BK198" s="108">
        <f>ROUND(L198*K198,2)</f>
        <v>0</v>
      </c>
      <c r="BL198" s="22" t="s">
        <v>163</v>
      </c>
      <c r="BM198" s="22" t="s">
        <v>271</v>
      </c>
    </row>
    <row r="199" spans="2:65" s="12" customFormat="1" ht="16.5" customHeight="1">
      <c r="B199" s="188"/>
      <c r="C199" s="189"/>
      <c r="D199" s="189"/>
      <c r="E199" s="190" t="s">
        <v>22</v>
      </c>
      <c r="F199" s="282" t="s">
        <v>263</v>
      </c>
      <c r="G199" s="283"/>
      <c r="H199" s="283"/>
      <c r="I199" s="283"/>
      <c r="J199" s="189"/>
      <c r="K199" s="190" t="s">
        <v>22</v>
      </c>
      <c r="L199" s="189"/>
      <c r="M199" s="189"/>
      <c r="N199" s="189"/>
      <c r="O199" s="189"/>
      <c r="P199" s="189"/>
      <c r="Q199" s="189"/>
      <c r="R199" s="191"/>
      <c r="T199" s="192"/>
      <c r="U199" s="189"/>
      <c r="V199" s="189"/>
      <c r="W199" s="189"/>
      <c r="X199" s="189"/>
      <c r="Y199" s="189"/>
      <c r="Z199" s="189"/>
      <c r="AA199" s="193"/>
      <c r="AT199" s="194" t="s">
        <v>166</v>
      </c>
      <c r="AU199" s="194" t="s">
        <v>99</v>
      </c>
      <c r="AV199" s="12" t="s">
        <v>83</v>
      </c>
      <c r="AW199" s="12" t="s">
        <v>35</v>
      </c>
      <c r="AX199" s="12" t="s">
        <v>78</v>
      </c>
      <c r="AY199" s="194" t="s">
        <v>158</v>
      </c>
    </row>
    <row r="200" spans="2:65" s="10" customFormat="1" ht="16.5" customHeight="1">
      <c r="B200" s="172"/>
      <c r="C200" s="173"/>
      <c r="D200" s="173"/>
      <c r="E200" s="174" t="s">
        <v>22</v>
      </c>
      <c r="F200" s="278" t="s">
        <v>272</v>
      </c>
      <c r="G200" s="279"/>
      <c r="H200" s="279"/>
      <c r="I200" s="279"/>
      <c r="J200" s="173"/>
      <c r="K200" s="175">
        <v>8</v>
      </c>
      <c r="L200" s="173"/>
      <c r="M200" s="173"/>
      <c r="N200" s="173"/>
      <c r="O200" s="173"/>
      <c r="P200" s="173"/>
      <c r="Q200" s="173"/>
      <c r="R200" s="176"/>
      <c r="T200" s="177"/>
      <c r="U200" s="173"/>
      <c r="V200" s="173"/>
      <c r="W200" s="173"/>
      <c r="X200" s="173"/>
      <c r="Y200" s="173"/>
      <c r="Z200" s="173"/>
      <c r="AA200" s="178"/>
      <c r="AT200" s="179" t="s">
        <v>166</v>
      </c>
      <c r="AU200" s="179" t="s">
        <v>99</v>
      </c>
      <c r="AV200" s="10" t="s">
        <v>99</v>
      </c>
      <c r="AW200" s="10" t="s">
        <v>35</v>
      </c>
      <c r="AX200" s="10" t="s">
        <v>83</v>
      </c>
      <c r="AY200" s="179" t="s">
        <v>158</v>
      </c>
    </row>
    <row r="201" spans="2:65" s="1" customFormat="1" ht="25.5" customHeight="1">
      <c r="B201" s="38"/>
      <c r="C201" s="165" t="s">
        <v>273</v>
      </c>
      <c r="D201" s="165" t="s">
        <v>159</v>
      </c>
      <c r="E201" s="166" t="s">
        <v>274</v>
      </c>
      <c r="F201" s="272" t="s">
        <v>275</v>
      </c>
      <c r="G201" s="272"/>
      <c r="H201" s="272"/>
      <c r="I201" s="272"/>
      <c r="J201" s="167" t="s">
        <v>175</v>
      </c>
      <c r="K201" s="168">
        <v>0.1</v>
      </c>
      <c r="L201" s="273">
        <v>0</v>
      </c>
      <c r="M201" s="274"/>
      <c r="N201" s="275">
        <f>ROUND(L201*K201,2)</f>
        <v>0</v>
      </c>
      <c r="O201" s="275"/>
      <c r="P201" s="275"/>
      <c r="Q201" s="275"/>
      <c r="R201" s="40"/>
      <c r="T201" s="169" t="s">
        <v>22</v>
      </c>
      <c r="U201" s="47" t="s">
        <v>43</v>
      </c>
      <c r="V201" s="39"/>
      <c r="W201" s="170">
        <f>V201*K201</f>
        <v>0</v>
      </c>
      <c r="X201" s="170">
        <v>1.94302</v>
      </c>
      <c r="Y201" s="170">
        <f>X201*K201</f>
        <v>0.194302</v>
      </c>
      <c r="Z201" s="170">
        <v>0</v>
      </c>
      <c r="AA201" s="171">
        <f>Z201*K201</f>
        <v>0</v>
      </c>
      <c r="AR201" s="22" t="s">
        <v>163</v>
      </c>
      <c r="AT201" s="22" t="s">
        <v>159</v>
      </c>
      <c r="AU201" s="22" t="s">
        <v>99</v>
      </c>
      <c r="AY201" s="22" t="s">
        <v>158</v>
      </c>
      <c r="BE201" s="108">
        <f>IF(U201="základní",N201,0)</f>
        <v>0</v>
      </c>
      <c r="BF201" s="108">
        <f>IF(U201="snížená",N201,0)</f>
        <v>0</v>
      </c>
      <c r="BG201" s="108">
        <f>IF(U201="zákl. přenesená",N201,0)</f>
        <v>0</v>
      </c>
      <c r="BH201" s="108">
        <f>IF(U201="sníž. přenesená",N201,0)</f>
        <v>0</v>
      </c>
      <c r="BI201" s="108">
        <f>IF(U201="nulová",N201,0)</f>
        <v>0</v>
      </c>
      <c r="BJ201" s="22" t="s">
        <v>83</v>
      </c>
      <c r="BK201" s="108">
        <f>ROUND(L201*K201,2)</f>
        <v>0</v>
      </c>
      <c r="BL201" s="22" t="s">
        <v>163</v>
      </c>
      <c r="BM201" s="22" t="s">
        <v>276</v>
      </c>
    </row>
    <row r="202" spans="2:65" s="1" customFormat="1" ht="25.5" customHeight="1">
      <c r="B202" s="38"/>
      <c r="C202" s="165" t="s">
        <v>277</v>
      </c>
      <c r="D202" s="165" t="s">
        <v>159</v>
      </c>
      <c r="E202" s="166" t="s">
        <v>278</v>
      </c>
      <c r="F202" s="272" t="s">
        <v>279</v>
      </c>
      <c r="G202" s="272"/>
      <c r="H202" s="272"/>
      <c r="I202" s="272"/>
      <c r="J202" s="167" t="s">
        <v>226</v>
      </c>
      <c r="K202" s="168">
        <v>0.121</v>
      </c>
      <c r="L202" s="273">
        <v>0</v>
      </c>
      <c r="M202" s="274"/>
      <c r="N202" s="275">
        <f>ROUND(L202*K202,2)</f>
        <v>0</v>
      </c>
      <c r="O202" s="275"/>
      <c r="P202" s="275"/>
      <c r="Q202" s="275"/>
      <c r="R202" s="40"/>
      <c r="T202" s="169" t="s">
        <v>22</v>
      </c>
      <c r="U202" s="47" t="s">
        <v>43</v>
      </c>
      <c r="V202" s="39"/>
      <c r="W202" s="170">
        <f>V202*K202</f>
        <v>0</v>
      </c>
      <c r="X202" s="170">
        <v>1.7090000000000001E-2</v>
      </c>
      <c r="Y202" s="170">
        <f>X202*K202</f>
        <v>2.0678900000000002E-3</v>
      </c>
      <c r="Z202" s="170">
        <v>0</v>
      </c>
      <c r="AA202" s="171">
        <f>Z202*K202</f>
        <v>0</v>
      </c>
      <c r="AR202" s="22" t="s">
        <v>163</v>
      </c>
      <c r="AT202" s="22" t="s">
        <v>159</v>
      </c>
      <c r="AU202" s="22" t="s">
        <v>99</v>
      </c>
      <c r="AY202" s="22" t="s">
        <v>158</v>
      </c>
      <c r="BE202" s="108">
        <f>IF(U202="základní",N202,0)</f>
        <v>0</v>
      </c>
      <c r="BF202" s="108">
        <f>IF(U202="snížená",N202,0)</f>
        <v>0</v>
      </c>
      <c r="BG202" s="108">
        <f>IF(U202="zákl. přenesená",N202,0)</f>
        <v>0</v>
      </c>
      <c r="BH202" s="108">
        <f>IF(U202="sníž. přenesená",N202,0)</f>
        <v>0</v>
      </c>
      <c r="BI202" s="108">
        <f>IF(U202="nulová",N202,0)</f>
        <v>0</v>
      </c>
      <c r="BJ202" s="22" t="s">
        <v>83</v>
      </c>
      <c r="BK202" s="108">
        <f>ROUND(L202*K202,2)</f>
        <v>0</v>
      </c>
      <c r="BL202" s="22" t="s">
        <v>163</v>
      </c>
      <c r="BM202" s="22" t="s">
        <v>280</v>
      </c>
    </row>
    <row r="203" spans="2:65" s="10" customFormat="1" ht="16.5" customHeight="1">
      <c r="B203" s="172"/>
      <c r="C203" s="173"/>
      <c r="D203" s="173"/>
      <c r="E203" s="174" t="s">
        <v>22</v>
      </c>
      <c r="F203" s="276" t="s">
        <v>281</v>
      </c>
      <c r="G203" s="277"/>
      <c r="H203" s="277"/>
      <c r="I203" s="277"/>
      <c r="J203" s="173"/>
      <c r="K203" s="175">
        <v>0.121</v>
      </c>
      <c r="L203" s="173"/>
      <c r="M203" s="173"/>
      <c r="N203" s="173"/>
      <c r="O203" s="173"/>
      <c r="P203" s="173"/>
      <c r="Q203" s="173"/>
      <c r="R203" s="176"/>
      <c r="T203" s="177"/>
      <c r="U203" s="173"/>
      <c r="V203" s="173"/>
      <c r="W203" s="173"/>
      <c r="X203" s="173"/>
      <c r="Y203" s="173"/>
      <c r="Z203" s="173"/>
      <c r="AA203" s="178"/>
      <c r="AT203" s="179" t="s">
        <v>166</v>
      </c>
      <c r="AU203" s="179" t="s">
        <v>99</v>
      </c>
      <c r="AV203" s="10" t="s">
        <v>99</v>
      </c>
      <c r="AW203" s="10" t="s">
        <v>35</v>
      </c>
      <c r="AX203" s="10" t="s">
        <v>83</v>
      </c>
      <c r="AY203" s="179" t="s">
        <v>158</v>
      </c>
    </row>
    <row r="204" spans="2:65" s="1" customFormat="1" ht="25.5" customHeight="1">
      <c r="B204" s="38"/>
      <c r="C204" s="195" t="s">
        <v>282</v>
      </c>
      <c r="D204" s="195" t="s">
        <v>283</v>
      </c>
      <c r="E204" s="196" t="s">
        <v>284</v>
      </c>
      <c r="F204" s="286" t="s">
        <v>285</v>
      </c>
      <c r="G204" s="286"/>
      <c r="H204" s="286"/>
      <c r="I204" s="286"/>
      <c r="J204" s="197" t="s">
        <v>226</v>
      </c>
      <c r="K204" s="198">
        <v>0.13100000000000001</v>
      </c>
      <c r="L204" s="287">
        <v>0</v>
      </c>
      <c r="M204" s="288"/>
      <c r="N204" s="289">
        <f>ROUND(L204*K204,2)</f>
        <v>0</v>
      </c>
      <c r="O204" s="275"/>
      <c r="P204" s="275"/>
      <c r="Q204" s="275"/>
      <c r="R204" s="40"/>
      <c r="T204" s="169" t="s">
        <v>22</v>
      </c>
      <c r="U204" s="47" t="s">
        <v>43</v>
      </c>
      <c r="V204" s="39"/>
      <c r="W204" s="170">
        <f>V204*K204</f>
        <v>0</v>
      </c>
      <c r="X204" s="170">
        <v>1</v>
      </c>
      <c r="Y204" s="170">
        <f>X204*K204</f>
        <v>0.13100000000000001</v>
      </c>
      <c r="Z204" s="170">
        <v>0</v>
      </c>
      <c r="AA204" s="171">
        <f>Z204*K204</f>
        <v>0</v>
      </c>
      <c r="AR204" s="22" t="s">
        <v>197</v>
      </c>
      <c r="AT204" s="22" t="s">
        <v>283</v>
      </c>
      <c r="AU204" s="22" t="s">
        <v>99</v>
      </c>
      <c r="AY204" s="22" t="s">
        <v>158</v>
      </c>
      <c r="BE204" s="108">
        <f>IF(U204="základní",N204,0)</f>
        <v>0</v>
      </c>
      <c r="BF204" s="108">
        <f>IF(U204="snížená",N204,0)</f>
        <v>0</v>
      </c>
      <c r="BG204" s="108">
        <f>IF(U204="zákl. přenesená",N204,0)</f>
        <v>0</v>
      </c>
      <c r="BH204" s="108">
        <f>IF(U204="sníž. přenesená",N204,0)</f>
        <v>0</v>
      </c>
      <c r="BI204" s="108">
        <f>IF(U204="nulová",N204,0)</f>
        <v>0</v>
      </c>
      <c r="BJ204" s="22" t="s">
        <v>83</v>
      </c>
      <c r="BK204" s="108">
        <f>ROUND(L204*K204,2)</f>
        <v>0</v>
      </c>
      <c r="BL204" s="22" t="s">
        <v>163</v>
      </c>
      <c r="BM204" s="22" t="s">
        <v>286</v>
      </c>
    </row>
    <row r="205" spans="2:65" s="10" customFormat="1" ht="16.5" customHeight="1">
      <c r="B205" s="172"/>
      <c r="C205" s="173"/>
      <c r="D205" s="173"/>
      <c r="E205" s="174" t="s">
        <v>22</v>
      </c>
      <c r="F205" s="276" t="s">
        <v>287</v>
      </c>
      <c r="G205" s="277"/>
      <c r="H205" s="277"/>
      <c r="I205" s="277"/>
      <c r="J205" s="173"/>
      <c r="K205" s="175">
        <v>0.13100000000000001</v>
      </c>
      <c r="L205" s="173"/>
      <c r="M205" s="173"/>
      <c r="N205" s="173"/>
      <c r="O205" s="173"/>
      <c r="P205" s="173"/>
      <c r="Q205" s="173"/>
      <c r="R205" s="176"/>
      <c r="T205" s="177"/>
      <c r="U205" s="173"/>
      <c r="V205" s="173"/>
      <c r="W205" s="173"/>
      <c r="X205" s="173"/>
      <c r="Y205" s="173"/>
      <c r="Z205" s="173"/>
      <c r="AA205" s="178"/>
      <c r="AT205" s="179" t="s">
        <v>166</v>
      </c>
      <c r="AU205" s="179" t="s">
        <v>99</v>
      </c>
      <c r="AV205" s="10" t="s">
        <v>99</v>
      </c>
      <c r="AW205" s="10" t="s">
        <v>35</v>
      </c>
      <c r="AX205" s="10" t="s">
        <v>83</v>
      </c>
      <c r="AY205" s="179" t="s">
        <v>158</v>
      </c>
    </row>
    <row r="206" spans="2:65" s="1" customFormat="1" ht="25.5" customHeight="1">
      <c r="B206" s="38"/>
      <c r="C206" s="165" t="s">
        <v>288</v>
      </c>
      <c r="D206" s="165" t="s">
        <v>159</v>
      </c>
      <c r="E206" s="166" t="s">
        <v>289</v>
      </c>
      <c r="F206" s="272" t="s">
        <v>290</v>
      </c>
      <c r="G206" s="272"/>
      <c r="H206" s="272"/>
      <c r="I206" s="272"/>
      <c r="J206" s="167" t="s">
        <v>162</v>
      </c>
      <c r="K206" s="168">
        <v>0.36</v>
      </c>
      <c r="L206" s="273">
        <v>0</v>
      </c>
      <c r="M206" s="274"/>
      <c r="N206" s="275">
        <f>ROUND(L206*K206,2)</f>
        <v>0</v>
      </c>
      <c r="O206" s="275"/>
      <c r="P206" s="275"/>
      <c r="Q206" s="275"/>
      <c r="R206" s="40"/>
      <c r="T206" s="169" t="s">
        <v>22</v>
      </c>
      <c r="U206" s="47" t="s">
        <v>43</v>
      </c>
      <c r="V206" s="39"/>
      <c r="W206" s="170">
        <f>V206*K206</f>
        <v>0</v>
      </c>
      <c r="X206" s="170">
        <v>0.17818000000000001</v>
      </c>
      <c r="Y206" s="170">
        <f>X206*K206</f>
        <v>6.4144800000000002E-2</v>
      </c>
      <c r="Z206" s="170">
        <v>0</v>
      </c>
      <c r="AA206" s="171">
        <f>Z206*K206</f>
        <v>0</v>
      </c>
      <c r="AR206" s="22" t="s">
        <v>163</v>
      </c>
      <c r="AT206" s="22" t="s">
        <v>159</v>
      </c>
      <c r="AU206" s="22" t="s">
        <v>99</v>
      </c>
      <c r="AY206" s="22" t="s">
        <v>158</v>
      </c>
      <c r="BE206" s="108">
        <f>IF(U206="základní",N206,0)</f>
        <v>0</v>
      </c>
      <c r="BF206" s="108">
        <f>IF(U206="snížená",N206,0)</f>
        <v>0</v>
      </c>
      <c r="BG206" s="108">
        <f>IF(U206="zákl. přenesená",N206,0)</f>
        <v>0</v>
      </c>
      <c r="BH206" s="108">
        <f>IF(U206="sníž. přenesená",N206,0)</f>
        <v>0</v>
      </c>
      <c r="BI206" s="108">
        <f>IF(U206="nulová",N206,0)</f>
        <v>0</v>
      </c>
      <c r="BJ206" s="22" t="s">
        <v>83</v>
      </c>
      <c r="BK206" s="108">
        <f>ROUND(L206*K206,2)</f>
        <v>0</v>
      </c>
      <c r="BL206" s="22" t="s">
        <v>163</v>
      </c>
      <c r="BM206" s="22" t="s">
        <v>291</v>
      </c>
    </row>
    <row r="207" spans="2:65" s="10" customFormat="1" ht="16.5" customHeight="1">
      <c r="B207" s="172"/>
      <c r="C207" s="173"/>
      <c r="D207" s="173"/>
      <c r="E207" s="174" t="s">
        <v>22</v>
      </c>
      <c r="F207" s="276" t="s">
        <v>292</v>
      </c>
      <c r="G207" s="277"/>
      <c r="H207" s="277"/>
      <c r="I207" s="277"/>
      <c r="J207" s="173"/>
      <c r="K207" s="175">
        <v>0.36</v>
      </c>
      <c r="L207" s="173"/>
      <c r="M207" s="173"/>
      <c r="N207" s="173"/>
      <c r="O207" s="173"/>
      <c r="P207" s="173"/>
      <c r="Q207" s="173"/>
      <c r="R207" s="176"/>
      <c r="T207" s="177"/>
      <c r="U207" s="173"/>
      <c r="V207" s="173"/>
      <c r="W207" s="173"/>
      <c r="X207" s="173"/>
      <c r="Y207" s="173"/>
      <c r="Z207" s="173"/>
      <c r="AA207" s="178"/>
      <c r="AT207" s="179" t="s">
        <v>166</v>
      </c>
      <c r="AU207" s="179" t="s">
        <v>99</v>
      </c>
      <c r="AV207" s="10" t="s">
        <v>99</v>
      </c>
      <c r="AW207" s="10" t="s">
        <v>35</v>
      </c>
      <c r="AX207" s="10" t="s">
        <v>83</v>
      </c>
      <c r="AY207" s="179" t="s">
        <v>158</v>
      </c>
    </row>
    <row r="208" spans="2:65" s="1" customFormat="1" ht="16.5" customHeight="1">
      <c r="B208" s="38"/>
      <c r="C208" s="165" t="s">
        <v>293</v>
      </c>
      <c r="D208" s="165" t="s">
        <v>159</v>
      </c>
      <c r="E208" s="166" t="s">
        <v>294</v>
      </c>
      <c r="F208" s="272" t="s">
        <v>295</v>
      </c>
      <c r="G208" s="272"/>
      <c r="H208" s="272"/>
      <c r="I208" s="272"/>
      <c r="J208" s="167" t="s">
        <v>296</v>
      </c>
      <c r="K208" s="168">
        <v>10</v>
      </c>
      <c r="L208" s="273">
        <v>0</v>
      </c>
      <c r="M208" s="274"/>
      <c r="N208" s="275">
        <f>ROUND(L208*K208,2)</f>
        <v>0</v>
      </c>
      <c r="O208" s="275"/>
      <c r="P208" s="275"/>
      <c r="Q208" s="275"/>
      <c r="R208" s="40"/>
      <c r="T208" s="169" t="s">
        <v>22</v>
      </c>
      <c r="U208" s="47" t="s">
        <v>43</v>
      </c>
      <c r="V208" s="39"/>
      <c r="W208" s="170">
        <f>V208*K208</f>
        <v>0</v>
      </c>
      <c r="X208" s="170">
        <v>8.2189999999999999E-2</v>
      </c>
      <c r="Y208" s="170">
        <f>X208*K208</f>
        <v>0.82189999999999996</v>
      </c>
      <c r="Z208" s="170">
        <v>0</v>
      </c>
      <c r="AA208" s="171">
        <f>Z208*K208</f>
        <v>0</v>
      </c>
      <c r="AR208" s="22" t="s">
        <v>163</v>
      </c>
      <c r="AT208" s="22" t="s">
        <v>159</v>
      </c>
      <c r="AU208" s="22" t="s">
        <v>99</v>
      </c>
      <c r="AY208" s="22" t="s">
        <v>158</v>
      </c>
      <c r="BE208" s="108">
        <f>IF(U208="základní",N208,0)</f>
        <v>0</v>
      </c>
      <c r="BF208" s="108">
        <f>IF(U208="snížená",N208,0)</f>
        <v>0</v>
      </c>
      <c r="BG208" s="108">
        <f>IF(U208="zákl. přenesená",N208,0)</f>
        <v>0</v>
      </c>
      <c r="BH208" s="108">
        <f>IF(U208="sníž. přenesená",N208,0)</f>
        <v>0</v>
      </c>
      <c r="BI208" s="108">
        <f>IF(U208="nulová",N208,0)</f>
        <v>0</v>
      </c>
      <c r="BJ208" s="22" t="s">
        <v>83</v>
      </c>
      <c r="BK208" s="108">
        <f>ROUND(L208*K208,2)</f>
        <v>0</v>
      </c>
      <c r="BL208" s="22" t="s">
        <v>163</v>
      </c>
      <c r="BM208" s="22" t="s">
        <v>297</v>
      </c>
    </row>
    <row r="209" spans="2:65" s="12" customFormat="1" ht="25.5" customHeight="1">
      <c r="B209" s="188"/>
      <c r="C209" s="189"/>
      <c r="D209" s="189"/>
      <c r="E209" s="190" t="s">
        <v>22</v>
      </c>
      <c r="F209" s="282" t="s">
        <v>298</v>
      </c>
      <c r="G209" s="283"/>
      <c r="H209" s="283"/>
      <c r="I209" s="283"/>
      <c r="J209" s="189"/>
      <c r="K209" s="190" t="s">
        <v>22</v>
      </c>
      <c r="L209" s="189"/>
      <c r="M209" s="189"/>
      <c r="N209" s="189"/>
      <c r="O209" s="189"/>
      <c r="P209" s="189"/>
      <c r="Q209" s="189"/>
      <c r="R209" s="191"/>
      <c r="T209" s="192"/>
      <c r="U209" s="189"/>
      <c r="V209" s="189"/>
      <c r="W209" s="189"/>
      <c r="X209" s="189"/>
      <c r="Y209" s="189"/>
      <c r="Z209" s="189"/>
      <c r="AA209" s="193"/>
      <c r="AT209" s="194" t="s">
        <v>166</v>
      </c>
      <c r="AU209" s="194" t="s">
        <v>99</v>
      </c>
      <c r="AV209" s="12" t="s">
        <v>83</v>
      </c>
      <c r="AW209" s="12" t="s">
        <v>35</v>
      </c>
      <c r="AX209" s="12" t="s">
        <v>78</v>
      </c>
      <c r="AY209" s="194" t="s">
        <v>158</v>
      </c>
    </row>
    <row r="210" spans="2:65" s="10" customFormat="1" ht="16.5" customHeight="1">
      <c r="B210" s="172"/>
      <c r="C210" s="173"/>
      <c r="D210" s="173"/>
      <c r="E210" s="174" t="s">
        <v>22</v>
      </c>
      <c r="F210" s="278" t="s">
        <v>208</v>
      </c>
      <c r="G210" s="279"/>
      <c r="H210" s="279"/>
      <c r="I210" s="279"/>
      <c r="J210" s="173"/>
      <c r="K210" s="175">
        <v>10</v>
      </c>
      <c r="L210" s="173"/>
      <c r="M210" s="173"/>
      <c r="N210" s="173"/>
      <c r="O210" s="173"/>
      <c r="P210" s="173"/>
      <c r="Q210" s="173"/>
      <c r="R210" s="176"/>
      <c r="T210" s="177"/>
      <c r="U210" s="173"/>
      <c r="V210" s="173"/>
      <c r="W210" s="173"/>
      <c r="X210" s="173"/>
      <c r="Y210" s="173"/>
      <c r="Z210" s="173"/>
      <c r="AA210" s="178"/>
      <c r="AT210" s="179" t="s">
        <v>166</v>
      </c>
      <c r="AU210" s="179" t="s">
        <v>99</v>
      </c>
      <c r="AV210" s="10" t="s">
        <v>99</v>
      </c>
      <c r="AW210" s="10" t="s">
        <v>35</v>
      </c>
      <c r="AX210" s="10" t="s">
        <v>83</v>
      </c>
      <c r="AY210" s="179" t="s">
        <v>158</v>
      </c>
    </row>
    <row r="211" spans="2:65" s="12" customFormat="1" ht="25.5" customHeight="1">
      <c r="B211" s="188"/>
      <c r="C211" s="189"/>
      <c r="D211" s="189"/>
      <c r="E211" s="190" t="s">
        <v>22</v>
      </c>
      <c r="F211" s="284" t="s">
        <v>299</v>
      </c>
      <c r="G211" s="285"/>
      <c r="H211" s="285"/>
      <c r="I211" s="285"/>
      <c r="J211" s="189"/>
      <c r="K211" s="190" t="s">
        <v>22</v>
      </c>
      <c r="L211" s="189"/>
      <c r="M211" s="189"/>
      <c r="N211" s="189"/>
      <c r="O211" s="189"/>
      <c r="P211" s="189"/>
      <c r="Q211" s="189"/>
      <c r="R211" s="191"/>
      <c r="T211" s="192"/>
      <c r="U211" s="189"/>
      <c r="V211" s="189"/>
      <c r="W211" s="189"/>
      <c r="X211" s="189"/>
      <c r="Y211" s="189"/>
      <c r="Z211" s="189"/>
      <c r="AA211" s="193"/>
      <c r="AT211" s="194" t="s">
        <v>166</v>
      </c>
      <c r="AU211" s="194" t="s">
        <v>99</v>
      </c>
      <c r="AV211" s="12" t="s">
        <v>83</v>
      </c>
      <c r="AW211" s="12" t="s">
        <v>35</v>
      </c>
      <c r="AX211" s="12" t="s">
        <v>78</v>
      </c>
      <c r="AY211" s="194" t="s">
        <v>158</v>
      </c>
    </row>
    <row r="212" spans="2:65" s="9" customFormat="1" ht="29.85" customHeight="1">
      <c r="B212" s="154"/>
      <c r="C212" s="155"/>
      <c r="D212" s="164" t="s">
        <v>111</v>
      </c>
      <c r="E212" s="164"/>
      <c r="F212" s="164"/>
      <c r="G212" s="164"/>
      <c r="H212" s="164"/>
      <c r="I212" s="164"/>
      <c r="J212" s="164"/>
      <c r="K212" s="164"/>
      <c r="L212" s="164"/>
      <c r="M212" s="164"/>
      <c r="N212" s="295">
        <f>BK212</f>
        <v>0</v>
      </c>
      <c r="O212" s="296"/>
      <c r="P212" s="296"/>
      <c r="Q212" s="296"/>
      <c r="R212" s="157"/>
      <c r="T212" s="158"/>
      <c r="U212" s="155"/>
      <c r="V212" s="155"/>
      <c r="W212" s="159">
        <f>SUM(W213:W220)</f>
        <v>0</v>
      </c>
      <c r="X212" s="155"/>
      <c r="Y212" s="159">
        <f>SUM(Y213:Y220)</f>
        <v>1.6662917400000001</v>
      </c>
      <c r="Z212" s="155"/>
      <c r="AA212" s="160">
        <f>SUM(AA213:AA220)</f>
        <v>0</v>
      </c>
      <c r="AR212" s="161" t="s">
        <v>83</v>
      </c>
      <c r="AT212" s="162" t="s">
        <v>77</v>
      </c>
      <c r="AU212" s="162" t="s">
        <v>83</v>
      </c>
      <c r="AY212" s="161" t="s">
        <v>158</v>
      </c>
      <c r="BK212" s="163">
        <f>SUM(BK213:BK220)</f>
        <v>0</v>
      </c>
    </row>
    <row r="213" spans="2:65" s="1" customFormat="1" ht="16.5" customHeight="1">
      <c r="B213" s="38"/>
      <c r="C213" s="165" t="s">
        <v>300</v>
      </c>
      <c r="D213" s="165" t="s">
        <v>159</v>
      </c>
      <c r="E213" s="166" t="s">
        <v>301</v>
      </c>
      <c r="F213" s="272" t="s">
        <v>302</v>
      </c>
      <c r="G213" s="272"/>
      <c r="H213" s="272"/>
      <c r="I213" s="272"/>
      <c r="J213" s="167" t="s">
        <v>226</v>
      </c>
      <c r="K213" s="168">
        <v>0.04</v>
      </c>
      <c r="L213" s="273">
        <v>0</v>
      </c>
      <c r="M213" s="274"/>
      <c r="N213" s="275">
        <f>ROUND(L213*K213,2)</f>
        <v>0</v>
      </c>
      <c r="O213" s="275"/>
      <c r="P213" s="275"/>
      <c r="Q213" s="275"/>
      <c r="R213" s="40"/>
      <c r="T213" s="169" t="s">
        <v>22</v>
      </c>
      <c r="U213" s="47" t="s">
        <v>43</v>
      </c>
      <c r="V213" s="39"/>
      <c r="W213" s="170">
        <f>V213*K213</f>
        <v>0</v>
      </c>
      <c r="X213" s="170">
        <v>1.0530600000000001</v>
      </c>
      <c r="Y213" s="170">
        <f>X213*K213</f>
        <v>4.2122400000000004E-2</v>
      </c>
      <c r="Z213" s="170">
        <v>0</v>
      </c>
      <c r="AA213" s="171">
        <f>Z213*K213</f>
        <v>0</v>
      </c>
      <c r="AR213" s="22" t="s">
        <v>163</v>
      </c>
      <c r="AT213" s="22" t="s">
        <v>159</v>
      </c>
      <c r="AU213" s="22" t="s">
        <v>99</v>
      </c>
      <c r="AY213" s="22" t="s">
        <v>158</v>
      </c>
      <c r="BE213" s="108">
        <f>IF(U213="základní",N213,0)</f>
        <v>0</v>
      </c>
      <c r="BF213" s="108">
        <f>IF(U213="snížená",N213,0)</f>
        <v>0</v>
      </c>
      <c r="BG213" s="108">
        <f>IF(U213="zákl. přenesená",N213,0)</f>
        <v>0</v>
      </c>
      <c r="BH213" s="108">
        <f>IF(U213="sníž. přenesená",N213,0)</f>
        <v>0</v>
      </c>
      <c r="BI213" s="108">
        <f>IF(U213="nulová",N213,0)</f>
        <v>0</v>
      </c>
      <c r="BJ213" s="22" t="s">
        <v>83</v>
      </c>
      <c r="BK213" s="108">
        <f>ROUND(L213*K213,2)</f>
        <v>0</v>
      </c>
      <c r="BL213" s="22" t="s">
        <v>163</v>
      </c>
      <c r="BM213" s="22" t="s">
        <v>303</v>
      </c>
    </row>
    <row r="214" spans="2:65" s="10" customFormat="1" ht="16.5" customHeight="1">
      <c r="B214" s="172"/>
      <c r="C214" s="173"/>
      <c r="D214" s="173"/>
      <c r="E214" s="174" t="s">
        <v>22</v>
      </c>
      <c r="F214" s="276" t="s">
        <v>304</v>
      </c>
      <c r="G214" s="277"/>
      <c r="H214" s="277"/>
      <c r="I214" s="277"/>
      <c r="J214" s="173"/>
      <c r="K214" s="175">
        <v>0.04</v>
      </c>
      <c r="L214" s="173"/>
      <c r="M214" s="173"/>
      <c r="N214" s="173"/>
      <c r="O214" s="173"/>
      <c r="P214" s="173"/>
      <c r="Q214" s="173"/>
      <c r="R214" s="176"/>
      <c r="T214" s="177"/>
      <c r="U214" s="173"/>
      <c r="V214" s="173"/>
      <c r="W214" s="173"/>
      <c r="X214" s="173"/>
      <c r="Y214" s="173"/>
      <c r="Z214" s="173"/>
      <c r="AA214" s="178"/>
      <c r="AT214" s="179" t="s">
        <v>166</v>
      </c>
      <c r="AU214" s="179" t="s">
        <v>99</v>
      </c>
      <c r="AV214" s="10" t="s">
        <v>99</v>
      </c>
      <c r="AW214" s="10" t="s">
        <v>35</v>
      </c>
      <c r="AX214" s="10" t="s">
        <v>83</v>
      </c>
      <c r="AY214" s="179" t="s">
        <v>158</v>
      </c>
    </row>
    <row r="215" spans="2:65" s="1" customFormat="1" ht="25.5" customHeight="1">
      <c r="B215" s="38"/>
      <c r="C215" s="165" t="s">
        <v>305</v>
      </c>
      <c r="D215" s="165" t="s">
        <v>159</v>
      </c>
      <c r="E215" s="166" t="s">
        <v>306</v>
      </c>
      <c r="F215" s="272" t="s">
        <v>307</v>
      </c>
      <c r="G215" s="272"/>
      <c r="H215" s="272"/>
      <c r="I215" s="272"/>
      <c r="J215" s="167" t="s">
        <v>175</v>
      </c>
      <c r="K215" s="168">
        <v>0.67800000000000005</v>
      </c>
      <c r="L215" s="273">
        <v>0</v>
      </c>
      <c r="M215" s="274"/>
      <c r="N215" s="275">
        <f>ROUND(L215*K215,2)</f>
        <v>0</v>
      </c>
      <c r="O215" s="275"/>
      <c r="P215" s="275"/>
      <c r="Q215" s="275"/>
      <c r="R215" s="40"/>
      <c r="T215" s="169" t="s">
        <v>22</v>
      </c>
      <c r="U215" s="47" t="s">
        <v>43</v>
      </c>
      <c r="V215" s="39"/>
      <c r="W215" s="170">
        <f>V215*K215</f>
        <v>0</v>
      </c>
      <c r="X215" s="170">
        <v>2.3955299999999999</v>
      </c>
      <c r="Y215" s="170">
        <f>X215*K215</f>
        <v>1.6241693400000001</v>
      </c>
      <c r="Z215" s="170">
        <v>0</v>
      </c>
      <c r="AA215" s="171">
        <f>Z215*K215</f>
        <v>0</v>
      </c>
      <c r="AR215" s="22" t="s">
        <v>163</v>
      </c>
      <c r="AT215" s="22" t="s">
        <v>159</v>
      </c>
      <c r="AU215" s="22" t="s">
        <v>99</v>
      </c>
      <c r="AY215" s="22" t="s">
        <v>158</v>
      </c>
      <c r="BE215" s="108">
        <f>IF(U215="základní",N215,0)</f>
        <v>0</v>
      </c>
      <c r="BF215" s="108">
        <f>IF(U215="snížená",N215,0)</f>
        <v>0</v>
      </c>
      <c r="BG215" s="108">
        <f>IF(U215="zákl. přenesená",N215,0)</f>
        <v>0</v>
      </c>
      <c r="BH215" s="108">
        <f>IF(U215="sníž. přenesená",N215,0)</f>
        <v>0</v>
      </c>
      <c r="BI215" s="108">
        <f>IF(U215="nulová",N215,0)</f>
        <v>0</v>
      </c>
      <c r="BJ215" s="22" t="s">
        <v>83</v>
      </c>
      <c r="BK215" s="108">
        <f>ROUND(L215*K215,2)</f>
        <v>0</v>
      </c>
      <c r="BL215" s="22" t="s">
        <v>163</v>
      </c>
      <c r="BM215" s="22" t="s">
        <v>308</v>
      </c>
    </row>
    <row r="216" spans="2:65" s="12" customFormat="1" ht="16.5" customHeight="1">
      <c r="B216" s="188"/>
      <c r="C216" s="189"/>
      <c r="D216" s="189"/>
      <c r="E216" s="190" t="s">
        <v>22</v>
      </c>
      <c r="F216" s="282" t="s">
        <v>309</v>
      </c>
      <c r="G216" s="283"/>
      <c r="H216" s="283"/>
      <c r="I216" s="283"/>
      <c r="J216" s="189"/>
      <c r="K216" s="190" t="s">
        <v>22</v>
      </c>
      <c r="L216" s="189"/>
      <c r="M216" s="189"/>
      <c r="N216" s="189"/>
      <c r="O216" s="189"/>
      <c r="P216" s="189"/>
      <c r="Q216" s="189"/>
      <c r="R216" s="191"/>
      <c r="T216" s="192"/>
      <c r="U216" s="189"/>
      <c r="V216" s="189"/>
      <c r="W216" s="189"/>
      <c r="X216" s="189"/>
      <c r="Y216" s="189"/>
      <c r="Z216" s="189"/>
      <c r="AA216" s="193"/>
      <c r="AT216" s="194" t="s">
        <v>166</v>
      </c>
      <c r="AU216" s="194" t="s">
        <v>99</v>
      </c>
      <c r="AV216" s="12" t="s">
        <v>83</v>
      </c>
      <c r="AW216" s="12" t="s">
        <v>35</v>
      </c>
      <c r="AX216" s="12" t="s">
        <v>78</v>
      </c>
      <c r="AY216" s="194" t="s">
        <v>158</v>
      </c>
    </row>
    <row r="217" spans="2:65" s="10" customFormat="1" ht="16.5" customHeight="1">
      <c r="B217" s="172"/>
      <c r="C217" s="173"/>
      <c r="D217" s="173"/>
      <c r="E217" s="174" t="s">
        <v>22</v>
      </c>
      <c r="F217" s="278" t="s">
        <v>310</v>
      </c>
      <c r="G217" s="279"/>
      <c r="H217" s="279"/>
      <c r="I217" s="279"/>
      <c r="J217" s="173"/>
      <c r="K217" s="175">
        <v>0.03</v>
      </c>
      <c r="L217" s="173"/>
      <c r="M217" s="173"/>
      <c r="N217" s="173"/>
      <c r="O217" s="173"/>
      <c r="P217" s="173"/>
      <c r="Q217" s="173"/>
      <c r="R217" s="176"/>
      <c r="T217" s="177"/>
      <c r="U217" s="173"/>
      <c r="V217" s="173"/>
      <c r="W217" s="173"/>
      <c r="X217" s="173"/>
      <c r="Y217" s="173"/>
      <c r="Z217" s="173"/>
      <c r="AA217" s="178"/>
      <c r="AT217" s="179" t="s">
        <v>166</v>
      </c>
      <c r="AU217" s="179" t="s">
        <v>99</v>
      </c>
      <c r="AV217" s="10" t="s">
        <v>99</v>
      </c>
      <c r="AW217" s="10" t="s">
        <v>35</v>
      </c>
      <c r="AX217" s="10" t="s">
        <v>78</v>
      </c>
      <c r="AY217" s="179" t="s">
        <v>158</v>
      </c>
    </row>
    <row r="218" spans="2:65" s="12" customFormat="1" ht="25.5" customHeight="1">
      <c r="B218" s="188"/>
      <c r="C218" s="189"/>
      <c r="D218" s="189"/>
      <c r="E218" s="190" t="s">
        <v>22</v>
      </c>
      <c r="F218" s="284" t="s">
        <v>311</v>
      </c>
      <c r="G218" s="285"/>
      <c r="H218" s="285"/>
      <c r="I218" s="285"/>
      <c r="J218" s="189"/>
      <c r="K218" s="190" t="s">
        <v>22</v>
      </c>
      <c r="L218" s="189"/>
      <c r="M218" s="189"/>
      <c r="N218" s="189"/>
      <c r="O218" s="189"/>
      <c r="P218" s="189"/>
      <c r="Q218" s="189"/>
      <c r="R218" s="191"/>
      <c r="T218" s="192"/>
      <c r="U218" s="189"/>
      <c r="V218" s="189"/>
      <c r="W218" s="189"/>
      <c r="X218" s="189"/>
      <c r="Y218" s="189"/>
      <c r="Z218" s="189"/>
      <c r="AA218" s="193"/>
      <c r="AT218" s="194" t="s">
        <v>166</v>
      </c>
      <c r="AU218" s="194" t="s">
        <v>99</v>
      </c>
      <c r="AV218" s="12" t="s">
        <v>83</v>
      </c>
      <c r="AW218" s="12" t="s">
        <v>35</v>
      </c>
      <c r="AX218" s="12" t="s">
        <v>78</v>
      </c>
      <c r="AY218" s="194" t="s">
        <v>158</v>
      </c>
    </row>
    <row r="219" spans="2:65" s="10" customFormat="1" ht="16.5" customHeight="1">
      <c r="B219" s="172"/>
      <c r="C219" s="173"/>
      <c r="D219" s="173"/>
      <c r="E219" s="174" t="s">
        <v>22</v>
      </c>
      <c r="F219" s="278" t="s">
        <v>312</v>
      </c>
      <c r="G219" s="279"/>
      <c r="H219" s="279"/>
      <c r="I219" s="279"/>
      <c r="J219" s="173"/>
      <c r="K219" s="175">
        <v>0.64800000000000002</v>
      </c>
      <c r="L219" s="173"/>
      <c r="M219" s="173"/>
      <c r="N219" s="173"/>
      <c r="O219" s="173"/>
      <c r="P219" s="173"/>
      <c r="Q219" s="173"/>
      <c r="R219" s="176"/>
      <c r="T219" s="177"/>
      <c r="U219" s="173"/>
      <c r="V219" s="173"/>
      <c r="W219" s="173"/>
      <c r="X219" s="173"/>
      <c r="Y219" s="173"/>
      <c r="Z219" s="173"/>
      <c r="AA219" s="178"/>
      <c r="AT219" s="179" t="s">
        <v>166</v>
      </c>
      <c r="AU219" s="179" t="s">
        <v>99</v>
      </c>
      <c r="AV219" s="10" t="s">
        <v>99</v>
      </c>
      <c r="AW219" s="10" t="s">
        <v>35</v>
      </c>
      <c r="AX219" s="10" t="s">
        <v>78</v>
      </c>
      <c r="AY219" s="179" t="s">
        <v>158</v>
      </c>
    </row>
    <row r="220" spans="2:65" s="11" customFormat="1" ht="16.5" customHeight="1">
      <c r="B220" s="180"/>
      <c r="C220" s="181"/>
      <c r="D220" s="181"/>
      <c r="E220" s="182" t="s">
        <v>22</v>
      </c>
      <c r="F220" s="280" t="s">
        <v>168</v>
      </c>
      <c r="G220" s="281"/>
      <c r="H220" s="281"/>
      <c r="I220" s="281"/>
      <c r="J220" s="181"/>
      <c r="K220" s="183">
        <v>0.67800000000000005</v>
      </c>
      <c r="L220" s="181"/>
      <c r="M220" s="181"/>
      <c r="N220" s="181"/>
      <c r="O220" s="181"/>
      <c r="P220" s="181"/>
      <c r="Q220" s="181"/>
      <c r="R220" s="184"/>
      <c r="T220" s="185"/>
      <c r="U220" s="181"/>
      <c r="V220" s="181"/>
      <c r="W220" s="181"/>
      <c r="X220" s="181"/>
      <c r="Y220" s="181"/>
      <c r="Z220" s="181"/>
      <c r="AA220" s="186"/>
      <c r="AT220" s="187" t="s">
        <v>166</v>
      </c>
      <c r="AU220" s="187" t="s">
        <v>99</v>
      </c>
      <c r="AV220" s="11" t="s">
        <v>163</v>
      </c>
      <c r="AW220" s="11" t="s">
        <v>35</v>
      </c>
      <c r="AX220" s="11" t="s">
        <v>83</v>
      </c>
      <c r="AY220" s="187" t="s">
        <v>158</v>
      </c>
    </row>
    <row r="221" spans="2:65" s="9" customFormat="1" ht="29.85" customHeight="1">
      <c r="B221" s="154"/>
      <c r="C221" s="155"/>
      <c r="D221" s="164" t="s">
        <v>112</v>
      </c>
      <c r="E221" s="164"/>
      <c r="F221" s="164"/>
      <c r="G221" s="164"/>
      <c r="H221" s="164"/>
      <c r="I221" s="164"/>
      <c r="J221" s="164"/>
      <c r="K221" s="164"/>
      <c r="L221" s="164"/>
      <c r="M221" s="164"/>
      <c r="N221" s="295">
        <f>BK221</f>
        <v>0</v>
      </c>
      <c r="O221" s="296"/>
      <c r="P221" s="296"/>
      <c r="Q221" s="296"/>
      <c r="R221" s="157"/>
      <c r="T221" s="158"/>
      <c r="U221" s="155"/>
      <c r="V221" s="155"/>
      <c r="W221" s="159">
        <f>SUM(W222:W226)</f>
        <v>0</v>
      </c>
      <c r="X221" s="155"/>
      <c r="Y221" s="159">
        <f>SUM(Y222:Y226)</f>
        <v>66.010156629999997</v>
      </c>
      <c r="Z221" s="155"/>
      <c r="AA221" s="160">
        <f>SUM(AA222:AA226)</f>
        <v>0</v>
      </c>
      <c r="AR221" s="161" t="s">
        <v>83</v>
      </c>
      <c r="AT221" s="162" t="s">
        <v>77</v>
      </c>
      <c r="AU221" s="162" t="s">
        <v>83</v>
      </c>
      <c r="AY221" s="161" t="s">
        <v>158</v>
      </c>
      <c r="BK221" s="163">
        <f>SUM(BK222:BK226)</f>
        <v>0</v>
      </c>
    </row>
    <row r="222" spans="2:65" s="1" customFormat="1" ht="16.5" customHeight="1">
      <c r="B222" s="38"/>
      <c r="C222" s="165" t="s">
        <v>313</v>
      </c>
      <c r="D222" s="165" t="s">
        <v>159</v>
      </c>
      <c r="E222" s="166" t="s">
        <v>314</v>
      </c>
      <c r="F222" s="272" t="s">
        <v>315</v>
      </c>
      <c r="G222" s="272"/>
      <c r="H222" s="272"/>
      <c r="I222" s="272"/>
      <c r="J222" s="167" t="s">
        <v>162</v>
      </c>
      <c r="K222" s="168">
        <v>81.718999999999994</v>
      </c>
      <c r="L222" s="273">
        <v>0</v>
      </c>
      <c r="M222" s="274"/>
      <c r="N222" s="275">
        <f>ROUND(L222*K222,2)</f>
        <v>0</v>
      </c>
      <c r="O222" s="275"/>
      <c r="P222" s="275"/>
      <c r="Q222" s="275"/>
      <c r="R222" s="40"/>
      <c r="T222" s="169" t="s">
        <v>22</v>
      </c>
      <c r="U222" s="47" t="s">
        <v>43</v>
      </c>
      <c r="V222" s="39"/>
      <c r="W222" s="170">
        <f>V222*K222</f>
        <v>0</v>
      </c>
      <c r="X222" s="170">
        <v>0.18906999999999999</v>
      </c>
      <c r="Y222" s="170">
        <f>X222*K222</f>
        <v>15.450611329999997</v>
      </c>
      <c r="Z222" s="170">
        <v>0</v>
      </c>
      <c r="AA222" s="171">
        <f>Z222*K222</f>
        <v>0</v>
      </c>
      <c r="AR222" s="22" t="s">
        <v>163</v>
      </c>
      <c r="AT222" s="22" t="s">
        <v>159</v>
      </c>
      <c r="AU222" s="22" t="s">
        <v>99</v>
      </c>
      <c r="AY222" s="22" t="s">
        <v>158</v>
      </c>
      <c r="BE222" s="108">
        <f>IF(U222="základní",N222,0)</f>
        <v>0</v>
      </c>
      <c r="BF222" s="108">
        <f>IF(U222="snížená",N222,0)</f>
        <v>0</v>
      </c>
      <c r="BG222" s="108">
        <f>IF(U222="zákl. přenesená",N222,0)</f>
        <v>0</v>
      </c>
      <c r="BH222" s="108">
        <f>IF(U222="sníž. přenesená",N222,0)</f>
        <v>0</v>
      </c>
      <c r="BI222" s="108">
        <f>IF(U222="nulová",N222,0)</f>
        <v>0</v>
      </c>
      <c r="BJ222" s="22" t="s">
        <v>83</v>
      </c>
      <c r="BK222" s="108">
        <f>ROUND(L222*K222,2)</f>
        <v>0</v>
      </c>
      <c r="BL222" s="22" t="s">
        <v>163</v>
      </c>
      <c r="BM222" s="22" t="s">
        <v>316</v>
      </c>
    </row>
    <row r="223" spans="2:65" s="1" customFormat="1" ht="16.5" customHeight="1">
      <c r="B223" s="38"/>
      <c r="C223" s="165" t="s">
        <v>317</v>
      </c>
      <c r="D223" s="165" t="s">
        <v>159</v>
      </c>
      <c r="E223" s="166" t="s">
        <v>318</v>
      </c>
      <c r="F223" s="272" t="s">
        <v>319</v>
      </c>
      <c r="G223" s="272"/>
      <c r="H223" s="272"/>
      <c r="I223" s="272"/>
      <c r="J223" s="167" t="s">
        <v>162</v>
      </c>
      <c r="K223" s="168">
        <v>81.718999999999994</v>
      </c>
      <c r="L223" s="273">
        <v>0</v>
      </c>
      <c r="M223" s="274"/>
      <c r="N223" s="275">
        <f>ROUND(L223*K223,2)</f>
        <v>0</v>
      </c>
      <c r="O223" s="275"/>
      <c r="P223" s="275"/>
      <c r="Q223" s="275"/>
      <c r="R223" s="40"/>
      <c r="T223" s="169" t="s">
        <v>22</v>
      </c>
      <c r="U223" s="47" t="s">
        <v>43</v>
      </c>
      <c r="V223" s="39"/>
      <c r="W223" s="170">
        <f>V223*K223</f>
        <v>0</v>
      </c>
      <c r="X223" s="170">
        <v>0.47260000000000002</v>
      </c>
      <c r="Y223" s="170">
        <f>X223*K223</f>
        <v>38.620399399999997</v>
      </c>
      <c r="Z223" s="170">
        <v>0</v>
      </c>
      <c r="AA223" s="171">
        <f>Z223*K223</f>
        <v>0</v>
      </c>
      <c r="AR223" s="22" t="s">
        <v>163</v>
      </c>
      <c r="AT223" s="22" t="s">
        <v>159</v>
      </c>
      <c r="AU223" s="22" t="s">
        <v>99</v>
      </c>
      <c r="AY223" s="22" t="s">
        <v>158</v>
      </c>
      <c r="BE223" s="108">
        <f>IF(U223="základní",N223,0)</f>
        <v>0</v>
      </c>
      <c r="BF223" s="108">
        <f>IF(U223="snížená",N223,0)</f>
        <v>0</v>
      </c>
      <c r="BG223" s="108">
        <f>IF(U223="zákl. přenesená",N223,0)</f>
        <v>0</v>
      </c>
      <c r="BH223" s="108">
        <f>IF(U223="sníž. přenesená",N223,0)</f>
        <v>0</v>
      </c>
      <c r="BI223" s="108">
        <f>IF(U223="nulová",N223,0)</f>
        <v>0</v>
      </c>
      <c r="BJ223" s="22" t="s">
        <v>83</v>
      </c>
      <c r="BK223" s="108">
        <f>ROUND(L223*K223,2)</f>
        <v>0</v>
      </c>
      <c r="BL223" s="22" t="s">
        <v>163</v>
      </c>
      <c r="BM223" s="22" t="s">
        <v>320</v>
      </c>
    </row>
    <row r="224" spans="2:65" s="1" customFormat="1" ht="38.25" customHeight="1">
      <c r="B224" s="38"/>
      <c r="C224" s="165" t="s">
        <v>321</v>
      </c>
      <c r="D224" s="165" t="s">
        <v>159</v>
      </c>
      <c r="E224" s="166" t="s">
        <v>322</v>
      </c>
      <c r="F224" s="272" t="s">
        <v>323</v>
      </c>
      <c r="G224" s="272"/>
      <c r="H224" s="272"/>
      <c r="I224" s="272"/>
      <c r="J224" s="167" t="s">
        <v>162</v>
      </c>
      <c r="K224" s="168">
        <v>81.718999999999994</v>
      </c>
      <c r="L224" s="273">
        <v>0</v>
      </c>
      <c r="M224" s="274"/>
      <c r="N224" s="275">
        <f>ROUND(L224*K224,2)</f>
        <v>0</v>
      </c>
      <c r="O224" s="275"/>
      <c r="P224" s="275"/>
      <c r="Q224" s="275"/>
      <c r="R224" s="40"/>
      <c r="T224" s="169" t="s">
        <v>22</v>
      </c>
      <c r="U224" s="47" t="s">
        <v>43</v>
      </c>
      <c r="V224" s="39"/>
      <c r="W224" s="170">
        <f>V224*K224</f>
        <v>0</v>
      </c>
      <c r="X224" s="170">
        <v>0.14610000000000001</v>
      </c>
      <c r="Y224" s="170">
        <f>X224*K224</f>
        <v>11.9391459</v>
      </c>
      <c r="Z224" s="170">
        <v>0</v>
      </c>
      <c r="AA224" s="171">
        <f>Z224*K224</f>
        <v>0</v>
      </c>
      <c r="AR224" s="22" t="s">
        <v>163</v>
      </c>
      <c r="AT224" s="22" t="s">
        <v>159</v>
      </c>
      <c r="AU224" s="22" t="s">
        <v>99</v>
      </c>
      <c r="AY224" s="22" t="s">
        <v>158</v>
      </c>
      <c r="BE224" s="108">
        <f>IF(U224="základní",N224,0)</f>
        <v>0</v>
      </c>
      <c r="BF224" s="108">
        <f>IF(U224="snížená",N224,0)</f>
        <v>0</v>
      </c>
      <c r="BG224" s="108">
        <f>IF(U224="zákl. přenesená",N224,0)</f>
        <v>0</v>
      </c>
      <c r="BH224" s="108">
        <f>IF(U224="sníž. přenesená",N224,0)</f>
        <v>0</v>
      </c>
      <c r="BI224" s="108">
        <f>IF(U224="nulová",N224,0)</f>
        <v>0</v>
      </c>
      <c r="BJ224" s="22" t="s">
        <v>83</v>
      </c>
      <c r="BK224" s="108">
        <f>ROUND(L224*K224,2)</f>
        <v>0</v>
      </c>
      <c r="BL224" s="22" t="s">
        <v>163</v>
      </c>
      <c r="BM224" s="22" t="s">
        <v>324</v>
      </c>
    </row>
    <row r="225" spans="2:65" s="12" customFormat="1" ht="16.5" customHeight="1">
      <c r="B225" s="188"/>
      <c r="C225" s="189"/>
      <c r="D225" s="189"/>
      <c r="E225" s="190" t="s">
        <v>22</v>
      </c>
      <c r="F225" s="282" t="s">
        <v>325</v>
      </c>
      <c r="G225" s="283"/>
      <c r="H225" s="283"/>
      <c r="I225" s="283"/>
      <c r="J225" s="189"/>
      <c r="K225" s="190" t="s">
        <v>22</v>
      </c>
      <c r="L225" s="189"/>
      <c r="M225" s="189"/>
      <c r="N225" s="189"/>
      <c r="O225" s="189"/>
      <c r="P225" s="189"/>
      <c r="Q225" s="189"/>
      <c r="R225" s="191"/>
      <c r="T225" s="192"/>
      <c r="U225" s="189"/>
      <c r="V225" s="189"/>
      <c r="W225" s="189"/>
      <c r="X225" s="189"/>
      <c r="Y225" s="189"/>
      <c r="Z225" s="189"/>
      <c r="AA225" s="193"/>
      <c r="AT225" s="194" t="s">
        <v>166</v>
      </c>
      <c r="AU225" s="194" t="s">
        <v>99</v>
      </c>
      <c r="AV225" s="12" t="s">
        <v>83</v>
      </c>
      <c r="AW225" s="12" t="s">
        <v>35</v>
      </c>
      <c r="AX225" s="12" t="s">
        <v>78</v>
      </c>
      <c r="AY225" s="194" t="s">
        <v>158</v>
      </c>
    </row>
    <row r="226" spans="2:65" s="10" customFormat="1" ht="16.5" customHeight="1">
      <c r="B226" s="172"/>
      <c r="C226" s="173"/>
      <c r="D226" s="173"/>
      <c r="E226" s="174" t="s">
        <v>22</v>
      </c>
      <c r="F226" s="278" t="s">
        <v>326</v>
      </c>
      <c r="G226" s="279"/>
      <c r="H226" s="279"/>
      <c r="I226" s="279"/>
      <c r="J226" s="173"/>
      <c r="K226" s="175">
        <v>81.718999999999994</v>
      </c>
      <c r="L226" s="173"/>
      <c r="M226" s="173"/>
      <c r="N226" s="173"/>
      <c r="O226" s="173"/>
      <c r="P226" s="173"/>
      <c r="Q226" s="173"/>
      <c r="R226" s="176"/>
      <c r="T226" s="177"/>
      <c r="U226" s="173"/>
      <c r="V226" s="173"/>
      <c r="W226" s="173"/>
      <c r="X226" s="173"/>
      <c r="Y226" s="173"/>
      <c r="Z226" s="173"/>
      <c r="AA226" s="178"/>
      <c r="AT226" s="179" t="s">
        <v>166</v>
      </c>
      <c r="AU226" s="179" t="s">
        <v>99</v>
      </c>
      <c r="AV226" s="10" t="s">
        <v>99</v>
      </c>
      <c r="AW226" s="10" t="s">
        <v>35</v>
      </c>
      <c r="AX226" s="10" t="s">
        <v>83</v>
      </c>
      <c r="AY226" s="179" t="s">
        <v>158</v>
      </c>
    </row>
    <row r="227" spans="2:65" s="9" customFormat="1" ht="29.85" customHeight="1">
      <c r="B227" s="154"/>
      <c r="C227" s="155"/>
      <c r="D227" s="164" t="s">
        <v>113</v>
      </c>
      <c r="E227" s="164"/>
      <c r="F227" s="164"/>
      <c r="G227" s="164"/>
      <c r="H227" s="164"/>
      <c r="I227" s="164"/>
      <c r="J227" s="164"/>
      <c r="K227" s="164"/>
      <c r="L227" s="164"/>
      <c r="M227" s="164"/>
      <c r="N227" s="295">
        <f>BK227</f>
        <v>0</v>
      </c>
      <c r="O227" s="296"/>
      <c r="P227" s="296"/>
      <c r="Q227" s="296"/>
      <c r="R227" s="157"/>
      <c r="T227" s="158"/>
      <c r="U227" s="155"/>
      <c r="V227" s="155"/>
      <c r="W227" s="159">
        <f>SUM(W228:W439)</f>
        <v>0</v>
      </c>
      <c r="X227" s="155"/>
      <c r="Y227" s="159">
        <f>SUM(Y228:Y439)</f>
        <v>64.64586863000001</v>
      </c>
      <c r="Z227" s="155"/>
      <c r="AA227" s="160">
        <f>SUM(AA228:AA439)</f>
        <v>0</v>
      </c>
      <c r="AR227" s="161" t="s">
        <v>83</v>
      </c>
      <c r="AT227" s="162" t="s">
        <v>77</v>
      </c>
      <c r="AU227" s="162" t="s">
        <v>83</v>
      </c>
      <c r="AY227" s="161" t="s">
        <v>158</v>
      </c>
      <c r="BK227" s="163">
        <f>SUM(BK228:BK439)</f>
        <v>0</v>
      </c>
    </row>
    <row r="228" spans="2:65" s="1" customFormat="1" ht="16.5" customHeight="1">
      <c r="B228" s="38"/>
      <c r="C228" s="165" t="s">
        <v>327</v>
      </c>
      <c r="D228" s="165" t="s">
        <v>159</v>
      </c>
      <c r="E228" s="166" t="s">
        <v>328</v>
      </c>
      <c r="F228" s="272" t="s">
        <v>329</v>
      </c>
      <c r="G228" s="272"/>
      <c r="H228" s="272"/>
      <c r="I228" s="272"/>
      <c r="J228" s="167" t="s">
        <v>162</v>
      </c>
      <c r="K228" s="168">
        <v>293.21300000000002</v>
      </c>
      <c r="L228" s="273">
        <v>0</v>
      </c>
      <c r="M228" s="274"/>
      <c r="N228" s="275">
        <f>ROUND(L228*K228,2)</f>
        <v>0</v>
      </c>
      <c r="O228" s="275"/>
      <c r="P228" s="275"/>
      <c r="Q228" s="275"/>
      <c r="R228" s="40"/>
      <c r="T228" s="169" t="s">
        <v>22</v>
      </c>
      <c r="U228" s="47" t="s">
        <v>43</v>
      </c>
      <c r="V228" s="39"/>
      <c r="W228" s="170">
        <f>V228*K228</f>
        <v>0</v>
      </c>
      <c r="X228" s="170">
        <v>2.5999999999999998E-4</v>
      </c>
      <c r="Y228" s="170">
        <f>X228*K228</f>
        <v>7.6235380000000005E-2</v>
      </c>
      <c r="Z228" s="170">
        <v>0</v>
      </c>
      <c r="AA228" s="171">
        <f>Z228*K228</f>
        <v>0</v>
      </c>
      <c r="AR228" s="22" t="s">
        <v>163</v>
      </c>
      <c r="AT228" s="22" t="s">
        <v>159</v>
      </c>
      <c r="AU228" s="22" t="s">
        <v>99</v>
      </c>
      <c r="AY228" s="22" t="s">
        <v>158</v>
      </c>
      <c r="BE228" s="108">
        <f>IF(U228="základní",N228,0)</f>
        <v>0</v>
      </c>
      <c r="BF228" s="108">
        <f>IF(U228="snížená",N228,0)</f>
        <v>0</v>
      </c>
      <c r="BG228" s="108">
        <f>IF(U228="zákl. přenesená",N228,0)</f>
        <v>0</v>
      </c>
      <c r="BH228" s="108">
        <f>IF(U228="sníž. přenesená",N228,0)</f>
        <v>0</v>
      </c>
      <c r="BI228" s="108">
        <f>IF(U228="nulová",N228,0)</f>
        <v>0</v>
      </c>
      <c r="BJ228" s="22" t="s">
        <v>83</v>
      </c>
      <c r="BK228" s="108">
        <f>ROUND(L228*K228,2)</f>
        <v>0</v>
      </c>
      <c r="BL228" s="22" t="s">
        <v>163</v>
      </c>
      <c r="BM228" s="22" t="s">
        <v>330</v>
      </c>
    </row>
    <row r="229" spans="2:65" s="12" customFormat="1" ht="16.5" customHeight="1">
      <c r="B229" s="188"/>
      <c r="C229" s="189"/>
      <c r="D229" s="189"/>
      <c r="E229" s="190" t="s">
        <v>22</v>
      </c>
      <c r="F229" s="282" t="s">
        <v>331</v>
      </c>
      <c r="G229" s="283"/>
      <c r="H229" s="283"/>
      <c r="I229" s="283"/>
      <c r="J229" s="189"/>
      <c r="K229" s="190" t="s">
        <v>22</v>
      </c>
      <c r="L229" s="189"/>
      <c r="M229" s="189"/>
      <c r="N229" s="189"/>
      <c r="O229" s="189"/>
      <c r="P229" s="189"/>
      <c r="Q229" s="189"/>
      <c r="R229" s="191"/>
      <c r="T229" s="192"/>
      <c r="U229" s="189"/>
      <c r="V229" s="189"/>
      <c r="W229" s="189"/>
      <c r="X229" s="189"/>
      <c r="Y229" s="189"/>
      <c r="Z229" s="189"/>
      <c r="AA229" s="193"/>
      <c r="AT229" s="194" t="s">
        <v>166</v>
      </c>
      <c r="AU229" s="194" t="s">
        <v>99</v>
      </c>
      <c r="AV229" s="12" t="s">
        <v>83</v>
      </c>
      <c r="AW229" s="12" t="s">
        <v>35</v>
      </c>
      <c r="AX229" s="12" t="s">
        <v>78</v>
      </c>
      <c r="AY229" s="194" t="s">
        <v>158</v>
      </c>
    </row>
    <row r="230" spans="2:65" s="10" customFormat="1" ht="16.5" customHeight="1">
      <c r="B230" s="172"/>
      <c r="C230" s="173"/>
      <c r="D230" s="173"/>
      <c r="E230" s="174" t="s">
        <v>22</v>
      </c>
      <c r="F230" s="278" t="s">
        <v>332</v>
      </c>
      <c r="G230" s="279"/>
      <c r="H230" s="279"/>
      <c r="I230" s="279"/>
      <c r="J230" s="173"/>
      <c r="K230" s="175">
        <v>124.44</v>
      </c>
      <c r="L230" s="173"/>
      <c r="M230" s="173"/>
      <c r="N230" s="173"/>
      <c r="O230" s="173"/>
      <c r="P230" s="173"/>
      <c r="Q230" s="173"/>
      <c r="R230" s="176"/>
      <c r="T230" s="177"/>
      <c r="U230" s="173"/>
      <c r="V230" s="173"/>
      <c r="W230" s="173"/>
      <c r="X230" s="173"/>
      <c r="Y230" s="173"/>
      <c r="Z230" s="173"/>
      <c r="AA230" s="178"/>
      <c r="AT230" s="179" t="s">
        <v>166</v>
      </c>
      <c r="AU230" s="179" t="s">
        <v>99</v>
      </c>
      <c r="AV230" s="10" t="s">
        <v>99</v>
      </c>
      <c r="AW230" s="10" t="s">
        <v>35</v>
      </c>
      <c r="AX230" s="10" t="s">
        <v>78</v>
      </c>
      <c r="AY230" s="179" t="s">
        <v>158</v>
      </c>
    </row>
    <row r="231" spans="2:65" s="12" customFormat="1" ht="16.5" customHeight="1">
      <c r="B231" s="188"/>
      <c r="C231" s="189"/>
      <c r="D231" s="189"/>
      <c r="E231" s="190" t="s">
        <v>22</v>
      </c>
      <c r="F231" s="284" t="s">
        <v>333</v>
      </c>
      <c r="G231" s="285"/>
      <c r="H231" s="285"/>
      <c r="I231" s="285"/>
      <c r="J231" s="189"/>
      <c r="K231" s="190" t="s">
        <v>22</v>
      </c>
      <c r="L231" s="189"/>
      <c r="M231" s="189"/>
      <c r="N231" s="189"/>
      <c r="O231" s="189"/>
      <c r="P231" s="189"/>
      <c r="Q231" s="189"/>
      <c r="R231" s="191"/>
      <c r="T231" s="192"/>
      <c r="U231" s="189"/>
      <c r="V231" s="189"/>
      <c r="W231" s="189"/>
      <c r="X231" s="189"/>
      <c r="Y231" s="189"/>
      <c r="Z231" s="189"/>
      <c r="AA231" s="193"/>
      <c r="AT231" s="194" t="s">
        <v>166</v>
      </c>
      <c r="AU231" s="194" t="s">
        <v>99</v>
      </c>
      <c r="AV231" s="12" t="s">
        <v>83</v>
      </c>
      <c r="AW231" s="12" t="s">
        <v>35</v>
      </c>
      <c r="AX231" s="12" t="s">
        <v>78</v>
      </c>
      <c r="AY231" s="194" t="s">
        <v>158</v>
      </c>
    </row>
    <row r="232" spans="2:65" s="10" customFormat="1" ht="16.5" customHeight="1">
      <c r="B232" s="172"/>
      <c r="C232" s="173"/>
      <c r="D232" s="173"/>
      <c r="E232" s="174" t="s">
        <v>22</v>
      </c>
      <c r="F232" s="278" t="s">
        <v>334</v>
      </c>
      <c r="G232" s="279"/>
      <c r="H232" s="279"/>
      <c r="I232" s="279"/>
      <c r="J232" s="173"/>
      <c r="K232" s="175">
        <v>85.51</v>
      </c>
      <c r="L232" s="173"/>
      <c r="M232" s="173"/>
      <c r="N232" s="173"/>
      <c r="O232" s="173"/>
      <c r="P232" s="173"/>
      <c r="Q232" s="173"/>
      <c r="R232" s="176"/>
      <c r="T232" s="177"/>
      <c r="U232" s="173"/>
      <c r="V232" s="173"/>
      <c r="W232" s="173"/>
      <c r="X232" s="173"/>
      <c r="Y232" s="173"/>
      <c r="Z232" s="173"/>
      <c r="AA232" s="178"/>
      <c r="AT232" s="179" t="s">
        <v>166</v>
      </c>
      <c r="AU232" s="179" t="s">
        <v>99</v>
      </c>
      <c r="AV232" s="10" t="s">
        <v>99</v>
      </c>
      <c r="AW232" s="10" t="s">
        <v>35</v>
      </c>
      <c r="AX232" s="10" t="s">
        <v>78</v>
      </c>
      <c r="AY232" s="179" t="s">
        <v>158</v>
      </c>
    </row>
    <row r="233" spans="2:65" s="13" customFormat="1" ht="16.5" customHeight="1">
      <c r="B233" s="199"/>
      <c r="C233" s="200"/>
      <c r="D233" s="200"/>
      <c r="E233" s="201" t="s">
        <v>22</v>
      </c>
      <c r="F233" s="290" t="s">
        <v>335</v>
      </c>
      <c r="G233" s="291"/>
      <c r="H233" s="291"/>
      <c r="I233" s="291"/>
      <c r="J233" s="200"/>
      <c r="K233" s="202">
        <v>209.95</v>
      </c>
      <c r="L233" s="200"/>
      <c r="M233" s="200"/>
      <c r="N233" s="200"/>
      <c r="O233" s="200"/>
      <c r="P233" s="200"/>
      <c r="Q233" s="200"/>
      <c r="R233" s="203"/>
      <c r="T233" s="204"/>
      <c r="U233" s="200"/>
      <c r="V233" s="200"/>
      <c r="W233" s="200"/>
      <c r="X233" s="200"/>
      <c r="Y233" s="200"/>
      <c r="Z233" s="200"/>
      <c r="AA233" s="205"/>
      <c r="AT233" s="206" t="s">
        <v>166</v>
      </c>
      <c r="AU233" s="206" t="s">
        <v>99</v>
      </c>
      <c r="AV233" s="13" t="s">
        <v>172</v>
      </c>
      <c r="AW233" s="13" t="s">
        <v>35</v>
      </c>
      <c r="AX233" s="13" t="s">
        <v>78</v>
      </c>
      <c r="AY233" s="206" t="s">
        <v>158</v>
      </c>
    </row>
    <row r="234" spans="2:65" s="10" customFormat="1" ht="16.5" customHeight="1">
      <c r="B234" s="172"/>
      <c r="C234" s="173"/>
      <c r="D234" s="173"/>
      <c r="E234" s="174" t="s">
        <v>22</v>
      </c>
      <c r="F234" s="278" t="s">
        <v>336</v>
      </c>
      <c r="G234" s="279"/>
      <c r="H234" s="279"/>
      <c r="I234" s="279"/>
      <c r="J234" s="173"/>
      <c r="K234" s="175">
        <v>83.263000000000005</v>
      </c>
      <c r="L234" s="173"/>
      <c r="M234" s="173"/>
      <c r="N234" s="173"/>
      <c r="O234" s="173"/>
      <c r="P234" s="173"/>
      <c r="Q234" s="173"/>
      <c r="R234" s="176"/>
      <c r="T234" s="177"/>
      <c r="U234" s="173"/>
      <c r="V234" s="173"/>
      <c r="W234" s="173"/>
      <c r="X234" s="173"/>
      <c r="Y234" s="173"/>
      <c r="Z234" s="173"/>
      <c r="AA234" s="178"/>
      <c r="AT234" s="179" t="s">
        <v>166</v>
      </c>
      <c r="AU234" s="179" t="s">
        <v>99</v>
      </c>
      <c r="AV234" s="10" t="s">
        <v>99</v>
      </c>
      <c r="AW234" s="10" t="s">
        <v>35</v>
      </c>
      <c r="AX234" s="10" t="s">
        <v>78</v>
      </c>
      <c r="AY234" s="179" t="s">
        <v>158</v>
      </c>
    </row>
    <row r="235" spans="2:65" s="11" customFormat="1" ht="16.5" customHeight="1">
      <c r="B235" s="180"/>
      <c r="C235" s="181"/>
      <c r="D235" s="181"/>
      <c r="E235" s="182" t="s">
        <v>22</v>
      </c>
      <c r="F235" s="280" t="s">
        <v>168</v>
      </c>
      <c r="G235" s="281"/>
      <c r="H235" s="281"/>
      <c r="I235" s="281"/>
      <c r="J235" s="181"/>
      <c r="K235" s="183">
        <v>293.21300000000002</v>
      </c>
      <c r="L235" s="181"/>
      <c r="M235" s="181"/>
      <c r="N235" s="181"/>
      <c r="O235" s="181"/>
      <c r="P235" s="181"/>
      <c r="Q235" s="181"/>
      <c r="R235" s="184"/>
      <c r="T235" s="185"/>
      <c r="U235" s="181"/>
      <c r="V235" s="181"/>
      <c r="W235" s="181"/>
      <c r="X235" s="181"/>
      <c r="Y235" s="181"/>
      <c r="Z235" s="181"/>
      <c r="AA235" s="186"/>
      <c r="AT235" s="187" t="s">
        <v>166</v>
      </c>
      <c r="AU235" s="187" t="s">
        <v>99</v>
      </c>
      <c r="AV235" s="11" t="s">
        <v>163</v>
      </c>
      <c r="AW235" s="11" t="s">
        <v>35</v>
      </c>
      <c r="AX235" s="11" t="s">
        <v>83</v>
      </c>
      <c r="AY235" s="187" t="s">
        <v>158</v>
      </c>
    </row>
    <row r="236" spans="2:65" s="1" customFormat="1" ht="25.5" customHeight="1">
      <c r="B236" s="38"/>
      <c r="C236" s="165" t="s">
        <v>337</v>
      </c>
      <c r="D236" s="165" t="s">
        <v>159</v>
      </c>
      <c r="E236" s="166" t="s">
        <v>338</v>
      </c>
      <c r="F236" s="272" t="s">
        <v>339</v>
      </c>
      <c r="G236" s="272"/>
      <c r="H236" s="272"/>
      <c r="I236" s="272"/>
      <c r="J236" s="167" t="s">
        <v>162</v>
      </c>
      <c r="K236" s="168">
        <v>100.371</v>
      </c>
      <c r="L236" s="273">
        <v>0</v>
      </c>
      <c r="M236" s="274"/>
      <c r="N236" s="275">
        <f>ROUND(L236*K236,2)</f>
        <v>0</v>
      </c>
      <c r="O236" s="275"/>
      <c r="P236" s="275"/>
      <c r="Q236" s="275"/>
      <c r="R236" s="40"/>
      <c r="T236" s="169" t="s">
        <v>22</v>
      </c>
      <c r="U236" s="47" t="s">
        <v>43</v>
      </c>
      <c r="V236" s="39"/>
      <c r="W236" s="170">
        <f>V236*K236</f>
        <v>0</v>
      </c>
      <c r="X236" s="170">
        <v>4.8900000000000002E-3</v>
      </c>
      <c r="Y236" s="170">
        <f>X236*K236</f>
        <v>0.49081418999999998</v>
      </c>
      <c r="Z236" s="170">
        <v>0</v>
      </c>
      <c r="AA236" s="171">
        <f>Z236*K236</f>
        <v>0</v>
      </c>
      <c r="AR236" s="22" t="s">
        <v>163</v>
      </c>
      <c r="AT236" s="22" t="s">
        <v>159</v>
      </c>
      <c r="AU236" s="22" t="s">
        <v>99</v>
      </c>
      <c r="AY236" s="22" t="s">
        <v>158</v>
      </c>
      <c r="BE236" s="108">
        <f>IF(U236="základní",N236,0)</f>
        <v>0</v>
      </c>
      <c r="BF236" s="108">
        <f>IF(U236="snížená",N236,0)</f>
        <v>0</v>
      </c>
      <c r="BG236" s="108">
        <f>IF(U236="zákl. přenesená",N236,0)</f>
        <v>0</v>
      </c>
      <c r="BH236" s="108">
        <f>IF(U236="sníž. přenesená",N236,0)</f>
        <v>0</v>
      </c>
      <c r="BI236" s="108">
        <f>IF(U236="nulová",N236,0)</f>
        <v>0</v>
      </c>
      <c r="BJ236" s="22" t="s">
        <v>83</v>
      </c>
      <c r="BK236" s="108">
        <f>ROUND(L236*K236,2)</f>
        <v>0</v>
      </c>
      <c r="BL236" s="22" t="s">
        <v>163</v>
      </c>
      <c r="BM236" s="22" t="s">
        <v>340</v>
      </c>
    </row>
    <row r="237" spans="2:65" s="12" customFormat="1" ht="16.5" customHeight="1">
      <c r="B237" s="188"/>
      <c r="C237" s="189"/>
      <c r="D237" s="189"/>
      <c r="E237" s="190" t="s">
        <v>22</v>
      </c>
      <c r="F237" s="282" t="s">
        <v>341</v>
      </c>
      <c r="G237" s="283"/>
      <c r="H237" s="283"/>
      <c r="I237" s="283"/>
      <c r="J237" s="189"/>
      <c r="K237" s="190" t="s">
        <v>22</v>
      </c>
      <c r="L237" s="189"/>
      <c r="M237" s="189"/>
      <c r="N237" s="189"/>
      <c r="O237" s="189"/>
      <c r="P237" s="189"/>
      <c r="Q237" s="189"/>
      <c r="R237" s="191"/>
      <c r="T237" s="192"/>
      <c r="U237" s="189"/>
      <c r="V237" s="189"/>
      <c r="W237" s="189"/>
      <c r="X237" s="189"/>
      <c r="Y237" s="189"/>
      <c r="Z237" s="189"/>
      <c r="AA237" s="193"/>
      <c r="AT237" s="194" t="s">
        <v>166</v>
      </c>
      <c r="AU237" s="194" t="s">
        <v>99</v>
      </c>
      <c r="AV237" s="12" t="s">
        <v>83</v>
      </c>
      <c r="AW237" s="12" t="s">
        <v>35</v>
      </c>
      <c r="AX237" s="12" t="s">
        <v>78</v>
      </c>
      <c r="AY237" s="194" t="s">
        <v>158</v>
      </c>
    </row>
    <row r="238" spans="2:65" s="10" customFormat="1" ht="16.5" customHeight="1">
      <c r="B238" s="172"/>
      <c r="C238" s="173"/>
      <c r="D238" s="173"/>
      <c r="E238" s="174" t="s">
        <v>22</v>
      </c>
      <c r="F238" s="278" t="s">
        <v>342</v>
      </c>
      <c r="G238" s="279"/>
      <c r="H238" s="279"/>
      <c r="I238" s="279"/>
      <c r="J238" s="173"/>
      <c r="K238" s="175">
        <v>80.370999999999995</v>
      </c>
      <c r="L238" s="173"/>
      <c r="M238" s="173"/>
      <c r="N238" s="173"/>
      <c r="O238" s="173"/>
      <c r="P238" s="173"/>
      <c r="Q238" s="173"/>
      <c r="R238" s="176"/>
      <c r="T238" s="177"/>
      <c r="U238" s="173"/>
      <c r="V238" s="173"/>
      <c r="W238" s="173"/>
      <c r="X238" s="173"/>
      <c r="Y238" s="173"/>
      <c r="Z238" s="173"/>
      <c r="AA238" s="178"/>
      <c r="AT238" s="179" t="s">
        <v>166</v>
      </c>
      <c r="AU238" s="179" t="s">
        <v>99</v>
      </c>
      <c r="AV238" s="10" t="s">
        <v>99</v>
      </c>
      <c r="AW238" s="10" t="s">
        <v>35</v>
      </c>
      <c r="AX238" s="10" t="s">
        <v>78</v>
      </c>
      <c r="AY238" s="179" t="s">
        <v>158</v>
      </c>
    </row>
    <row r="239" spans="2:65" s="12" customFormat="1" ht="16.5" customHeight="1">
      <c r="B239" s="188"/>
      <c r="C239" s="189"/>
      <c r="D239" s="189"/>
      <c r="E239" s="190" t="s">
        <v>22</v>
      </c>
      <c r="F239" s="284" t="s">
        <v>343</v>
      </c>
      <c r="G239" s="285"/>
      <c r="H239" s="285"/>
      <c r="I239" s="285"/>
      <c r="J239" s="189"/>
      <c r="K239" s="190" t="s">
        <v>22</v>
      </c>
      <c r="L239" s="189"/>
      <c r="M239" s="189"/>
      <c r="N239" s="189"/>
      <c r="O239" s="189"/>
      <c r="P239" s="189"/>
      <c r="Q239" s="189"/>
      <c r="R239" s="191"/>
      <c r="T239" s="192"/>
      <c r="U239" s="189"/>
      <c r="V239" s="189"/>
      <c r="W239" s="189"/>
      <c r="X239" s="189"/>
      <c r="Y239" s="189"/>
      <c r="Z239" s="189"/>
      <c r="AA239" s="193"/>
      <c r="AT239" s="194" t="s">
        <v>166</v>
      </c>
      <c r="AU239" s="194" t="s">
        <v>99</v>
      </c>
      <c r="AV239" s="12" t="s">
        <v>83</v>
      </c>
      <c r="AW239" s="12" t="s">
        <v>35</v>
      </c>
      <c r="AX239" s="12" t="s">
        <v>78</v>
      </c>
      <c r="AY239" s="194" t="s">
        <v>158</v>
      </c>
    </row>
    <row r="240" spans="2:65" s="10" customFormat="1" ht="16.5" customHeight="1">
      <c r="B240" s="172"/>
      <c r="C240" s="173"/>
      <c r="D240" s="173"/>
      <c r="E240" s="174" t="s">
        <v>22</v>
      </c>
      <c r="F240" s="278" t="s">
        <v>255</v>
      </c>
      <c r="G240" s="279"/>
      <c r="H240" s="279"/>
      <c r="I240" s="279"/>
      <c r="J240" s="173"/>
      <c r="K240" s="175">
        <v>20</v>
      </c>
      <c r="L240" s="173"/>
      <c r="M240" s="173"/>
      <c r="N240" s="173"/>
      <c r="O240" s="173"/>
      <c r="P240" s="173"/>
      <c r="Q240" s="173"/>
      <c r="R240" s="176"/>
      <c r="T240" s="177"/>
      <c r="U240" s="173"/>
      <c r="V240" s="173"/>
      <c r="W240" s="173"/>
      <c r="X240" s="173"/>
      <c r="Y240" s="173"/>
      <c r="Z240" s="173"/>
      <c r="AA240" s="178"/>
      <c r="AT240" s="179" t="s">
        <v>166</v>
      </c>
      <c r="AU240" s="179" t="s">
        <v>99</v>
      </c>
      <c r="AV240" s="10" t="s">
        <v>99</v>
      </c>
      <c r="AW240" s="10" t="s">
        <v>35</v>
      </c>
      <c r="AX240" s="10" t="s">
        <v>78</v>
      </c>
      <c r="AY240" s="179" t="s">
        <v>158</v>
      </c>
    </row>
    <row r="241" spans="2:65" s="11" customFormat="1" ht="16.5" customHeight="1">
      <c r="B241" s="180"/>
      <c r="C241" s="181"/>
      <c r="D241" s="181"/>
      <c r="E241" s="182" t="s">
        <v>22</v>
      </c>
      <c r="F241" s="280" t="s">
        <v>168</v>
      </c>
      <c r="G241" s="281"/>
      <c r="H241" s="281"/>
      <c r="I241" s="281"/>
      <c r="J241" s="181"/>
      <c r="K241" s="183">
        <v>100.371</v>
      </c>
      <c r="L241" s="181"/>
      <c r="M241" s="181"/>
      <c r="N241" s="181"/>
      <c r="O241" s="181"/>
      <c r="P241" s="181"/>
      <c r="Q241" s="181"/>
      <c r="R241" s="184"/>
      <c r="T241" s="185"/>
      <c r="U241" s="181"/>
      <c r="V241" s="181"/>
      <c r="W241" s="181"/>
      <c r="X241" s="181"/>
      <c r="Y241" s="181"/>
      <c r="Z241" s="181"/>
      <c r="AA241" s="186"/>
      <c r="AT241" s="187" t="s">
        <v>166</v>
      </c>
      <c r="AU241" s="187" t="s">
        <v>99</v>
      </c>
      <c r="AV241" s="11" t="s">
        <v>163</v>
      </c>
      <c r="AW241" s="11" t="s">
        <v>35</v>
      </c>
      <c r="AX241" s="11" t="s">
        <v>83</v>
      </c>
      <c r="AY241" s="187" t="s">
        <v>158</v>
      </c>
    </row>
    <row r="242" spans="2:65" s="1" customFormat="1" ht="25.5" customHeight="1">
      <c r="B242" s="38"/>
      <c r="C242" s="165" t="s">
        <v>344</v>
      </c>
      <c r="D242" s="165" t="s">
        <v>159</v>
      </c>
      <c r="E242" s="166" t="s">
        <v>345</v>
      </c>
      <c r="F242" s="272" t="s">
        <v>346</v>
      </c>
      <c r="G242" s="272"/>
      <c r="H242" s="272"/>
      <c r="I242" s="272"/>
      <c r="J242" s="167" t="s">
        <v>162</v>
      </c>
      <c r="K242" s="168">
        <v>100.371</v>
      </c>
      <c r="L242" s="273">
        <v>0</v>
      </c>
      <c r="M242" s="274"/>
      <c r="N242" s="275">
        <f>ROUND(L242*K242,2)</f>
        <v>0</v>
      </c>
      <c r="O242" s="275"/>
      <c r="P242" s="275"/>
      <c r="Q242" s="275"/>
      <c r="R242" s="40"/>
      <c r="T242" s="169" t="s">
        <v>22</v>
      </c>
      <c r="U242" s="47" t="s">
        <v>43</v>
      </c>
      <c r="V242" s="39"/>
      <c r="W242" s="170">
        <f>V242*K242</f>
        <v>0</v>
      </c>
      <c r="X242" s="170">
        <v>3.0000000000000001E-3</v>
      </c>
      <c r="Y242" s="170">
        <f>X242*K242</f>
        <v>0.30111299999999996</v>
      </c>
      <c r="Z242" s="170">
        <v>0</v>
      </c>
      <c r="AA242" s="171">
        <f>Z242*K242</f>
        <v>0</v>
      </c>
      <c r="AR242" s="22" t="s">
        <v>163</v>
      </c>
      <c r="AT242" s="22" t="s">
        <v>159</v>
      </c>
      <c r="AU242" s="22" t="s">
        <v>99</v>
      </c>
      <c r="AY242" s="22" t="s">
        <v>158</v>
      </c>
      <c r="BE242" s="108">
        <f>IF(U242="základní",N242,0)</f>
        <v>0</v>
      </c>
      <c r="BF242" s="108">
        <f>IF(U242="snížená",N242,0)</f>
        <v>0</v>
      </c>
      <c r="BG242" s="108">
        <f>IF(U242="zákl. přenesená",N242,0)</f>
        <v>0</v>
      </c>
      <c r="BH242" s="108">
        <f>IF(U242="sníž. přenesená",N242,0)</f>
        <v>0</v>
      </c>
      <c r="BI242" s="108">
        <f>IF(U242="nulová",N242,0)</f>
        <v>0</v>
      </c>
      <c r="BJ242" s="22" t="s">
        <v>83</v>
      </c>
      <c r="BK242" s="108">
        <f>ROUND(L242*K242,2)</f>
        <v>0</v>
      </c>
      <c r="BL242" s="22" t="s">
        <v>163</v>
      </c>
      <c r="BM242" s="22" t="s">
        <v>347</v>
      </c>
    </row>
    <row r="243" spans="2:65" s="1" customFormat="1" ht="25.5" customHeight="1">
      <c r="B243" s="38"/>
      <c r="C243" s="165" t="s">
        <v>348</v>
      </c>
      <c r="D243" s="165" t="s">
        <v>159</v>
      </c>
      <c r="E243" s="166" t="s">
        <v>349</v>
      </c>
      <c r="F243" s="272" t="s">
        <v>350</v>
      </c>
      <c r="G243" s="272"/>
      <c r="H243" s="272"/>
      <c r="I243" s="272"/>
      <c r="J243" s="167" t="s">
        <v>252</v>
      </c>
      <c r="K243" s="168">
        <v>1</v>
      </c>
      <c r="L243" s="273">
        <v>0</v>
      </c>
      <c r="M243" s="274"/>
      <c r="N243" s="275">
        <f>ROUND(L243*K243,2)</f>
        <v>0</v>
      </c>
      <c r="O243" s="275"/>
      <c r="P243" s="275"/>
      <c r="Q243" s="275"/>
      <c r="R243" s="40"/>
      <c r="T243" s="169" t="s">
        <v>22</v>
      </c>
      <c r="U243" s="47" t="s">
        <v>43</v>
      </c>
      <c r="V243" s="39"/>
      <c r="W243" s="170">
        <f>V243*K243</f>
        <v>0</v>
      </c>
      <c r="X243" s="170">
        <v>4.1500000000000002E-2</v>
      </c>
      <c r="Y243" s="170">
        <f>X243*K243</f>
        <v>4.1500000000000002E-2</v>
      </c>
      <c r="Z243" s="170">
        <v>0</v>
      </c>
      <c r="AA243" s="171">
        <f>Z243*K243</f>
        <v>0</v>
      </c>
      <c r="AR243" s="22" t="s">
        <v>163</v>
      </c>
      <c r="AT243" s="22" t="s">
        <v>159</v>
      </c>
      <c r="AU243" s="22" t="s">
        <v>99</v>
      </c>
      <c r="AY243" s="22" t="s">
        <v>158</v>
      </c>
      <c r="BE243" s="108">
        <f>IF(U243="základní",N243,0)</f>
        <v>0</v>
      </c>
      <c r="BF243" s="108">
        <f>IF(U243="snížená",N243,0)</f>
        <v>0</v>
      </c>
      <c r="BG243" s="108">
        <f>IF(U243="zákl. přenesená",N243,0)</f>
        <v>0</v>
      </c>
      <c r="BH243" s="108">
        <f>IF(U243="sníž. přenesená",N243,0)</f>
        <v>0</v>
      </c>
      <c r="BI243" s="108">
        <f>IF(U243="nulová",N243,0)</f>
        <v>0</v>
      </c>
      <c r="BJ243" s="22" t="s">
        <v>83</v>
      </c>
      <c r="BK243" s="108">
        <f>ROUND(L243*K243,2)</f>
        <v>0</v>
      </c>
      <c r="BL243" s="22" t="s">
        <v>163</v>
      </c>
      <c r="BM243" s="22" t="s">
        <v>351</v>
      </c>
    </row>
    <row r="244" spans="2:65" s="1" customFormat="1" ht="25.5" customHeight="1">
      <c r="B244" s="38"/>
      <c r="C244" s="165" t="s">
        <v>352</v>
      </c>
      <c r="D244" s="165" t="s">
        <v>159</v>
      </c>
      <c r="E244" s="166" t="s">
        <v>353</v>
      </c>
      <c r="F244" s="272" t="s">
        <v>354</v>
      </c>
      <c r="G244" s="272"/>
      <c r="H244" s="272"/>
      <c r="I244" s="272"/>
      <c r="J244" s="167" t="s">
        <v>252</v>
      </c>
      <c r="K244" s="168">
        <v>4</v>
      </c>
      <c r="L244" s="273">
        <v>0</v>
      </c>
      <c r="M244" s="274"/>
      <c r="N244" s="275">
        <f>ROUND(L244*K244,2)</f>
        <v>0</v>
      </c>
      <c r="O244" s="275"/>
      <c r="P244" s="275"/>
      <c r="Q244" s="275"/>
      <c r="R244" s="40"/>
      <c r="T244" s="169" t="s">
        <v>22</v>
      </c>
      <c r="U244" s="47" t="s">
        <v>43</v>
      </c>
      <c r="V244" s="39"/>
      <c r="W244" s="170">
        <f>V244*K244</f>
        <v>0</v>
      </c>
      <c r="X244" s="170">
        <v>0.1575</v>
      </c>
      <c r="Y244" s="170">
        <f>X244*K244</f>
        <v>0.63</v>
      </c>
      <c r="Z244" s="170">
        <v>0</v>
      </c>
      <c r="AA244" s="171">
        <f>Z244*K244</f>
        <v>0</v>
      </c>
      <c r="AR244" s="22" t="s">
        <v>163</v>
      </c>
      <c r="AT244" s="22" t="s">
        <v>159</v>
      </c>
      <c r="AU244" s="22" t="s">
        <v>99</v>
      </c>
      <c r="AY244" s="22" t="s">
        <v>158</v>
      </c>
      <c r="BE244" s="108">
        <f>IF(U244="základní",N244,0)</f>
        <v>0</v>
      </c>
      <c r="BF244" s="108">
        <f>IF(U244="snížená",N244,0)</f>
        <v>0</v>
      </c>
      <c r="BG244" s="108">
        <f>IF(U244="zákl. přenesená",N244,0)</f>
        <v>0</v>
      </c>
      <c r="BH244" s="108">
        <f>IF(U244="sníž. přenesená",N244,0)</f>
        <v>0</v>
      </c>
      <c r="BI244" s="108">
        <f>IF(U244="nulová",N244,0)</f>
        <v>0</v>
      </c>
      <c r="BJ244" s="22" t="s">
        <v>83</v>
      </c>
      <c r="BK244" s="108">
        <f>ROUND(L244*K244,2)</f>
        <v>0</v>
      </c>
      <c r="BL244" s="22" t="s">
        <v>163</v>
      </c>
      <c r="BM244" s="22" t="s">
        <v>355</v>
      </c>
    </row>
    <row r="245" spans="2:65" s="12" customFormat="1" ht="16.5" customHeight="1">
      <c r="B245" s="188"/>
      <c r="C245" s="189"/>
      <c r="D245" s="189"/>
      <c r="E245" s="190" t="s">
        <v>22</v>
      </c>
      <c r="F245" s="282" t="s">
        <v>263</v>
      </c>
      <c r="G245" s="283"/>
      <c r="H245" s="283"/>
      <c r="I245" s="283"/>
      <c r="J245" s="189"/>
      <c r="K245" s="190" t="s">
        <v>22</v>
      </c>
      <c r="L245" s="189"/>
      <c r="M245" s="189"/>
      <c r="N245" s="189"/>
      <c r="O245" s="189"/>
      <c r="P245" s="189"/>
      <c r="Q245" s="189"/>
      <c r="R245" s="191"/>
      <c r="T245" s="192"/>
      <c r="U245" s="189"/>
      <c r="V245" s="189"/>
      <c r="W245" s="189"/>
      <c r="X245" s="189"/>
      <c r="Y245" s="189"/>
      <c r="Z245" s="189"/>
      <c r="AA245" s="193"/>
      <c r="AT245" s="194" t="s">
        <v>166</v>
      </c>
      <c r="AU245" s="194" t="s">
        <v>99</v>
      </c>
      <c r="AV245" s="12" t="s">
        <v>83</v>
      </c>
      <c r="AW245" s="12" t="s">
        <v>35</v>
      </c>
      <c r="AX245" s="12" t="s">
        <v>78</v>
      </c>
      <c r="AY245" s="194" t="s">
        <v>158</v>
      </c>
    </row>
    <row r="246" spans="2:65" s="10" customFormat="1" ht="16.5" customHeight="1">
      <c r="B246" s="172"/>
      <c r="C246" s="173"/>
      <c r="D246" s="173"/>
      <c r="E246" s="174" t="s">
        <v>22</v>
      </c>
      <c r="F246" s="278" t="s">
        <v>356</v>
      </c>
      <c r="G246" s="279"/>
      <c r="H246" s="279"/>
      <c r="I246" s="279"/>
      <c r="J246" s="173"/>
      <c r="K246" s="175">
        <v>4</v>
      </c>
      <c r="L246" s="173"/>
      <c r="M246" s="173"/>
      <c r="N246" s="173"/>
      <c r="O246" s="173"/>
      <c r="P246" s="173"/>
      <c r="Q246" s="173"/>
      <c r="R246" s="176"/>
      <c r="T246" s="177"/>
      <c r="U246" s="173"/>
      <c r="V246" s="173"/>
      <c r="W246" s="173"/>
      <c r="X246" s="173"/>
      <c r="Y246" s="173"/>
      <c r="Z246" s="173"/>
      <c r="AA246" s="178"/>
      <c r="AT246" s="179" t="s">
        <v>166</v>
      </c>
      <c r="AU246" s="179" t="s">
        <v>99</v>
      </c>
      <c r="AV246" s="10" t="s">
        <v>99</v>
      </c>
      <c r="AW246" s="10" t="s">
        <v>35</v>
      </c>
      <c r="AX246" s="10" t="s">
        <v>83</v>
      </c>
      <c r="AY246" s="179" t="s">
        <v>158</v>
      </c>
    </row>
    <row r="247" spans="2:65" s="1" customFormat="1" ht="25.5" customHeight="1">
      <c r="B247" s="38"/>
      <c r="C247" s="165" t="s">
        <v>357</v>
      </c>
      <c r="D247" s="165" t="s">
        <v>159</v>
      </c>
      <c r="E247" s="166" t="s">
        <v>358</v>
      </c>
      <c r="F247" s="272" t="s">
        <v>359</v>
      </c>
      <c r="G247" s="272"/>
      <c r="H247" s="272"/>
      <c r="I247" s="272"/>
      <c r="J247" s="167" t="s">
        <v>162</v>
      </c>
      <c r="K247" s="168">
        <v>83.263000000000005</v>
      </c>
      <c r="L247" s="273">
        <v>0</v>
      </c>
      <c r="M247" s="274"/>
      <c r="N247" s="275">
        <f>ROUND(L247*K247,2)</f>
        <v>0</v>
      </c>
      <c r="O247" s="275"/>
      <c r="P247" s="275"/>
      <c r="Q247" s="275"/>
      <c r="R247" s="40"/>
      <c r="T247" s="169" t="s">
        <v>22</v>
      </c>
      <c r="U247" s="47" t="s">
        <v>43</v>
      </c>
      <c r="V247" s="39"/>
      <c r="W247" s="170">
        <f>V247*K247</f>
        <v>0</v>
      </c>
      <c r="X247" s="170">
        <v>3.3579999999999999E-2</v>
      </c>
      <c r="Y247" s="170">
        <f>X247*K247</f>
        <v>2.79597154</v>
      </c>
      <c r="Z247" s="170">
        <v>0</v>
      </c>
      <c r="AA247" s="171">
        <f>Z247*K247</f>
        <v>0</v>
      </c>
      <c r="AR247" s="22" t="s">
        <v>163</v>
      </c>
      <c r="AT247" s="22" t="s">
        <v>159</v>
      </c>
      <c r="AU247" s="22" t="s">
        <v>99</v>
      </c>
      <c r="AY247" s="22" t="s">
        <v>158</v>
      </c>
      <c r="BE247" s="108">
        <f>IF(U247="základní",N247,0)</f>
        <v>0</v>
      </c>
      <c r="BF247" s="108">
        <f>IF(U247="snížená",N247,0)</f>
        <v>0</v>
      </c>
      <c r="BG247" s="108">
        <f>IF(U247="zákl. přenesená",N247,0)</f>
        <v>0</v>
      </c>
      <c r="BH247" s="108">
        <f>IF(U247="sníž. přenesená",N247,0)</f>
        <v>0</v>
      </c>
      <c r="BI247" s="108">
        <f>IF(U247="nulová",N247,0)</f>
        <v>0</v>
      </c>
      <c r="BJ247" s="22" t="s">
        <v>83</v>
      </c>
      <c r="BK247" s="108">
        <f>ROUND(L247*K247,2)</f>
        <v>0</v>
      </c>
      <c r="BL247" s="22" t="s">
        <v>163</v>
      </c>
      <c r="BM247" s="22" t="s">
        <v>360</v>
      </c>
    </row>
    <row r="248" spans="2:65" s="12" customFormat="1" ht="16.5" customHeight="1">
      <c r="B248" s="188"/>
      <c r="C248" s="189"/>
      <c r="D248" s="189"/>
      <c r="E248" s="190" t="s">
        <v>22</v>
      </c>
      <c r="F248" s="282" t="s">
        <v>361</v>
      </c>
      <c r="G248" s="283"/>
      <c r="H248" s="283"/>
      <c r="I248" s="283"/>
      <c r="J248" s="189"/>
      <c r="K248" s="190" t="s">
        <v>22</v>
      </c>
      <c r="L248" s="189"/>
      <c r="M248" s="189"/>
      <c r="N248" s="189"/>
      <c r="O248" s="189"/>
      <c r="P248" s="189"/>
      <c r="Q248" s="189"/>
      <c r="R248" s="191"/>
      <c r="T248" s="192"/>
      <c r="U248" s="189"/>
      <c r="V248" s="189"/>
      <c r="W248" s="189"/>
      <c r="X248" s="189"/>
      <c r="Y248" s="189"/>
      <c r="Z248" s="189"/>
      <c r="AA248" s="193"/>
      <c r="AT248" s="194" t="s">
        <v>166</v>
      </c>
      <c r="AU248" s="194" t="s">
        <v>99</v>
      </c>
      <c r="AV248" s="12" t="s">
        <v>83</v>
      </c>
      <c r="AW248" s="12" t="s">
        <v>35</v>
      </c>
      <c r="AX248" s="12" t="s">
        <v>78</v>
      </c>
      <c r="AY248" s="194" t="s">
        <v>158</v>
      </c>
    </row>
    <row r="249" spans="2:65" s="10" customFormat="1" ht="16.5" customHeight="1">
      <c r="B249" s="172"/>
      <c r="C249" s="173"/>
      <c r="D249" s="173"/>
      <c r="E249" s="174" t="s">
        <v>22</v>
      </c>
      <c r="F249" s="278" t="s">
        <v>362</v>
      </c>
      <c r="G249" s="279"/>
      <c r="H249" s="279"/>
      <c r="I249" s="279"/>
      <c r="J249" s="173"/>
      <c r="K249" s="175">
        <v>2.8919999999999999</v>
      </c>
      <c r="L249" s="173"/>
      <c r="M249" s="173"/>
      <c r="N249" s="173"/>
      <c r="O249" s="173"/>
      <c r="P249" s="173"/>
      <c r="Q249" s="173"/>
      <c r="R249" s="176"/>
      <c r="T249" s="177"/>
      <c r="U249" s="173"/>
      <c r="V249" s="173"/>
      <c r="W249" s="173"/>
      <c r="X249" s="173"/>
      <c r="Y249" s="173"/>
      <c r="Z249" s="173"/>
      <c r="AA249" s="178"/>
      <c r="AT249" s="179" t="s">
        <v>166</v>
      </c>
      <c r="AU249" s="179" t="s">
        <v>99</v>
      </c>
      <c r="AV249" s="10" t="s">
        <v>99</v>
      </c>
      <c r="AW249" s="10" t="s">
        <v>35</v>
      </c>
      <c r="AX249" s="10" t="s">
        <v>78</v>
      </c>
      <c r="AY249" s="179" t="s">
        <v>158</v>
      </c>
    </row>
    <row r="250" spans="2:65" s="12" customFormat="1" ht="16.5" customHeight="1">
      <c r="B250" s="188"/>
      <c r="C250" s="189"/>
      <c r="D250" s="189"/>
      <c r="E250" s="190" t="s">
        <v>22</v>
      </c>
      <c r="F250" s="284" t="s">
        <v>363</v>
      </c>
      <c r="G250" s="285"/>
      <c r="H250" s="285"/>
      <c r="I250" s="285"/>
      <c r="J250" s="189"/>
      <c r="K250" s="190" t="s">
        <v>22</v>
      </c>
      <c r="L250" s="189"/>
      <c r="M250" s="189"/>
      <c r="N250" s="189"/>
      <c r="O250" s="189"/>
      <c r="P250" s="189"/>
      <c r="Q250" s="189"/>
      <c r="R250" s="191"/>
      <c r="T250" s="192"/>
      <c r="U250" s="189"/>
      <c r="V250" s="189"/>
      <c r="W250" s="189"/>
      <c r="X250" s="189"/>
      <c r="Y250" s="189"/>
      <c r="Z250" s="189"/>
      <c r="AA250" s="193"/>
      <c r="AT250" s="194" t="s">
        <v>166</v>
      </c>
      <c r="AU250" s="194" t="s">
        <v>99</v>
      </c>
      <c r="AV250" s="12" t="s">
        <v>83</v>
      </c>
      <c r="AW250" s="12" t="s">
        <v>35</v>
      </c>
      <c r="AX250" s="12" t="s">
        <v>78</v>
      </c>
      <c r="AY250" s="194" t="s">
        <v>158</v>
      </c>
    </row>
    <row r="251" spans="2:65" s="10" customFormat="1" ht="16.5" customHeight="1">
      <c r="B251" s="172"/>
      <c r="C251" s="173"/>
      <c r="D251" s="173"/>
      <c r="E251" s="174" t="s">
        <v>22</v>
      </c>
      <c r="F251" s="278" t="s">
        <v>342</v>
      </c>
      <c r="G251" s="279"/>
      <c r="H251" s="279"/>
      <c r="I251" s="279"/>
      <c r="J251" s="173"/>
      <c r="K251" s="175">
        <v>80.370999999999995</v>
      </c>
      <c r="L251" s="173"/>
      <c r="M251" s="173"/>
      <c r="N251" s="173"/>
      <c r="O251" s="173"/>
      <c r="P251" s="173"/>
      <c r="Q251" s="173"/>
      <c r="R251" s="176"/>
      <c r="T251" s="177"/>
      <c r="U251" s="173"/>
      <c r="V251" s="173"/>
      <c r="W251" s="173"/>
      <c r="X251" s="173"/>
      <c r="Y251" s="173"/>
      <c r="Z251" s="173"/>
      <c r="AA251" s="178"/>
      <c r="AT251" s="179" t="s">
        <v>166</v>
      </c>
      <c r="AU251" s="179" t="s">
        <v>99</v>
      </c>
      <c r="AV251" s="10" t="s">
        <v>99</v>
      </c>
      <c r="AW251" s="10" t="s">
        <v>35</v>
      </c>
      <c r="AX251" s="10" t="s">
        <v>78</v>
      </c>
      <c r="AY251" s="179" t="s">
        <v>158</v>
      </c>
    </row>
    <row r="252" spans="2:65" s="11" customFormat="1" ht="16.5" customHeight="1">
      <c r="B252" s="180"/>
      <c r="C252" s="181"/>
      <c r="D252" s="181"/>
      <c r="E252" s="182" t="s">
        <v>22</v>
      </c>
      <c r="F252" s="280" t="s">
        <v>168</v>
      </c>
      <c r="G252" s="281"/>
      <c r="H252" s="281"/>
      <c r="I252" s="281"/>
      <c r="J252" s="181"/>
      <c r="K252" s="183">
        <v>83.263000000000005</v>
      </c>
      <c r="L252" s="181"/>
      <c r="M252" s="181"/>
      <c r="N252" s="181"/>
      <c r="O252" s="181"/>
      <c r="P252" s="181"/>
      <c r="Q252" s="181"/>
      <c r="R252" s="184"/>
      <c r="T252" s="185"/>
      <c r="U252" s="181"/>
      <c r="V252" s="181"/>
      <c r="W252" s="181"/>
      <c r="X252" s="181"/>
      <c r="Y252" s="181"/>
      <c r="Z252" s="181"/>
      <c r="AA252" s="186"/>
      <c r="AT252" s="187" t="s">
        <v>166</v>
      </c>
      <c r="AU252" s="187" t="s">
        <v>99</v>
      </c>
      <c r="AV252" s="11" t="s">
        <v>163</v>
      </c>
      <c r="AW252" s="11" t="s">
        <v>35</v>
      </c>
      <c r="AX252" s="11" t="s">
        <v>83</v>
      </c>
      <c r="AY252" s="187" t="s">
        <v>158</v>
      </c>
    </row>
    <row r="253" spans="2:65" s="1" customFormat="1" ht="25.5" customHeight="1">
      <c r="B253" s="38"/>
      <c r="C253" s="165" t="s">
        <v>364</v>
      </c>
      <c r="D253" s="165" t="s">
        <v>159</v>
      </c>
      <c r="E253" s="166" t="s">
        <v>365</v>
      </c>
      <c r="F253" s="272" t="s">
        <v>366</v>
      </c>
      <c r="G253" s="272"/>
      <c r="H253" s="272"/>
      <c r="I253" s="272"/>
      <c r="J253" s="167" t="s">
        <v>162</v>
      </c>
      <c r="K253" s="168">
        <v>209.95</v>
      </c>
      <c r="L253" s="273">
        <v>0</v>
      </c>
      <c r="M253" s="274"/>
      <c r="N253" s="275">
        <f>ROUND(L253*K253,2)</f>
        <v>0</v>
      </c>
      <c r="O253" s="275"/>
      <c r="P253" s="275"/>
      <c r="Q253" s="275"/>
      <c r="R253" s="40"/>
      <c r="T253" s="169" t="s">
        <v>22</v>
      </c>
      <c r="U253" s="47" t="s">
        <v>43</v>
      </c>
      <c r="V253" s="39"/>
      <c r="W253" s="170">
        <f>V253*K253</f>
        <v>0</v>
      </c>
      <c r="X253" s="170">
        <v>1.5599999999999999E-2</v>
      </c>
      <c r="Y253" s="170">
        <f>X253*K253</f>
        <v>3.2752199999999996</v>
      </c>
      <c r="Z253" s="170">
        <v>0</v>
      </c>
      <c r="AA253" s="171">
        <f>Z253*K253</f>
        <v>0</v>
      </c>
      <c r="AR253" s="22" t="s">
        <v>163</v>
      </c>
      <c r="AT253" s="22" t="s">
        <v>159</v>
      </c>
      <c r="AU253" s="22" t="s">
        <v>99</v>
      </c>
      <c r="AY253" s="22" t="s">
        <v>158</v>
      </c>
      <c r="BE253" s="108">
        <f>IF(U253="základní",N253,0)</f>
        <v>0</v>
      </c>
      <c r="BF253" s="108">
        <f>IF(U253="snížená",N253,0)</f>
        <v>0</v>
      </c>
      <c r="BG253" s="108">
        <f>IF(U253="zákl. přenesená",N253,0)</f>
        <v>0</v>
      </c>
      <c r="BH253" s="108">
        <f>IF(U253="sníž. přenesená",N253,0)</f>
        <v>0</v>
      </c>
      <c r="BI253" s="108">
        <f>IF(U253="nulová",N253,0)</f>
        <v>0</v>
      </c>
      <c r="BJ253" s="22" t="s">
        <v>83</v>
      </c>
      <c r="BK253" s="108">
        <f>ROUND(L253*K253,2)</f>
        <v>0</v>
      </c>
      <c r="BL253" s="22" t="s">
        <v>163</v>
      </c>
      <c r="BM253" s="22" t="s">
        <v>367</v>
      </c>
    </row>
    <row r="254" spans="2:65" s="12" customFormat="1" ht="16.5" customHeight="1">
      <c r="B254" s="188"/>
      <c r="C254" s="189"/>
      <c r="D254" s="189"/>
      <c r="E254" s="190" t="s">
        <v>22</v>
      </c>
      <c r="F254" s="282" t="s">
        <v>331</v>
      </c>
      <c r="G254" s="283"/>
      <c r="H254" s="283"/>
      <c r="I254" s="283"/>
      <c r="J254" s="189"/>
      <c r="K254" s="190" t="s">
        <v>22</v>
      </c>
      <c r="L254" s="189"/>
      <c r="M254" s="189"/>
      <c r="N254" s="189"/>
      <c r="O254" s="189"/>
      <c r="P254" s="189"/>
      <c r="Q254" s="189"/>
      <c r="R254" s="191"/>
      <c r="T254" s="192"/>
      <c r="U254" s="189"/>
      <c r="V254" s="189"/>
      <c r="W254" s="189"/>
      <c r="X254" s="189"/>
      <c r="Y254" s="189"/>
      <c r="Z254" s="189"/>
      <c r="AA254" s="193"/>
      <c r="AT254" s="194" t="s">
        <v>166</v>
      </c>
      <c r="AU254" s="194" t="s">
        <v>99</v>
      </c>
      <c r="AV254" s="12" t="s">
        <v>83</v>
      </c>
      <c r="AW254" s="12" t="s">
        <v>35</v>
      </c>
      <c r="AX254" s="12" t="s">
        <v>78</v>
      </c>
      <c r="AY254" s="194" t="s">
        <v>158</v>
      </c>
    </row>
    <row r="255" spans="2:65" s="10" customFormat="1" ht="16.5" customHeight="1">
      <c r="B255" s="172"/>
      <c r="C255" s="173"/>
      <c r="D255" s="173"/>
      <c r="E255" s="174" t="s">
        <v>22</v>
      </c>
      <c r="F255" s="278" t="s">
        <v>332</v>
      </c>
      <c r="G255" s="279"/>
      <c r="H255" s="279"/>
      <c r="I255" s="279"/>
      <c r="J255" s="173"/>
      <c r="K255" s="175">
        <v>124.44</v>
      </c>
      <c r="L255" s="173"/>
      <c r="M255" s="173"/>
      <c r="N255" s="173"/>
      <c r="O255" s="173"/>
      <c r="P255" s="173"/>
      <c r="Q255" s="173"/>
      <c r="R255" s="176"/>
      <c r="T255" s="177"/>
      <c r="U255" s="173"/>
      <c r="V255" s="173"/>
      <c r="W255" s="173"/>
      <c r="X255" s="173"/>
      <c r="Y255" s="173"/>
      <c r="Z255" s="173"/>
      <c r="AA255" s="178"/>
      <c r="AT255" s="179" t="s">
        <v>166</v>
      </c>
      <c r="AU255" s="179" t="s">
        <v>99</v>
      </c>
      <c r="AV255" s="10" t="s">
        <v>99</v>
      </c>
      <c r="AW255" s="10" t="s">
        <v>35</v>
      </c>
      <c r="AX255" s="10" t="s">
        <v>78</v>
      </c>
      <c r="AY255" s="179" t="s">
        <v>158</v>
      </c>
    </row>
    <row r="256" spans="2:65" s="12" customFormat="1" ht="16.5" customHeight="1">
      <c r="B256" s="188"/>
      <c r="C256" s="189"/>
      <c r="D256" s="189"/>
      <c r="E256" s="190" t="s">
        <v>22</v>
      </c>
      <c r="F256" s="284" t="s">
        <v>333</v>
      </c>
      <c r="G256" s="285"/>
      <c r="H256" s="285"/>
      <c r="I256" s="285"/>
      <c r="J256" s="189"/>
      <c r="K256" s="190" t="s">
        <v>22</v>
      </c>
      <c r="L256" s="189"/>
      <c r="M256" s="189"/>
      <c r="N256" s="189"/>
      <c r="O256" s="189"/>
      <c r="P256" s="189"/>
      <c r="Q256" s="189"/>
      <c r="R256" s="191"/>
      <c r="T256" s="192"/>
      <c r="U256" s="189"/>
      <c r="V256" s="189"/>
      <c r="W256" s="189"/>
      <c r="X256" s="189"/>
      <c r="Y256" s="189"/>
      <c r="Z256" s="189"/>
      <c r="AA256" s="193"/>
      <c r="AT256" s="194" t="s">
        <v>166</v>
      </c>
      <c r="AU256" s="194" t="s">
        <v>99</v>
      </c>
      <c r="AV256" s="12" t="s">
        <v>83</v>
      </c>
      <c r="AW256" s="12" t="s">
        <v>35</v>
      </c>
      <c r="AX256" s="12" t="s">
        <v>78</v>
      </c>
      <c r="AY256" s="194" t="s">
        <v>158</v>
      </c>
    </row>
    <row r="257" spans="2:65" s="10" customFormat="1" ht="16.5" customHeight="1">
      <c r="B257" s="172"/>
      <c r="C257" s="173"/>
      <c r="D257" s="173"/>
      <c r="E257" s="174" t="s">
        <v>22</v>
      </c>
      <c r="F257" s="278" t="s">
        <v>334</v>
      </c>
      <c r="G257" s="279"/>
      <c r="H257" s="279"/>
      <c r="I257" s="279"/>
      <c r="J257" s="173"/>
      <c r="K257" s="175">
        <v>85.51</v>
      </c>
      <c r="L257" s="173"/>
      <c r="M257" s="173"/>
      <c r="N257" s="173"/>
      <c r="O257" s="173"/>
      <c r="P257" s="173"/>
      <c r="Q257" s="173"/>
      <c r="R257" s="176"/>
      <c r="T257" s="177"/>
      <c r="U257" s="173"/>
      <c r="V257" s="173"/>
      <c r="W257" s="173"/>
      <c r="X257" s="173"/>
      <c r="Y257" s="173"/>
      <c r="Z257" s="173"/>
      <c r="AA257" s="178"/>
      <c r="AT257" s="179" t="s">
        <v>166</v>
      </c>
      <c r="AU257" s="179" t="s">
        <v>99</v>
      </c>
      <c r="AV257" s="10" t="s">
        <v>99</v>
      </c>
      <c r="AW257" s="10" t="s">
        <v>35</v>
      </c>
      <c r="AX257" s="10" t="s">
        <v>78</v>
      </c>
      <c r="AY257" s="179" t="s">
        <v>158</v>
      </c>
    </row>
    <row r="258" spans="2:65" s="11" customFormat="1" ht="16.5" customHeight="1">
      <c r="B258" s="180"/>
      <c r="C258" s="181"/>
      <c r="D258" s="181"/>
      <c r="E258" s="182" t="s">
        <v>22</v>
      </c>
      <c r="F258" s="280" t="s">
        <v>168</v>
      </c>
      <c r="G258" s="281"/>
      <c r="H258" s="281"/>
      <c r="I258" s="281"/>
      <c r="J258" s="181"/>
      <c r="K258" s="183">
        <v>209.95</v>
      </c>
      <c r="L258" s="181"/>
      <c r="M258" s="181"/>
      <c r="N258" s="181"/>
      <c r="O258" s="181"/>
      <c r="P258" s="181"/>
      <c r="Q258" s="181"/>
      <c r="R258" s="184"/>
      <c r="T258" s="185"/>
      <c r="U258" s="181"/>
      <c r="V258" s="181"/>
      <c r="W258" s="181"/>
      <c r="X258" s="181"/>
      <c r="Y258" s="181"/>
      <c r="Z258" s="181"/>
      <c r="AA258" s="186"/>
      <c r="AT258" s="187" t="s">
        <v>166</v>
      </c>
      <c r="AU258" s="187" t="s">
        <v>99</v>
      </c>
      <c r="AV258" s="11" t="s">
        <v>163</v>
      </c>
      <c r="AW258" s="11" t="s">
        <v>35</v>
      </c>
      <c r="AX258" s="11" t="s">
        <v>83</v>
      </c>
      <c r="AY258" s="187" t="s">
        <v>158</v>
      </c>
    </row>
    <row r="259" spans="2:65" s="1" customFormat="1" ht="25.5" customHeight="1">
      <c r="B259" s="38"/>
      <c r="C259" s="165" t="s">
        <v>368</v>
      </c>
      <c r="D259" s="165" t="s">
        <v>159</v>
      </c>
      <c r="E259" s="166" t="s">
        <v>369</v>
      </c>
      <c r="F259" s="272" t="s">
        <v>370</v>
      </c>
      <c r="G259" s="272"/>
      <c r="H259" s="272"/>
      <c r="I259" s="272"/>
      <c r="J259" s="167" t="s">
        <v>162</v>
      </c>
      <c r="K259" s="168">
        <v>79.135999999999996</v>
      </c>
      <c r="L259" s="273">
        <v>0</v>
      </c>
      <c r="M259" s="274"/>
      <c r="N259" s="275">
        <f>ROUND(L259*K259,2)</f>
        <v>0</v>
      </c>
      <c r="O259" s="275"/>
      <c r="P259" s="275"/>
      <c r="Q259" s="275"/>
      <c r="R259" s="40"/>
      <c r="T259" s="169" t="s">
        <v>22</v>
      </c>
      <c r="U259" s="47" t="s">
        <v>43</v>
      </c>
      <c r="V259" s="39"/>
      <c r="W259" s="170">
        <f>V259*K259</f>
        <v>0</v>
      </c>
      <c r="X259" s="170">
        <v>5.7000000000000002E-3</v>
      </c>
      <c r="Y259" s="170">
        <f>X259*K259</f>
        <v>0.45107520000000001</v>
      </c>
      <c r="Z259" s="170">
        <v>0</v>
      </c>
      <c r="AA259" s="171">
        <f>Z259*K259</f>
        <v>0</v>
      </c>
      <c r="AR259" s="22" t="s">
        <v>163</v>
      </c>
      <c r="AT259" s="22" t="s">
        <v>159</v>
      </c>
      <c r="AU259" s="22" t="s">
        <v>99</v>
      </c>
      <c r="AY259" s="22" t="s">
        <v>158</v>
      </c>
      <c r="BE259" s="108">
        <f>IF(U259="základní",N259,0)</f>
        <v>0</v>
      </c>
      <c r="BF259" s="108">
        <f>IF(U259="snížená",N259,0)</f>
        <v>0</v>
      </c>
      <c r="BG259" s="108">
        <f>IF(U259="zákl. přenesená",N259,0)</f>
        <v>0</v>
      </c>
      <c r="BH259" s="108">
        <f>IF(U259="sníž. přenesená",N259,0)</f>
        <v>0</v>
      </c>
      <c r="BI259" s="108">
        <f>IF(U259="nulová",N259,0)</f>
        <v>0</v>
      </c>
      <c r="BJ259" s="22" t="s">
        <v>83</v>
      </c>
      <c r="BK259" s="108">
        <f>ROUND(L259*K259,2)</f>
        <v>0</v>
      </c>
      <c r="BL259" s="22" t="s">
        <v>163</v>
      </c>
      <c r="BM259" s="22" t="s">
        <v>371</v>
      </c>
    </row>
    <row r="260" spans="2:65" s="12" customFormat="1" ht="16.5" customHeight="1">
      <c r="B260" s="188"/>
      <c r="C260" s="189"/>
      <c r="D260" s="189"/>
      <c r="E260" s="190" t="s">
        <v>22</v>
      </c>
      <c r="F260" s="282" t="s">
        <v>372</v>
      </c>
      <c r="G260" s="283"/>
      <c r="H260" s="283"/>
      <c r="I260" s="283"/>
      <c r="J260" s="189"/>
      <c r="K260" s="190" t="s">
        <v>22</v>
      </c>
      <c r="L260" s="189"/>
      <c r="M260" s="189"/>
      <c r="N260" s="189"/>
      <c r="O260" s="189"/>
      <c r="P260" s="189"/>
      <c r="Q260" s="189"/>
      <c r="R260" s="191"/>
      <c r="T260" s="192"/>
      <c r="U260" s="189"/>
      <c r="V260" s="189"/>
      <c r="W260" s="189"/>
      <c r="X260" s="189"/>
      <c r="Y260" s="189"/>
      <c r="Z260" s="189"/>
      <c r="AA260" s="193"/>
      <c r="AT260" s="194" t="s">
        <v>166</v>
      </c>
      <c r="AU260" s="194" t="s">
        <v>99</v>
      </c>
      <c r="AV260" s="12" t="s">
        <v>83</v>
      </c>
      <c r="AW260" s="12" t="s">
        <v>35</v>
      </c>
      <c r="AX260" s="12" t="s">
        <v>78</v>
      </c>
      <c r="AY260" s="194" t="s">
        <v>158</v>
      </c>
    </row>
    <row r="261" spans="2:65" s="10" customFormat="1" ht="16.5" customHeight="1">
      <c r="B261" s="172"/>
      <c r="C261" s="173"/>
      <c r="D261" s="173"/>
      <c r="E261" s="174" t="s">
        <v>22</v>
      </c>
      <c r="F261" s="278" t="s">
        <v>373</v>
      </c>
      <c r="G261" s="279"/>
      <c r="H261" s="279"/>
      <c r="I261" s="279"/>
      <c r="J261" s="173"/>
      <c r="K261" s="175">
        <v>79.135999999999996</v>
      </c>
      <c r="L261" s="173"/>
      <c r="M261" s="173"/>
      <c r="N261" s="173"/>
      <c r="O261" s="173"/>
      <c r="P261" s="173"/>
      <c r="Q261" s="173"/>
      <c r="R261" s="176"/>
      <c r="T261" s="177"/>
      <c r="U261" s="173"/>
      <c r="V261" s="173"/>
      <c r="W261" s="173"/>
      <c r="X261" s="173"/>
      <c r="Y261" s="173"/>
      <c r="Z261" s="173"/>
      <c r="AA261" s="178"/>
      <c r="AT261" s="179" t="s">
        <v>166</v>
      </c>
      <c r="AU261" s="179" t="s">
        <v>99</v>
      </c>
      <c r="AV261" s="10" t="s">
        <v>99</v>
      </c>
      <c r="AW261" s="10" t="s">
        <v>35</v>
      </c>
      <c r="AX261" s="10" t="s">
        <v>83</v>
      </c>
      <c r="AY261" s="179" t="s">
        <v>158</v>
      </c>
    </row>
    <row r="262" spans="2:65" s="1" customFormat="1" ht="25.5" customHeight="1">
      <c r="B262" s="38"/>
      <c r="C262" s="165" t="s">
        <v>374</v>
      </c>
      <c r="D262" s="165" t="s">
        <v>159</v>
      </c>
      <c r="E262" s="166" t="s">
        <v>375</v>
      </c>
      <c r="F262" s="272" t="s">
        <v>376</v>
      </c>
      <c r="G262" s="272"/>
      <c r="H262" s="272"/>
      <c r="I262" s="272"/>
      <c r="J262" s="167" t="s">
        <v>162</v>
      </c>
      <c r="K262" s="168">
        <v>1.43</v>
      </c>
      <c r="L262" s="273">
        <v>0</v>
      </c>
      <c r="M262" s="274"/>
      <c r="N262" s="275">
        <f>ROUND(L262*K262,2)</f>
        <v>0</v>
      </c>
      <c r="O262" s="275"/>
      <c r="P262" s="275"/>
      <c r="Q262" s="275"/>
      <c r="R262" s="40"/>
      <c r="T262" s="169" t="s">
        <v>22</v>
      </c>
      <c r="U262" s="47" t="s">
        <v>43</v>
      </c>
      <c r="V262" s="39"/>
      <c r="W262" s="170">
        <f>V262*K262</f>
        <v>0</v>
      </c>
      <c r="X262" s="170">
        <v>1.06E-3</v>
      </c>
      <c r="Y262" s="170">
        <f>X262*K262</f>
        <v>1.5157999999999999E-3</v>
      </c>
      <c r="Z262" s="170">
        <v>0</v>
      </c>
      <c r="AA262" s="171">
        <f>Z262*K262</f>
        <v>0</v>
      </c>
      <c r="AR262" s="22" t="s">
        <v>163</v>
      </c>
      <c r="AT262" s="22" t="s">
        <v>159</v>
      </c>
      <c r="AU262" s="22" t="s">
        <v>99</v>
      </c>
      <c r="AY262" s="22" t="s">
        <v>158</v>
      </c>
      <c r="BE262" s="108">
        <f>IF(U262="základní",N262,0)</f>
        <v>0</v>
      </c>
      <c r="BF262" s="108">
        <f>IF(U262="snížená",N262,0)</f>
        <v>0</v>
      </c>
      <c r="BG262" s="108">
        <f>IF(U262="zákl. přenesená",N262,0)</f>
        <v>0</v>
      </c>
      <c r="BH262" s="108">
        <f>IF(U262="sníž. přenesená",N262,0)</f>
        <v>0</v>
      </c>
      <c r="BI262" s="108">
        <f>IF(U262="nulová",N262,0)</f>
        <v>0</v>
      </c>
      <c r="BJ262" s="22" t="s">
        <v>83</v>
      </c>
      <c r="BK262" s="108">
        <f>ROUND(L262*K262,2)</f>
        <v>0</v>
      </c>
      <c r="BL262" s="22" t="s">
        <v>163</v>
      </c>
      <c r="BM262" s="22" t="s">
        <v>377</v>
      </c>
    </row>
    <row r="263" spans="2:65" s="10" customFormat="1" ht="16.5" customHeight="1">
      <c r="B263" s="172"/>
      <c r="C263" s="173"/>
      <c r="D263" s="173"/>
      <c r="E263" s="174" t="s">
        <v>22</v>
      </c>
      <c r="F263" s="276" t="s">
        <v>378</v>
      </c>
      <c r="G263" s="277"/>
      <c r="H263" s="277"/>
      <c r="I263" s="277"/>
      <c r="J263" s="173"/>
      <c r="K263" s="175">
        <v>1.43</v>
      </c>
      <c r="L263" s="173"/>
      <c r="M263" s="173"/>
      <c r="N263" s="173"/>
      <c r="O263" s="173"/>
      <c r="P263" s="173"/>
      <c r="Q263" s="173"/>
      <c r="R263" s="176"/>
      <c r="T263" s="177"/>
      <c r="U263" s="173"/>
      <c r="V263" s="173"/>
      <c r="W263" s="173"/>
      <c r="X263" s="173"/>
      <c r="Y263" s="173"/>
      <c r="Z263" s="173"/>
      <c r="AA263" s="178"/>
      <c r="AT263" s="179" t="s">
        <v>166</v>
      </c>
      <c r="AU263" s="179" t="s">
        <v>99</v>
      </c>
      <c r="AV263" s="10" t="s">
        <v>99</v>
      </c>
      <c r="AW263" s="10" t="s">
        <v>35</v>
      </c>
      <c r="AX263" s="10" t="s">
        <v>83</v>
      </c>
      <c r="AY263" s="179" t="s">
        <v>158</v>
      </c>
    </row>
    <row r="264" spans="2:65" s="1" customFormat="1" ht="25.5" customHeight="1">
      <c r="B264" s="38"/>
      <c r="C264" s="165" t="s">
        <v>379</v>
      </c>
      <c r="D264" s="165" t="s">
        <v>159</v>
      </c>
      <c r="E264" s="166" t="s">
        <v>380</v>
      </c>
      <c r="F264" s="272" t="s">
        <v>381</v>
      </c>
      <c r="G264" s="272"/>
      <c r="H264" s="272"/>
      <c r="I264" s="272"/>
      <c r="J264" s="167" t="s">
        <v>162</v>
      </c>
      <c r="K264" s="168">
        <v>122.696</v>
      </c>
      <c r="L264" s="273">
        <v>0</v>
      </c>
      <c r="M264" s="274"/>
      <c r="N264" s="275">
        <f>ROUND(L264*K264,2)</f>
        <v>0</v>
      </c>
      <c r="O264" s="275"/>
      <c r="P264" s="275"/>
      <c r="Q264" s="275"/>
      <c r="R264" s="40"/>
      <c r="T264" s="169" t="s">
        <v>22</v>
      </c>
      <c r="U264" s="47" t="s">
        <v>43</v>
      </c>
      <c r="V264" s="39"/>
      <c r="W264" s="170">
        <f>V264*K264</f>
        <v>0</v>
      </c>
      <c r="X264" s="170">
        <v>2.4000000000000001E-4</v>
      </c>
      <c r="Y264" s="170">
        <f>X264*K264</f>
        <v>2.9447040000000001E-2</v>
      </c>
      <c r="Z264" s="170">
        <v>0</v>
      </c>
      <c r="AA264" s="171">
        <f>Z264*K264</f>
        <v>0</v>
      </c>
      <c r="AR264" s="22" t="s">
        <v>163</v>
      </c>
      <c r="AT264" s="22" t="s">
        <v>159</v>
      </c>
      <c r="AU264" s="22" t="s">
        <v>99</v>
      </c>
      <c r="AY264" s="22" t="s">
        <v>158</v>
      </c>
      <c r="BE264" s="108">
        <f>IF(U264="základní",N264,0)</f>
        <v>0</v>
      </c>
      <c r="BF264" s="108">
        <f>IF(U264="snížená",N264,0)</f>
        <v>0</v>
      </c>
      <c r="BG264" s="108">
        <f>IF(U264="zákl. přenesená",N264,0)</f>
        <v>0</v>
      </c>
      <c r="BH264" s="108">
        <f>IF(U264="sníž. přenesená",N264,0)</f>
        <v>0</v>
      </c>
      <c r="BI264" s="108">
        <f>IF(U264="nulová",N264,0)</f>
        <v>0</v>
      </c>
      <c r="BJ264" s="22" t="s">
        <v>83</v>
      </c>
      <c r="BK264" s="108">
        <f>ROUND(L264*K264,2)</f>
        <v>0</v>
      </c>
      <c r="BL264" s="22" t="s">
        <v>163</v>
      </c>
      <c r="BM264" s="22" t="s">
        <v>382</v>
      </c>
    </row>
    <row r="265" spans="2:65" s="10" customFormat="1" ht="25.5" customHeight="1">
      <c r="B265" s="172"/>
      <c r="C265" s="173"/>
      <c r="D265" s="173"/>
      <c r="E265" s="174" t="s">
        <v>22</v>
      </c>
      <c r="F265" s="276" t="s">
        <v>383</v>
      </c>
      <c r="G265" s="277"/>
      <c r="H265" s="277"/>
      <c r="I265" s="277"/>
      <c r="J265" s="173"/>
      <c r="K265" s="175">
        <v>40.045000000000002</v>
      </c>
      <c r="L265" s="173"/>
      <c r="M265" s="173"/>
      <c r="N265" s="173"/>
      <c r="O265" s="173"/>
      <c r="P265" s="173"/>
      <c r="Q265" s="173"/>
      <c r="R265" s="176"/>
      <c r="T265" s="177"/>
      <c r="U265" s="173"/>
      <c r="V265" s="173"/>
      <c r="W265" s="173"/>
      <c r="X265" s="173"/>
      <c r="Y265" s="173"/>
      <c r="Z265" s="173"/>
      <c r="AA265" s="178"/>
      <c r="AT265" s="179" t="s">
        <v>166</v>
      </c>
      <c r="AU265" s="179" t="s">
        <v>99</v>
      </c>
      <c r="AV265" s="10" t="s">
        <v>99</v>
      </c>
      <c r="AW265" s="10" t="s">
        <v>35</v>
      </c>
      <c r="AX265" s="10" t="s">
        <v>78</v>
      </c>
      <c r="AY265" s="179" t="s">
        <v>158</v>
      </c>
    </row>
    <row r="266" spans="2:65" s="10" customFormat="1" ht="25.5" customHeight="1">
      <c r="B266" s="172"/>
      <c r="C266" s="173"/>
      <c r="D266" s="173"/>
      <c r="E266" s="174" t="s">
        <v>22</v>
      </c>
      <c r="F266" s="278" t="s">
        <v>384</v>
      </c>
      <c r="G266" s="279"/>
      <c r="H266" s="279"/>
      <c r="I266" s="279"/>
      <c r="J266" s="173"/>
      <c r="K266" s="175">
        <v>44.124000000000002</v>
      </c>
      <c r="L266" s="173"/>
      <c r="M266" s="173"/>
      <c r="N266" s="173"/>
      <c r="O266" s="173"/>
      <c r="P266" s="173"/>
      <c r="Q266" s="173"/>
      <c r="R266" s="176"/>
      <c r="T266" s="177"/>
      <c r="U266" s="173"/>
      <c r="V266" s="173"/>
      <c r="W266" s="173"/>
      <c r="X266" s="173"/>
      <c r="Y266" s="173"/>
      <c r="Z266" s="173"/>
      <c r="AA266" s="178"/>
      <c r="AT266" s="179" t="s">
        <v>166</v>
      </c>
      <c r="AU266" s="179" t="s">
        <v>99</v>
      </c>
      <c r="AV266" s="10" t="s">
        <v>99</v>
      </c>
      <c r="AW266" s="10" t="s">
        <v>35</v>
      </c>
      <c r="AX266" s="10" t="s">
        <v>78</v>
      </c>
      <c r="AY266" s="179" t="s">
        <v>158</v>
      </c>
    </row>
    <row r="267" spans="2:65" s="10" customFormat="1" ht="16.5" customHeight="1">
      <c r="B267" s="172"/>
      <c r="C267" s="173"/>
      <c r="D267" s="173"/>
      <c r="E267" s="174" t="s">
        <v>22</v>
      </c>
      <c r="F267" s="278" t="s">
        <v>385</v>
      </c>
      <c r="G267" s="279"/>
      <c r="H267" s="279"/>
      <c r="I267" s="279"/>
      <c r="J267" s="173"/>
      <c r="K267" s="175">
        <v>12.48</v>
      </c>
      <c r="L267" s="173"/>
      <c r="M267" s="173"/>
      <c r="N267" s="173"/>
      <c r="O267" s="173"/>
      <c r="P267" s="173"/>
      <c r="Q267" s="173"/>
      <c r="R267" s="176"/>
      <c r="T267" s="177"/>
      <c r="U267" s="173"/>
      <c r="V267" s="173"/>
      <c r="W267" s="173"/>
      <c r="X267" s="173"/>
      <c r="Y267" s="173"/>
      <c r="Z267" s="173"/>
      <c r="AA267" s="178"/>
      <c r="AT267" s="179" t="s">
        <v>166</v>
      </c>
      <c r="AU267" s="179" t="s">
        <v>99</v>
      </c>
      <c r="AV267" s="10" t="s">
        <v>99</v>
      </c>
      <c r="AW267" s="10" t="s">
        <v>35</v>
      </c>
      <c r="AX267" s="10" t="s">
        <v>78</v>
      </c>
      <c r="AY267" s="179" t="s">
        <v>158</v>
      </c>
    </row>
    <row r="268" spans="2:65" s="10" customFormat="1" ht="25.5" customHeight="1">
      <c r="B268" s="172"/>
      <c r="C268" s="173"/>
      <c r="D268" s="173"/>
      <c r="E268" s="174" t="s">
        <v>22</v>
      </c>
      <c r="F268" s="278" t="s">
        <v>386</v>
      </c>
      <c r="G268" s="279"/>
      <c r="H268" s="279"/>
      <c r="I268" s="279"/>
      <c r="J268" s="173"/>
      <c r="K268" s="175">
        <v>14.092000000000001</v>
      </c>
      <c r="L268" s="173"/>
      <c r="M268" s="173"/>
      <c r="N268" s="173"/>
      <c r="O268" s="173"/>
      <c r="P268" s="173"/>
      <c r="Q268" s="173"/>
      <c r="R268" s="176"/>
      <c r="T268" s="177"/>
      <c r="U268" s="173"/>
      <c r="V268" s="173"/>
      <c r="W268" s="173"/>
      <c r="X268" s="173"/>
      <c r="Y268" s="173"/>
      <c r="Z268" s="173"/>
      <c r="AA268" s="178"/>
      <c r="AT268" s="179" t="s">
        <v>166</v>
      </c>
      <c r="AU268" s="179" t="s">
        <v>99</v>
      </c>
      <c r="AV268" s="10" t="s">
        <v>99</v>
      </c>
      <c r="AW268" s="10" t="s">
        <v>35</v>
      </c>
      <c r="AX268" s="10" t="s">
        <v>78</v>
      </c>
      <c r="AY268" s="179" t="s">
        <v>158</v>
      </c>
    </row>
    <row r="269" spans="2:65" s="10" customFormat="1" ht="16.5" customHeight="1">
      <c r="B269" s="172"/>
      <c r="C269" s="173"/>
      <c r="D269" s="173"/>
      <c r="E269" s="174" t="s">
        <v>22</v>
      </c>
      <c r="F269" s="278" t="s">
        <v>387</v>
      </c>
      <c r="G269" s="279"/>
      <c r="H269" s="279"/>
      <c r="I269" s="279"/>
      <c r="J269" s="173"/>
      <c r="K269" s="175">
        <v>11.955</v>
      </c>
      <c r="L269" s="173"/>
      <c r="M269" s="173"/>
      <c r="N269" s="173"/>
      <c r="O269" s="173"/>
      <c r="P269" s="173"/>
      <c r="Q269" s="173"/>
      <c r="R269" s="176"/>
      <c r="T269" s="177"/>
      <c r="U269" s="173"/>
      <c r="V269" s="173"/>
      <c r="W269" s="173"/>
      <c r="X269" s="173"/>
      <c r="Y269" s="173"/>
      <c r="Z269" s="173"/>
      <c r="AA269" s="178"/>
      <c r="AT269" s="179" t="s">
        <v>166</v>
      </c>
      <c r="AU269" s="179" t="s">
        <v>99</v>
      </c>
      <c r="AV269" s="10" t="s">
        <v>99</v>
      </c>
      <c r="AW269" s="10" t="s">
        <v>35</v>
      </c>
      <c r="AX269" s="10" t="s">
        <v>78</v>
      </c>
      <c r="AY269" s="179" t="s">
        <v>158</v>
      </c>
    </row>
    <row r="270" spans="2:65" s="11" customFormat="1" ht="16.5" customHeight="1">
      <c r="B270" s="180"/>
      <c r="C270" s="181"/>
      <c r="D270" s="181"/>
      <c r="E270" s="182" t="s">
        <v>22</v>
      </c>
      <c r="F270" s="280" t="s">
        <v>168</v>
      </c>
      <c r="G270" s="281"/>
      <c r="H270" s="281"/>
      <c r="I270" s="281"/>
      <c r="J270" s="181"/>
      <c r="K270" s="183">
        <v>122.696</v>
      </c>
      <c r="L270" s="181"/>
      <c r="M270" s="181"/>
      <c r="N270" s="181"/>
      <c r="O270" s="181"/>
      <c r="P270" s="181"/>
      <c r="Q270" s="181"/>
      <c r="R270" s="184"/>
      <c r="T270" s="185"/>
      <c r="U270" s="181"/>
      <c r="V270" s="181"/>
      <c r="W270" s="181"/>
      <c r="X270" s="181"/>
      <c r="Y270" s="181"/>
      <c r="Z270" s="181"/>
      <c r="AA270" s="186"/>
      <c r="AT270" s="187" t="s">
        <v>166</v>
      </c>
      <c r="AU270" s="187" t="s">
        <v>99</v>
      </c>
      <c r="AV270" s="11" t="s">
        <v>163</v>
      </c>
      <c r="AW270" s="11" t="s">
        <v>35</v>
      </c>
      <c r="AX270" s="11" t="s">
        <v>83</v>
      </c>
      <c r="AY270" s="187" t="s">
        <v>158</v>
      </c>
    </row>
    <row r="271" spans="2:65" s="1" customFormat="1" ht="25.5" customHeight="1">
      <c r="B271" s="38"/>
      <c r="C271" s="165" t="s">
        <v>388</v>
      </c>
      <c r="D271" s="165" t="s">
        <v>159</v>
      </c>
      <c r="E271" s="166" t="s">
        <v>389</v>
      </c>
      <c r="F271" s="272" t="s">
        <v>390</v>
      </c>
      <c r="G271" s="272"/>
      <c r="H271" s="272"/>
      <c r="I271" s="272"/>
      <c r="J271" s="167" t="s">
        <v>296</v>
      </c>
      <c r="K271" s="168">
        <v>321.48500000000001</v>
      </c>
      <c r="L271" s="273">
        <v>0</v>
      </c>
      <c r="M271" s="274"/>
      <c r="N271" s="275">
        <f>ROUND(L271*K271,2)</f>
        <v>0</v>
      </c>
      <c r="O271" s="275"/>
      <c r="P271" s="275"/>
      <c r="Q271" s="275"/>
      <c r="R271" s="40"/>
      <c r="T271" s="169" t="s">
        <v>22</v>
      </c>
      <c r="U271" s="47" t="s">
        <v>43</v>
      </c>
      <c r="V271" s="39"/>
      <c r="W271" s="170">
        <f>V271*K271</f>
        <v>0</v>
      </c>
      <c r="X271" s="170">
        <v>1.5E-3</v>
      </c>
      <c r="Y271" s="170">
        <f>X271*K271</f>
        <v>0.48222750000000003</v>
      </c>
      <c r="Z271" s="170">
        <v>0</v>
      </c>
      <c r="AA271" s="171">
        <f>Z271*K271</f>
        <v>0</v>
      </c>
      <c r="AR271" s="22" t="s">
        <v>163</v>
      </c>
      <c r="AT271" s="22" t="s">
        <v>159</v>
      </c>
      <c r="AU271" s="22" t="s">
        <v>99</v>
      </c>
      <c r="AY271" s="22" t="s">
        <v>158</v>
      </c>
      <c r="BE271" s="108">
        <f>IF(U271="základní",N271,0)</f>
        <v>0</v>
      </c>
      <c r="BF271" s="108">
        <f>IF(U271="snížená",N271,0)</f>
        <v>0</v>
      </c>
      <c r="BG271" s="108">
        <f>IF(U271="zákl. přenesená",N271,0)</f>
        <v>0</v>
      </c>
      <c r="BH271" s="108">
        <f>IF(U271="sníž. přenesená",N271,0)</f>
        <v>0</v>
      </c>
      <c r="BI271" s="108">
        <f>IF(U271="nulová",N271,0)</f>
        <v>0</v>
      </c>
      <c r="BJ271" s="22" t="s">
        <v>83</v>
      </c>
      <c r="BK271" s="108">
        <f>ROUND(L271*K271,2)</f>
        <v>0</v>
      </c>
      <c r="BL271" s="22" t="s">
        <v>163</v>
      </c>
      <c r="BM271" s="22" t="s">
        <v>391</v>
      </c>
    </row>
    <row r="272" spans="2:65" s="10" customFormat="1" ht="25.5" customHeight="1">
      <c r="B272" s="172"/>
      <c r="C272" s="173"/>
      <c r="D272" s="173"/>
      <c r="E272" s="174" t="s">
        <v>22</v>
      </c>
      <c r="F272" s="276" t="s">
        <v>392</v>
      </c>
      <c r="G272" s="277"/>
      <c r="H272" s="277"/>
      <c r="I272" s="277"/>
      <c r="J272" s="173"/>
      <c r="K272" s="175">
        <v>89.82</v>
      </c>
      <c r="L272" s="173"/>
      <c r="M272" s="173"/>
      <c r="N272" s="173"/>
      <c r="O272" s="173"/>
      <c r="P272" s="173"/>
      <c r="Q272" s="173"/>
      <c r="R272" s="176"/>
      <c r="T272" s="177"/>
      <c r="U272" s="173"/>
      <c r="V272" s="173"/>
      <c r="W272" s="173"/>
      <c r="X272" s="173"/>
      <c r="Y272" s="173"/>
      <c r="Z272" s="173"/>
      <c r="AA272" s="178"/>
      <c r="AT272" s="179" t="s">
        <v>166</v>
      </c>
      <c r="AU272" s="179" t="s">
        <v>99</v>
      </c>
      <c r="AV272" s="10" t="s">
        <v>99</v>
      </c>
      <c r="AW272" s="10" t="s">
        <v>35</v>
      </c>
      <c r="AX272" s="10" t="s">
        <v>78</v>
      </c>
      <c r="AY272" s="179" t="s">
        <v>158</v>
      </c>
    </row>
    <row r="273" spans="2:65" s="10" customFormat="1" ht="25.5" customHeight="1">
      <c r="B273" s="172"/>
      <c r="C273" s="173"/>
      <c r="D273" s="173"/>
      <c r="E273" s="174" t="s">
        <v>22</v>
      </c>
      <c r="F273" s="278" t="s">
        <v>393</v>
      </c>
      <c r="G273" s="279"/>
      <c r="H273" s="279"/>
      <c r="I273" s="279"/>
      <c r="J273" s="173"/>
      <c r="K273" s="175">
        <v>37.799999999999997</v>
      </c>
      <c r="L273" s="173"/>
      <c r="M273" s="173"/>
      <c r="N273" s="173"/>
      <c r="O273" s="173"/>
      <c r="P273" s="173"/>
      <c r="Q273" s="173"/>
      <c r="R273" s="176"/>
      <c r="T273" s="177"/>
      <c r="U273" s="173"/>
      <c r="V273" s="173"/>
      <c r="W273" s="173"/>
      <c r="X273" s="173"/>
      <c r="Y273" s="173"/>
      <c r="Z273" s="173"/>
      <c r="AA273" s="178"/>
      <c r="AT273" s="179" t="s">
        <v>166</v>
      </c>
      <c r="AU273" s="179" t="s">
        <v>99</v>
      </c>
      <c r="AV273" s="10" t="s">
        <v>99</v>
      </c>
      <c r="AW273" s="10" t="s">
        <v>35</v>
      </c>
      <c r="AX273" s="10" t="s">
        <v>78</v>
      </c>
      <c r="AY273" s="179" t="s">
        <v>158</v>
      </c>
    </row>
    <row r="274" spans="2:65" s="10" customFormat="1" ht="25.5" customHeight="1">
      <c r="B274" s="172"/>
      <c r="C274" s="173"/>
      <c r="D274" s="173"/>
      <c r="E274" s="174" t="s">
        <v>22</v>
      </c>
      <c r="F274" s="278" t="s">
        <v>394</v>
      </c>
      <c r="G274" s="279"/>
      <c r="H274" s="279"/>
      <c r="I274" s="279"/>
      <c r="J274" s="173"/>
      <c r="K274" s="175">
        <v>116.16</v>
      </c>
      <c r="L274" s="173"/>
      <c r="M274" s="173"/>
      <c r="N274" s="173"/>
      <c r="O274" s="173"/>
      <c r="P274" s="173"/>
      <c r="Q274" s="173"/>
      <c r="R274" s="176"/>
      <c r="T274" s="177"/>
      <c r="U274" s="173"/>
      <c r="V274" s="173"/>
      <c r="W274" s="173"/>
      <c r="X274" s="173"/>
      <c r="Y274" s="173"/>
      <c r="Z274" s="173"/>
      <c r="AA274" s="178"/>
      <c r="AT274" s="179" t="s">
        <v>166</v>
      </c>
      <c r="AU274" s="179" t="s">
        <v>99</v>
      </c>
      <c r="AV274" s="10" t="s">
        <v>99</v>
      </c>
      <c r="AW274" s="10" t="s">
        <v>35</v>
      </c>
      <c r="AX274" s="10" t="s">
        <v>78</v>
      </c>
      <c r="AY274" s="179" t="s">
        <v>158</v>
      </c>
    </row>
    <row r="275" spans="2:65" s="10" customFormat="1" ht="16.5" customHeight="1">
      <c r="B275" s="172"/>
      <c r="C275" s="173"/>
      <c r="D275" s="173"/>
      <c r="E275" s="174" t="s">
        <v>22</v>
      </c>
      <c r="F275" s="278" t="s">
        <v>395</v>
      </c>
      <c r="G275" s="279"/>
      <c r="H275" s="279"/>
      <c r="I275" s="279"/>
      <c r="J275" s="173"/>
      <c r="K275" s="175">
        <v>24.6</v>
      </c>
      <c r="L275" s="173"/>
      <c r="M275" s="173"/>
      <c r="N275" s="173"/>
      <c r="O275" s="173"/>
      <c r="P275" s="173"/>
      <c r="Q275" s="173"/>
      <c r="R275" s="176"/>
      <c r="T275" s="177"/>
      <c r="U275" s="173"/>
      <c r="V275" s="173"/>
      <c r="W275" s="173"/>
      <c r="X275" s="173"/>
      <c r="Y275" s="173"/>
      <c r="Z275" s="173"/>
      <c r="AA275" s="178"/>
      <c r="AT275" s="179" t="s">
        <v>166</v>
      </c>
      <c r="AU275" s="179" t="s">
        <v>99</v>
      </c>
      <c r="AV275" s="10" t="s">
        <v>99</v>
      </c>
      <c r="AW275" s="10" t="s">
        <v>35</v>
      </c>
      <c r="AX275" s="10" t="s">
        <v>78</v>
      </c>
      <c r="AY275" s="179" t="s">
        <v>158</v>
      </c>
    </row>
    <row r="276" spans="2:65" s="10" customFormat="1" ht="25.5" customHeight="1">
      <c r="B276" s="172"/>
      <c r="C276" s="173"/>
      <c r="D276" s="173"/>
      <c r="E276" s="174" t="s">
        <v>22</v>
      </c>
      <c r="F276" s="278" t="s">
        <v>396</v>
      </c>
      <c r="G276" s="279"/>
      <c r="H276" s="279"/>
      <c r="I276" s="279"/>
      <c r="J276" s="173"/>
      <c r="K276" s="175">
        <v>32.024999999999999</v>
      </c>
      <c r="L276" s="173"/>
      <c r="M276" s="173"/>
      <c r="N276" s="173"/>
      <c r="O276" s="173"/>
      <c r="P276" s="173"/>
      <c r="Q276" s="173"/>
      <c r="R276" s="176"/>
      <c r="T276" s="177"/>
      <c r="U276" s="173"/>
      <c r="V276" s="173"/>
      <c r="W276" s="173"/>
      <c r="X276" s="173"/>
      <c r="Y276" s="173"/>
      <c r="Z276" s="173"/>
      <c r="AA276" s="178"/>
      <c r="AT276" s="179" t="s">
        <v>166</v>
      </c>
      <c r="AU276" s="179" t="s">
        <v>99</v>
      </c>
      <c r="AV276" s="10" t="s">
        <v>99</v>
      </c>
      <c r="AW276" s="10" t="s">
        <v>35</v>
      </c>
      <c r="AX276" s="10" t="s">
        <v>78</v>
      </c>
      <c r="AY276" s="179" t="s">
        <v>158</v>
      </c>
    </row>
    <row r="277" spans="2:65" s="10" customFormat="1" ht="16.5" customHeight="1">
      <c r="B277" s="172"/>
      <c r="C277" s="173"/>
      <c r="D277" s="173"/>
      <c r="E277" s="174" t="s">
        <v>22</v>
      </c>
      <c r="F277" s="278" t="s">
        <v>397</v>
      </c>
      <c r="G277" s="279"/>
      <c r="H277" s="279"/>
      <c r="I277" s="279"/>
      <c r="J277" s="173"/>
      <c r="K277" s="175">
        <v>21.08</v>
      </c>
      <c r="L277" s="173"/>
      <c r="M277" s="173"/>
      <c r="N277" s="173"/>
      <c r="O277" s="173"/>
      <c r="P277" s="173"/>
      <c r="Q277" s="173"/>
      <c r="R277" s="176"/>
      <c r="T277" s="177"/>
      <c r="U277" s="173"/>
      <c r="V277" s="173"/>
      <c r="W277" s="173"/>
      <c r="X277" s="173"/>
      <c r="Y277" s="173"/>
      <c r="Z277" s="173"/>
      <c r="AA277" s="178"/>
      <c r="AT277" s="179" t="s">
        <v>166</v>
      </c>
      <c r="AU277" s="179" t="s">
        <v>99</v>
      </c>
      <c r="AV277" s="10" t="s">
        <v>99</v>
      </c>
      <c r="AW277" s="10" t="s">
        <v>35</v>
      </c>
      <c r="AX277" s="10" t="s">
        <v>78</v>
      </c>
      <c r="AY277" s="179" t="s">
        <v>158</v>
      </c>
    </row>
    <row r="278" spans="2:65" s="11" customFormat="1" ht="16.5" customHeight="1">
      <c r="B278" s="180"/>
      <c r="C278" s="181"/>
      <c r="D278" s="181"/>
      <c r="E278" s="182" t="s">
        <v>22</v>
      </c>
      <c r="F278" s="280" t="s">
        <v>168</v>
      </c>
      <c r="G278" s="281"/>
      <c r="H278" s="281"/>
      <c r="I278" s="281"/>
      <c r="J278" s="181"/>
      <c r="K278" s="183">
        <v>321.48500000000001</v>
      </c>
      <c r="L278" s="181"/>
      <c r="M278" s="181"/>
      <c r="N278" s="181"/>
      <c r="O278" s="181"/>
      <c r="P278" s="181"/>
      <c r="Q278" s="181"/>
      <c r="R278" s="184"/>
      <c r="T278" s="185"/>
      <c r="U278" s="181"/>
      <c r="V278" s="181"/>
      <c r="W278" s="181"/>
      <c r="X278" s="181"/>
      <c r="Y278" s="181"/>
      <c r="Z278" s="181"/>
      <c r="AA278" s="186"/>
      <c r="AT278" s="187" t="s">
        <v>166</v>
      </c>
      <c r="AU278" s="187" t="s">
        <v>99</v>
      </c>
      <c r="AV278" s="11" t="s">
        <v>163</v>
      </c>
      <c r="AW278" s="11" t="s">
        <v>35</v>
      </c>
      <c r="AX278" s="11" t="s">
        <v>83</v>
      </c>
      <c r="AY278" s="187" t="s">
        <v>158</v>
      </c>
    </row>
    <row r="279" spans="2:65" s="1" customFormat="1" ht="25.5" customHeight="1">
      <c r="B279" s="38"/>
      <c r="C279" s="165" t="s">
        <v>398</v>
      </c>
      <c r="D279" s="165" t="s">
        <v>159</v>
      </c>
      <c r="E279" s="166" t="s">
        <v>399</v>
      </c>
      <c r="F279" s="272" t="s">
        <v>400</v>
      </c>
      <c r="G279" s="272"/>
      <c r="H279" s="272"/>
      <c r="I279" s="272"/>
      <c r="J279" s="167" t="s">
        <v>162</v>
      </c>
      <c r="K279" s="168">
        <v>50</v>
      </c>
      <c r="L279" s="273">
        <v>0</v>
      </c>
      <c r="M279" s="274"/>
      <c r="N279" s="275">
        <f>ROUND(L279*K279,2)</f>
        <v>0</v>
      </c>
      <c r="O279" s="275"/>
      <c r="P279" s="275"/>
      <c r="Q279" s="275"/>
      <c r="R279" s="40"/>
      <c r="T279" s="169" t="s">
        <v>22</v>
      </c>
      <c r="U279" s="47" t="s">
        <v>43</v>
      </c>
      <c r="V279" s="39"/>
      <c r="W279" s="170">
        <f>V279*K279</f>
        <v>0</v>
      </c>
      <c r="X279" s="170">
        <v>4.8900000000000002E-3</v>
      </c>
      <c r="Y279" s="170">
        <f>X279*K279</f>
        <v>0.24450000000000002</v>
      </c>
      <c r="Z279" s="170">
        <v>0</v>
      </c>
      <c r="AA279" s="171">
        <f>Z279*K279</f>
        <v>0</v>
      </c>
      <c r="AR279" s="22" t="s">
        <v>163</v>
      </c>
      <c r="AT279" s="22" t="s">
        <v>159</v>
      </c>
      <c r="AU279" s="22" t="s">
        <v>99</v>
      </c>
      <c r="AY279" s="22" t="s">
        <v>158</v>
      </c>
      <c r="BE279" s="108">
        <f>IF(U279="základní",N279,0)</f>
        <v>0</v>
      </c>
      <c r="BF279" s="108">
        <f>IF(U279="snížená",N279,0)</f>
        <v>0</v>
      </c>
      <c r="BG279" s="108">
        <f>IF(U279="zákl. přenesená",N279,0)</f>
        <v>0</v>
      </c>
      <c r="BH279" s="108">
        <f>IF(U279="sníž. přenesená",N279,0)</f>
        <v>0</v>
      </c>
      <c r="BI279" s="108">
        <f>IF(U279="nulová",N279,0)</f>
        <v>0</v>
      </c>
      <c r="BJ279" s="22" t="s">
        <v>83</v>
      </c>
      <c r="BK279" s="108">
        <f>ROUND(L279*K279,2)</f>
        <v>0</v>
      </c>
      <c r="BL279" s="22" t="s">
        <v>163</v>
      </c>
      <c r="BM279" s="22" t="s">
        <v>401</v>
      </c>
    </row>
    <row r="280" spans="2:65" s="12" customFormat="1" ht="16.5" customHeight="1">
      <c r="B280" s="188"/>
      <c r="C280" s="189"/>
      <c r="D280" s="189"/>
      <c r="E280" s="190" t="s">
        <v>22</v>
      </c>
      <c r="F280" s="282" t="s">
        <v>402</v>
      </c>
      <c r="G280" s="283"/>
      <c r="H280" s="283"/>
      <c r="I280" s="283"/>
      <c r="J280" s="189"/>
      <c r="K280" s="190" t="s">
        <v>22</v>
      </c>
      <c r="L280" s="189"/>
      <c r="M280" s="189"/>
      <c r="N280" s="189"/>
      <c r="O280" s="189"/>
      <c r="P280" s="189"/>
      <c r="Q280" s="189"/>
      <c r="R280" s="191"/>
      <c r="T280" s="192"/>
      <c r="U280" s="189"/>
      <c r="V280" s="189"/>
      <c r="W280" s="189"/>
      <c r="X280" s="189"/>
      <c r="Y280" s="189"/>
      <c r="Z280" s="189"/>
      <c r="AA280" s="193"/>
      <c r="AT280" s="194" t="s">
        <v>166</v>
      </c>
      <c r="AU280" s="194" t="s">
        <v>99</v>
      </c>
      <c r="AV280" s="12" t="s">
        <v>83</v>
      </c>
      <c r="AW280" s="12" t="s">
        <v>35</v>
      </c>
      <c r="AX280" s="12" t="s">
        <v>78</v>
      </c>
      <c r="AY280" s="194" t="s">
        <v>158</v>
      </c>
    </row>
    <row r="281" spans="2:65" s="10" customFormat="1" ht="16.5" customHeight="1">
      <c r="B281" s="172"/>
      <c r="C281" s="173"/>
      <c r="D281" s="173"/>
      <c r="E281" s="174" t="s">
        <v>22</v>
      </c>
      <c r="F281" s="278" t="s">
        <v>403</v>
      </c>
      <c r="G281" s="279"/>
      <c r="H281" s="279"/>
      <c r="I281" s="279"/>
      <c r="J281" s="173"/>
      <c r="K281" s="175">
        <v>50</v>
      </c>
      <c r="L281" s="173"/>
      <c r="M281" s="173"/>
      <c r="N281" s="173"/>
      <c r="O281" s="173"/>
      <c r="P281" s="173"/>
      <c r="Q281" s="173"/>
      <c r="R281" s="176"/>
      <c r="T281" s="177"/>
      <c r="U281" s="173"/>
      <c r="V281" s="173"/>
      <c r="W281" s="173"/>
      <c r="X281" s="173"/>
      <c r="Y281" s="173"/>
      <c r="Z281" s="173"/>
      <c r="AA281" s="178"/>
      <c r="AT281" s="179" t="s">
        <v>166</v>
      </c>
      <c r="AU281" s="179" t="s">
        <v>99</v>
      </c>
      <c r="AV281" s="10" t="s">
        <v>99</v>
      </c>
      <c r="AW281" s="10" t="s">
        <v>35</v>
      </c>
      <c r="AX281" s="10" t="s">
        <v>83</v>
      </c>
      <c r="AY281" s="179" t="s">
        <v>158</v>
      </c>
    </row>
    <row r="282" spans="2:65" s="1" customFormat="1" ht="16.5" customHeight="1">
      <c r="B282" s="38"/>
      <c r="C282" s="165" t="s">
        <v>404</v>
      </c>
      <c r="D282" s="165" t="s">
        <v>159</v>
      </c>
      <c r="E282" s="166" t="s">
        <v>405</v>
      </c>
      <c r="F282" s="272" t="s">
        <v>406</v>
      </c>
      <c r="G282" s="272"/>
      <c r="H282" s="272"/>
      <c r="I282" s="272"/>
      <c r="J282" s="167" t="s">
        <v>162</v>
      </c>
      <c r="K282" s="168">
        <v>961.98199999999997</v>
      </c>
      <c r="L282" s="273">
        <v>0</v>
      </c>
      <c r="M282" s="274"/>
      <c r="N282" s="275">
        <f>ROUND(L282*K282,2)</f>
        <v>0</v>
      </c>
      <c r="O282" s="275"/>
      <c r="P282" s="275"/>
      <c r="Q282" s="275"/>
      <c r="R282" s="40"/>
      <c r="T282" s="169" t="s">
        <v>22</v>
      </c>
      <c r="U282" s="47" t="s">
        <v>43</v>
      </c>
      <c r="V282" s="39"/>
      <c r="W282" s="170">
        <f>V282*K282</f>
        <v>0</v>
      </c>
      <c r="X282" s="170">
        <v>2.5999999999999998E-4</v>
      </c>
      <c r="Y282" s="170">
        <f>X282*K282</f>
        <v>0.25011531999999997</v>
      </c>
      <c r="Z282" s="170">
        <v>0</v>
      </c>
      <c r="AA282" s="171">
        <f>Z282*K282</f>
        <v>0</v>
      </c>
      <c r="AR282" s="22" t="s">
        <v>163</v>
      </c>
      <c r="AT282" s="22" t="s">
        <v>159</v>
      </c>
      <c r="AU282" s="22" t="s">
        <v>99</v>
      </c>
      <c r="AY282" s="22" t="s">
        <v>158</v>
      </c>
      <c r="BE282" s="108">
        <f>IF(U282="základní",N282,0)</f>
        <v>0</v>
      </c>
      <c r="BF282" s="108">
        <f>IF(U282="snížená",N282,0)</f>
        <v>0</v>
      </c>
      <c r="BG282" s="108">
        <f>IF(U282="zákl. přenesená",N282,0)</f>
        <v>0</v>
      </c>
      <c r="BH282" s="108">
        <f>IF(U282="sníž. přenesená",N282,0)</f>
        <v>0</v>
      </c>
      <c r="BI282" s="108">
        <f>IF(U282="nulová",N282,0)</f>
        <v>0</v>
      </c>
      <c r="BJ282" s="22" t="s">
        <v>83</v>
      </c>
      <c r="BK282" s="108">
        <f>ROUND(L282*K282,2)</f>
        <v>0</v>
      </c>
      <c r="BL282" s="22" t="s">
        <v>163</v>
      </c>
      <c r="BM282" s="22" t="s">
        <v>407</v>
      </c>
    </row>
    <row r="283" spans="2:65" s="10" customFormat="1" ht="16.5" customHeight="1">
      <c r="B283" s="172"/>
      <c r="C283" s="173"/>
      <c r="D283" s="173"/>
      <c r="E283" s="174" t="s">
        <v>22</v>
      </c>
      <c r="F283" s="276" t="s">
        <v>408</v>
      </c>
      <c r="G283" s="277"/>
      <c r="H283" s="277"/>
      <c r="I283" s="277"/>
      <c r="J283" s="173"/>
      <c r="K283" s="175">
        <v>961.98199999999997</v>
      </c>
      <c r="L283" s="173"/>
      <c r="M283" s="173"/>
      <c r="N283" s="173"/>
      <c r="O283" s="173"/>
      <c r="P283" s="173"/>
      <c r="Q283" s="173"/>
      <c r="R283" s="176"/>
      <c r="T283" s="177"/>
      <c r="U283" s="173"/>
      <c r="V283" s="173"/>
      <c r="W283" s="173"/>
      <c r="X283" s="173"/>
      <c r="Y283" s="173"/>
      <c r="Z283" s="173"/>
      <c r="AA283" s="178"/>
      <c r="AT283" s="179" t="s">
        <v>166</v>
      </c>
      <c r="AU283" s="179" t="s">
        <v>99</v>
      </c>
      <c r="AV283" s="10" t="s">
        <v>99</v>
      </c>
      <c r="AW283" s="10" t="s">
        <v>35</v>
      </c>
      <c r="AX283" s="10" t="s">
        <v>83</v>
      </c>
      <c r="AY283" s="179" t="s">
        <v>158</v>
      </c>
    </row>
    <row r="284" spans="2:65" s="1" customFormat="1" ht="25.5" customHeight="1">
      <c r="B284" s="38"/>
      <c r="C284" s="165" t="s">
        <v>409</v>
      </c>
      <c r="D284" s="165" t="s">
        <v>159</v>
      </c>
      <c r="E284" s="166" t="s">
        <v>410</v>
      </c>
      <c r="F284" s="272" t="s">
        <v>411</v>
      </c>
      <c r="G284" s="272"/>
      <c r="H284" s="272"/>
      <c r="I284" s="272"/>
      <c r="J284" s="167" t="s">
        <v>162</v>
      </c>
      <c r="K284" s="168">
        <v>80.989999999999995</v>
      </c>
      <c r="L284" s="273">
        <v>0</v>
      </c>
      <c r="M284" s="274"/>
      <c r="N284" s="275">
        <f>ROUND(L284*K284,2)</f>
        <v>0</v>
      </c>
      <c r="O284" s="275"/>
      <c r="P284" s="275"/>
      <c r="Q284" s="275"/>
      <c r="R284" s="40"/>
      <c r="T284" s="169" t="s">
        <v>22</v>
      </c>
      <c r="U284" s="47" t="s">
        <v>43</v>
      </c>
      <c r="V284" s="39"/>
      <c r="W284" s="170">
        <f>V284*K284</f>
        <v>0</v>
      </c>
      <c r="X284" s="170">
        <v>2.7300000000000001E-2</v>
      </c>
      <c r="Y284" s="170">
        <f>X284*K284</f>
        <v>2.2110270000000001</v>
      </c>
      <c r="Z284" s="170">
        <v>0</v>
      </c>
      <c r="AA284" s="171">
        <f>Z284*K284</f>
        <v>0</v>
      </c>
      <c r="AR284" s="22" t="s">
        <v>163</v>
      </c>
      <c r="AT284" s="22" t="s">
        <v>159</v>
      </c>
      <c r="AU284" s="22" t="s">
        <v>99</v>
      </c>
      <c r="AY284" s="22" t="s">
        <v>158</v>
      </c>
      <c r="BE284" s="108">
        <f>IF(U284="základní",N284,0)</f>
        <v>0</v>
      </c>
      <c r="BF284" s="108">
        <f>IF(U284="snížená",N284,0)</f>
        <v>0</v>
      </c>
      <c r="BG284" s="108">
        <f>IF(U284="zákl. přenesená",N284,0)</f>
        <v>0</v>
      </c>
      <c r="BH284" s="108">
        <f>IF(U284="sníž. přenesená",N284,0)</f>
        <v>0</v>
      </c>
      <c r="BI284" s="108">
        <f>IF(U284="nulová",N284,0)</f>
        <v>0</v>
      </c>
      <c r="BJ284" s="22" t="s">
        <v>83</v>
      </c>
      <c r="BK284" s="108">
        <f>ROUND(L284*K284,2)</f>
        <v>0</v>
      </c>
      <c r="BL284" s="22" t="s">
        <v>163</v>
      </c>
      <c r="BM284" s="22" t="s">
        <v>412</v>
      </c>
    </row>
    <row r="285" spans="2:65" s="12" customFormat="1" ht="16.5" customHeight="1">
      <c r="B285" s="188"/>
      <c r="C285" s="189"/>
      <c r="D285" s="189"/>
      <c r="E285" s="190" t="s">
        <v>22</v>
      </c>
      <c r="F285" s="282" t="s">
        <v>413</v>
      </c>
      <c r="G285" s="283"/>
      <c r="H285" s="283"/>
      <c r="I285" s="283"/>
      <c r="J285" s="189"/>
      <c r="K285" s="190" t="s">
        <v>22</v>
      </c>
      <c r="L285" s="189"/>
      <c r="M285" s="189"/>
      <c r="N285" s="189"/>
      <c r="O285" s="189"/>
      <c r="P285" s="189"/>
      <c r="Q285" s="189"/>
      <c r="R285" s="191"/>
      <c r="T285" s="192"/>
      <c r="U285" s="189"/>
      <c r="V285" s="189"/>
      <c r="W285" s="189"/>
      <c r="X285" s="189"/>
      <c r="Y285" s="189"/>
      <c r="Z285" s="189"/>
      <c r="AA285" s="193"/>
      <c r="AT285" s="194" t="s">
        <v>166</v>
      </c>
      <c r="AU285" s="194" t="s">
        <v>99</v>
      </c>
      <c r="AV285" s="12" t="s">
        <v>83</v>
      </c>
      <c r="AW285" s="12" t="s">
        <v>35</v>
      </c>
      <c r="AX285" s="12" t="s">
        <v>78</v>
      </c>
      <c r="AY285" s="194" t="s">
        <v>158</v>
      </c>
    </row>
    <row r="286" spans="2:65" s="10" customFormat="1" ht="16.5" customHeight="1">
      <c r="B286" s="172"/>
      <c r="C286" s="173"/>
      <c r="D286" s="173"/>
      <c r="E286" s="174" t="s">
        <v>22</v>
      </c>
      <c r="F286" s="278" t="s">
        <v>414</v>
      </c>
      <c r="G286" s="279"/>
      <c r="H286" s="279"/>
      <c r="I286" s="279"/>
      <c r="J286" s="173"/>
      <c r="K286" s="175">
        <v>10.1</v>
      </c>
      <c r="L286" s="173"/>
      <c r="M286" s="173"/>
      <c r="N286" s="173"/>
      <c r="O286" s="173"/>
      <c r="P286" s="173"/>
      <c r="Q286" s="173"/>
      <c r="R286" s="176"/>
      <c r="T286" s="177"/>
      <c r="U286" s="173"/>
      <c r="V286" s="173"/>
      <c r="W286" s="173"/>
      <c r="X286" s="173"/>
      <c r="Y286" s="173"/>
      <c r="Z286" s="173"/>
      <c r="AA286" s="178"/>
      <c r="AT286" s="179" t="s">
        <v>166</v>
      </c>
      <c r="AU286" s="179" t="s">
        <v>99</v>
      </c>
      <c r="AV286" s="10" t="s">
        <v>99</v>
      </c>
      <c r="AW286" s="10" t="s">
        <v>35</v>
      </c>
      <c r="AX286" s="10" t="s">
        <v>78</v>
      </c>
      <c r="AY286" s="179" t="s">
        <v>158</v>
      </c>
    </row>
    <row r="287" spans="2:65" s="12" customFormat="1" ht="16.5" customHeight="1">
      <c r="B287" s="188"/>
      <c r="C287" s="189"/>
      <c r="D287" s="189"/>
      <c r="E287" s="190" t="s">
        <v>22</v>
      </c>
      <c r="F287" s="284" t="s">
        <v>415</v>
      </c>
      <c r="G287" s="285"/>
      <c r="H287" s="285"/>
      <c r="I287" s="285"/>
      <c r="J287" s="189"/>
      <c r="K287" s="190" t="s">
        <v>22</v>
      </c>
      <c r="L287" s="189"/>
      <c r="M287" s="189"/>
      <c r="N287" s="189"/>
      <c r="O287" s="189"/>
      <c r="P287" s="189"/>
      <c r="Q287" s="189"/>
      <c r="R287" s="191"/>
      <c r="T287" s="192"/>
      <c r="U287" s="189"/>
      <c r="V287" s="189"/>
      <c r="W287" s="189"/>
      <c r="X287" s="189"/>
      <c r="Y287" s="189"/>
      <c r="Z287" s="189"/>
      <c r="AA287" s="193"/>
      <c r="AT287" s="194" t="s">
        <v>166</v>
      </c>
      <c r="AU287" s="194" t="s">
        <v>99</v>
      </c>
      <c r="AV287" s="12" t="s">
        <v>83</v>
      </c>
      <c r="AW287" s="12" t="s">
        <v>35</v>
      </c>
      <c r="AX287" s="12" t="s">
        <v>78</v>
      </c>
      <c r="AY287" s="194" t="s">
        <v>158</v>
      </c>
    </row>
    <row r="288" spans="2:65" s="10" customFormat="1" ht="25.5" customHeight="1">
      <c r="B288" s="172"/>
      <c r="C288" s="173"/>
      <c r="D288" s="173"/>
      <c r="E288" s="174" t="s">
        <v>22</v>
      </c>
      <c r="F288" s="278" t="s">
        <v>416</v>
      </c>
      <c r="G288" s="279"/>
      <c r="H288" s="279"/>
      <c r="I288" s="279"/>
      <c r="J288" s="173"/>
      <c r="K288" s="175">
        <v>38.89</v>
      </c>
      <c r="L288" s="173"/>
      <c r="M288" s="173"/>
      <c r="N288" s="173"/>
      <c r="O288" s="173"/>
      <c r="P288" s="173"/>
      <c r="Q288" s="173"/>
      <c r="R288" s="176"/>
      <c r="T288" s="177"/>
      <c r="U288" s="173"/>
      <c r="V288" s="173"/>
      <c r="W288" s="173"/>
      <c r="X288" s="173"/>
      <c r="Y288" s="173"/>
      <c r="Z288" s="173"/>
      <c r="AA288" s="178"/>
      <c r="AT288" s="179" t="s">
        <v>166</v>
      </c>
      <c r="AU288" s="179" t="s">
        <v>99</v>
      </c>
      <c r="AV288" s="10" t="s">
        <v>99</v>
      </c>
      <c r="AW288" s="10" t="s">
        <v>35</v>
      </c>
      <c r="AX288" s="10" t="s">
        <v>78</v>
      </c>
      <c r="AY288" s="179" t="s">
        <v>158</v>
      </c>
    </row>
    <row r="289" spans="2:65" s="12" customFormat="1" ht="16.5" customHeight="1">
      <c r="B289" s="188"/>
      <c r="C289" s="189"/>
      <c r="D289" s="189"/>
      <c r="E289" s="190" t="s">
        <v>22</v>
      </c>
      <c r="F289" s="284" t="s">
        <v>417</v>
      </c>
      <c r="G289" s="285"/>
      <c r="H289" s="285"/>
      <c r="I289" s="285"/>
      <c r="J289" s="189"/>
      <c r="K289" s="190" t="s">
        <v>22</v>
      </c>
      <c r="L289" s="189"/>
      <c r="M289" s="189"/>
      <c r="N289" s="189"/>
      <c r="O289" s="189"/>
      <c r="P289" s="189"/>
      <c r="Q289" s="189"/>
      <c r="R289" s="191"/>
      <c r="T289" s="192"/>
      <c r="U289" s="189"/>
      <c r="V289" s="189"/>
      <c r="W289" s="189"/>
      <c r="X289" s="189"/>
      <c r="Y289" s="189"/>
      <c r="Z289" s="189"/>
      <c r="AA289" s="193"/>
      <c r="AT289" s="194" t="s">
        <v>166</v>
      </c>
      <c r="AU289" s="194" t="s">
        <v>99</v>
      </c>
      <c r="AV289" s="12" t="s">
        <v>83</v>
      </c>
      <c r="AW289" s="12" t="s">
        <v>35</v>
      </c>
      <c r="AX289" s="12" t="s">
        <v>78</v>
      </c>
      <c r="AY289" s="194" t="s">
        <v>158</v>
      </c>
    </row>
    <row r="290" spans="2:65" s="10" customFormat="1" ht="16.5" customHeight="1">
      <c r="B290" s="172"/>
      <c r="C290" s="173"/>
      <c r="D290" s="173"/>
      <c r="E290" s="174" t="s">
        <v>22</v>
      </c>
      <c r="F290" s="278" t="s">
        <v>418</v>
      </c>
      <c r="G290" s="279"/>
      <c r="H290" s="279"/>
      <c r="I290" s="279"/>
      <c r="J290" s="173"/>
      <c r="K290" s="175">
        <v>32</v>
      </c>
      <c r="L290" s="173"/>
      <c r="M290" s="173"/>
      <c r="N290" s="173"/>
      <c r="O290" s="173"/>
      <c r="P290" s="173"/>
      <c r="Q290" s="173"/>
      <c r="R290" s="176"/>
      <c r="T290" s="177"/>
      <c r="U290" s="173"/>
      <c r="V290" s="173"/>
      <c r="W290" s="173"/>
      <c r="X290" s="173"/>
      <c r="Y290" s="173"/>
      <c r="Z290" s="173"/>
      <c r="AA290" s="178"/>
      <c r="AT290" s="179" t="s">
        <v>166</v>
      </c>
      <c r="AU290" s="179" t="s">
        <v>99</v>
      </c>
      <c r="AV290" s="10" t="s">
        <v>99</v>
      </c>
      <c r="AW290" s="10" t="s">
        <v>35</v>
      </c>
      <c r="AX290" s="10" t="s">
        <v>78</v>
      </c>
      <c r="AY290" s="179" t="s">
        <v>158</v>
      </c>
    </row>
    <row r="291" spans="2:65" s="11" customFormat="1" ht="16.5" customHeight="1">
      <c r="B291" s="180"/>
      <c r="C291" s="181"/>
      <c r="D291" s="181"/>
      <c r="E291" s="182" t="s">
        <v>22</v>
      </c>
      <c r="F291" s="280" t="s">
        <v>168</v>
      </c>
      <c r="G291" s="281"/>
      <c r="H291" s="281"/>
      <c r="I291" s="281"/>
      <c r="J291" s="181"/>
      <c r="K291" s="183">
        <v>80.989999999999995</v>
      </c>
      <c r="L291" s="181"/>
      <c r="M291" s="181"/>
      <c r="N291" s="181"/>
      <c r="O291" s="181"/>
      <c r="P291" s="181"/>
      <c r="Q291" s="181"/>
      <c r="R291" s="184"/>
      <c r="T291" s="185"/>
      <c r="U291" s="181"/>
      <c r="V291" s="181"/>
      <c r="W291" s="181"/>
      <c r="X291" s="181"/>
      <c r="Y291" s="181"/>
      <c r="Z291" s="181"/>
      <c r="AA291" s="186"/>
      <c r="AT291" s="187" t="s">
        <v>166</v>
      </c>
      <c r="AU291" s="187" t="s">
        <v>99</v>
      </c>
      <c r="AV291" s="11" t="s">
        <v>163</v>
      </c>
      <c r="AW291" s="11" t="s">
        <v>35</v>
      </c>
      <c r="AX291" s="11" t="s">
        <v>83</v>
      </c>
      <c r="AY291" s="187" t="s">
        <v>158</v>
      </c>
    </row>
    <row r="292" spans="2:65" s="1" customFormat="1" ht="25.5" customHeight="1">
      <c r="B292" s="38"/>
      <c r="C292" s="165" t="s">
        <v>419</v>
      </c>
      <c r="D292" s="165" t="s">
        <v>159</v>
      </c>
      <c r="E292" s="166" t="s">
        <v>420</v>
      </c>
      <c r="F292" s="272" t="s">
        <v>421</v>
      </c>
      <c r="G292" s="272"/>
      <c r="H292" s="272"/>
      <c r="I292" s="272"/>
      <c r="J292" s="167" t="s">
        <v>162</v>
      </c>
      <c r="K292" s="168">
        <v>80.989999999999995</v>
      </c>
      <c r="L292" s="273">
        <v>0</v>
      </c>
      <c r="M292" s="274"/>
      <c r="N292" s="275">
        <f>ROUND(L292*K292,2)</f>
        <v>0</v>
      </c>
      <c r="O292" s="275"/>
      <c r="P292" s="275"/>
      <c r="Q292" s="275"/>
      <c r="R292" s="40"/>
      <c r="T292" s="169" t="s">
        <v>22</v>
      </c>
      <c r="U292" s="47" t="s">
        <v>43</v>
      </c>
      <c r="V292" s="39"/>
      <c r="W292" s="170">
        <f>V292*K292</f>
        <v>0</v>
      </c>
      <c r="X292" s="170">
        <v>1.0500000000000001E-2</v>
      </c>
      <c r="Y292" s="170">
        <f>X292*K292</f>
        <v>0.85039500000000001</v>
      </c>
      <c r="Z292" s="170">
        <v>0</v>
      </c>
      <c r="AA292" s="171">
        <f>Z292*K292</f>
        <v>0</v>
      </c>
      <c r="AR292" s="22" t="s">
        <v>163</v>
      </c>
      <c r="AT292" s="22" t="s">
        <v>159</v>
      </c>
      <c r="AU292" s="22" t="s">
        <v>99</v>
      </c>
      <c r="AY292" s="22" t="s">
        <v>158</v>
      </c>
      <c r="BE292" s="108">
        <f>IF(U292="základní",N292,0)</f>
        <v>0</v>
      </c>
      <c r="BF292" s="108">
        <f>IF(U292="snížená",N292,0)</f>
        <v>0</v>
      </c>
      <c r="BG292" s="108">
        <f>IF(U292="zákl. přenesená",N292,0)</f>
        <v>0</v>
      </c>
      <c r="BH292" s="108">
        <f>IF(U292="sníž. přenesená",N292,0)</f>
        <v>0</v>
      </c>
      <c r="BI292" s="108">
        <f>IF(U292="nulová",N292,0)</f>
        <v>0</v>
      </c>
      <c r="BJ292" s="22" t="s">
        <v>83</v>
      </c>
      <c r="BK292" s="108">
        <f>ROUND(L292*K292,2)</f>
        <v>0</v>
      </c>
      <c r="BL292" s="22" t="s">
        <v>163</v>
      </c>
      <c r="BM292" s="22" t="s">
        <v>422</v>
      </c>
    </row>
    <row r="293" spans="2:65" s="1" customFormat="1" ht="25.5" customHeight="1">
      <c r="B293" s="38"/>
      <c r="C293" s="165" t="s">
        <v>423</v>
      </c>
      <c r="D293" s="165" t="s">
        <v>159</v>
      </c>
      <c r="E293" s="166" t="s">
        <v>424</v>
      </c>
      <c r="F293" s="272" t="s">
        <v>425</v>
      </c>
      <c r="G293" s="272"/>
      <c r="H293" s="272"/>
      <c r="I293" s="272"/>
      <c r="J293" s="167" t="s">
        <v>296</v>
      </c>
      <c r="K293" s="168">
        <v>1400.74</v>
      </c>
      <c r="L293" s="273">
        <v>0</v>
      </c>
      <c r="M293" s="274"/>
      <c r="N293" s="275">
        <f>ROUND(L293*K293,2)</f>
        <v>0</v>
      </c>
      <c r="O293" s="275"/>
      <c r="P293" s="275"/>
      <c r="Q293" s="275"/>
      <c r="R293" s="40"/>
      <c r="T293" s="169" t="s">
        <v>22</v>
      </c>
      <c r="U293" s="47" t="s">
        <v>43</v>
      </c>
      <c r="V293" s="39"/>
      <c r="W293" s="170">
        <f>V293*K293</f>
        <v>0</v>
      </c>
      <c r="X293" s="170">
        <v>0</v>
      </c>
      <c r="Y293" s="170">
        <f>X293*K293</f>
        <v>0</v>
      </c>
      <c r="Z293" s="170">
        <v>0</v>
      </c>
      <c r="AA293" s="171">
        <f>Z293*K293</f>
        <v>0</v>
      </c>
      <c r="AR293" s="22" t="s">
        <v>163</v>
      </c>
      <c r="AT293" s="22" t="s">
        <v>159</v>
      </c>
      <c r="AU293" s="22" t="s">
        <v>99</v>
      </c>
      <c r="AY293" s="22" t="s">
        <v>158</v>
      </c>
      <c r="BE293" s="108">
        <f>IF(U293="základní",N293,0)</f>
        <v>0</v>
      </c>
      <c r="BF293" s="108">
        <f>IF(U293="snížená",N293,0)</f>
        <v>0</v>
      </c>
      <c r="BG293" s="108">
        <f>IF(U293="zákl. přenesená",N293,0)</f>
        <v>0</v>
      </c>
      <c r="BH293" s="108">
        <f>IF(U293="sníž. přenesená",N293,0)</f>
        <v>0</v>
      </c>
      <c r="BI293" s="108">
        <f>IF(U293="nulová",N293,0)</f>
        <v>0</v>
      </c>
      <c r="BJ293" s="22" t="s">
        <v>83</v>
      </c>
      <c r="BK293" s="108">
        <f>ROUND(L293*K293,2)</f>
        <v>0</v>
      </c>
      <c r="BL293" s="22" t="s">
        <v>163</v>
      </c>
      <c r="BM293" s="22" t="s">
        <v>426</v>
      </c>
    </row>
    <row r="294" spans="2:65" s="12" customFormat="1" ht="16.5" customHeight="1">
      <c r="B294" s="188"/>
      <c r="C294" s="189"/>
      <c r="D294" s="189"/>
      <c r="E294" s="190" t="s">
        <v>22</v>
      </c>
      <c r="F294" s="282" t="s">
        <v>427</v>
      </c>
      <c r="G294" s="283"/>
      <c r="H294" s="283"/>
      <c r="I294" s="283"/>
      <c r="J294" s="189"/>
      <c r="K294" s="190" t="s">
        <v>22</v>
      </c>
      <c r="L294" s="189"/>
      <c r="M294" s="189"/>
      <c r="N294" s="189"/>
      <c r="O294" s="189"/>
      <c r="P294" s="189"/>
      <c r="Q294" s="189"/>
      <c r="R294" s="191"/>
      <c r="T294" s="192"/>
      <c r="U294" s="189"/>
      <c r="V294" s="189"/>
      <c r="W294" s="189"/>
      <c r="X294" s="189"/>
      <c r="Y294" s="189"/>
      <c r="Z294" s="189"/>
      <c r="AA294" s="193"/>
      <c r="AT294" s="194" t="s">
        <v>166</v>
      </c>
      <c r="AU294" s="194" t="s">
        <v>99</v>
      </c>
      <c r="AV294" s="12" t="s">
        <v>83</v>
      </c>
      <c r="AW294" s="12" t="s">
        <v>35</v>
      </c>
      <c r="AX294" s="12" t="s">
        <v>78</v>
      </c>
      <c r="AY294" s="194" t="s">
        <v>158</v>
      </c>
    </row>
    <row r="295" spans="2:65" s="10" customFormat="1" ht="16.5" customHeight="1">
      <c r="B295" s="172"/>
      <c r="C295" s="173"/>
      <c r="D295" s="173"/>
      <c r="E295" s="174" t="s">
        <v>22</v>
      </c>
      <c r="F295" s="278" t="s">
        <v>428</v>
      </c>
      <c r="G295" s="279"/>
      <c r="H295" s="279"/>
      <c r="I295" s="279"/>
      <c r="J295" s="173"/>
      <c r="K295" s="175">
        <v>78.400000000000006</v>
      </c>
      <c r="L295" s="173"/>
      <c r="M295" s="173"/>
      <c r="N295" s="173"/>
      <c r="O295" s="173"/>
      <c r="P295" s="173"/>
      <c r="Q295" s="173"/>
      <c r="R295" s="176"/>
      <c r="T295" s="177"/>
      <c r="U295" s="173"/>
      <c r="V295" s="173"/>
      <c r="W295" s="173"/>
      <c r="X295" s="173"/>
      <c r="Y295" s="173"/>
      <c r="Z295" s="173"/>
      <c r="AA295" s="178"/>
      <c r="AT295" s="179" t="s">
        <v>166</v>
      </c>
      <c r="AU295" s="179" t="s">
        <v>99</v>
      </c>
      <c r="AV295" s="10" t="s">
        <v>99</v>
      </c>
      <c r="AW295" s="10" t="s">
        <v>35</v>
      </c>
      <c r="AX295" s="10" t="s">
        <v>78</v>
      </c>
      <c r="AY295" s="179" t="s">
        <v>158</v>
      </c>
    </row>
    <row r="296" spans="2:65" s="10" customFormat="1" ht="16.5" customHeight="1">
      <c r="B296" s="172"/>
      <c r="C296" s="173"/>
      <c r="D296" s="173"/>
      <c r="E296" s="174" t="s">
        <v>22</v>
      </c>
      <c r="F296" s="278" t="s">
        <v>429</v>
      </c>
      <c r="G296" s="279"/>
      <c r="H296" s="279"/>
      <c r="I296" s="279"/>
      <c r="J296" s="173"/>
      <c r="K296" s="175">
        <v>112.16</v>
      </c>
      <c r="L296" s="173"/>
      <c r="M296" s="173"/>
      <c r="N296" s="173"/>
      <c r="O296" s="173"/>
      <c r="P296" s="173"/>
      <c r="Q296" s="173"/>
      <c r="R296" s="176"/>
      <c r="T296" s="177"/>
      <c r="U296" s="173"/>
      <c r="V296" s="173"/>
      <c r="W296" s="173"/>
      <c r="X296" s="173"/>
      <c r="Y296" s="173"/>
      <c r="Z296" s="173"/>
      <c r="AA296" s="178"/>
      <c r="AT296" s="179" t="s">
        <v>166</v>
      </c>
      <c r="AU296" s="179" t="s">
        <v>99</v>
      </c>
      <c r="AV296" s="10" t="s">
        <v>99</v>
      </c>
      <c r="AW296" s="10" t="s">
        <v>35</v>
      </c>
      <c r="AX296" s="10" t="s">
        <v>78</v>
      </c>
      <c r="AY296" s="179" t="s">
        <v>158</v>
      </c>
    </row>
    <row r="297" spans="2:65" s="10" customFormat="1" ht="16.5" customHeight="1">
      <c r="B297" s="172"/>
      <c r="C297" s="173"/>
      <c r="D297" s="173"/>
      <c r="E297" s="174" t="s">
        <v>22</v>
      </c>
      <c r="F297" s="278" t="s">
        <v>430</v>
      </c>
      <c r="G297" s="279"/>
      <c r="H297" s="279"/>
      <c r="I297" s="279"/>
      <c r="J297" s="173"/>
      <c r="K297" s="175">
        <v>188.8</v>
      </c>
      <c r="L297" s="173"/>
      <c r="M297" s="173"/>
      <c r="N297" s="173"/>
      <c r="O297" s="173"/>
      <c r="P297" s="173"/>
      <c r="Q297" s="173"/>
      <c r="R297" s="176"/>
      <c r="T297" s="177"/>
      <c r="U297" s="173"/>
      <c r="V297" s="173"/>
      <c r="W297" s="173"/>
      <c r="X297" s="173"/>
      <c r="Y297" s="173"/>
      <c r="Z297" s="173"/>
      <c r="AA297" s="178"/>
      <c r="AT297" s="179" t="s">
        <v>166</v>
      </c>
      <c r="AU297" s="179" t="s">
        <v>99</v>
      </c>
      <c r="AV297" s="10" t="s">
        <v>99</v>
      </c>
      <c r="AW297" s="10" t="s">
        <v>35</v>
      </c>
      <c r="AX297" s="10" t="s">
        <v>78</v>
      </c>
      <c r="AY297" s="179" t="s">
        <v>158</v>
      </c>
    </row>
    <row r="298" spans="2:65" s="10" customFormat="1" ht="16.5" customHeight="1">
      <c r="B298" s="172"/>
      <c r="C298" s="173"/>
      <c r="D298" s="173"/>
      <c r="E298" s="174" t="s">
        <v>22</v>
      </c>
      <c r="F298" s="278" t="s">
        <v>431</v>
      </c>
      <c r="G298" s="279"/>
      <c r="H298" s="279"/>
      <c r="I298" s="279"/>
      <c r="J298" s="173"/>
      <c r="K298" s="175">
        <v>272</v>
      </c>
      <c r="L298" s="173"/>
      <c r="M298" s="173"/>
      <c r="N298" s="173"/>
      <c r="O298" s="173"/>
      <c r="P298" s="173"/>
      <c r="Q298" s="173"/>
      <c r="R298" s="176"/>
      <c r="T298" s="177"/>
      <c r="U298" s="173"/>
      <c r="V298" s="173"/>
      <c r="W298" s="173"/>
      <c r="X298" s="173"/>
      <c r="Y298" s="173"/>
      <c r="Z298" s="173"/>
      <c r="AA298" s="178"/>
      <c r="AT298" s="179" t="s">
        <v>166</v>
      </c>
      <c r="AU298" s="179" t="s">
        <v>99</v>
      </c>
      <c r="AV298" s="10" t="s">
        <v>99</v>
      </c>
      <c r="AW298" s="10" t="s">
        <v>35</v>
      </c>
      <c r="AX298" s="10" t="s">
        <v>78</v>
      </c>
      <c r="AY298" s="179" t="s">
        <v>158</v>
      </c>
    </row>
    <row r="299" spans="2:65" s="10" customFormat="1" ht="16.5" customHeight="1">
      <c r="B299" s="172"/>
      <c r="C299" s="173"/>
      <c r="D299" s="173"/>
      <c r="E299" s="174" t="s">
        <v>22</v>
      </c>
      <c r="F299" s="278" t="s">
        <v>432</v>
      </c>
      <c r="G299" s="279"/>
      <c r="H299" s="279"/>
      <c r="I299" s="279"/>
      <c r="J299" s="173"/>
      <c r="K299" s="175">
        <v>67.98</v>
      </c>
      <c r="L299" s="173"/>
      <c r="M299" s="173"/>
      <c r="N299" s="173"/>
      <c r="O299" s="173"/>
      <c r="P299" s="173"/>
      <c r="Q299" s="173"/>
      <c r="R299" s="176"/>
      <c r="T299" s="177"/>
      <c r="U299" s="173"/>
      <c r="V299" s="173"/>
      <c r="W299" s="173"/>
      <c r="X299" s="173"/>
      <c r="Y299" s="173"/>
      <c r="Z299" s="173"/>
      <c r="AA299" s="178"/>
      <c r="AT299" s="179" t="s">
        <v>166</v>
      </c>
      <c r="AU299" s="179" t="s">
        <v>99</v>
      </c>
      <c r="AV299" s="10" t="s">
        <v>99</v>
      </c>
      <c r="AW299" s="10" t="s">
        <v>35</v>
      </c>
      <c r="AX299" s="10" t="s">
        <v>78</v>
      </c>
      <c r="AY299" s="179" t="s">
        <v>158</v>
      </c>
    </row>
    <row r="300" spans="2:65" s="10" customFormat="1" ht="16.5" customHeight="1">
      <c r="B300" s="172"/>
      <c r="C300" s="173"/>
      <c r="D300" s="173"/>
      <c r="E300" s="174" t="s">
        <v>22</v>
      </c>
      <c r="F300" s="278" t="s">
        <v>433</v>
      </c>
      <c r="G300" s="279"/>
      <c r="H300" s="279"/>
      <c r="I300" s="279"/>
      <c r="J300" s="173"/>
      <c r="K300" s="175">
        <v>17.600000000000001</v>
      </c>
      <c r="L300" s="173"/>
      <c r="M300" s="173"/>
      <c r="N300" s="173"/>
      <c r="O300" s="173"/>
      <c r="P300" s="173"/>
      <c r="Q300" s="173"/>
      <c r="R300" s="176"/>
      <c r="T300" s="177"/>
      <c r="U300" s="173"/>
      <c r="V300" s="173"/>
      <c r="W300" s="173"/>
      <c r="X300" s="173"/>
      <c r="Y300" s="173"/>
      <c r="Z300" s="173"/>
      <c r="AA300" s="178"/>
      <c r="AT300" s="179" t="s">
        <v>166</v>
      </c>
      <c r="AU300" s="179" t="s">
        <v>99</v>
      </c>
      <c r="AV300" s="10" t="s">
        <v>99</v>
      </c>
      <c r="AW300" s="10" t="s">
        <v>35</v>
      </c>
      <c r="AX300" s="10" t="s">
        <v>78</v>
      </c>
      <c r="AY300" s="179" t="s">
        <v>158</v>
      </c>
    </row>
    <row r="301" spans="2:65" s="10" customFormat="1" ht="16.5" customHeight="1">
      <c r="B301" s="172"/>
      <c r="C301" s="173"/>
      <c r="D301" s="173"/>
      <c r="E301" s="174" t="s">
        <v>22</v>
      </c>
      <c r="F301" s="278" t="s">
        <v>434</v>
      </c>
      <c r="G301" s="279"/>
      <c r="H301" s="279"/>
      <c r="I301" s="279"/>
      <c r="J301" s="173"/>
      <c r="K301" s="175">
        <v>63.8</v>
      </c>
      <c r="L301" s="173"/>
      <c r="M301" s="173"/>
      <c r="N301" s="173"/>
      <c r="O301" s="173"/>
      <c r="P301" s="173"/>
      <c r="Q301" s="173"/>
      <c r="R301" s="176"/>
      <c r="T301" s="177"/>
      <c r="U301" s="173"/>
      <c r="V301" s="173"/>
      <c r="W301" s="173"/>
      <c r="X301" s="173"/>
      <c r="Y301" s="173"/>
      <c r="Z301" s="173"/>
      <c r="AA301" s="178"/>
      <c r="AT301" s="179" t="s">
        <v>166</v>
      </c>
      <c r="AU301" s="179" t="s">
        <v>99</v>
      </c>
      <c r="AV301" s="10" t="s">
        <v>99</v>
      </c>
      <c r="AW301" s="10" t="s">
        <v>35</v>
      </c>
      <c r="AX301" s="10" t="s">
        <v>78</v>
      </c>
      <c r="AY301" s="179" t="s">
        <v>158</v>
      </c>
    </row>
    <row r="302" spans="2:65" s="12" customFormat="1" ht="16.5" customHeight="1">
      <c r="B302" s="188"/>
      <c r="C302" s="189"/>
      <c r="D302" s="189"/>
      <c r="E302" s="190" t="s">
        <v>22</v>
      </c>
      <c r="F302" s="284" t="s">
        <v>435</v>
      </c>
      <c r="G302" s="285"/>
      <c r="H302" s="285"/>
      <c r="I302" s="285"/>
      <c r="J302" s="189"/>
      <c r="K302" s="190" t="s">
        <v>22</v>
      </c>
      <c r="L302" s="189"/>
      <c r="M302" s="189"/>
      <c r="N302" s="189"/>
      <c r="O302" s="189"/>
      <c r="P302" s="189"/>
      <c r="Q302" s="189"/>
      <c r="R302" s="191"/>
      <c r="T302" s="192"/>
      <c r="U302" s="189"/>
      <c r="V302" s="189"/>
      <c r="W302" s="189"/>
      <c r="X302" s="189"/>
      <c r="Y302" s="189"/>
      <c r="Z302" s="189"/>
      <c r="AA302" s="193"/>
      <c r="AT302" s="194" t="s">
        <v>166</v>
      </c>
      <c r="AU302" s="194" t="s">
        <v>99</v>
      </c>
      <c r="AV302" s="12" t="s">
        <v>83</v>
      </c>
      <c r="AW302" s="12" t="s">
        <v>35</v>
      </c>
      <c r="AX302" s="12" t="s">
        <v>78</v>
      </c>
      <c r="AY302" s="194" t="s">
        <v>158</v>
      </c>
    </row>
    <row r="303" spans="2:65" s="10" customFormat="1" ht="16.5" customHeight="1">
      <c r="B303" s="172"/>
      <c r="C303" s="173"/>
      <c r="D303" s="173"/>
      <c r="E303" s="174" t="s">
        <v>22</v>
      </c>
      <c r="F303" s="278" t="s">
        <v>436</v>
      </c>
      <c r="G303" s="279"/>
      <c r="H303" s="279"/>
      <c r="I303" s="279"/>
      <c r="J303" s="173"/>
      <c r="K303" s="175">
        <v>350</v>
      </c>
      <c r="L303" s="173"/>
      <c r="M303" s="173"/>
      <c r="N303" s="173"/>
      <c r="O303" s="173"/>
      <c r="P303" s="173"/>
      <c r="Q303" s="173"/>
      <c r="R303" s="176"/>
      <c r="T303" s="177"/>
      <c r="U303" s="173"/>
      <c r="V303" s="173"/>
      <c r="W303" s="173"/>
      <c r="X303" s="173"/>
      <c r="Y303" s="173"/>
      <c r="Z303" s="173"/>
      <c r="AA303" s="178"/>
      <c r="AT303" s="179" t="s">
        <v>166</v>
      </c>
      <c r="AU303" s="179" t="s">
        <v>99</v>
      </c>
      <c r="AV303" s="10" t="s">
        <v>99</v>
      </c>
      <c r="AW303" s="10" t="s">
        <v>35</v>
      </c>
      <c r="AX303" s="10" t="s">
        <v>78</v>
      </c>
      <c r="AY303" s="179" t="s">
        <v>158</v>
      </c>
    </row>
    <row r="304" spans="2:65" s="12" customFormat="1" ht="16.5" customHeight="1">
      <c r="B304" s="188"/>
      <c r="C304" s="189"/>
      <c r="D304" s="189"/>
      <c r="E304" s="190" t="s">
        <v>22</v>
      </c>
      <c r="F304" s="284" t="s">
        <v>437</v>
      </c>
      <c r="G304" s="285"/>
      <c r="H304" s="285"/>
      <c r="I304" s="285"/>
      <c r="J304" s="189"/>
      <c r="K304" s="190" t="s">
        <v>22</v>
      </c>
      <c r="L304" s="189"/>
      <c r="M304" s="189"/>
      <c r="N304" s="189"/>
      <c r="O304" s="189"/>
      <c r="P304" s="189"/>
      <c r="Q304" s="189"/>
      <c r="R304" s="191"/>
      <c r="T304" s="192"/>
      <c r="U304" s="189"/>
      <c r="V304" s="189"/>
      <c r="W304" s="189"/>
      <c r="X304" s="189"/>
      <c r="Y304" s="189"/>
      <c r="Z304" s="189"/>
      <c r="AA304" s="193"/>
      <c r="AT304" s="194" t="s">
        <v>166</v>
      </c>
      <c r="AU304" s="194" t="s">
        <v>99</v>
      </c>
      <c r="AV304" s="12" t="s">
        <v>83</v>
      </c>
      <c r="AW304" s="12" t="s">
        <v>35</v>
      </c>
      <c r="AX304" s="12" t="s">
        <v>78</v>
      </c>
      <c r="AY304" s="194" t="s">
        <v>158</v>
      </c>
    </row>
    <row r="305" spans="2:65" s="10" customFormat="1" ht="16.5" customHeight="1">
      <c r="B305" s="172"/>
      <c r="C305" s="173"/>
      <c r="D305" s="173"/>
      <c r="E305" s="174" t="s">
        <v>22</v>
      </c>
      <c r="F305" s="278" t="s">
        <v>438</v>
      </c>
      <c r="G305" s="279"/>
      <c r="H305" s="279"/>
      <c r="I305" s="279"/>
      <c r="J305" s="173"/>
      <c r="K305" s="175">
        <v>250</v>
      </c>
      <c r="L305" s="173"/>
      <c r="M305" s="173"/>
      <c r="N305" s="173"/>
      <c r="O305" s="173"/>
      <c r="P305" s="173"/>
      <c r="Q305" s="173"/>
      <c r="R305" s="176"/>
      <c r="T305" s="177"/>
      <c r="U305" s="173"/>
      <c r="V305" s="173"/>
      <c r="W305" s="173"/>
      <c r="X305" s="173"/>
      <c r="Y305" s="173"/>
      <c r="Z305" s="173"/>
      <c r="AA305" s="178"/>
      <c r="AT305" s="179" t="s">
        <v>166</v>
      </c>
      <c r="AU305" s="179" t="s">
        <v>99</v>
      </c>
      <c r="AV305" s="10" t="s">
        <v>99</v>
      </c>
      <c r="AW305" s="10" t="s">
        <v>35</v>
      </c>
      <c r="AX305" s="10" t="s">
        <v>78</v>
      </c>
      <c r="AY305" s="179" t="s">
        <v>158</v>
      </c>
    </row>
    <row r="306" spans="2:65" s="11" customFormat="1" ht="16.5" customHeight="1">
      <c r="B306" s="180"/>
      <c r="C306" s="181"/>
      <c r="D306" s="181"/>
      <c r="E306" s="182" t="s">
        <v>22</v>
      </c>
      <c r="F306" s="280" t="s">
        <v>168</v>
      </c>
      <c r="G306" s="281"/>
      <c r="H306" s="281"/>
      <c r="I306" s="281"/>
      <c r="J306" s="181"/>
      <c r="K306" s="183">
        <v>1400.74</v>
      </c>
      <c r="L306" s="181"/>
      <c r="M306" s="181"/>
      <c r="N306" s="181"/>
      <c r="O306" s="181"/>
      <c r="P306" s="181"/>
      <c r="Q306" s="181"/>
      <c r="R306" s="184"/>
      <c r="T306" s="185"/>
      <c r="U306" s="181"/>
      <c r="V306" s="181"/>
      <c r="W306" s="181"/>
      <c r="X306" s="181"/>
      <c r="Y306" s="181"/>
      <c r="Z306" s="181"/>
      <c r="AA306" s="186"/>
      <c r="AT306" s="187" t="s">
        <v>166</v>
      </c>
      <c r="AU306" s="187" t="s">
        <v>99</v>
      </c>
      <c r="AV306" s="11" t="s">
        <v>163</v>
      </c>
      <c r="AW306" s="11" t="s">
        <v>35</v>
      </c>
      <c r="AX306" s="11" t="s">
        <v>83</v>
      </c>
      <c r="AY306" s="187" t="s">
        <v>158</v>
      </c>
    </row>
    <row r="307" spans="2:65" s="1" customFormat="1" ht="25.5" customHeight="1">
      <c r="B307" s="38"/>
      <c r="C307" s="195" t="s">
        <v>439</v>
      </c>
      <c r="D307" s="195" t="s">
        <v>283</v>
      </c>
      <c r="E307" s="196" t="s">
        <v>440</v>
      </c>
      <c r="F307" s="286" t="s">
        <v>441</v>
      </c>
      <c r="G307" s="286"/>
      <c r="H307" s="286"/>
      <c r="I307" s="286"/>
      <c r="J307" s="197" t="s">
        <v>296</v>
      </c>
      <c r="K307" s="198">
        <v>1470.777</v>
      </c>
      <c r="L307" s="287">
        <v>0</v>
      </c>
      <c r="M307" s="288"/>
      <c r="N307" s="289">
        <f>ROUND(L307*K307,2)</f>
        <v>0</v>
      </c>
      <c r="O307" s="275"/>
      <c r="P307" s="275"/>
      <c r="Q307" s="275"/>
      <c r="R307" s="40"/>
      <c r="T307" s="169" t="s">
        <v>22</v>
      </c>
      <c r="U307" s="47" t="s">
        <v>43</v>
      </c>
      <c r="V307" s="39"/>
      <c r="W307" s="170">
        <f>V307*K307</f>
        <v>0</v>
      </c>
      <c r="X307" s="170">
        <v>3.0000000000000001E-5</v>
      </c>
      <c r="Y307" s="170">
        <f>X307*K307</f>
        <v>4.4123310000000006E-2</v>
      </c>
      <c r="Z307" s="170">
        <v>0</v>
      </c>
      <c r="AA307" s="171">
        <f>Z307*K307</f>
        <v>0</v>
      </c>
      <c r="AR307" s="22" t="s">
        <v>197</v>
      </c>
      <c r="AT307" s="22" t="s">
        <v>283</v>
      </c>
      <c r="AU307" s="22" t="s">
        <v>99</v>
      </c>
      <c r="AY307" s="22" t="s">
        <v>158</v>
      </c>
      <c r="BE307" s="108">
        <f>IF(U307="základní",N307,0)</f>
        <v>0</v>
      </c>
      <c r="BF307" s="108">
        <f>IF(U307="snížená",N307,0)</f>
        <v>0</v>
      </c>
      <c r="BG307" s="108">
        <f>IF(U307="zákl. přenesená",N307,0)</f>
        <v>0</v>
      </c>
      <c r="BH307" s="108">
        <f>IF(U307="sníž. přenesená",N307,0)</f>
        <v>0</v>
      </c>
      <c r="BI307" s="108">
        <f>IF(U307="nulová",N307,0)</f>
        <v>0</v>
      </c>
      <c r="BJ307" s="22" t="s">
        <v>83</v>
      </c>
      <c r="BK307" s="108">
        <f>ROUND(L307*K307,2)</f>
        <v>0</v>
      </c>
      <c r="BL307" s="22" t="s">
        <v>163</v>
      </c>
      <c r="BM307" s="22" t="s">
        <v>442</v>
      </c>
    </row>
    <row r="308" spans="2:65" s="1" customFormat="1" ht="25.5" customHeight="1">
      <c r="B308" s="38"/>
      <c r="C308" s="165" t="s">
        <v>403</v>
      </c>
      <c r="D308" s="165" t="s">
        <v>159</v>
      </c>
      <c r="E308" s="166" t="s">
        <v>443</v>
      </c>
      <c r="F308" s="272" t="s">
        <v>444</v>
      </c>
      <c r="G308" s="272"/>
      <c r="H308" s="272"/>
      <c r="I308" s="272"/>
      <c r="J308" s="167" t="s">
        <v>296</v>
      </c>
      <c r="K308" s="168">
        <v>642.97</v>
      </c>
      <c r="L308" s="273">
        <v>0</v>
      </c>
      <c r="M308" s="274"/>
      <c r="N308" s="275">
        <f>ROUND(L308*K308,2)</f>
        <v>0</v>
      </c>
      <c r="O308" s="275"/>
      <c r="P308" s="275"/>
      <c r="Q308" s="275"/>
      <c r="R308" s="40"/>
      <c r="T308" s="169" t="s">
        <v>22</v>
      </c>
      <c r="U308" s="47" t="s">
        <v>43</v>
      </c>
      <c r="V308" s="39"/>
      <c r="W308" s="170">
        <f>V308*K308</f>
        <v>0</v>
      </c>
      <c r="X308" s="170">
        <v>0</v>
      </c>
      <c r="Y308" s="170">
        <f>X308*K308</f>
        <v>0</v>
      </c>
      <c r="Z308" s="170">
        <v>0</v>
      </c>
      <c r="AA308" s="171">
        <f>Z308*K308</f>
        <v>0</v>
      </c>
      <c r="AR308" s="22" t="s">
        <v>163</v>
      </c>
      <c r="AT308" s="22" t="s">
        <v>159</v>
      </c>
      <c r="AU308" s="22" t="s">
        <v>99</v>
      </c>
      <c r="AY308" s="22" t="s">
        <v>158</v>
      </c>
      <c r="BE308" s="108">
        <f>IF(U308="základní",N308,0)</f>
        <v>0</v>
      </c>
      <c r="BF308" s="108">
        <f>IF(U308="snížená",N308,0)</f>
        <v>0</v>
      </c>
      <c r="BG308" s="108">
        <f>IF(U308="zákl. přenesená",N308,0)</f>
        <v>0</v>
      </c>
      <c r="BH308" s="108">
        <f>IF(U308="sníž. přenesená",N308,0)</f>
        <v>0</v>
      </c>
      <c r="BI308" s="108">
        <f>IF(U308="nulová",N308,0)</f>
        <v>0</v>
      </c>
      <c r="BJ308" s="22" t="s">
        <v>83</v>
      </c>
      <c r="BK308" s="108">
        <f>ROUND(L308*K308,2)</f>
        <v>0</v>
      </c>
      <c r="BL308" s="22" t="s">
        <v>163</v>
      </c>
      <c r="BM308" s="22" t="s">
        <v>445</v>
      </c>
    </row>
    <row r="309" spans="2:65" s="10" customFormat="1" ht="25.5" customHeight="1">
      <c r="B309" s="172"/>
      <c r="C309" s="173"/>
      <c r="D309" s="173"/>
      <c r="E309" s="174" t="s">
        <v>22</v>
      </c>
      <c r="F309" s="276" t="s">
        <v>392</v>
      </c>
      <c r="G309" s="277"/>
      <c r="H309" s="277"/>
      <c r="I309" s="277"/>
      <c r="J309" s="173"/>
      <c r="K309" s="175">
        <v>89.82</v>
      </c>
      <c r="L309" s="173"/>
      <c r="M309" s="173"/>
      <c r="N309" s="173"/>
      <c r="O309" s="173"/>
      <c r="P309" s="173"/>
      <c r="Q309" s="173"/>
      <c r="R309" s="176"/>
      <c r="T309" s="177"/>
      <c r="U309" s="173"/>
      <c r="V309" s="173"/>
      <c r="W309" s="173"/>
      <c r="X309" s="173"/>
      <c r="Y309" s="173"/>
      <c r="Z309" s="173"/>
      <c r="AA309" s="178"/>
      <c r="AT309" s="179" t="s">
        <v>166</v>
      </c>
      <c r="AU309" s="179" t="s">
        <v>99</v>
      </c>
      <c r="AV309" s="10" t="s">
        <v>99</v>
      </c>
      <c r="AW309" s="10" t="s">
        <v>35</v>
      </c>
      <c r="AX309" s="10" t="s">
        <v>78</v>
      </c>
      <c r="AY309" s="179" t="s">
        <v>158</v>
      </c>
    </row>
    <row r="310" spans="2:65" s="10" customFormat="1" ht="25.5" customHeight="1">
      <c r="B310" s="172"/>
      <c r="C310" s="173"/>
      <c r="D310" s="173"/>
      <c r="E310" s="174" t="s">
        <v>22</v>
      </c>
      <c r="F310" s="278" t="s">
        <v>393</v>
      </c>
      <c r="G310" s="279"/>
      <c r="H310" s="279"/>
      <c r="I310" s="279"/>
      <c r="J310" s="173"/>
      <c r="K310" s="175">
        <v>37.799999999999997</v>
      </c>
      <c r="L310" s="173"/>
      <c r="M310" s="173"/>
      <c r="N310" s="173"/>
      <c r="O310" s="173"/>
      <c r="P310" s="173"/>
      <c r="Q310" s="173"/>
      <c r="R310" s="176"/>
      <c r="T310" s="177"/>
      <c r="U310" s="173"/>
      <c r="V310" s="173"/>
      <c r="W310" s="173"/>
      <c r="X310" s="173"/>
      <c r="Y310" s="173"/>
      <c r="Z310" s="173"/>
      <c r="AA310" s="178"/>
      <c r="AT310" s="179" t="s">
        <v>166</v>
      </c>
      <c r="AU310" s="179" t="s">
        <v>99</v>
      </c>
      <c r="AV310" s="10" t="s">
        <v>99</v>
      </c>
      <c r="AW310" s="10" t="s">
        <v>35</v>
      </c>
      <c r="AX310" s="10" t="s">
        <v>78</v>
      </c>
      <c r="AY310" s="179" t="s">
        <v>158</v>
      </c>
    </row>
    <row r="311" spans="2:65" s="10" customFormat="1" ht="25.5" customHeight="1">
      <c r="B311" s="172"/>
      <c r="C311" s="173"/>
      <c r="D311" s="173"/>
      <c r="E311" s="174" t="s">
        <v>22</v>
      </c>
      <c r="F311" s="278" t="s">
        <v>394</v>
      </c>
      <c r="G311" s="279"/>
      <c r="H311" s="279"/>
      <c r="I311" s="279"/>
      <c r="J311" s="173"/>
      <c r="K311" s="175">
        <v>116.16</v>
      </c>
      <c r="L311" s="173"/>
      <c r="M311" s="173"/>
      <c r="N311" s="173"/>
      <c r="O311" s="173"/>
      <c r="P311" s="173"/>
      <c r="Q311" s="173"/>
      <c r="R311" s="176"/>
      <c r="T311" s="177"/>
      <c r="U311" s="173"/>
      <c r="V311" s="173"/>
      <c r="W311" s="173"/>
      <c r="X311" s="173"/>
      <c r="Y311" s="173"/>
      <c r="Z311" s="173"/>
      <c r="AA311" s="178"/>
      <c r="AT311" s="179" t="s">
        <v>166</v>
      </c>
      <c r="AU311" s="179" t="s">
        <v>99</v>
      </c>
      <c r="AV311" s="10" t="s">
        <v>99</v>
      </c>
      <c r="AW311" s="10" t="s">
        <v>35</v>
      </c>
      <c r="AX311" s="10" t="s">
        <v>78</v>
      </c>
      <c r="AY311" s="179" t="s">
        <v>158</v>
      </c>
    </row>
    <row r="312" spans="2:65" s="10" customFormat="1" ht="16.5" customHeight="1">
      <c r="B312" s="172"/>
      <c r="C312" s="173"/>
      <c r="D312" s="173"/>
      <c r="E312" s="174" t="s">
        <v>22</v>
      </c>
      <c r="F312" s="278" t="s">
        <v>395</v>
      </c>
      <c r="G312" s="279"/>
      <c r="H312" s="279"/>
      <c r="I312" s="279"/>
      <c r="J312" s="173"/>
      <c r="K312" s="175">
        <v>24.6</v>
      </c>
      <c r="L312" s="173"/>
      <c r="M312" s="173"/>
      <c r="N312" s="173"/>
      <c r="O312" s="173"/>
      <c r="P312" s="173"/>
      <c r="Q312" s="173"/>
      <c r="R312" s="176"/>
      <c r="T312" s="177"/>
      <c r="U312" s="173"/>
      <c r="V312" s="173"/>
      <c r="W312" s="173"/>
      <c r="X312" s="173"/>
      <c r="Y312" s="173"/>
      <c r="Z312" s="173"/>
      <c r="AA312" s="178"/>
      <c r="AT312" s="179" t="s">
        <v>166</v>
      </c>
      <c r="AU312" s="179" t="s">
        <v>99</v>
      </c>
      <c r="AV312" s="10" t="s">
        <v>99</v>
      </c>
      <c r="AW312" s="10" t="s">
        <v>35</v>
      </c>
      <c r="AX312" s="10" t="s">
        <v>78</v>
      </c>
      <c r="AY312" s="179" t="s">
        <v>158</v>
      </c>
    </row>
    <row r="313" spans="2:65" s="10" customFormat="1" ht="25.5" customHeight="1">
      <c r="B313" s="172"/>
      <c r="C313" s="173"/>
      <c r="D313" s="173"/>
      <c r="E313" s="174" t="s">
        <v>22</v>
      </c>
      <c r="F313" s="278" t="s">
        <v>396</v>
      </c>
      <c r="G313" s="279"/>
      <c r="H313" s="279"/>
      <c r="I313" s="279"/>
      <c r="J313" s="173"/>
      <c r="K313" s="175">
        <v>32.024999999999999</v>
      </c>
      <c r="L313" s="173"/>
      <c r="M313" s="173"/>
      <c r="N313" s="173"/>
      <c r="O313" s="173"/>
      <c r="P313" s="173"/>
      <c r="Q313" s="173"/>
      <c r="R313" s="176"/>
      <c r="T313" s="177"/>
      <c r="U313" s="173"/>
      <c r="V313" s="173"/>
      <c r="W313" s="173"/>
      <c r="X313" s="173"/>
      <c r="Y313" s="173"/>
      <c r="Z313" s="173"/>
      <c r="AA313" s="178"/>
      <c r="AT313" s="179" t="s">
        <v>166</v>
      </c>
      <c r="AU313" s="179" t="s">
        <v>99</v>
      </c>
      <c r="AV313" s="10" t="s">
        <v>99</v>
      </c>
      <c r="AW313" s="10" t="s">
        <v>35</v>
      </c>
      <c r="AX313" s="10" t="s">
        <v>78</v>
      </c>
      <c r="AY313" s="179" t="s">
        <v>158</v>
      </c>
    </row>
    <row r="314" spans="2:65" s="10" customFormat="1" ht="16.5" customHeight="1">
      <c r="B314" s="172"/>
      <c r="C314" s="173"/>
      <c r="D314" s="173"/>
      <c r="E314" s="174" t="s">
        <v>22</v>
      </c>
      <c r="F314" s="278" t="s">
        <v>397</v>
      </c>
      <c r="G314" s="279"/>
      <c r="H314" s="279"/>
      <c r="I314" s="279"/>
      <c r="J314" s="173"/>
      <c r="K314" s="175">
        <v>21.08</v>
      </c>
      <c r="L314" s="173"/>
      <c r="M314" s="173"/>
      <c r="N314" s="173"/>
      <c r="O314" s="173"/>
      <c r="P314" s="173"/>
      <c r="Q314" s="173"/>
      <c r="R314" s="176"/>
      <c r="T314" s="177"/>
      <c r="U314" s="173"/>
      <c r="V314" s="173"/>
      <c r="W314" s="173"/>
      <c r="X314" s="173"/>
      <c r="Y314" s="173"/>
      <c r="Z314" s="173"/>
      <c r="AA314" s="178"/>
      <c r="AT314" s="179" t="s">
        <v>166</v>
      </c>
      <c r="AU314" s="179" t="s">
        <v>99</v>
      </c>
      <c r="AV314" s="10" t="s">
        <v>99</v>
      </c>
      <c r="AW314" s="10" t="s">
        <v>35</v>
      </c>
      <c r="AX314" s="10" t="s">
        <v>78</v>
      </c>
      <c r="AY314" s="179" t="s">
        <v>158</v>
      </c>
    </row>
    <row r="315" spans="2:65" s="13" customFormat="1" ht="16.5" customHeight="1">
      <c r="B315" s="199"/>
      <c r="C315" s="200"/>
      <c r="D315" s="200"/>
      <c r="E315" s="201" t="s">
        <v>22</v>
      </c>
      <c r="F315" s="290" t="s">
        <v>335</v>
      </c>
      <c r="G315" s="291"/>
      <c r="H315" s="291"/>
      <c r="I315" s="291"/>
      <c r="J315" s="200"/>
      <c r="K315" s="202">
        <v>321.48500000000001</v>
      </c>
      <c r="L315" s="200"/>
      <c r="M315" s="200"/>
      <c r="N315" s="200"/>
      <c r="O315" s="200"/>
      <c r="P315" s="200"/>
      <c r="Q315" s="200"/>
      <c r="R315" s="203"/>
      <c r="T315" s="204"/>
      <c r="U315" s="200"/>
      <c r="V315" s="200"/>
      <c r="W315" s="200"/>
      <c r="X315" s="200"/>
      <c r="Y315" s="200"/>
      <c r="Z315" s="200"/>
      <c r="AA315" s="205"/>
      <c r="AT315" s="206" t="s">
        <v>166</v>
      </c>
      <c r="AU315" s="206" t="s">
        <v>99</v>
      </c>
      <c r="AV315" s="13" t="s">
        <v>172</v>
      </c>
      <c r="AW315" s="13" t="s">
        <v>35</v>
      </c>
      <c r="AX315" s="13" t="s">
        <v>78</v>
      </c>
      <c r="AY315" s="206" t="s">
        <v>158</v>
      </c>
    </row>
    <row r="316" spans="2:65" s="12" customFormat="1" ht="16.5" customHeight="1">
      <c r="B316" s="188"/>
      <c r="C316" s="189"/>
      <c r="D316" s="189"/>
      <c r="E316" s="190" t="s">
        <v>22</v>
      </c>
      <c r="F316" s="284" t="s">
        <v>446</v>
      </c>
      <c r="G316" s="285"/>
      <c r="H316" s="285"/>
      <c r="I316" s="285"/>
      <c r="J316" s="189"/>
      <c r="K316" s="190" t="s">
        <v>22</v>
      </c>
      <c r="L316" s="189"/>
      <c r="M316" s="189"/>
      <c r="N316" s="189"/>
      <c r="O316" s="189"/>
      <c r="P316" s="189"/>
      <c r="Q316" s="189"/>
      <c r="R316" s="191"/>
      <c r="T316" s="192"/>
      <c r="U316" s="189"/>
      <c r="V316" s="189"/>
      <c r="W316" s="189"/>
      <c r="X316" s="189"/>
      <c r="Y316" s="189"/>
      <c r="Z316" s="189"/>
      <c r="AA316" s="193"/>
      <c r="AT316" s="194" t="s">
        <v>166</v>
      </c>
      <c r="AU316" s="194" t="s">
        <v>99</v>
      </c>
      <c r="AV316" s="12" t="s">
        <v>83</v>
      </c>
      <c r="AW316" s="12" t="s">
        <v>35</v>
      </c>
      <c r="AX316" s="12" t="s">
        <v>78</v>
      </c>
      <c r="AY316" s="194" t="s">
        <v>158</v>
      </c>
    </row>
    <row r="317" spans="2:65" s="10" customFormat="1" ht="16.5" customHeight="1">
      <c r="B317" s="172"/>
      <c r="C317" s="173"/>
      <c r="D317" s="173"/>
      <c r="E317" s="174" t="s">
        <v>22</v>
      </c>
      <c r="F317" s="278" t="s">
        <v>447</v>
      </c>
      <c r="G317" s="279"/>
      <c r="H317" s="279"/>
      <c r="I317" s="279"/>
      <c r="J317" s="173"/>
      <c r="K317" s="175">
        <v>321.48500000000001</v>
      </c>
      <c r="L317" s="173"/>
      <c r="M317" s="173"/>
      <c r="N317" s="173"/>
      <c r="O317" s="173"/>
      <c r="P317" s="173"/>
      <c r="Q317" s="173"/>
      <c r="R317" s="176"/>
      <c r="T317" s="177"/>
      <c r="U317" s="173"/>
      <c r="V317" s="173"/>
      <c r="W317" s="173"/>
      <c r="X317" s="173"/>
      <c r="Y317" s="173"/>
      <c r="Z317" s="173"/>
      <c r="AA317" s="178"/>
      <c r="AT317" s="179" t="s">
        <v>166</v>
      </c>
      <c r="AU317" s="179" t="s">
        <v>99</v>
      </c>
      <c r="AV317" s="10" t="s">
        <v>99</v>
      </c>
      <c r="AW317" s="10" t="s">
        <v>35</v>
      </c>
      <c r="AX317" s="10" t="s">
        <v>78</v>
      </c>
      <c r="AY317" s="179" t="s">
        <v>158</v>
      </c>
    </row>
    <row r="318" spans="2:65" s="11" customFormat="1" ht="16.5" customHeight="1">
      <c r="B318" s="180"/>
      <c r="C318" s="181"/>
      <c r="D318" s="181"/>
      <c r="E318" s="182" t="s">
        <v>22</v>
      </c>
      <c r="F318" s="280" t="s">
        <v>168</v>
      </c>
      <c r="G318" s="281"/>
      <c r="H318" s="281"/>
      <c r="I318" s="281"/>
      <c r="J318" s="181"/>
      <c r="K318" s="183">
        <v>642.97</v>
      </c>
      <c r="L318" s="181"/>
      <c r="M318" s="181"/>
      <c r="N318" s="181"/>
      <c r="O318" s="181"/>
      <c r="P318" s="181"/>
      <c r="Q318" s="181"/>
      <c r="R318" s="184"/>
      <c r="T318" s="185"/>
      <c r="U318" s="181"/>
      <c r="V318" s="181"/>
      <c r="W318" s="181"/>
      <c r="X318" s="181"/>
      <c r="Y318" s="181"/>
      <c r="Z318" s="181"/>
      <c r="AA318" s="186"/>
      <c r="AT318" s="187" t="s">
        <v>166</v>
      </c>
      <c r="AU318" s="187" t="s">
        <v>99</v>
      </c>
      <c r="AV318" s="11" t="s">
        <v>163</v>
      </c>
      <c r="AW318" s="11" t="s">
        <v>35</v>
      </c>
      <c r="AX318" s="11" t="s">
        <v>83</v>
      </c>
      <c r="AY318" s="187" t="s">
        <v>158</v>
      </c>
    </row>
    <row r="319" spans="2:65" s="1" customFormat="1" ht="16.5" customHeight="1">
      <c r="B319" s="38"/>
      <c r="C319" s="195" t="s">
        <v>448</v>
      </c>
      <c r="D319" s="195" t="s">
        <v>283</v>
      </c>
      <c r="E319" s="196" t="s">
        <v>449</v>
      </c>
      <c r="F319" s="286" t="s">
        <v>450</v>
      </c>
      <c r="G319" s="286"/>
      <c r="H319" s="286"/>
      <c r="I319" s="286"/>
      <c r="J319" s="197" t="s">
        <v>296</v>
      </c>
      <c r="K319" s="198">
        <v>675.11900000000003</v>
      </c>
      <c r="L319" s="287">
        <v>0</v>
      </c>
      <c r="M319" s="288"/>
      <c r="N319" s="289">
        <f>ROUND(L319*K319,2)</f>
        <v>0</v>
      </c>
      <c r="O319" s="275"/>
      <c r="P319" s="275"/>
      <c r="Q319" s="275"/>
      <c r="R319" s="40"/>
      <c r="T319" s="169" t="s">
        <v>22</v>
      </c>
      <c r="U319" s="47" t="s">
        <v>43</v>
      </c>
      <c r="V319" s="39"/>
      <c r="W319" s="170">
        <f>V319*K319</f>
        <v>0</v>
      </c>
      <c r="X319" s="170">
        <v>4.0000000000000003E-5</v>
      </c>
      <c r="Y319" s="170">
        <f>X319*K319</f>
        <v>2.7004760000000003E-2</v>
      </c>
      <c r="Z319" s="170">
        <v>0</v>
      </c>
      <c r="AA319" s="171">
        <f>Z319*K319</f>
        <v>0</v>
      </c>
      <c r="AR319" s="22" t="s">
        <v>197</v>
      </c>
      <c r="AT319" s="22" t="s">
        <v>283</v>
      </c>
      <c r="AU319" s="22" t="s">
        <v>99</v>
      </c>
      <c r="AY319" s="22" t="s">
        <v>158</v>
      </c>
      <c r="BE319" s="108">
        <f>IF(U319="základní",N319,0)</f>
        <v>0</v>
      </c>
      <c r="BF319" s="108">
        <f>IF(U319="snížená",N319,0)</f>
        <v>0</v>
      </c>
      <c r="BG319" s="108">
        <f>IF(U319="zákl. přenesená",N319,0)</f>
        <v>0</v>
      </c>
      <c r="BH319" s="108">
        <f>IF(U319="sníž. přenesená",N319,0)</f>
        <v>0</v>
      </c>
      <c r="BI319" s="108">
        <f>IF(U319="nulová",N319,0)</f>
        <v>0</v>
      </c>
      <c r="BJ319" s="22" t="s">
        <v>83</v>
      </c>
      <c r="BK319" s="108">
        <f>ROUND(L319*K319,2)</f>
        <v>0</v>
      </c>
      <c r="BL319" s="22" t="s">
        <v>163</v>
      </c>
      <c r="BM319" s="22" t="s">
        <v>451</v>
      </c>
    </row>
    <row r="320" spans="2:65" s="1" customFormat="1" ht="25.5" customHeight="1">
      <c r="B320" s="38"/>
      <c r="C320" s="165" t="s">
        <v>452</v>
      </c>
      <c r="D320" s="165" t="s">
        <v>159</v>
      </c>
      <c r="E320" s="166" t="s">
        <v>453</v>
      </c>
      <c r="F320" s="272" t="s">
        <v>454</v>
      </c>
      <c r="G320" s="272"/>
      <c r="H320" s="272"/>
      <c r="I320" s="272"/>
      <c r="J320" s="167" t="s">
        <v>162</v>
      </c>
      <c r="K320" s="168">
        <v>235</v>
      </c>
      <c r="L320" s="273">
        <v>0</v>
      </c>
      <c r="M320" s="274"/>
      <c r="N320" s="275">
        <f>ROUND(L320*K320,2)</f>
        <v>0</v>
      </c>
      <c r="O320" s="275"/>
      <c r="P320" s="275"/>
      <c r="Q320" s="275"/>
      <c r="R320" s="40"/>
      <c r="T320" s="169" t="s">
        <v>22</v>
      </c>
      <c r="U320" s="47" t="s">
        <v>43</v>
      </c>
      <c r="V320" s="39"/>
      <c r="W320" s="170">
        <f>V320*K320</f>
        <v>0</v>
      </c>
      <c r="X320" s="170">
        <v>0</v>
      </c>
      <c r="Y320" s="170">
        <f>X320*K320</f>
        <v>0</v>
      </c>
      <c r="Z320" s="170">
        <v>0</v>
      </c>
      <c r="AA320" s="171">
        <f>Z320*K320</f>
        <v>0</v>
      </c>
      <c r="AR320" s="22" t="s">
        <v>163</v>
      </c>
      <c r="AT320" s="22" t="s">
        <v>159</v>
      </c>
      <c r="AU320" s="22" t="s">
        <v>99</v>
      </c>
      <c r="AY320" s="22" t="s">
        <v>158</v>
      </c>
      <c r="BE320" s="108">
        <f>IF(U320="základní",N320,0)</f>
        <v>0</v>
      </c>
      <c r="BF320" s="108">
        <f>IF(U320="snížená",N320,0)</f>
        <v>0</v>
      </c>
      <c r="BG320" s="108">
        <f>IF(U320="zákl. přenesená",N320,0)</f>
        <v>0</v>
      </c>
      <c r="BH320" s="108">
        <f>IF(U320="sníž. přenesená",N320,0)</f>
        <v>0</v>
      </c>
      <c r="BI320" s="108">
        <f>IF(U320="nulová",N320,0)</f>
        <v>0</v>
      </c>
      <c r="BJ320" s="22" t="s">
        <v>83</v>
      </c>
      <c r="BK320" s="108">
        <f>ROUND(L320*K320,2)</f>
        <v>0</v>
      </c>
      <c r="BL320" s="22" t="s">
        <v>163</v>
      </c>
      <c r="BM320" s="22" t="s">
        <v>455</v>
      </c>
    </row>
    <row r="321" spans="2:65" s="1" customFormat="1" ht="16.5" customHeight="1">
      <c r="B321" s="38"/>
      <c r="C321" s="165" t="s">
        <v>456</v>
      </c>
      <c r="D321" s="165" t="s">
        <v>159</v>
      </c>
      <c r="E321" s="166" t="s">
        <v>457</v>
      </c>
      <c r="F321" s="272" t="s">
        <v>458</v>
      </c>
      <c r="G321" s="272"/>
      <c r="H321" s="272"/>
      <c r="I321" s="272"/>
      <c r="J321" s="167" t="s">
        <v>296</v>
      </c>
      <c r="K321" s="168">
        <v>741.86500000000001</v>
      </c>
      <c r="L321" s="273">
        <v>0</v>
      </c>
      <c r="M321" s="274"/>
      <c r="N321" s="275">
        <f>ROUND(L321*K321,2)</f>
        <v>0</v>
      </c>
      <c r="O321" s="275"/>
      <c r="P321" s="275"/>
      <c r="Q321" s="275"/>
      <c r="R321" s="40"/>
      <c r="T321" s="169" t="s">
        <v>22</v>
      </c>
      <c r="U321" s="47" t="s">
        <v>43</v>
      </c>
      <c r="V321" s="39"/>
      <c r="W321" s="170">
        <f>V321*K321</f>
        <v>0</v>
      </c>
      <c r="X321" s="170">
        <v>2.5000000000000001E-4</v>
      </c>
      <c r="Y321" s="170">
        <f>X321*K321</f>
        <v>0.18546625</v>
      </c>
      <c r="Z321" s="170">
        <v>0</v>
      </c>
      <c r="AA321" s="171">
        <f>Z321*K321</f>
        <v>0</v>
      </c>
      <c r="AR321" s="22" t="s">
        <v>163</v>
      </c>
      <c r="AT321" s="22" t="s">
        <v>159</v>
      </c>
      <c r="AU321" s="22" t="s">
        <v>99</v>
      </c>
      <c r="AY321" s="22" t="s">
        <v>158</v>
      </c>
      <c r="BE321" s="108">
        <f>IF(U321="základní",N321,0)</f>
        <v>0</v>
      </c>
      <c r="BF321" s="108">
        <f>IF(U321="snížená",N321,0)</f>
        <v>0</v>
      </c>
      <c r="BG321" s="108">
        <f>IF(U321="zákl. přenesená",N321,0)</f>
        <v>0</v>
      </c>
      <c r="BH321" s="108">
        <f>IF(U321="sníž. přenesená",N321,0)</f>
        <v>0</v>
      </c>
      <c r="BI321" s="108">
        <f>IF(U321="nulová",N321,0)</f>
        <v>0</v>
      </c>
      <c r="BJ321" s="22" t="s">
        <v>83</v>
      </c>
      <c r="BK321" s="108">
        <f>ROUND(L321*K321,2)</f>
        <v>0</v>
      </c>
      <c r="BL321" s="22" t="s">
        <v>163</v>
      </c>
      <c r="BM321" s="22" t="s">
        <v>459</v>
      </c>
    </row>
    <row r="322" spans="2:65" s="12" customFormat="1" ht="16.5" customHeight="1">
      <c r="B322" s="188"/>
      <c r="C322" s="189"/>
      <c r="D322" s="189"/>
      <c r="E322" s="190" t="s">
        <v>22</v>
      </c>
      <c r="F322" s="282" t="s">
        <v>460</v>
      </c>
      <c r="G322" s="283"/>
      <c r="H322" s="283"/>
      <c r="I322" s="283"/>
      <c r="J322" s="189"/>
      <c r="K322" s="190" t="s">
        <v>22</v>
      </c>
      <c r="L322" s="189"/>
      <c r="M322" s="189"/>
      <c r="N322" s="189"/>
      <c r="O322" s="189"/>
      <c r="P322" s="189"/>
      <c r="Q322" s="189"/>
      <c r="R322" s="191"/>
      <c r="T322" s="192"/>
      <c r="U322" s="189"/>
      <c r="V322" s="189"/>
      <c r="W322" s="189"/>
      <c r="X322" s="189"/>
      <c r="Y322" s="189"/>
      <c r="Z322" s="189"/>
      <c r="AA322" s="193"/>
      <c r="AT322" s="194" t="s">
        <v>166</v>
      </c>
      <c r="AU322" s="194" t="s">
        <v>99</v>
      </c>
      <c r="AV322" s="12" t="s">
        <v>83</v>
      </c>
      <c r="AW322" s="12" t="s">
        <v>35</v>
      </c>
      <c r="AX322" s="12" t="s">
        <v>78</v>
      </c>
      <c r="AY322" s="194" t="s">
        <v>158</v>
      </c>
    </row>
    <row r="323" spans="2:65" s="10" customFormat="1" ht="16.5" customHeight="1">
      <c r="B323" s="172"/>
      <c r="C323" s="173"/>
      <c r="D323" s="173"/>
      <c r="E323" s="174" t="s">
        <v>22</v>
      </c>
      <c r="F323" s="278" t="s">
        <v>403</v>
      </c>
      <c r="G323" s="279"/>
      <c r="H323" s="279"/>
      <c r="I323" s="279"/>
      <c r="J323" s="173"/>
      <c r="K323" s="175">
        <v>50</v>
      </c>
      <c r="L323" s="173"/>
      <c r="M323" s="173"/>
      <c r="N323" s="173"/>
      <c r="O323" s="173"/>
      <c r="P323" s="173"/>
      <c r="Q323" s="173"/>
      <c r="R323" s="176"/>
      <c r="T323" s="177"/>
      <c r="U323" s="173"/>
      <c r="V323" s="173"/>
      <c r="W323" s="173"/>
      <c r="X323" s="173"/>
      <c r="Y323" s="173"/>
      <c r="Z323" s="173"/>
      <c r="AA323" s="178"/>
      <c r="AT323" s="179" t="s">
        <v>166</v>
      </c>
      <c r="AU323" s="179" t="s">
        <v>99</v>
      </c>
      <c r="AV323" s="10" t="s">
        <v>99</v>
      </c>
      <c r="AW323" s="10" t="s">
        <v>35</v>
      </c>
      <c r="AX323" s="10" t="s">
        <v>78</v>
      </c>
      <c r="AY323" s="179" t="s">
        <v>158</v>
      </c>
    </row>
    <row r="324" spans="2:65" s="12" customFormat="1" ht="16.5" customHeight="1">
      <c r="B324" s="188"/>
      <c r="C324" s="189"/>
      <c r="D324" s="189"/>
      <c r="E324" s="190" t="s">
        <v>22</v>
      </c>
      <c r="F324" s="284" t="s">
        <v>461</v>
      </c>
      <c r="G324" s="285"/>
      <c r="H324" s="285"/>
      <c r="I324" s="285"/>
      <c r="J324" s="189"/>
      <c r="K324" s="190" t="s">
        <v>22</v>
      </c>
      <c r="L324" s="189"/>
      <c r="M324" s="189"/>
      <c r="N324" s="189"/>
      <c r="O324" s="189"/>
      <c r="P324" s="189"/>
      <c r="Q324" s="189"/>
      <c r="R324" s="191"/>
      <c r="T324" s="192"/>
      <c r="U324" s="189"/>
      <c r="V324" s="189"/>
      <c r="W324" s="189"/>
      <c r="X324" s="189"/>
      <c r="Y324" s="189"/>
      <c r="Z324" s="189"/>
      <c r="AA324" s="193"/>
      <c r="AT324" s="194" t="s">
        <v>166</v>
      </c>
      <c r="AU324" s="194" t="s">
        <v>99</v>
      </c>
      <c r="AV324" s="12" t="s">
        <v>83</v>
      </c>
      <c r="AW324" s="12" t="s">
        <v>35</v>
      </c>
      <c r="AX324" s="12" t="s">
        <v>78</v>
      </c>
      <c r="AY324" s="194" t="s">
        <v>158</v>
      </c>
    </row>
    <row r="325" spans="2:65" s="10" customFormat="1" ht="16.5" customHeight="1">
      <c r="B325" s="172"/>
      <c r="C325" s="173"/>
      <c r="D325" s="173"/>
      <c r="E325" s="174" t="s">
        <v>22</v>
      </c>
      <c r="F325" s="278" t="s">
        <v>447</v>
      </c>
      <c r="G325" s="279"/>
      <c r="H325" s="279"/>
      <c r="I325" s="279"/>
      <c r="J325" s="173"/>
      <c r="K325" s="175">
        <v>321.48500000000001</v>
      </c>
      <c r="L325" s="173"/>
      <c r="M325" s="173"/>
      <c r="N325" s="173"/>
      <c r="O325" s="173"/>
      <c r="P325" s="173"/>
      <c r="Q325" s="173"/>
      <c r="R325" s="176"/>
      <c r="T325" s="177"/>
      <c r="U325" s="173"/>
      <c r="V325" s="173"/>
      <c r="W325" s="173"/>
      <c r="X325" s="173"/>
      <c r="Y325" s="173"/>
      <c r="Z325" s="173"/>
      <c r="AA325" s="178"/>
      <c r="AT325" s="179" t="s">
        <v>166</v>
      </c>
      <c r="AU325" s="179" t="s">
        <v>99</v>
      </c>
      <c r="AV325" s="10" t="s">
        <v>99</v>
      </c>
      <c r="AW325" s="10" t="s">
        <v>35</v>
      </c>
      <c r="AX325" s="10" t="s">
        <v>78</v>
      </c>
      <c r="AY325" s="179" t="s">
        <v>158</v>
      </c>
    </row>
    <row r="326" spans="2:65" s="12" customFormat="1" ht="16.5" customHeight="1">
      <c r="B326" s="188"/>
      <c r="C326" s="189"/>
      <c r="D326" s="189"/>
      <c r="E326" s="190" t="s">
        <v>22</v>
      </c>
      <c r="F326" s="284" t="s">
        <v>462</v>
      </c>
      <c r="G326" s="285"/>
      <c r="H326" s="285"/>
      <c r="I326" s="285"/>
      <c r="J326" s="189"/>
      <c r="K326" s="190" t="s">
        <v>22</v>
      </c>
      <c r="L326" s="189"/>
      <c r="M326" s="189"/>
      <c r="N326" s="189"/>
      <c r="O326" s="189"/>
      <c r="P326" s="189"/>
      <c r="Q326" s="189"/>
      <c r="R326" s="191"/>
      <c r="T326" s="192"/>
      <c r="U326" s="189"/>
      <c r="V326" s="189"/>
      <c r="W326" s="189"/>
      <c r="X326" s="189"/>
      <c r="Y326" s="189"/>
      <c r="Z326" s="189"/>
      <c r="AA326" s="193"/>
      <c r="AT326" s="194" t="s">
        <v>166</v>
      </c>
      <c r="AU326" s="194" t="s">
        <v>99</v>
      </c>
      <c r="AV326" s="12" t="s">
        <v>83</v>
      </c>
      <c r="AW326" s="12" t="s">
        <v>35</v>
      </c>
      <c r="AX326" s="12" t="s">
        <v>78</v>
      </c>
      <c r="AY326" s="194" t="s">
        <v>158</v>
      </c>
    </row>
    <row r="327" spans="2:65" s="10" customFormat="1" ht="16.5" customHeight="1">
      <c r="B327" s="172"/>
      <c r="C327" s="173"/>
      <c r="D327" s="173"/>
      <c r="E327" s="174" t="s">
        <v>22</v>
      </c>
      <c r="F327" s="278" t="s">
        <v>463</v>
      </c>
      <c r="G327" s="279"/>
      <c r="H327" s="279"/>
      <c r="I327" s="279"/>
      <c r="J327" s="173"/>
      <c r="K327" s="175">
        <v>80.400000000000006</v>
      </c>
      <c r="L327" s="173"/>
      <c r="M327" s="173"/>
      <c r="N327" s="173"/>
      <c r="O327" s="173"/>
      <c r="P327" s="173"/>
      <c r="Q327" s="173"/>
      <c r="R327" s="176"/>
      <c r="T327" s="177"/>
      <c r="U327" s="173"/>
      <c r="V327" s="173"/>
      <c r="W327" s="173"/>
      <c r="X327" s="173"/>
      <c r="Y327" s="173"/>
      <c r="Z327" s="173"/>
      <c r="AA327" s="178"/>
      <c r="AT327" s="179" t="s">
        <v>166</v>
      </c>
      <c r="AU327" s="179" t="s">
        <v>99</v>
      </c>
      <c r="AV327" s="10" t="s">
        <v>99</v>
      </c>
      <c r="AW327" s="10" t="s">
        <v>35</v>
      </c>
      <c r="AX327" s="10" t="s">
        <v>78</v>
      </c>
      <c r="AY327" s="179" t="s">
        <v>158</v>
      </c>
    </row>
    <row r="328" spans="2:65" s="12" customFormat="1" ht="16.5" customHeight="1">
      <c r="B328" s="188"/>
      <c r="C328" s="189"/>
      <c r="D328" s="189"/>
      <c r="E328" s="190" t="s">
        <v>22</v>
      </c>
      <c r="F328" s="284" t="s">
        <v>464</v>
      </c>
      <c r="G328" s="285"/>
      <c r="H328" s="285"/>
      <c r="I328" s="285"/>
      <c r="J328" s="189"/>
      <c r="K328" s="190" t="s">
        <v>22</v>
      </c>
      <c r="L328" s="189"/>
      <c r="M328" s="189"/>
      <c r="N328" s="189"/>
      <c r="O328" s="189"/>
      <c r="P328" s="189"/>
      <c r="Q328" s="189"/>
      <c r="R328" s="191"/>
      <c r="T328" s="192"/>
      <c r="U328" s="189"/>
      <c r="V328" s="189"/>
      <c r="W328" s="189"/>
      <c r="X328" s="189"/>
      <c r="Y328" s="189"/>
      <c r="Z328" s="189"/>
      <c r="AA328" s="193"/>
      <c r="AT328" s="194" t="s">
        <v>166</v>
      </c>
      <c r="AU328" s="194" t="s">
        <v>99</v>
      </c>
      <c r="AV328" s="12" t="s">
        <v>83</v>
      </c>
      <c r="AW328" s="12" t="s">
        <v>35</v>
      </c>
      <c r="AX328" s="12" t="s">
        <v>78</v>
      </c>
      <c r="AY328" s="194" t="s">
        <v>158</v>
      </c>
    </row>
    <row r="329" spans="2:65" s="10" customFormat="1" ht="16.5" customHeight="1">
      <c r="B329" s="172"/>
      <c r="C329" s="173"/>
      <c r="D329" s="173"/>
      <c r="E329" s="174" t="s">
        <v>22</v>
      </c>
      <c r="F329" s="278" t="s">
        <v>465</v>
      </c>
      <c r="G329" s="279"/>
      <c r="H329" s="279"/>
      <c r="I329" s="279"/>
      <c r="J329" s="173"/>
      <c r="K329" s="175">
        <v>65.72</v>
      </c>
      <c r="L329" s="173"/>
      <c r="M329" s="173"/>
      <c r="N329" s="173"/>
      <c r="O329" s="173"/>
      <c r="P329" s="173"/>
      <c r="Q329" s="173"/>
      <c r="R329" s="176"/>
      <c r="T329" s="177"/>
      <c r="U329" s="173"/>
      <c r="V329" s="173"/>
      <c r="W329" s="173"/>
      <c r="X329" s="173"/>
      <c r="Y329" s="173"/>
      <c r="Z329" s="173"/>
      <c r="AA329" s="178"/>
      <c r="AT329" s="179" t="s">
        <v>166</v>
      </c>
      <c r="AU329" s="179" t="s">
        <v>99</v>
      </c>
      <c r="AV329" s="10" t="s">
        <v>99</v>
      </c>
      <c r="AW329" s="10" t="s">
        <v>35</v>
      </c>
      <c r="AX329" s="10" t="s">
        <v>78</v>
      </c>
      <c r="AY329" s="179" t="s">
        <v>158</v>
      </c>
    </row>
    <row r="330" spans="2:65" s="12" customFormat="1" ht="16.5" customHeight="1">
      <c r="B330" s="188"/>
      <c r="C330" s="189"/>
      <c r="D330" s="189"/>
      <c r="E330" s="190" t="s">
        <v>22</v>
      </c>
      <c r="F330" s="284" t="s">
        <v>466</v>
      </c>
      <c r="G330" s="285"/>
      <c r="H330" s="285"/>
      <c r="I330" s="285"/>
      <c r="J330" s="189"/>
      <c r="K330" s="190" t="s">
        <v>22</v>
      </c>
      <c r="L330" s="189"/>
      <c r="M330" s="189"/>
      <c r="N330" s="189"/>
      <c r="O330" s="189"/>
      <c r="P330" s="189"/>
      <c r="Q330" s="189"/>
      <c r="R330" s="191"/>
      <c r="T330" s="192"/>
      <c r="U330" s="189"/>
      <c r="V330" s="189"/>
      <c r="W330" s="189"/>
      <c r="X330" s="189"/>
      <c r="Y330" s="189"/>
      <c r="Z330" s="189"/>
      <c r="AA330" s="193"/>
      <c r="AT330" s="194" t="s">
        <v>166</v>
      </c>
      <c r="AU330" s="194" t="s">
        <v>99</v>
      </c>
      <c r="AV330" s="12" t="s">
        <v>83</v>
      </c>
      <c r="AW330" s="12" t="s">
        <v>35</v>
      </c>
      <c r="AX330" s="12" t="s">
        <v>78</v>
      </c>
      <c r="AY330" s="194" t="s">
        <v>158</v>
      </c>
    </row>
    <row r="331" spans="2:65" s="10" customFormat="1" ht="16.5" customHeight="1">
      <c r="B331" s="172"/>
      <c r="C331" s="173"/>
      <c r="D331" s="173"/>
      <c r="E331" s="174" t="s">
        <v>22</v>
      </c>
      <c r="F331" s="278" t="s">
        <v>467</v>
      </c>
      <c r="G331" s="279"/>
      <c r="H331" s="279"/>
      <c r="I331" s="279"/>
      <c r="J331" s="173"/>
      <c r="K331" s="175">
        <v>224.26</v>
      </c>
      <c r="L331" s="173"/>
      <c r="M331" s="173"/>
      <c r="N331" s="173"/>
      <c r="O331" s="173"/>
      <c r="P331" s="173"/>
      <c r="Q331" s="173"/>
      <c r="R331" s="176"/>
      <c r="T331" s="177"/>
      <c r="U331" s="173"/>
      <c r="V331" s="173"/>
      <c r="W331" s="173"/>
      <c r="X331" s="173"/>
      <c r="Y331" s="173"/>
      <c r="Z331" s="173"/>
      <c r="AA331" s="178"/>
      <c r="AT331" s="179" t="s">
        <v>166</v>
      </c>
      <c r="AU331" s="179" t="s">
        <v>99</v>
      </c>
      <c r="AV331" s="10" t="s">
        <v>99</v>
      </c>
      <c r="AW331" s="10" t="s">
        <v>35</v>
      </c>
      <c r="AX331" s="10" t="s">
        <v>78</v>
      </c>
      <c r="AY331" s="179" t="s">
        <v>158</v>
      </c>
    </row>
    <row r="332" spans="2:65" s="11" customFormat="1" ht="16.5" customHeight="1">
      <c r="B332" s="180"/>
      <c r="C332" s="181"/>
      <c r="D332" s="181"/>
      <c r="E332" s="182" t="s">
        <v>22</v>
      </c>
      <c r="F332" s="280" t="s">
        <v>168</v>
      </c>
      <c r="G332" s="281"/>
      <c r="H332" s="281"/>
      <c r="I332" s="281"/>
      <c r="J332" s="181"/>
      <c r="K332" s="183">
        <v>741.86500000000001</v>
      </c>
      <c r="L332" s="181"/>
      <c r="M332" s="181"/>
      <c r="N332" s="181"/>
      <c r="O332" s="181"/>
      <c r="P332" s="181"/>
      <c r="Q332" s="181"/>
      <c r="R332" s="184"/>
      <c r="T332" s="185"/>
      <c r="U332" s="181"/>
      <c r="V332" s="181"/>
      <c r="W332" s="181"/>
      <c r="X332" s="181"/>
      <c r="Y332" s="181"/>
      <c r="Z332" s="181"/>
      <c r="AA332" s="186"/>
      <c r="AT332" s="187" t="s">
        <v>166</v>
      </c>
      <c r="AU332" s="187" t="s">
        <v>99</v>
      </c>
      <c r="AV332" s="11" t="s">
        <v>163</v>
      </c>
      <c r="AW332" s="11" t="s">
        <v>35</v>
      </c>
      <c r="AX332" s="11" t="s">
        <v>83</v>
      </c>
      <c r="AY332" s="187" t="s">
        <v>158</v>
      </c>
    </row>
    <row r="333" spans="2:65" s="1" customFormat="1" ht="16.5" customHeight="1">
      <c r="B333" s="38"/>
      <c r="C333" s="195" t="s">
        <v>468</v>
      </c>
      <c r="D333" s="195" t="s">
        <v>283</v>
      </c>
      <c r="E333" s="196" t="s">
        <v>469</v>
      </c>
      <c r="F333" s="286" t="s">
        <v>470</v>
      </c>
      <c r="G333" s="286"/>
      <c r="H333" s="286"/>
      <c r="I333" s="286"/>
      <c r="J333" s="197" t="s">
        <v>296</v>
      </c>
      <c r="K333" s="198">
        <v>52.5</v>
      </c>
      <c r="L333" s="287">
        <v>0</v>
      </c>
      <c r="M333" s="288"/>
      <c r="N333" s="289">
        <f>ROUND(L333*K333,2)</f>
        <v>0</v>
      </c>
      <c r="O333" s="275"/>
      <c r="P333" s="275"/>
      <c r="Q333" s="275"/>
      <c r="R333" s="40"/>
      <c r="T333" s="169" t="s">
        <v>22</v>
      </c>
      <c r="U333" s="47" t="s">
        <v>43</v>
      </c>
      <c r="V333" s="39"/>
      <c r="W333" s="170">
        <f>V333*K333</f>
        <v>0</v>
      </c>
      <c r="X333" s="170">
        <v>2.0000000000000001E-4</v>
      </c>
      <c r="Y333" s="170">
        <f>X333*K333</f>
        <v>1.0500000000000001E-2</v>
      </c>
      <c r="Z333" s="170">
        <v>0</v>
      </c>
      <c r="AA333" s="171">
        <f>Z333*K333</f>
        <v>0</v>
      </c>
      <c r="AR333" s="22" t="s">
        <v>197</v>
      </c>
      <c r="AT333" s="22" t="s">
        <v>283</v>
      </c>
      <c r="AU333" s="22" t="s">
        <v>99</v>
      </c>
      <c r="AY333" s="22" t="s">
        <v>158</v>
      </c>
      <c r="BE333" s="108">
        <f>IF(U333="základní",N333,0)</f>
        <v>0</v>
      </c>
      <c r="BF333" s="108">
        <f>IF(U333="snížená",N333,0)</f>
        <v>0</v>
      </c>
      <c r="BG333" s="108">
        <f>IF(U333="zákl. přenesená",N333,0)</f>
        <v>0</v>
      </c>
      <c r="BH333" s="108">
        <f>IF(U333="sníž. přenesená",N333,0)</f>
        <v>0</v>
      </c>
      <c r="BI333" s="108">
        <f>IF(U333="nulová",N333,0)</f>
        <v>0</v>
      </c>
      <c r="BJ333" s="22" t="s">
        <v>83</v>
      </c>
      <c r="BK333" s="108">
        <f>ROUND(L333*K333,2)</f>
        <v>0</v>
      </c>
      <c r="BL333" s="22" t="s">
        <v>163</v>
      </c>
      <c r="BM333" s="22" t="s">
        <v>471</v>
      </c>
    </row>
    <row r="334" spans="2:65" s="1" customFormat="1" ht="16.5" customHeight="1">
      <c r="B334" s="38"/>
      <c r="C334" s="195" t="s">
        <v>472</v>
      </c>
      <c r="D334" s="195" t="s">
        <v>283</v>
      </c>
      <c r="E334" s="196" t="s">
        <v>473</v>
      </c>
      <c r="F334" s="286" t="s">
        <v>474</v>
      </c>
      <c r="G334" s="286"/>
      <c r="H334" s="286"/>
      <c r="I334" s="286"/>
      <c r="J334" s="197" t="s">
        <v>296</v>
      </c>
      <c r="K334" s="198">
        <v>337.55900000000003</v>
      </c>
      <c r="L334" s="287">
        <v>0</v>
      </c>
      <c r="M334" s="288"/>
      <c r="N334" s="289">
        <f>ROUND(L334*K334,2)</f>
        <v>0</v>
      </c>
      <c r="O334" s="275"/>
      <c r="P334" s="275"/>
      <c r="Q334" s="275"/>
      <c r="R334" s="40"/>
      <c r="T334" s="169" t="s">
        <v>22</v>
      </c>
      <c r="U334" s="47" t="s">
        <v>43</v>
      </c>
      <c r="V334" s="39"/>
      <c r="W334" s="170">
        <f>V334*K334</f>
        <v>0</v>
      </c>
      <c r="X334" s="170">
        <v>3.0000000000000001E-5</v>
      </c>
      <c r="Y334" s="170">
        <f>X334*K334</f>
        <v>1.012677E-2</v>
      </c>
      <c r="Z334" s="170">
        <v>0</v>
      </c>
      <c r="AA334" s="171">
        <f>Z334*K334</f>
        <v>0</v>
      </c>
      <c r="AR334" s="22" t="s">
        <v>197</v>
      </c>
      <c r="AT334" s="22" t="s">
        <v>283</v>
      </c>
      <c r="AU334" s="22" t="s">
        <v>99</v>
      </c>
      <c r="AY334" s="22" t="s">
        <v>158</v>
      </c>
      <c r="BE334" s="108">
        <f>IF(U334="základní",N334,0)</f>
        <v>0</v>
      </c>
      <c r="BF334" s="108">
        <f>IF(U334="snížená",N334,0)</f>
        <v>0</v>
      </c>
      <c r="BG334" s="108">
        <f>IF(U334="zákl. přenesená",N334,0)</f>
        <v>0</v>
      </c>
      <c r="BH334" s="108">
        <f>IF(U334="sníž. přenesená",N334,0)</f>
        <v>0</v>
      </c>
      <c r="BI334" s="108">
        <f>IF(U334="nulová",N334,0)</f>
        <v>0</v>
      </c>
      <c r="BJ334" s="22" t="s">
        <v>83</v>
      </c>
      <c r="BK334" s="108">
        <f>ROUND(L334*K334,2)</f>
        <v>0</v>
      </c>
      <c r="BL334" s="22" t="s">
        <v>163</v>
      </c>
      <c r="BM334" s="22" t="s">
        <v>475</v>
      </c>
    </row>
    <row r="335" spans="2:65" s="1" customFormat="1" ht="16.5" customHeight="1">
      <c r="B335" s="38"/>
      <c r="C335" s="195" t="s">
        <v>476</v>
      </c>
      <c r="D335" s="195" t="s">
        <v>283</v>
      </c>
      <c r="E335" s="196" t="s">
        <v>477</v>
      </c>
      <c r="F335" s="286" t="s">
        <v>478</v>
      </c>
      <c r="G335" s="286"/>
      <c r="H335" s="286"/>
      <c r="I335" s="286"/>
      <c r="J335" s="197" t="s">
        <v>296</v>
      </c>
      <c r="K335" s="198">
        <v>84.42</v>
      </c>
      <c r="L335" s="287">
        <v>0</v>
      </c>
      <c r="M335" s="288"/>
      <c r="N335" s="289">
        <f>ROUND(L335*K335,2)</f>
        <v>0</v>
      </c>
      <c r="O335" s="275"/>
      <c r="P335" s="275"/>
      <c r="Q335" s="275"/>
      <c r="R335" s="40"/>
      <c r="T335" s="169" t="s">
        <v>22</v>
      </c>
      <c r="U335" s="47" t="s">
        <v>43</v>
      </c>
      <c r="V335" s="39"/>
      <c r="W335" s="170">
        <f>V335*K335</f>
        <v>0</v>
      </c>
      <c r="X335" s="170">
        <v>3.0000000000000001E-5</v>
      </c>
      <c r="Y335" s="170">
        <f>X335*K335</f>
        <v>2.5326000000000003E-3</v>
      </c>
      <c r="Z335" s="170">
        <v>0</v>
      </c>
      <c r="AA335" s="171">
        <f>Z335*K335</f>
        <v>0</v>
      </c>
      <c r="AR335" s="22" t="s">
        <v>197</v>
      </c>
      <c r="AT335" s="22" t="s">
        <v>283</v>
      </c>
      <c r="AU335" s="22" t="s">
        <v>99</v>
      </c>
      <c r="AY335" s="22" t="s">
        <v>158</v>
      </c>
      <c r="BE335" s="108">
        <f>IF(U335="základní",N335,0)</f>
        <v>0</v>
      </c>
      <c r="BF335" s="108">
        <f>IF(U335="snížená",N335,0)</f>
        <v>0</v>
      </c>
      <c r="BG335" s="108">
        <f>IF(U335="zákl. přenesená",N335,0)</f>
        <v>0</v>
      </c>
      <c r="BH335" s="108">
        <f>IF(U335="sníž. přenesená",N335,0)</f>
        <v>0</v>
      </c>
      <c r="BI335" s="108">
        <f>IF(U335="nulová",N335,0)</f>
        <v>0</v>
      </c>
      <c r="BJ335" s="22" t="s">
        <v>83</v>
      </c>
      <c r="BK335" s="108">
        <f>ROUND(L335*K335,2)</f>
        <v>0</v>
      </c>
      <c r="BL335" s="22" t="s">
        <v>163</v>
      </c>
      <c r="BM335" s="22" t="s">
        <v>479</v>
      </c>
    </row>
    <row r="336" spans="2:65" s="1" customFormat="1" ht="25.5" customHeight="1">
      <c r="B336" s="38"/>
      <c r="C336" s="195" t="s">
        <v>480</v>
      </c>
      <c r="D336" s="195" t="s">
        <v>283</v>
      </c>
      <c r="E336" s="196" t="s">
        <v>481</v>
      </c>
      <c r="F336" s="286" t="s">
        <v>482</v>
      </c>
      <c r="G336" s="286"/>
      <c r="H336" s="286"/>
      <c r="I336" s="286"/>
      <c r="J336" s="197" t="s">
        <v>296</v>
      </c>
      <c r="K336" s="198">
        <v>69.006</v>
      </c>
      <c r="L336" s="287">
        <v>0</v>
      </c>
      <c r="M336" s="288"/>
      <c r="N336" s="289">
        <f>ROUND(L336*K336,2)</f>
        <v>0</v>
      </c>
      <c r="O336" s="275"/>
      <c r="P336" s="275"/>
      <c r="Q336" s="275"/>
      <c r="R336" s="40"/>
      <c r="T336" s="169" t="s">
        <v>22</v>
      </c>
      <c r="U336" s="47" t="s">
        <v>43</v>
      </c>
      <c r="V336" s="39"/>
      <c r="W336" s="170">
        <f>V336*K336</f>
        <v>0</v>
      </c>
      <c r="X336" s="170">
        <v>3.0000000000000001E-5</v>
      </c>
      <c r="Y336" s="170">
        <f>X336*K336</f>
        <v>2.07018E-3</v>
      </c>
      <c r="Z336" s="170">
        <v>0</v>
      </c>
      <c r="AA336" s="171">
        <f>Z336*K336</f>
        <v>0</v>
      </c>
      <c r="AR336" s="22" t="s">
        <v>197</v>
      </c>
      <c r="AT336" s="22" t="s">
        <v>283</v>
      </c>
      <c r="AU336" s="22" t="s">
        <v>99</v>
      </c>
      <c r="AY336" s="22" t="s">
        <v>158</v>
      </c>
      <c r="BE336" s="108">
        <f>IF(U336="základní",N336,0)</f>
        <v>0</v>
      </c>
      <c r="BF336" s="108">
        <f>IF(U336="snížená",N336,0)</f>
        <v>0</v>
      </c>
      <c r="BG336" s="108">
        <f>IF(U336="zákl. přenesená",N336,0)</f>
        <v>0</v>
      </c>
      <c r="BH336" s="108">
        <f>IF(U336="sníž. přenesená",N336,0)</f>
        <v>0</v>
      </c>
      <c r="BI336" s="108">
        <f>IF(U336="nulová",N336,0)</f>
        <v>0</v>
      </c>
      <c r="BJ336" s="22" t="s">
        <v>83</v>
      </c>
      <c r="BK336" s="108">
        <f>ROUND(L336*K336,2)</f>
        <v>0</v>
      </c>
      <c r="BL336" s="22" t="s">
        <v>163</v>
      </c>
      <c r="BM336" s="22" t="s">
        <v>483</v>
      </c>
    </row>
    <row r="337" spans="2:65" s="10" customFormat="1" ht="16.5" customHeight="1">
      <c r="B337" s="172"/>
      <c r="C337" s="173"/>
      <c r="D337" s="173"/>
      <c r="E337" s="174" t="s">
        <v>22</v>
      </c>
      <c r="F337" s="276" t="s">
        <v>484</v>
      </c>
      <c r="G337" s="277"/>
      <c r="H337" s="277"/>
      <c r="I337" s="277"/>
      <c r="J337" s="173"/>
      <c r="K337" s="175">
        <v>69.006</v>
      </c>
      <c r="L337" s="173"/>
      <c r="M337" s="173"/>
      <c r="N337" s="173"/>
      <c r="O337" s="173"/>
      <c r="P337" s="173"/>
      <c r="Q337" s="173"/>
      <c r="R337" s="176"/>
      <c r="T337" s="177"/>
      <c r="U337" s="173"/>
      <c r="V337" s="173"/>
      <c r="W337" s="173"/>
      <c r="X337" s="173"/>
      <c r="Y337" s="173"/>
      <c r="Z337" s="173"/>
      <c r="AA337" s="178"/>
      <c r="AT337" s="179" t="s">
        <v>166</v>
      </c>
      <c r="AU337" s="179" t="s">
        <v>99</v>
      </c>
      <c r="AV337" s="10" t="s">
        <v>99</v>
      </c>
      <c r="AW337" s="10" t="s">
        <v>35</v>
      </c>
      <c r="AX337" s="10" t="s">
        <v>83</v>
      </c>
      <c r="AY337" s="179" t="s">
        <v>158</v>
      </c>
    </row>
    <row r="338" spans="2:65" s="10" customFormat="1" ht="16.5" customHeight="1">
      <c r="B338" s="172"/>
      <c r="C338" s="173"/>
      <c r="D338" s="173"/>
      <c r="E338" s="174" t="s">
        <v>22</v>
      </c>
      <c r="F338" s="278" t="s">
        <v>22</v>
      </c>
      <c r="G338" s="279"/>
      <c r="H338" s="279"/>
      <c r="I338" s="279"/>
      <c r="J338" s="173"/>
      <c r="K338" s="175">
        <v>0</v>
      </c>
      <c r="L338" s="173"/>
      <c r="M338" s="173"/>
      <c r="N338" s="173"/>
      <c r="O338" s="173"/>
      <c r="P338" s="173"/>
      <c r="Q338" s="173"/>
      <c r="R338" s="176"/>
      <c r="T338" s="177"/>
      <c r="U338" s="173"/>
      <c r="V338" s="173"/>
      <c r="W338" s="173"/>
      <c r="X338" s="173"/>
      <c r="Y338" s="173"/>
      <c r="Z338" s="173"/>
      <c r="AA338" s="178"/>
      <c r="AT338" s="179" t="s">
        <v>166</v>
      </c>
      <c r="AU338" s="179" t="s">
        <v>99</v>
      </c>
      <c r="AV338" s="10" t="s">
        <v>99</v>
      </c>
      <c r="AW338" s="10" t="s">
        <v>35</v>
      </c>
      <c r="AX338" s="10" t="s">
        <v>78</v>
      </c>
      <c r="AY338" s="179" t="s">
        <v>158</v>
      </c>
    </row>
    <row r="339" spans="2:65" s="10" customFormat="1" ht="16.5" customHeight="1">
      <c r="B339" s="172"/>
      <c r="C339" s="173"/>
      <c r="D339" s="173"/>
      <c r="E339" s="174" t="s">
        <v>22</v>
      </c>
      <c r="F339" s="278" t="s">
        <v>22</v>
      </c>
      <c r="G339" s="279"/>
      <c r="H339" s="279"/>
      <c r="I339" s="279"/>
      <c r="J339" s="173"/>
      <c r="K339" s="175">
        <v>0</v>
      </c>
      <c r="L339" s="173"/>
      <c r="M339" s="173"/>
      <c r="N339" s="173"/>
      <c r="O339" s="173"/>
      <c r="P339" s="173"/>
      <c r="Q339" s="173"/>
      <c r="R339" s="176"/>
      <c r="T339" s="177"/>
      <c r="U339" s="173"/>
      <c r="V339" s="173"/>
      <c r="W339" s="173"/>
      <c r="X339" s="173"/>
      <c r="Y339" s="173"/>
      <c r="Z339" s="173"/>
      <c r="AA339" s="178"/>
      <c r="AT339" s="179" t="s">
        <v>166</v>
      </c>
      <c r="AU339" s="179" t="s">
        <v>99</v>
      </c>
      <c r="AV339" s="10" t="s">
        <v>99</v>
      </c>
      <c r="AW339" s="10" t="s">
        <v>35</v>
      </c>
      <c r="AX339" s="10" t="s">
        <v>78</v>
      </c>
      <c r="AY339" s="179" t="s">
        <v>158</v>
      </c>
    </row>
    <row r="340" spans="2:65" s="10" customFormat="1" ht="16.5" customHeight="1">
      <c r="B340" s="172"/>
      <c r="C340" s="173"/>
      <c r="D340" s="173"/>
      <c r="E340" s="174" t="s">
        <v>22</v>
      </c>
      <c r="F340" s="278" t="s">
        <v>22</v>
      </c>
      <c r="G340" s="279"/>
      <c r="H340" s="279"/>
      <c r="I340" s="279"/>
      <c r="J340" s="173"/>
      <c r="K340" s="175">
        <v>0</v>
      </c>
      <c r="L340" s="173"/>
      <c r="M340" s="173"/>
      <c r="N340" s="173"/>
      <c r="O340" s="173"/>
      <c r="P340" s="173"/>
      <c r="Q340" s="173"/>
      <c r="R340" s="176"/>
      <c r="T340" s="177"/>
      <c r="U340" s="173"/>
      <c r="V340" s="173"/>
      <c r="W340" s="173"/>
      <c r="X340" s="173"/>
      <c r="Y340" s="173"/>
      <c r="Z340" s="173"/>
      <c r="AA340" s="178"/>
      <c r="AT340" s="179" t="s">
        <v>166</v>
      </c>
      <c r="AU340" s="179" t="s">
        <v>99</v>
      </c>
      <c r="AV340" s="10" t="s">
        <v>99</v>
      </c>
      <c r="AW340" s="10" t="s">
        <v>35</v>
      </c>
      <c r="AX340" s="10" t="s">
        <v>78</v>
      </c>
      <c r="AY340" s="179" t="s">
        <v>158</v>
      </c>
    </row>
    <row r="341" spans="2:65" s="10" customFormat="1" ht="16.5" customHeight="1">
      <c r="B341" s="172"/>
      <c r="C341" s="173"/>
      <c r="D341" s="173"/>
      <c r="E341" s="174" t="s">
        <v>22</v>
      </c>
      <c r="F341" s="278" t="s">
        <v>22</v>
      </c>
      <c r="G341" s="279"/>
      <c r="H341" s="279"/>
      <c r="I341" s="279"/>
      <c r="J341" s="173"/>
      <c r="K341" s="175">
        <v>0</v>
      </c>
      <c r="L341" s="173"/>
      <c r="M341" s="173"/>
      <c r="N341" s="173"/>
      <c r="O341" s="173"/>
      <c r="P341" s="173"/>
      <c r="Q341" s="173"/>
      <c r="R341" s="176"/>
      <c r="T341" s="177"/>
      <c r="U341" s="173"/>
      <c r="V341" s="173"/>
      <c r="W341" s="173"/>
      <c r="X341" s="173"/>
      <c r="Y341" s="173"/>
      <c r="Z341" s="173"/>
      <c r="AA341" s="178"/>
      <c r="AT341" s="179" t="s">
        <v>166</v>
      </c>
      <c r="AU341" s="179" t="s">
        <v>99</v>
      </c>
      <c r="AV341" s="10" t="s">
        <v>99</v>
      </c>
      <c r="AW341" s="10" t="s">
        <v>35</v>
      </c>
      <c r="AX341" s="10" t="s">
        <v>78</v>
      </c>
      <c r="AY341" s="179" t="s">
        <v>158</v>
      </c>
    </row>
    <row r="342" spans="2:65" s="10" customFormat="1" ht="16.5" customHeight="1">
      <c r="B342" s="172"/>
      <c r="C342" s="173"/>
      <c r="D342" s="173"/>
      <c r="E342" s="174" t="s">
        <v>22</v>
      </c>
      <c r="F342" s="278" t="s">
        <v>22</v>
      </c>
      <c r="G342" s="279"/>
      <c r="H342" s="279"/>
      <c r="I342" s="279"/>
      <c r="J342" s="173"/>
      <c r="K342" s="175">
        <v>0</v>
      </c>
      <c r="L342" s="173"/>
      <c r="M342" s="173"/>
      <c r="N342" s="173"/>
      <c r="O342" s="173"/>
      <c r="P342" s="173"/>
      <c r="Q342" s="173"/>
      <c r="R342" s="176"/>
      <c r="T342" s="177"/>
      <c r="U342" s="173"/>
      <c r="V342" s="173"/>
      <c r="W342" s="173"/>
      <c r="X342" s="173"/>
      <c r="Y342" s="173"/>
      <c r="Z342" s="173"/>
      <c r="AA342" s="178"/>
      <c r="AT342" s="179" t="s">
        <v>166</v>
      </c>
      <c r="AU342" s="179" t="s">
        <v>99</v>
      </c>
      <c r="AV342" s="10" t="s">
        <v>99</v>
      </c>
      <c r="AW342" s="10" t="s">
        <v>35</v>
      </c>
      <c r="AX342" s="10" t="s">
        <v>78</v>
      </c>
      <c r="AY342" s="179" t="s">
        <v>158</v>
      </c>
    </row>
    <row r="343" spans="2:65" s="10" customFormat="1" ht="16.5" customHeight="1">
      <c r="B343" s="172"/>
      <c r="C343" s="173"/>
      <c r="D343" s="173"/>
      <c r="E343" s="174" t="s">
        <v>22</v>
      </c>
      <c r="F343" s="278" t="s">
        <v>22</v>
      </c>
      <c r="G343" s="279"/>
      <c r="H343" s="279"/>
      <c r="I343" s="279"/>
      <c r="J343" s="173"/>
      <c r="K343" s="175">
        <v>0</v>
      </c>
      <c r="L343" s="173"/>
      <c r="M343" s="173"/>
      <c r="N343" s="173"/>
      <c r="O343" s="173"/>
      <c r="P343" s="173"/>
      <c r="Q343" s="173"/>
      <c r="R343" s="176"/>
      <c r="T343" s="177"/>
      <c r="U343" s="173"/>
      <c r="V343" s="173"/>
      <c r="W343" s="173"/>
      <c r="X343" s="173"/>
      <c r="Y343" s="173"/>
      <c r="Z343" s="173"/>
      <c r="AA343" s="178"/>
      <c r="AT343" s="179" t="s">
        <v>166</v>
      </c>
      <c r="AU343" s="179" t="s">
        <v>99</v>
      </c>
      <c r="AV343" s="10" t="s">
        <v>99</v>
      </c>
      <c r="AW343" s="10" t="s">
        <v>35</v>
      </c>
      <c r="AX343" s="10" t="s">
        <v>78</v>
      </c>
      <c r="AY343" s="179" t="s">
        <v>158</v>
      </c>
    </row>
    <row r="344" spans="2:65" s="10" customFormat="1" ht="16.5" customHeight="1">
      <c r="B344" s="172"/>
      <c r="C344" s="173"/>
      <c r="D344" s="173"/>
      <c r="E344" s="174" t="s">
        <v>22</v>
      </c>
      <c r="F344" s="278" t="s">
        <v>22</v>
      </c>
      <c r="G344" s="279"/>
      <c r="H344" s="279"/>
      <c r="I344" s="279"/>
      <c r="J344" s="173"/>
      <c r="K344" s="175">
        <v>0</v>
      </c>
      <c r="L344" s="173"/>
      <c r="M344" s="173"/>
      <c r="N344" s="173"/>
      <c r="O344" s="173"/>
      <c r="P344" s="173"/>
      <c r="Q344" s="173"/>
      <c r="R344" s="176"/>
      <c r="T344" s="177"/>
      <c r="U344" s="173"/>
      <c r="V344" s="173"/>
      <c r="W344" s="173"/>
      <c r="X344" s="173"/>
      <c r="Y344" s="173"/>
      <c r="Z344" s="173"/>
      <c r="AA344" s="178"/>
      <c r="AT344" s="179" t="s">
        <v>166</v>
      </c>
      <c r="AU344" s="179" t="s">
        <v>99</v>
      </c>
      <c r="AV344" s="10" t="s">
        <v>99</v>
      </c>
      <c r="AW344" s="10" t="s">
        <v>35</v>
      </c>
      <c r="AX344" s="10" t="s">
        <v>78</v>
      </c>
      <c r="AY344" s="179" t="s">
        <v>158</v>
      </c>
    </row>
    <row r="345" spans="2:65" s="10" customFormat="1" ht="16.5" customHeight="1">
      <c r="B345" s="172"/>
      <c r="C345" s="173"/>
      <c r="D345" s="173"/>
      <c r="E345" s="174" t="s">
        <v>22</v>
      </c>
      <c r="F345" s="278" t="s">
        <v>22</v>
      </c>
      <c r="G345" s="279"/>
      <c r="H345" s="279"/>
      <c r="I345" s="279"/>
      <c r="J345" s="173"/>
      <c r="K345" s="175">
        <v>0</v>
      </c>
      <c r="L345" s="173"/>
      <c r="M345" s="173"/>
      <c r="N345" s="173"/>
      <c r="O345" s="173"/>
      <c r="P345" s="173"/>
      <c r="Q345" s="173"/>
      <c r="R345" s="176"/>
      <c r="T345" s="177"/>
      <c r="U345" s="173"/>
      <c r="V345" s="173"/>
      <c r="W345" s="173"/>
      <c r="X345" s="173"/>
      <c r="Y345" s="173"/>
      <c r="Z345" s="173"/>
      <c r="AA345" s="178"/>
      <c r="AT345" s="179" t="s">
        <v>166</v>
      </c>
      <c r="AU345" s="179" t="s">
        <v>99</v>
      </c>
      <c r="AV345" s="10" t="s">
        <v>99</v>
      </c>
      <c r="AW345" s="10" t="s">
        <v>35</v>
      </c>
      <c r="AX345" s="10" t="s">
        <v>78</v>
      </c>
      <c r="AY345" s="179" t="s">
        <v>158</v>
      </c>
    </row>
    <row r="346" spans="2:65" s="10" customFormat="1" ht="16.5" customHeight="1">
      <c r="B346" s="172"/>
      <c r="C346" s="173"/>
      <c r="D346" s="173"/>
      <c r="E346" s="174" t="s">
        <v>22</v>
      </c>
      <c r="F346" s="278" t="s">
        <v>22</v>
      </c>
      <c r="G346" s="279"/>
      <c r="H346" s="279"/>
      <c r="I346" s="279"/>
      <c r="J346" s="173"/>
      <c r="K346" s="175">
        <v>0</v>
      </c>
      <c r="L346" s="173"/>
      <c r="M346" s="173"/>
      <c r="N346" s="173"/>
      <c r="O346" s="173"/>
      <c r="P346" s="173"/>
      <c r="Q346" s="173"/>
      <c r="R346" s="176"/>
      <c r="T346" s="177"/>
      <c r="U346" s="173"/>
      <c r="V346" s="173"/>
      <c r="W346" s="173"/>
      <c r="X346" s="173"/>
      <c r="Y346" s="173"/>
      <c r="Z346" s="173"/>
      <c r="AA346" s="178"/>
      <c r="AT346" s="179" t="s">
        <v>166</v>
      </c>
      <c r="AU346" s="179" t="s">
        <v>99</v>
      </c>
      <c r="AV346" s="10" t="s">
        <v>99</v>
      </c>
      <c r="AW346" s="10" t="s">
        <v>35</v>
      </c>
      <c r="AX346" s="10" t="s">
        <v>78</v>
      </c>
      <c r="AY346" s="179" t="s">
        <v>158</v>
      </c>
    </row>
    <row r="347" spans="2:65" s="10" customFormat="1" ht="16.5" customHeight="1">
      <c r="B347" s="172"/>
      <c r="C347" s="173"/>
      <c r="D347" s="173"/>
      <c r="E347" s="174" t="s">
        <v>22</v>
      </c>
      <c r="F347" s="278" t="s">
        <v>22</v>
      </c>
      <c r="G347" s="279"/>
      <c r="H347" s="279"/>
      <c r="I347" s="279"/>
      <c r="J347" s="173"/>
      <c r="K347" s="175">
        <v>0</v>
      </c>
      <c r="L347" s="173"/>
      <c r="M347" s="173"/>
      <c r="N347" s="173"/>
      <c r="O347" s="173"/>
      <c r="P347" s="173"/>
      <c r="Q347" s="173"/>
      <c r="R347" s="176"/>
      <c r="T347" s="177"/>
      <c r="U347" s="173"/>
      <c r="V347" s="173"/>
      <c r="W347" s="173"/>
      <c r="X347" s="173"/>
      <c r="Y347" s="173"/>
      <c r="Z347" s="173"/>
      <c r="AA347" s="178"/>
      <c r="AT347" s="179" t="s">
        <v>166</v>
      </c>
      <c r="AU347" s="179" t="s">
        <v>99</v>
      </c>
      <c r="AV347" s="10" t="s">
        <v>99</v>
      </c>
      <c r="AW347" s="10" t="s">
        <v>35</v>
      </c>
      <c r="AX347" s="10" t="s">
        <v>78</v>
      </c>
      <c r="AY347" s="179" t="s">
        <v>158</v>
      </c>
    </row>
    <row r="348" spans="2:65" s="10" customFormat="1" ht="16.5" customHeight="1">
      <c r="B348" s="172"/>
      <c r="C348" s="173"/>
      <c r="D348" s="173"/>
      <c r="E348" s="174" t="s">
        <v>22</v>
      </c>
      <c r="F348" s="278" t="s">
        <v>22</v>
      </c>
      <c r="G348" s="279"/>
      <c r="H348" s="279"/>
      <c r="I348" s="279"/>
      <c r="J348" s="173"/>
      <c r="K348" s="175">
        <v>0</v>
      </c>
      <c r="L348" s="173"/>
      <c r="M348" s="173"/>
      <c r="N348" s="173"/>
      <c r="O348" s="173"/>
      <c r="P348" s="173"/>
      <c r="Q348" s="173"/>
      <c r="R348" s="176"/>
      <c r="T348" s="177"/>
      <c r="U348" s="173"/>
      <c r="V348" s="173"/>
      <c r="W348" s="173"/>
      <c r="X348" s="173"/>
      <c r="Y348" s="173"/>
      <c r="Z348" s="173"/>
      <c r="AA348" s="178"/>
      <c r="AT348" s="179" t="s">
        <v>166</v>
      </c>
      <c r="AU348" s="179" t="s">
        <v>99</v>
      </c>
      <c r="AV348" s="10" t="s">
        <v>99</v>
      </c>
      <c r="AW348" s="10" t="s">
        <v>35</v>
      </c>
      <c r="AX348" s="10" t="s">
        <v>78</v>
      </c>
      <c r="AY348" s="179" t="s">
        <v>158</v>
      </c>
    </row>
    <row r="349" spans="2:65" s="1" customFormat="1" ht="16.5" customHeight="1">
      <c r="B349" s="38"/>
      <c r="C349" s="195" t="s">
        <v>485</v>
      </c>
      <c r="D349" s="195" t="s">
        <v>283</v>
      </c>
      <c r="E349" s="196" t="s">
        <v>486</v>
      </c>
      <c r="F349" s="286" t="s">
        <v>487</v>
      </c>
      <c r="G349" s="286"/>
      <c r="H349" s="286"/>
      <c r="I349" s="286"/>
      <c r="J349" s="197" t="s">
        <v>296</v>
      </c>
      <c r="K349" s="198">
        <v>235.47300000000001</v>
      </c>
      <c r="L349" s="287">
        <v>0</v>
      </c>
      <c r="M349" s="288"/>
      <c r="N349" s="289">
        <f>ROUND(L349*K349,2)</f>
        <v>0</v>
      </c>
      <c r="O349" s="275"/>
      <c r="P349" s="275"/>
      <c r="Q349" s="275"/>
      <c r="R349" s="40"/>
      <c r="T349" s="169" t="s">
        <v>22</v>
      </c>
      <c r="U349" s="47" t="s">
        <v>43</v>
      </c>
      <c r="V349" s="39"/>
      <c r="W349" s="170">
        <f>V349*K349</f>
        <v>0</v>
      </c>
      <c r="X349" s="170">
        <v>3.0000000000000001E-5</v>
      </c>
      <c r="Y349" s="170">
        <f>X349*K349</f>
        <v>7.0641900000000006E-3</v>
      </c>
      <c r="Z349" s="170">
        <v>0</v>
      </c>
      <c r="AA349" s="171">
        <f>Z349*K349</f>
        <v>0</v>
      </c>
      <c r="AR349" s="22" t="s">
        <v>197</v>
      </c>
      <c r="AT349" s="22" t="s">
        <v>283</v>
      </c>
      <c r="AU349" s="22" t="s">
        <v>99</v>
      </c>
      <c r="AY349" s="22" t="s">
        <v>158</v>
      </c>
      <c r="BE349" s="108">
        <f>IF(U349="základní",N349,0)</f>
        <v>0</v>
      </c>
      <c r="BF349" s="108">
        <f>IF(U349="snížená",N349,0)</f>
        <v>0</v>
      </c>
      <c r="BG349" s="108">
        <f>IF(U349="zákl. přenesená",N349,0)</f>
        <v>0</v>
      </c>
      <c r="BH349" s="108">
        <f>IF(U349="sníž. přenesená",N349,0)</f>
        <v>0</v>
      </c>
      <c r="BI349" s="108">
        <f>IF(U349="nulová",N349,0)</f>
        <v>0</v>
      </c>
      <c r="BJ349" s="22" t="s">
        <v>83</v>
      </c>
      <c r="BK349" s="108">
        <f>ROUND(L349*K349,2)</f>
        <v>0</v>
      </c>
      <c r="BL349" s="22" t="s">
        <v>163</v>
      </c>
      <c r="BM349" s="22" t="s">
        <v>488</v>
      </c>
    </row>
    <row r="350" spans="2:65" s="10" customFormat="1" ht="16.5" customHeight="1">
      <c r="B350" s="172"/>
      <c r="C350" s="173"/>
      <c r="D350" s="173"/>
      <c r="E350" s="174" t="s">
        <v>22</v>
      </c>
      <c r="F350" s="276" t="s">
        <v>489</v>
      </c>
      <c r="G350" s="277"/>
      <c r="H350" s="277"/>
      <c r="I350" s="277"/>
      <c r="J350" s="173"/>
      <c r="K350" s="175">
        <v>235.47300000000001</v>
      </c>
      <c r="L350" s="173"/>
      <c r="M350" s="173"/>
      <c r="N350" s="173"/>
      <c r="O350" s="173"/>
      <c r="P350" s="173"/>
      <c r="Q350" s="173"/>
      <c r="R350" s="176"/>
      <c r="T350" s="177"/>
      <c r="U350" s="173"/>
      <c r="V350" s="173"/>
      <c r="W350" s="173"/>
      <c r="X350" s="173"/>
      <c r="Y350" s="173"/>
      <c r="Z350" s="173"/>
      <c r="AA350" s="178"/>
      <c r="AT350" s="179" t="s">
        <v>166</v>
      </c>
      <c r="AU350" s="179" t="s">
        <v>99</v>
      </c>
      <c r="AV350" s="10" t="s">
        <v>99</v>
      </c>
      <c r="AW350" s="10" t="s">
        <v>35</v>
      </c>
      <c r="AX350" s="10" t="s">
        <v>83</v>
      </c>
      <c r="AY350" s="179" t="s">
        <v>158</v>
      </c>
    </row>
    <row r="351" spans="2:65" s="10" customFormat="1" ht="16.5" customHeight="1">
      <c r="B351" s="172"/>
      <c r="C351" s="173"/>
      <c r="D351" s="173"/>
      <c r="E351" s="174" t="s">
        <v>22</v>
      </c>
      <c r="F351" s="278" t="s">
        <v>22</v>
      </c>
      <c r="G351" s="279"/>
      <c r="H351" s="279"/>
      <c r="I351" s="279"/>
      <c r="J351" s="173"/>
      <c r="K351" s="175">
        <v>0</v>
      </c>
      <c r="L351" s="173"/>
      <c r="M351" s="173"/>
      <c r="N351" s="173"/>
      <c r="O351" s="173"/>
      <c r="P351" s="173"/>
      <c r="Q351" s="173"/>
      <c r="R351" s="176"/>
      <c r="T351" s="177"/>
      <c r="U351" s="173"/>
      <c r="V351" s="173"/>
      <c r="W351" s="173"/>
      <c r="X351" s="173"/>
      <c r="Y351" s="173"/>
      <c r="Z351" s="173"/>
      <c r="AA351" s="178"/>
      <c r="AT351" s="179" t="s">
        <v>166</v>
      </c>
      <c r="AU351" s="179" t="s">
        <v>99</v>
      </c>
      <c r="AV351" s="10" t="s">
        <v>99</v>
      </c>
      <c r="AW351" s="10" t="s">
        <v>35</v>
      </c>
      <c r="AX351" s="10" t="s">
        <v>78</v>
      </c>
      <c r="AY351" s="179" t="s">
        <v>158</v>
      </c>
    </row>
    <row r="352" spans="2:65" s="10" customFormat="1" ht="16.5" customHeight="1">
      <c r="B352" s="172"/>
      <c r="C352" s="173"/>
      <c r="D352" s="173"/>
      <c r="E352" s="174" t="s">
        <v>22</v>
      </c>
      <c r="F352" s="278" t="s">
        <v>22</v>
      </c>
      <c r="G352" s="279"/>
      <c r="H352" s="279"/>
      <c r="I352" s="279"/>
      <c r="J352" s="173"/>
      <c r="K352" s="175">
        <v>0</v>
      </c>
      <c r="L352" s="173"/>
      <c r="M352" s="173"/>
      <c r="N352" s="173"/>
      <c r="O352" s="173"/>
      <c r="P352" s="173"/>
      <c r="Q352" s="173"/>
      <c r="R352" s="176"/>
      <c r="T352" s="177"/>
      <c r="U352" s="173"/>
      <c r="V352" s="173"/>
      <c r="W352" s="173"/>
      <c r="X352" s="173"/>
      <c r="Y352" s="173"/>
      <c r="Z352" s="173"/>
      <c r="AA352" s="178"/>
      <c r="AT352" s="179" t="s">
        <v>166</v>
      </c>
      <c r="AU352" s="179" t="s">
        <v>99</v>
      </c>
      <c r="AV352" s="10" t="s">
        <v>99</v>
      </c>
      <c r="AW352" s="10" t="s">
        <v>35</v>
      </c>
      <c r="AX352" s="10" t="s">
        <v>78</v>
      </c>
      <c r="AY352" s="179" t="s">
        <v>158</v>
      </c>
    </row>
    <row r="353" spans="2:65" s="10" customFormat="1" ht="16.5" customHeight="1">
      <c r="B353" s="172"/>
      <c r="C353" s="173"/>
      <c r="D353" s="173"/>
      <c r="E353" s="174" t="s">
        <v>22</v>
      </c>
      <c r="F353" s="278" t="s">
        <v>22</v>
      </c>
      <c r="G353" s="279"/>
      <c r="H353" s="279"/>
      <c r="I353" s="279"/>
      <c r="J353" s="173"/>
      <c r="K353" s="175">
        <v>0</v>
      </c>
      <c r="L353" s="173"/>
      <c r="M353" s="173"/>
      <c r="N353" s="173"/>
      <c r="O353" s="173"/>
      <c r="P353" s="173"/>
      <c r="Q353" s="173"/>
      <c r="R353" s="176"/>
      <c r="T353" s="177"/>
      <c r="U353" s="173"/>
      <c r="V353" s="173"/>
      <c r="W353" s="173"/>
      <c r="X353" s="173"/>
      <c r="Y353" s="173"/>
      <c r="Z353" s="173"/>
      <c r="AA353" s="178"/>
      <c r="AT353" s="179" t="s">
        <v>166</v>
      </c>
      <c r="AU353" s="179" t="s">
        <v>99</v>
      </c>
      <c r="AV353" s="10" t="s">
        <v>99</v>
      </c>
      <c r="AW353" s="10" t="s">
        <v>35</v>
      </c>
      <c r="AX353" s="10" t="s">
        <v>78</v>
      </c>
      <c r="AY353" s="179" t="s">
        <v>158</v>
      </c>
    </row>
    <row r="354" spans="2:65" s="10" customFormat="1" ht="16.5" customHeight="1">
      <c r="B354" s="172"/>
      <c r="C354" s="173"/>
      <c r="D354" s="173"/>
      <c r="E354" s="174" t="s">
        <v>22</v>
      </c>
      <c r="F354" s="278" t="s">
        <v>22</v>
      </c>
      <c r="G354" s="279"/>
      <c r="H354" s="279"/>
      <c r="I354" s="279"/>
      <c r="J354" s="173"/>
      <c r="K354" s="175">
        <v>0</v>
      </c>
      <c r="L354" s="173"/>
      <c r="M354" s="173"/>
      <c r="N354" s="173"/>
      <c r="O354" s="173"/>
      <c r="P354" s="173"/>
      <c r="Q354" s="173"/>
      <c r="R354" s="176"/>
      <c r="T354" s="177"/>
      <c r="U354" s="173"/>
      <c r="V354" s="173"/>
      <c r="W354" s="173"/>
      <c r="X354" s="173"/>
      <c r="Y354" s="173"/>
      <c r="Z354" s="173"/>
      <c r="AA354" s="178"/>
      <c r="AT354" s="179" t="s">
        <v>166</v>
      </c>
      <c r="AU354" s="179" t="s">
        <v>99</v>
      </c>
      <c r="AV354" s="10" t="s">
        <v>99</v>
      </c>
      <c r="AW354" s="10" t="s">
        <v>35</v>
      </c>
      <c r="AX354" s="10" t="s">
        <v>78</v>
      </c>
      <c r="AY354" s="179" t="s">
        <v>158</v>
      </c>
    </row>
    <row r="355" spans="2:65" s="10" customFormat="1" ht="16.5" customHeight="1">
      <c r="B355" s="172"/>
      <c r="C355" s="173"/>
      <c r="D355" s="173"/>
      <c r="E355" s="174" t="s">
        <v>22</v>
      </c>
      <c r="F355" s="278" t="s">
        <v>22</v>
      </c>
      <c r="G355" s="279"/>
      <c r="H355" s="279"/>
      <c r="I355" s="279"/>
      <c r="J355" s="173"/>
      <c r="K355" s="175">
        <v>0</v>
      </c>
      <c r="L355" s="173"/>
      <c r="M355" s="173"/>
      <c r="N355" s="173"/>
      <c r="O355" s="173"/>
      <c r="P355" s="173"/>
      <c r="Q355" s="173"/>
      <c r="R355" s="176"/>
      <c r="T355" s="177"/>
      <c r="U355" s="173"/>
      <c r="V355" s="173"/>
      <c r="W355" s="173"/>
      <c r="X355" s="173"/>
      <c r="Y355" s="173"/>
      <c r="Z355" s="173"/>
      <c r="AA355" s="178"/>
      <c r="AT355" s="179" t="s">
        <v>166</v>
      </c>
      <c r="AU355" s="179" t="s">
        <v>99</v>
      </c>
      <c r="AV355" s="10" t="s">
        <v>99</v>
      </c>
      <c r="AW355" s="10" t="s">
        <v>35</v>
      </c>
      <c r="AX355" s="10" t="s">
        <v>78</v>
      </c>
      <c r="AY355" s="179" t="s">
        <v>158</v>
      </c>
    </row>
    <row r="356" spans="2:65" s="10" customFormat="1" ht="16.5" customHeight="1">
      <c r="B356" s="172"/>
      <c r="C356" s="173"/>
      <c r="D356" s="173"/>
      <c r="E356" s="174" t="s">
        <v>22</v>
      </c>
      <c r="F356" s="278" t="s">
        <v>22</v>
      </c>
      <c r="G356" s="279"/>
      <c r="H356" s="279"/>
      <c r="I356" s="279"/>
      <c r="J356" s="173"/>
      <c r="K356" s="175">
        <v>0</v>
      </c>
      <c r="L356" s="173"/>
      <c r="M356" s="173"/>
      <c r="N356" s="173"/>
      <c r="O356" s="173"/>
      <c r="P356" s="173"/>
      <c r="Q356" s="173"/>
      <c r="R356" s="176"/>
      <c r="T356" s="177"/>
      <c r="U356" s="173"/>
      <c r="V356" s="173"/>
      <c r="W356" s="173"/>
      <c r="X356" s="173"/>
      <c r="Y356" s="173"/>
      <c r="Z356" s="173"/>
      <c r="AA356" s="178"/>
      <c r="AT356" s="179" t="s">
        <v>166</v>
      </c>
      <c r="AU356" s="179" t="s">
        <v>99</v>
      </c>
      <c r="AV356" s="10" t="s">
        <v>99</v>
      </c>
      <c r="AW356" s="10" t="s">
        <v>35</v>
      </c>
      <c r="AX356" s="10" t="s">
        <v>78</v>
      </c>
      <c r="AY356" s="179" t="s">
        <v>158</v>
      </c>
    </row>
    <row r="357" spans="2:65" s="10" customFormat="1" ht="16.5" customHeight="1">
      <c r="B357" s="172"/>
      <c r="C357" s="173"/>
      <c r="D357" s="173"/>
      <c r="E357" s="174" t="s">
        <v>22</v>
      </c>
      <c r="F357" s="278" t="s">
        <v>22</v>
      </c>
      <c r="G357" s="279"/>
      <c r="H357" s="279"/>
      <c r="I357" s="279"/>
      <c r="J357" s="173"/>
      <c r="K357" s="175">
        <v>0</v>
      </c>
      <c r="L357" s="173"/>
      <c r="M357" s="173"/>
      <c r="N357" s="173"/>
      <c r="O357" s="173"/>
      <c r="P357" s="173"/>
      <c r="Q357" s="173"/>
      <c r="R357" s="176"/>
      <c r="T357" s="177"/>
      <c r="U357" s="173"/>
      <c r="V357" s="173"/>
      <c r="W357" s="173"/>
      <c r="X357" s="173"/>
      <c r="Y357" s="173"/>
      <c r="Z357" s="173"/>
      <c r="AA357" s="178"/>
      <c r="AT357" s="179" t="s">
        <v>166</v>
      </c>
      <c r="AU357" s="179" t="s">
        <v>99</v>
      </c>
      <c r="AV357" s="10" t="s">
        <v>99</v>
      </c>
      <c r="AW357" s="10" t="s">
        <v>35</v>
      </c>
      <c r="AX357" s="10" t="s">
        <v>78</v>
      </c>
      <c r="AY357" s="179" t="s">
        <v>158</v>
      </c>
    </row>
    <row r="358" spans="2:65" s="10" customFormat="1" ht="16.5" customHeight="1">
      <c r="B358" s="172"/>
      <c r="C358" s="173"/>
      <c r="D358" s="173"/>
      <c r="E358" s="174" t="s">
        <v>22</v>
      </c>
      <c r="F358" s="278" t="s">
        <v>22</v>
      </c>
      <c r="G358" s="279"/>
      <c r="H358" s="279"/>
      <c r="I358" s="279"/>
      <c r="J358" s="173"/>
      <c r="K358" s="175">
        <v>0</v>
      </c>
      <c r="L358" s="173"/>
      <c r="M358" s="173"/>
      <c r="N358" s="173"/>
      <c r="O358" s="173"/>
      <c r="P358" s="173"/>
      <c r="Q358" s="173"/>
      <c r="R358" s="176"/>
      <c r="T358" s="177"/>
      <c r="U358" s="173"/>
      <c r="V358" s="173"/>
      <c r="W358" s="173"/>
      <c r="X358" s="173"/>
      <c r="Y358" s="173"/>
      <c r="Z358" s="173"/>
      <c r="AA358" s="178"/>
      <c r="AT358" s="179" t="s">
        <v>166</v>
      </c>
      <c r="AU358" s="179" t="s">
        <v>99</v>
      </c>
      <c r="AV358" s="10" t="s">
        <v>99</v>
      </c>
      <c r="AW358" s="10" t="s">
        <v>35</v>
      </c>
      <c r="AX358" s="10" t="s">
        <v>78</v>
      </c>
      <c r="AY358" s="179" t="s">
        <v>158</v>
      </c>
    </row>
    <row r="359" spans="2:65" s="10" customFormat="1" ht="16.5" customHeight="1">
      <c r="B359" s="172"/>
      <c r="C359" s="173"/>
      <c r="D359" s="173"/>
      <c r="E359" s="174" t="s">
        <v>22</v>
      </c>
      <c r="F359" s="278" t="s">
        <v>22</v>
      </c>
      <c r="G359" s="279"/>
      <c r="H359" s="279"/>
      <c r="I359" s="279"/>
      <c r="J359" s="173"/>
      <c r="K359" s="175">
        <v>0</v>
      </c>
      <c r="L359" s="173"/>
      <c r="M359" s="173"/>
      <c r="N359" s="173"/>
      <c r="O359" s="173"/>
      <c r="P359" s="173"/>
      <c r="Q359" s="173"/>
      <c r="R359" s="176"/>
      <c r="T359" s="177"/>
      <c r="U359" s="173"/>
      <c r="V359" s="173"/>
      <c r="W359" s="173"/>
      <c r="X359" s="173"/>
      <c r="Y359" s="173"/>
      <c r="Z359" s="173"/>
      <c r="AA359" s="178"/>
      <c r="AT359" s="179" t="s">
        <v>166</v>
      </c>
      <c r="AU359" s="179" t="s">
        <v>99</v>
      </c>
      <c r="AV359" s="10" t="s">
        <v>99</v>
      </c>
      <c r="AW359" s="10" t="s">
        <v>35</v>
      </c>
      <c r="AX359" s="10" t="s">
        <v>78</v>
      </c>
      <c r="AY359" s="179" t="s">
        <v>158</v>
      </c>
    </row>
    <row r="360" spans="2:65" s="10" customFormat="1" ht="16.5" customHeight="1">
      <c r="B360" s="172"/>
      <c r="C360" s="173"/>
      <c r="D360" s="173"/>
      <c r="E360" s="174" t="s">
        <v>22</v>
      </c>
      <c r="F360" s="278" t="s">
        <v>22</v>
      </c>
      <c r="G360" s="279"/>
      <c r="H360" s="279"/>
      <c r="I360" s="279"/>
      <c r="J360" s="173"/>
      <c r="K360" s="175">
        <v>0</v>
      </c>
      <c r="L360" s="173"/>
      <c r="M360" s="173"/>
      <c r="N360" s="173"/>
      <c r="O360" s="173"/>
      <c r="P360" s="173"/>
      <c r="Q360" s="173"/>
      <c r="R360" s="176"/>
      <c r="T360" s="177"/>
      <c r="U360" s="173"/>
      <c r="V360" s="173"/>
      <c r="W360" s="173"/>
      <c r="X360" s="173"/>
      <c r="Y360" s="173"/>
      <c r="Z360" s="173"/>
      <c r="AA360" s="178"/>
      <c r="AT360" s="179" t="s">
        <v>166</v>
      </c>
      <c r="AU360" s="179" t="s">
        <v>99</v>
      </c>
      <c r="AV360" s="10" t="s">
        <v>99</v>
      </c>
      <c r="AW360" s="10" t="s">
        <v>35</v>
      </c>
      <c r="AX360" s="10" t="s">
        <v>78</v>
      </c>
      <c r="AY360" s="179" t="s">
        <v>158</v>
      </c>
    </row>
    <row r="361" spans="2:65" s="10" customFormat="1" ht="16.5" customHeight="1">
      <c r="B361" s="172"/>
      <c r="C361" s="173"/>
      <c r="D361" s="173"/>
      <c r="E361" s="174" t="s">
        <v>22</v>
      </c>
      <c r="F361" s="278" t="s">
        <v>22</v>
      </c>
      <c r="G361" s="279"/>
      <c r="H361" s="279"/>
      <c r="I361" s="279"/>
      <c r="J361" s="173"/>
      <c r="K361" s="175">
        <v>0</v>
      </c>
      <c r="L361" s="173"/>
      <c r="M361" s="173"/>
      <c r="N361" s="173"/>
      <c r="O361" s="173"/>
      <c r="P361" s="173"/>
      <c r="Q361" s="173"/>
      <c r="R361" s="176"/>
      <c r="T361" s="177"/>
      <c r="U361" s="173"/>
      <c r="V361" s="173"/>
      <c r="W361" s="173"/>
      <c r="X361" s="173"/>
      <c r="Y361" s="173"/>
      <c r="Z361" s="173"/>
      <c r="AA361" s="178"/>
      <c r="AT361" s="179" t="s">
        <v>166</v>
      </c>
      <c r="AU361" s="179" t="s">
        <v>99</v>
      </c>
      <c r="AV361" s="10" t="s">
        <v>99</v>
      </c>
      <c r="AW361" s="10" t="s">
        <v>35</v>
      </c>
      <c r="AX361" s="10" t="s">
        <v>78</v>
      </c>
      <c r="AY361" s="179" t="s">
        <v>158</v>
      </c>
    </row>
    <row r="362" spans="2:65" s="1" customFormat="1" ht="25.5" customHeight="1">
      <c r="B362" s="38"/>
      <c r="C362" s="165" t="s">
        <v>490</v>
      </c>
      <c r="D362" s="165" t="s">
        <v>159</v>
      </c>
      <c r="E362" s="166" t="s">
        <v>491</v>
      </c>
      <c r="F362" s="272" t="s">
        <v>492</v>
      </c>
      <c r="G362" s="272"/>
      <c r="H362" s="272"/>
      <c r="I362" s="272"/>
      <c r="J362" s="167" t="s">
        <v>162</v>
      </c>
      <c r="K362" s="168">
        <v>32</v>
      </c>
      <c r="L362" s="273">
        <v>0</v>
      </c>
      <c r="M362" s="274"/>
      <c r="N362" s="275">
        <f>ROUND(L362*K362,2)</f>
        <v>0</v>
      </c>
      <c r="O362" s="275"/>
      <c r="P362" s="275"/>
      <c r="Q362" s="275"/>
      <c r="R362" s="40"/>
      <c r="T362" s="169" t="s">
        <v>22</v>
      </c>
      <c r="U362" s="47" t="s">
        <v>43</v>
      </c>
      <c r="V362" s="39"/>
      <c r="W362" s="170">
        <f>V362*K362</f>
        <v>0</v>
      </c>
      <c r="X362" s="170">
        <v>8.3199999999999993E-3</v>
      </c>
      <c r="Y362" s="170">
        <f>X362*K362</f>
        <v>0.26623999999999998</v>
      </c>
      <c r="Z362" s="170">
        <v>0</v>
      </c>
      <c r="AA362" s="171">
        <f>Z362*K362</f>
        <v>0</v>
      </c>
      <c r="AR362" s="22" t="s">
        <v>163</v>
      </c>
      <c r="AT362" s="22" t="s">
        <v>159</v>
      </c>
      <c r="AU362" s="22" t="s">
        <v>99</v>
      </c>
      <c r="AY362" s="22" t="s">
        <v>158</v>
      </c>
      <c r="BE362" s="108">
        <f>IF(U362="základní",N362,0)</f>
        <v>0</v>
      </c>
      <c r="BF362" s="108">
        <f>IF(U362="snížená",N362,0)</f>
        <v>0</v>
      </c>
      <c r="BG362" s="108">
        <f>IF(U362="zákl. přenesená",N362,0)</f>
        <v>0</v>
      </c>
      <c r="BH362" s="108">
        <f>IF(U362="sníž. přenesená",N362,0)</f>
        <v>0</v>
      </c>
      <c r="BI362" s="108">
        <f>IF(U362="nulová",N362,0)</f>
        <v>0</v>
      </c>
      <c r="BJ362" s="22" t="s">
        <v>83</v>
      </c>
      <c r="BK362" s="108">
        <f>ROUND(L362*K362,2)</f>
        <v>0</v>
      </c>
      <c r="BL362" s="22" t="s">
        <v>163</v>
      </c>
      <c r="BM362" s="22" t="s">
        <v>493</v>
      </c>
    </row>
    <row r="363" spans="2:65" s="12" customFormat="1" ht="16.5" customHeight="1">
      <c r="B363" s="188"/>
      <c r="C363" s="189"/>
      <c r="D363" s="189"/>
      <c r="E363" s="190" t="s">
        <v>22</v>
      </c>
      <c r="F363" s="282" t="s">
        <v>494</v>
      </c>
      <c r="G363" s="283"/>
      <c r="H363" s="283"/>
      <c r="I363" s="283"/>
      <c r="J363" s="189"/>
      <c r="K363" s="190" t="s">
        <v>22</v>
      </c>
      <c r="L363" s="189"/>
      <c r="M363" s="189"/>
      <c r="N363" s="189"/>
      <c r="O363" s="189"/>
      <c r="P363" s="189"/>
      <c r="Q363" s="189"/>
      <c r="R363" s="191"/>
      <c r="T363" s="192"/>
      <c r="U363" s="189"/>
      <c r="V363" s="189"/>
      <c r="W363" s="189"/>
      <c r="X363" s="189"/>
      <c r="Y363" s="189"/>
      <c r="Z363" s="189"/>
      <c r="AA363" s="193"/>
      <c r="AT363" s="194" t="s">
        <v>166</v>
      </c>
      <c r="AU363" s="194" t="s">
        <v>99</v>
      </c>
      <c r="AV363" s="12" t="s">
        <v>83</v>
      </c>
      <c r="AW363" s="12" t="s">
        <v>35</v>
      </c>
      <c r="AX363" s="12" t="s">
        <v>78</v>
      </c>
      <c r="AY363" s="194" t="s">
        <v>158</v>
      </c>
    </row>
    <row r="364" spans="2:65" s="10" customFormat="1" ht="16.5" customHeight="1">
      <c r="B364" s="172"/>
      <c r="C364" s="173"/>
      <c r="D364" s="173"/>
      <c r="E364" s="174" t="s">
        <v>22</v>
      </c>
      <c r="F364" s="278" t="s">
        <v>418</v>
      </c>
      <c r="G364" s="279"/>
      <c r="H364" s="279"/>
      <c r="I364" s="279"/>
      <c r="J364" s="173"/>
      <c r="K364" s="175">
        <v>32</v>
      </c>
      <c r="L364" s="173"/>
      <c r="M364" s="173"/>
      <c r="N364" s="173"/>
      <c r="O364" s="173"/>
      <c r="P364" s="173"/>
      <c r="Q364" s="173"/>
      <c r="R364" s="176"/>
      <c r="T364" s="177"/>
      <c r="U364" s="173"/>
      <c r="V364" s="173"/>
      <c r="W364" s="173"/>
      <c r="X364" s="173"/>
      <c r="Y364" s="173"/>
      <c r="Z364" s="173"/>
      <c r="AA364" s="178"/>
      <c r="AT364" s="179" t="s">
        <v>166</v>
      </c>
      <c r="AU364" s="179" t="s">
        <v>99</v>
      </c>
      <c r="AV364" s="10" t="s">
        <v>99</v>
      </c>
      <c r="AW364" s="10" t="s">
        <v>35</v>
      </c>
      <c r="AX364" s="10" t="s">
        <v>83</v>
      </c>
      <c r="AY364" s="179" t="s">
        <v>158</v>
      </c>
    </row>
    <row r="365" spans="2:65" s="1" customFormat="1" ht="38.25" customHeight="1">
      <c r="B365" s="38"/>
      <c r="C365" s="195" t="s">
        <v>495</v>
      </c>
      <c r="D365" s="195" t="s">
        <v>283</v>
      </c>
      <c r="E365" s="196" t="s">
        <v>496</v>
      </c>
      <c r="F365" s="286" t="s">
        <v>497</v>
      </c>
      <c r="G365" s="286"/>
      <c r="H365" s="286"/>
      <c r="I365" s="286"/>
      <c r="J365" s="197" t="s">
        <v>162</v>
      </c>
      <c r="K365" s="198">
        <v>36.799999999999997</v>
      </c>
      <c r="L365" s="287">
        <v>0</v>
      </c>
      <c r="M365" s="288"/>
      <c r="N365" s="289">
        <f>ROUND(L365*K365,2)</f>
        <v>0</v>
      </c>
      <c r="O365" s="275"/>
      <c r="P365" s="275"/>
      <c r="Q365" s="275"/>
      <c r="R365" s="40"/>
      <c r="T365" s="169" t="s">
        <v>22</v>
      </c>
      <c r="U365" s="47" t="s">
        <v>43</v>
      </c>
      <c r="V365" s="39"/>
      <c r="W365" s="170">
        <f>V365*K365</f>
        <v>0</v>
      </c>
      <c r="X365" s="170">
        <v>3.5000000000000001E-3</v>
      </c>
      <c r="Y365" s="170">
        <f>X365*K365</f>
        <v>0.1288</v>
      </c>
      <c r="Z365" s="170">
        <v>0</v>
      </c>
      <c r="AA365" s="171">
        <f>Z365*K365</f>
        <v>0</v>
      </c>
      <c r="AR365" s="22" t="s">
        <v>197</v>
      </c>
      <c r="AT365" s="22" t="s">
        <v>283</v>
      </c>
      <c r="AU365" s="22" t="s">
        <v>99</v>
      </c>
      <c r="AY365" s="22" t="s">
        <v>158</v>
      </c>
      <c r="BE365" s="108">
        <f>IF(U365="základní",N365,0)</f>
        <v>0</v>
      </c>
      <c r="BF365" s="108">
        <f>IF(U365="snížená",N365,0)</f>
        <v>0</v>
      </c>
      <c r="BG365" s="108">
        <f>IF(U365="zákl. přenesená",N365,0)</f>
        <v>0</v>
      </c>
      <c r="BH365" s="108">
        <f>IF(U365="sníž. přenesená",N365,0)</f>
        <v>0</v>
      </c>
      <c r="BI365" s="108">
        <f>IF(U365="nulová",N365,0)</f>
        <v>0</v>
      </c>
      <c r="BJ365" s="22" t="s">
        <v>83</v>
      </c>
      <c r="BK365" s="108">
        <f>ROUND(L365*K365,2)</f>
        <v>0</v>
      </c>
      <c r="BL365" s="22" t="s">
        <v>163</v>
      </c>
      <c r="BM365" s="22" t="s">
        <v>498</v>
      </c>
    </row>
    <row r="366" spans="2:65" s="1" customFormat="1" ht="25.5" customHeight="1">
      <c r="B366" s="38"/>
      <c r="C366" s="165" t="s">
        <v>499</v>
      </c>
      <c r="D366" s="165" t="s">
        <v>159</v>
      </c>
      <c r="E366" s="166" t="s">
        <v>500</v>
      </c>
      <c r="F366" s="272" t="s">
        <v>501</v>
      </c>
      <c r="G366" s="272"/>
      <c r="H366" s="272"/>
      <c r="I366" s="272"/>
      <c r="J366" s="167" t="s">
        <v>162</v>
      </c>
      <c r="K366" s="168">
        <v>10.1</v>
      </c>
      <c r="L366" s="273">
        <v>0</v>
      </c>
      <c r="M366" s="274"/>
      <c r="N366" s="275">
        <f>ROUND(L366*K366,2)</f>
        <v>0</v>
      </c>
      <c r="O366" s="275"/>
      <c r="P366" s="275"/>
      <c r="Q366" s="275"/>
      <c r="R366" s="40"/>
      <c r="T366" s="169" t="s">
        <v>22</v>
      </c>
      <c r="U366" s="47" t="s">
        <v>43</v>
      </c>
      <c r="V366" s="39"/>
      <c r="W366" s="170">
        <f>V366*K366</f>
        <v>0</v>
      </c>
      <c r="X366" s="170">
        <v>8.5000000000000006E-3</v>
      </c>
      <c r="Y366" s="170">
        <f>X366*K366</f>
        <v>8.585000000000001E-2</v>
      </c>
      <c r="Z366" s="170">
        <v>0</v>
      </c>
      <c r="AA366" s="171">
        <f>Z366*K366</f>
        <v>0</v>
      </c>
      <c r="AR366" s="22" t="s">
        <v>163</v>
      </c>
      <c r="AT366" s="22" t="s">
        <v>159</v>
      </c>
      <c r="AU366" s="22" t="s">
        <v>99</v>
      </c>
      <c r="AY366" s="22" t="s">
        <v>158</v>
      </c>
      <c r="BE366" s="108">
        <f>IF(U366="základní",N366,0)</f>
        <v>0</v>
      </c>
      <c r="BF366" s="108">
        <f>IF(U366="snížená",N366,0)</f>
        <v>0</v>
      </c>
      <c r="BG366" s="108">
        <f>IF(U366="zákl. přenesená",N366,0)</f>
        <v>0</v>
      </c>
      <c r="BH366" s="108">
        <f>IF(U366="sníž. přenesená",N366,0)</f>
        <v>0</v>
      </c>
      <c r="BI366" s="108">
        <f>IF(U366="nulová",N366,0)</f>
        <v>0</v>
      </c>
      <c r="BJ366" s="22" t="s">
        <v>83</v>
      </c>
      <c r="BK366" s="108">
        <f>ROUND(L366*K366,2)</f>
        <v>0</v>
      </c>
      <c r="BL366" s="22" t="s">
        <v>163</v>
      </c>
      <c r="BM366" s="22" t="s">
        <v>502</v>
      </c>
    </row>
    <row r="367" spans="2:65" s="12" customFormat="1" ht="16.5" customHeight="1">
      <c r="B367" s="188"/>
      <c r="C367" s="189"/>
      <c r="D367" s="189"/>
      <c r="E367" s="190" t="s">
        <v>22</v>
      </c>
      <c r="F367" s="282" t="s">
        <v>413</v>
      </c>
      <c r="G367" s="283"/>
      <c r="H367" s="283"/>
      <c r="I367" s="283"/>
      <c r="J367" s="189"/>
      <c r="K367" s="190" t="s">
        <v>22</v>
      </c>
      <c r="L367" s="189"/>
      <c r="M367" s="189"/>
      <c r="N367" s="189"/>
      <c r="O367" s="189"/>
      <c r="P367" s="189"/>
      <c r="Q367" s="189"/>
      <c r="R367" s="191"/>
      <c r="T367" s="192"/>
      <c r="U367" s="189"/>
      <c r="V367" s="189"/>
      <c r="W367" s="189"/>
      <c r="X367" s="189"/>
      <c r="Y367" s="189"/>
      <c r="Z367" s="189"/>
      <c r="AA367" s="193"/>
      <c r="AT367" s="194" t="s">
        <v>166</v>
      </c>
      <c r="AU367" s="194" t="s">
        <v>99</v>
      </c>
      <c r="AV367" s="12" t="s">
        <v>83</v>
      </c>
      <c r="AW367" s="12" t="s">
        <v>35</v>
      </c>
      <c r="AX367" s="12" t="s">
        <v>78</v>
      </c>
      <c r="AY367" s="194" t="s">
        <v>158</v>
      </c>
    </row>
    <row r="368" spans="2:65" s="10" customFormat="1" ht="16.5" customHeight="1">
      <c r="B368" s="172"/>
      <c r="C368" s="173"/>
      <c r="D368" s="173"/>
      <c r="E368" s="174" t="s">
        <v>22</v>
      </c>
      <c r="F368" s="278" t="s">
        <v>503</v>
      </c>
      <c r="G368" s="279"/>
      <c r="H368" s="279"/>
      <c r="I368" s="279"/>
      <c r="J368" s="173"/>
      <c r="K368" s="175">
        <v>8.1</v>
      </c>
      <c r="L368" s="173"/>
      <c r="M368" s="173"/>
      <c r="N368" s="173"/>
      <c r="O368" s="173"/>
      <c r="P368" s="173"/>
      <c r="Q368" s="173"/>
      <c r="R368" s="176"/>
      <c r="T368" s="177"/>
      <c r="U368" s="173"/>
      <c r="V368" s="173"/>
      <c r="W368" s="173"/>
      <c r="X368" s="173"/>
      <c r="Y368" s="173"/>
      <c r="Z368" s="173"/>
      <c r="AA368" s="178"/>
      <c r="AT368" s="179" t="s">
        <v>166</v>
      </c>
      <c r="AU368" s="179" t="s">
        <v>99</v>
      </c>
      <c r="AV368" s="10" t="s">
        <v>99</v>
      </c>
      <c r="AW368" s="10" t="s">
        <v>35</v>
      </c>
      <c r="AX368" s="10" t="s">
        <v>78</v>
      </c>
      <c r="AY368" s="179" t="s">
        <v>158</v>
      </c>
    </row>
    <row r="369" spans="2:65" s="12" customFormat="1" ht="16.5" customHeight="1">
      <c r="B369" s="188"/>
      <c r="C369" s="189"/>
      <c r="D369" s="189"/>
      <c r="E369" s="190" t="s">
        <v>22</v>
      </c>
      <c r="F369" s="284" t="s">
        <v>504</v>
      </c>
      <c r="G369" s="285"/>
      <c r="H369" s="285"/>
      <c r="I369" s="285"/>
      <c r="J369" s="189"/>
      <c r="K369" s="190" t="s">
        <v>22</v>
      </c>
      <c r="L369" s="189"/>
      <c r="M369" s="189"/>
      <c r="N369" s="189"/>
      <c r="O369" s="189"/>
      <c r="P369" s="189"/>
      <c r="Q369" s="189"/>
      <c r="R369" s="191"/>
      <c r="T369" s="192"/>
      <c r="U369" s="189"/>
      <c r="V369" s="189"/>
      <c r="W369" s="189"/>
      <c r="X369" s="189"/>
      <c r="Y369" s="189"/>
      <c r="Z369" s="189"/>
      <c r="AA369" s="193"/>
      <c r="AT369" s="194" t="s">
        <v>166</v>
      </c>
      <c r="AU369" s="194" t="s">
        <v>99</v>
      </c>
      <c r="AV369" s="12" t="s">
        <v>83</v>
      </c>
      <c r="AW369" s="12" t="s">
        <v>35</v>
      </c>
      <c r="AX369" s="12" t="s">
        <v>78</v>
      </c>
      <c r="AY369" s="194" t="s">
        <v>158</v>
      </c>
    </row>
    <row r="370" spans="2:65" s="10" customFormat="1" ht="16.5" customHeight="1">
      <c r="B370" s="172"/>
      <c r="C370" s="173"/>
      <c r="D370" s="173"/>
      <c r="E370" s="174" t="s">
        <v>22</v>
      </c>
      <c r="F370" s="278" t="s">
        <v>99</v>
      </c>
      <c r="G370" s="279"/>
      <c r="H370" s="279"/>
      <c r="I370" s="279"/>
      <c r="J370" s="173"/>
      <c r="K370" s="175">
        <v>2</v>
      </c>
      <c r="L370" s="173"/>
      <c r="M370" s="173"/>
      <c r="N370" s="173"/>
      <c r="O370" s="173"/>
      <c r="P370" s="173"/>
      <c r="Q370" s="173"/>
      <c r="R370" s="176"/>
      <c r="T370" s="177"/>
      <c r="U370" s="173"/>
      <c r="V370" s="173"/>
      <c r="W370" s="173"/>
      <c r="X370" s="173"/>
      <c r="Y370" s="173"/>
      <c r="Z370" s="173"/>
      <c r="AA370" s="178"/>
      <c r="AT370" s="179" t="s">
        <v>166</v>
      </c>
      <c r="AU370" s="179" t="s">
        <v>99</v>
      </c>
      <c r="AV370" s="10" t="s">
        <v>99</v>
      </c>
      <c r="AW370" s="10" t="s">
        <v>35</v>
      </c>
      <c r="AX370" s="10" t="s">
        <v>78</v>
      </c>
      <c r="AY370" s="179" t="s">
        <v>158</v>
      </c>
    </row>
    <row r="371" spans="2:65" s="11" customFormat="1" ht="16.5" customHeight="1">
      <c r="B371" s="180"/>
      <c r="C371" s="181"/>
      <c r="D371" s="181"/>
      <c r="E371" s="182" t="s">
        <v>22</v>
      </c>
      <c r="F371" s="280" t="s">
        <v>168</v>
      </c>
      <c r="G371" s="281"/>
      <c r="H371" s="281"/>
      <c r="I371" s="281"/>
      <c r="J371" s="181"/>
      <c r="K371" s="183">
        <v>10.1</v>
      </c>
      <c r="L371" s="181"/>
      <c r="M371" s="181"/>
      <c r="N371" s="181"/>
      <c r="O371" s="181"/>
      <c r="P371" s="181"/>
      <c r="Q371" s="181"/>
      <c r="R371" s="184"/>
      <c r="T371" s="185"/>
      <c r="U371" s="181"/>
      <c r="V371" s="181"/>
      <c r="W371" s="181"/>
      <c r="X371" s="181"/>
      <c r="Y371" s="181"/>
      <c r="Z371" s="181"/>
      <c r="AA371" s="186"/>
      <c r="AT371" s="187" t="s">
        <v>166</v>
      </c>
      <c r="AU371" s="187" t="s">
        <v>99</v>
      </c>
      <c r="AV371" s="11" t="s">
        <v>163</v>
      </c>
      <c r="AW371" s="11" t="s">
        <v>35</v>
      </c>
      <c r="AX371" s="11" t="s">
        <v>83</v>
      </c>
      <c r="AY371" s="187" t="s">
        <v>158</v>
      </c>
    </row>
    <row r="372" spans="2:65" s="1" customFormat="1" ht="25.5" customHeight="1">
      <c r="B372" s="38"/>
      <c r="C372" s="195" t="s">
        <v>505</v>
      </c>
      <c r="D372" s="195" t="s">
        <v>283</v>
      </c>
      <c r="E372" s="196" t="s">
        <v>506</v>
      </c>
      <c r="F372" s="286" t="s">
        <v>507</v>
      </c>
      <c r="G372" s="286"/>
      <c r="H372" s="286"/>
      <c r="I372" s="286"/>
      <c r="J372" s="197" t="s">
        <v>162</v>
      </c>
      <c r="K372" s="198">
        <v>11.615</v>
      </c>
      <c r="L372" s="287">
        <v>0</v>
      </c>
      <c r="M372" s="288"/>
      <c r="N372" s="289">
        <f>ROUND(L372*K372,2)</f>
        <v>0</v>
      </c>
      <c r="O372" s="275"/>
      <c r="P372" s="275"/>
      <c r="Q372" s="275"/>
      <c r="R372" s="40"/>
      <c r="T372" s="169" t="s">
        <v>22</v>
      </c>
      <c r="U372" s="47" t="s">
        <v>43</v>
      </c>
      <c r="V372" s="39"/>
      <c r="W372" s="170">
        <f>V372*K372</f>
        <v>0</v>
      </c>
      <c r="X372" s="170">
        <v>4.1999999999999997E-3</v>
      </c>
      <c r="Y372" s="170">
        <f>X372*K372</f>
        <v>4.8783E-2</v>
      </c>
      <c r="Z372" s="170">
        <v>0</v>
      </c>
      <c r="AA372" s="171">
        <f>Z372*K372</f>
        <v>0</v>
      </c>
      <c r="AR372" s="22" t="s">
        <v>197</v>
      </c>
      <c r="AT372" s="22" t="s">
        <v>283</v>
      </c>
      <c r="AU372" s="22" t="s">
        <v>99</v>
      </c>
      <c r="AY372" s="22" t="s">
        <v>158</v>
      </c>
      <c r="BE372" s="108">
        <f>IF(U372="základní",N372,0)</f>
        <v>0</v>
      </c>
      <c r="BF372" s="108">
        <f>IF(U372="snížená",N372,0)</f>
        <v>0</v>
      </c>
      <c r="BG372" s="108">
        <f>IF(U372="zákl. přenesená",N372,0)</f>
        <v>0</v>
      </c>
      <c r="BH372" s="108">
        <f>IF(U372="sníž. přenesená",N372,0)</f>
        <v>0</v>
      </c>
      <c r="BI372" s="108">
        <f>IF(U372="nulová",N372,0)</f>
        <v>0</v>
      </c>
      <c r="BJ372" s="22" t="s">
        <v>83</v>
      </c>
      <c r="BK372" s="108">
        <f>ROUND(L372*K372,2)</f>
        <v>0</v>
      </c>
      <c r="BL372" s="22" t="s">
        <v>163</v>
      </c>
      <c r="BM372" s="22" t="s">
        <v>508</v>
      </c>
    </row>
    <row r="373" spans="2:65" s="1" customFormat="1" ht="25.5" customHeight="1">
      <c r="B373" s="38"/>
      <c r="C373" s="165" t="s">
        <v>509</v>
      </c>
      <c r="D373" s="165" t="s">
        <v>159</v>
      </c>
      <c r="E373" s="166" t="s">
        <v>500</v>
      </c>
      <c r="F373" s="272" t="s">
        <v>501</v>
      </c>
      <c r="G373" s="272"/>
      <c r="H373" s="272"/>
      <c r="I373" s="272"/>
      <c r="J373" s="167" t="s">
        <v>162</v>
      </c>
      <c r="K373" s="168">
        <v>38.89</v>
      </c>
      <c r="L373" s="273">
        <v>0</v>
      </c>
      <c r="M373" s="274"/>
      <c r="N373" s="275">
        <f>ROUND(L373*K373,2)</f>
        <v>0</v>
      </c>
      <c r="O373" s="275"/>
      <c r="P373" s="275"/>
      <c r="Q373" s="275"/>
      <c r="R373" s="40"/>
      <c r="T373" s="169" t="s">
        <v>22</v>
      </c>
      <c r="U373" s="47" t="s">
        <v>43</v>
      </c>
      <c r="V373" s="39"/>
      <c r="W373" s="170">
        <f>V373*K373</f>
        <v>0</v>
      </c>
      <c r="X373" s="170">
        <v>8.5000000000000006E-3</v>
      </c>
      <c r="Y373" s="170">
        <f>X373*K373</f>
        <v>0.33056500000000005</v>
      </c>
      <c r="Z373" s="170">
        <v>0</v>
      </c>
      <c r="AA373" s="171">
        <f>Z373*K373</f>
        <v>0</v>
      </c>
      <c r="AR373" s="22" t="s">
        <v>163</v>
      </c>
      <c r="AT373" s="22" t="s">
        <v>159</v>
      </c>
      <c r="AU373" s="22" t="s">
        <v>99</v>
      </c>
      <c r="AY373" s="22" t="s">
        <v>158</v>
      </c>
      <c r="BE373" s="108">
        <f>IF(U373="základní",N373,0)</f>
        <v>0</v>
      </c>
      <c r="BF373" s="108">
        <f>IF(U373="snížená",N373,0)</f>
        <v>0</v>
      </c>
      <c r="BG373" s="108">
        <f>IF(U373="zákl. přenesená",N373,0)</f>
        <v>0</v>
      </c>
      <c r="BH373" s="108">
        <f>IF(U373="sníž. přenesená",N373,0)</f>
        <v>0</v>
      </c>
      <c r="BI373" s="108">
        <f>IF(U373="nulová",N373,0)</f>
        <v>0</v>
      </c>
      <c r="BJ373" s="22" t="s">
        <v>83</v>
      </c>
      <c r="BK373" s="108">
        <f>ROUND(L373*K373,2)</f>
        <v>0</v>
      </c>
      <c r="BL373" s="22" t="s">
        <v>163</v>
      </c>
      <c r="BM373" s="22" t="s">
        <v>510</v>
      </c>
    </row>
    <row r="374" spans="2:65" s="12" customFormat="1" ht="16.5" customHeight="1">
      <c r="B374" s="188"/>
      <c r="C374" s="189"/>
      <c r="D374" s="189"/>
      <c r="E374" s="190" t="s">
        <v>22</v>
      </c>
      <c r="F374" s="282" t="s">
        <v>415</v>
      </c>
      <c r="G374" s="283"/>
      <c r="H374" s="283"/>
      <c r="I374" s="283"/>
      <c r="J374" s="189"/>
      <c r="K374" s="190" t="s">
        <v>22</v>
      </c>
      <c r="L374" s="189"/>
      <c r="M374" s="189"/>
      <c r="N374" s="189"/>
      <c r="O374" s="189"/>
      <c r="P374" s="189"/>
      <c r="Q374" s="189"/>
      <c r="R374" s="191"/>
      <c r="T374" s="192"/>
      <c r="U374" s="189"/>
      <c r="V374" s="189"/>
      <c r="W374" s="189"/>
      <c r="X374" s="189"/>
      <c r="Y374" s="189"/>
      <c r="Z374" s="189"/>
      <c r="AA374" s="193"/>
      <c r="AT374" s="194" t="s">
        <v>166</v>
      </c>
      <c r="AU374" s="194" t="s">
        <v>99</v>
      </c>
      <c r="AV374" s="12" t="s">
        <v>83</v>
      </c>
      <c r="AW374" s="12" t="s">
        <v>35</v>
      </c>
      <c r="AX374" s="12" t="s">
        <v>78</v>
      </c>
      <c r="AY374" s="194" t="s">
        <v>158</v>
      </c>
    </row>
    <row r="375" spans="2:65" s="10" customFormat="1" ht="25.5" customHeight="1">
      <c r="B375" s="172"/>
      <c r="C375" s="173"/>
      <c r="D375" s="173"/>
      <c r="E375" s="174" t="s">
        <v>22</v>
      </c>
      <c r="F375" s="278" t="s">
        <v>416</v>
      </c>
      <c r="G375" s="279"/>
      <c r="H375" s="279"/>
      <c r="I375" s="279"/>
      <c r="J375" s="173"/>
      <c r="K375" s="175">
        <v>38.89</v>
      </c>
      <c r="L375" s="173"/>
      <c r="M375" s="173"/>
      <c r="N375" s="173"/>
      <c r="O375" s="173"/>
      <c r="P375" s="173"/>
      <c r="Q375" s="173"/>
      <c r="R375" s="176"/>
      <c r="T375" s="177"/>
      <c r="U375" s="173"/>
      <c r="V375" s="173"/>
      <c r="W375" s="173"/>
      <c r="X375" s="173"/>
      <c r="Y375" s="173"/>
      <c r="Z375" s="173"/>
      <c r="AA375" s="178"/>
      <c r="AT375" s="179" t="s">
        <v>166</v>
      </c>
      <c r="AU375" s="179" t="s">
        <v>99</v>
      </c>
      <c r="AV375" s="10" t="s">
        <v>99</v>
      </c>
      <c r="AW375" s="10" t="s">
        <v>35</v>
      </c>
      <c r="AX375" s="10" t="s">
        <v>83</v>
      </c>
      <c r="AY375" s="179" t="s">
        <v>158</v>
      </c>
    </row>
    <row r="376" spans="2:65" s="1" customFormat="1" ht="38.25" customHeight="1">
      <c r="B376" s="38"/>
      <c r="C376" s="195" t="s">
        <v>511</v>
      </c>
      <c r="D376" s="195" t="s">
        <v>283</v>
      </c>
      <c r="E376" s="196" t="s">
        <v>512</v>
      </c>
      <c r="F376" s="286" t="s">
        <v>513</v>
      </c>
      <c r="G376" s="286"/>
      <c r="H376" s="286"/>
      <c r="I376" s="286"/>
      <c r="J376" s="197" t="s">
        <v>162</v>
      </c>
      <c r="K376" s="198">
        <v>44.723999999999997</v>
      </c>
      <c r="L376" s="287">
        <v>0</v>
      </c>
      <c r="M376" s="288"/>
      <c r="N376" s="289">
        <f>ROUND(L376*K376,2)</f>
        <v>0</v>
      </c>
      <c r="O376" s="275"/>
      <c r="P376" s="275"/>
      <c r="Q376" s="275"/>
      <c r="R376" s="40"/>
      <c r="T376" s="169" t="s">
        <v>22</v>
      </c>
      <c r="U376" s="47" t="s">
        <v>43</v>
      </c>
      <c r="V376" s="39"/>
      <c r="W376" s="170">
        <f>V376*K376</f>
        <v>0</v>
      </c>
      <c r="X376" s="170">
        <v>4.8999999999999998E-3</v>
      </c>
      <c r="Y376" s="170">
        <f>X376*K376</f>
        <v>0.21914759999999997</v>
      </c>
      <c r="Z376" s="170">
        <v>0</v>
      </c>
      <c r="AA376" s="171">
        <f>Z376*K376</f>
        <v>0</v>
      </c>
      <c r="AR376" s="22" t="s">
        <v>197</v>
      </c>
      <c r="AT376" s="22" t="s">
        <v>283</v>
      </c>
      <c r="AU376" s="22" t="s">
        <v>99</v>
      </c>
      <c r="AY376" s="22" t="s">
        <v>158</v>
      </c>
      <c r="BE376" s="108">
        <f>IF(U376="základní",N376,0)</f>
        <v>0</v>
      </c>
      <c r="BF376" s="108">
        <f>IF(U376="snížená",N376,0)</f>
        <v>0</v>
      </c>
      <c r="BG376" s="108">
        <f>IF(U376="zákl. přenesená",N376,0)</f>
        <v>0</v>
      </c>
      <c r="BH376" s="108">
        <f>IF(U376="sníž. přenesená",N376,0)</f>
        <v>0</v>
      </c>
      <c r="BI376" s="108">
        <f>IF(U376="nulová",N376,0)</f>
        <v>0</v>
      </c>
      <c r="BJ376" s="22" t="s">
        <v>83</v>
      </c>
      <c r="BK376" s="108">
        <f>ROUND(L376*K376,2)</f>
        <v>0</v>
      </c>
      <c r="BL376" s="22" t="s">
        <v>163</v>
      </c>
      <c r="BM376" s="22" t="s">
        <v>514</v>
      </c>
    </row>
    <row r="377" spans="2:65" s="1" customFormat="1" ht="38.25" customHeight="1">
      <c r="B377" s="38"/>
      <c r="C377" s="165" t="s">
        <v>515</v>
      </c>
      <c r="D377" s="165" t="s">
        <v>159</v>
      </c>
      <c r="E377" s="166" t="s">
        <v>516</v>
      </c>
      <c r="F377" s="272" t="s">
        <v>517</v>
      </c>
      <c r="G377" s="272"/>
      <c r="H377" s="272"/>
      <c r="I377" s="272"/>
      <c r="J377" s="167" t="s">
        <v>296</v>
      </c>
      <c r="K377" s="168">
        <v>313.995</v>
      </c>
      <c r="L377" s="273">
        <v>0</v>
      </c>
      <c r="M377" s="274"/>
      <c r="N377" s="275">
        <f>ROUND(L377*K377,2)</f>
        <v>0</v>
      </c>
      <c r="O377" s="275"/>
      <c r="P377" s="275"/>
      <c r="Q377" s="275"/>
      <c r="R377" s="40"/>
      <c r="T377" s="169" t="s">
        <v>22</v>
      </c>
      <c r="U377" s="47" t="s">
        <v>43</v>
      </c>
      <c r="V377" s="39"/>
      <c r="W377" s="170">
        <f>V377*K377</f>
        <v>0</v>
      </c>
      <c r="X377" s="170">
        <v>1.6800000000000001E-3</v>
      </c>
      <c r="Y377" s="170">
        <f>X377*K377</f>
        <v>0.52751160000000008</v>
      </c>
      <c r="Z377" s="170">
        <v>0</v>
      </c>
      <c r="AA377" s="171">
        <f>Z377*K377</f>
        <v>0</v>
      </c>
      <c r="AR377" s="22" t="s">
        <v>163</v>
      </c>
      <c r="AT377" s="22" t="s">
        <v>159</v>
      </c>
      <c r="AU377" s="22" t="s">
        <v>99</v>
      </c>
      <c r="AY377" s="22" t="s">
        <v>158</v>
      </c>
      <c r="BE377" s="108">
        <f>IF(U377="základní",N377,0)</f>
        <v>0</v>
      </c>
      <c r="BF377" s="108">
        <f>IF(U377="snížená",N377,0)</f>
        <v>0</v>
      </c>
      <c r="BG377" s="108">
        <f>IF(U377="zákl. přenesená",N377,0)</f>
        <v>0</v>
      </c>
      <c r="BH377" s="108">
        <f>IF(U377="sníž. přenesená",N377,0)</f>
        <v>0</v>
      </c>
      <c r="BI377" s="108">
        <f>IF(U377="nulová",N377,0)</f>
        <v>0</v>
      </c>
      <c r="BJ377" s="22" t="s">
        <v>83</v>
      </c>
      <c r="BK377" s="108">
        <f>ROUND(L377*K377,2)</f>
        <v>0</v>
      </c>
      <c r="BL377" s="22" t="s">
        <v>163</v>
      </c>
      <c r="BM377" s="22" t="s">
        <v>518</v>
      </c>
    </row>
    <row r="378" spans="2:65" s="12" customFormat="1" ht="16.5" customHeight="1">
      <c r="B378" s="188"/>
      <c r="C378" s="189"/>
      <c r="D378" s="189"/>
      <c r="E378" s="190" t="s">
        <v>22</v>
      </c>
      <c r="F378" s="282" t="s">
        <v>519</v>
      </c>
      <c r="G378" s="283"/>
      <c r="H378" s="283"/>
      <c r="I378" s="283"/>
      <c r="J378" s="189"/>
      <c r="K378" s="190" t="s">
        <v>22</v>
      </c>
      <c r="L378" s="189"/>
      <c r="M378" s="189"/>
      <c r="N378" s="189"/>
      <c r="O378" s="189"/>
      <c r="P378" s="189"/>
      <c r="Q378" s="189"/>
      <c r="R378" s="191"/>
      <c r="T378" s="192"/>
      <c r="U378" s="189"/>
      <c r="V378" s="189"/>
      <c r="W378" s="189"/>
      <c r="X378" s="189"/>
      <c r="Y378" s="189"/>
      <c r="Z378" s="189"/>
      <c r="AA378" s="193"/>
      <c r="AT378" s="194" t="s">
        <v>166</v>
      </c>
      <c r="AU378" s="194" t="s">
        <v>99</v>
      </c>
      <c r="AV378" s="12" t="s">
        <v>83</v>
      </c>
      <c r="AW378" s="12" t="s">
        <v>35</v>
      </c>
      <c r="AX378" s="12" t="s">
        <v>78</v>
      </c>
      <c r="AY378" s="194" t="s">
        <v>158</v>
      </c>
    </row>
    <row r="379" spans="2:65" s="10" customFormat="1" ht="16.5" customHeight="1">
      <c r="B379" s="172"/>
      <c r="C379" s="173"/>
      <c r="D379" s="173"/>
      <c r="E379" s="174" t="s">
        <v>22</v>
      </c>
      <c r="F379" s="278" t="s">
        <v>520</v>
      </c>
      <c r="G379" s="279"/>
      <c r="H379" s="279"/>
      <c r="I379" s="279"/>
      <c r="J379" s="173"/>
      <c r="K379" s="175">
        <v>50.21</v>
      </c>
      <c r="L379" s="173"/>
      <c r="M379" s="173"/>
      <c r="N379" s="173"/>
      <c r="O379" s="173"/>
      <c r="P379" s="173"/>
      <c r="Q379" s="173"/>
      <c r="R379" s="176"/>
      <c r="T379" s="177"/>
      <c r="U379" s="173"/>
      <c r="V379" s="173"/>
      <c r="W379" s="173"/>
      <c r="X379" s="173"/>
      <c r="Y379" s="173"/>
      <c r="Z379" s="173"/>
      <c r="AA379" s="178"/>
      <c r="AT379" s="179" t="s">
        <v>166</v>
      </c>
      <c r="AU379" s="179" t="s">
        <v>99</v>
      </c>
      <c r="AV379" s="10" t="s">
        <v>99</v>
      </c>
      <c r="AW379" s="10" t="s">
        <v>35</v>
      </c>
      <c r="AX379" s="10" t="s">
        <v>78</v>
      </c>
      <c r="AY379" s="179" t="s">
        <v>158</v>
      </c>
    </row>
    <row r="380" spans="2:65" s="13" customFormat="1" ht="16.5" customHeight="1">
      <c r="B380" s="199"/>
      <c r="C380" s="200"/>
      <c r="D380" s="200"/>
      <c r="E380" s="201" t="s">
        <v>22</v>
      </c>
      <c r="F380" s="290" t="s">
        <v>335</v>
      </c>
      <c r="G380" s="291"/>
      <c r="H380" s="291"/>
      <c r="I380" s="291"/>
      <c r="J380" s="200"/>
      <c r="K380" s="202">
        <v>50.21</v>
      </c>
      <c r="L380" s="200"/>
      <c r="M380" s="200"/>
      <c r="N380" s="200"/>
      <c r="O380" s="200"/>
      <c r="P380" s="200"/>
      <c r="Q380" s="200"/>
      <c r="R380" s="203"/>
      <c r="T380" s="204"/>
      <c r="U380" s="200"/>
      <c r="V380" s="200"/>
      <c r="W380" s="200"/>
      <c r="X380" s="200"/>
      <c r="Y380" s="200"/>
      <c r="Z380" s="200"/>
      <c r="AA380" s="205"/>
      <c r="AT380" s="206" t="s">
        <v>166</v>
      </c>
      <c r="AU380" s="206" t="s">
        <v>99</v>
      </c>
      <c r="AV380" s="13" t="s">
        <v>172</v>
      </c>
      <c r="AW380" s="13" t="s">
        <v>35</v>
      </c>
      <c r="AX380" s="13" t="s">
        <v>78</v>
      </c>
      <c r="AY380" s="206" t="s">
        <v>158</v>
      </c>
    </row>
    <row r="381" spans="2:65" s="12" customFormat="1" ht="16.5" customHeight="1">
      <c r="B381" s="188"/>
      <c r="C381" s="189"/>
      <c r="D381" s="189"/>
      <c r="E381" s="190" t="s">
        <v>22</v>
      </c>
      <c r="F381" s="284" t="s">
        <v>521</v>
      </c>
      <c r="G381" s="285"/>
      <c r="H381" s="285"/>
      <c r="I381" s="285"/>
      <c r="J381" s="189"/>
      <c r="K381" s="190" t="s">
        <v>22</v>
      </c>
      <c r="L381" s="189"/>
      <c r="M381" s="189"/>
      <c r="N381" s="189"/>
      <c r="O381" s="189"/>
      <c r="P381" s="189"/>
      <c r="Q381" s="189"/>
      <c r="R381" s="191"/>
      <c r="T381" s="192"/>
      <c r="U381" s="189"/>
      <c r="V381" s="189"/>
      <c r="W381" s="189"/>
      <c r="X381" s="189"/>
      <c r="Y381" s="189"/>
      <c r="Z381" s="189"/>
      <c r="AA381" s="193"/>
      <c r="AT381" s="194" t="s">
        <v>166</v>
      </c>
      <c r="AU381" s="194" t="s">
        <v>99</v>
      </c>
      <c r="AV381" s="12" t="s">
        <v>83</v>
      </c>
      <c r="AW381" s="12" t="s">
        <v>35</v>
      </c>
      <c r="AX381" s="12" t="s">
        <v>78</v>
      </c>
      <c r="AY381" s="194" t="s">
        <v>158</v>
      </c>
    </row>
    <row r="382" spans="2:65" s="10" customFormat="1" ht="25.5" customHeight="1">
      <c r="B382" s="172"/>
      <c r="C382" s="173"/>
      <c r="D382" s="173"/>
      <c r="E382" s="174" t="s">
        <v>22</v>
      </c>
      <c r="F382" s="278" t="s">
        <v>522</v>
      </c>
      <c r="G382" s="279"/>
      <c r="H382" s="279"/>
      <c r="I382" s="279"/>
      <c r="J382" s="173"/>
      <c r="K382" s="175">
        <v>77.709999999999994</v>
      </c>
      <c r="L382" s="173"/>
      <c r="M382" s="173"/>
      <c r="N382" s="173"/>
      <c r="O382" s="173"/>
      <c r="P382" s="173"/>
      <c r="Q382" s="173"/>
      <c r="R382" s="176"/>
      <c r="T382" s="177"/>
      <c r="U382" s="173"/>
      <c r="V382" s="173"/>
      <c r="W382" s="173"/>
      <c r="X382" s="173"/>
      <c r="Y382" s="173"/>
      <c r="Z382" s="173"/>
      <c r="AA382" s="178"/>
      <c r="AT382" s="179" t="s">
        <v>166</v>
      </c>
      <c r="AU382" s="179" t="s">
        <v>99</v>
      </c>
      <c r="AV382" s="10" t="s">
        <v>99</v>
      </c>
      <c r="AW382" s="10" t="s">
        <v>35</v>
      </c>
      <c r="AX382" s="10" t="s">
        <v>78</v>
      </c>
      <c r="AY382" s="179" t="s">
        <v>158</v>
      </c>
    </row>
    <row r="383" spans="2:65" s="10" customFormat="1" ht="25.5" customHeight="1">
      <c r="B383" s="172"/>
      <c r="C383" s="173"/>
      <c r="D383" s="173"/>
      <c r="E383" s="174" t="s">
        <v>22</v>
      </c>
      <c r="F383" s="278" t="s">
        <v>523</v>
      </c>
      <c r="G383" s="279"/>
      <c r="H383" s="279"/>
      <c r="I383" s="279"/>
      <c r="J383" s="173"/>
      <c r="K383" s="175">
        <v>31.3</v>
      </c>
      <c r="L383" s="173"/>
      <c r="M383" s="173"/>
      <c r="N383" s="173"/>
      <c r="O383" s="173"/>
      <c r="P383" s="173"/>
      <c r="Q383" s="173"/>
      <c r="R383" s="176"/>
      <c r="T383" s="177"/>
      <c r="U383" s="173"/>
      <c r="V383" s="173"/>
      <c r="W383" s="173"/>
      <c r="X383" s="173"/>
      <c r="Y383" s="173"/>
      <c r="Z383" s="173"/>
      <c r="AA383" s="178"/>
      <c r="AT383" s="179" t="s">
        <v>166</v>
      </c>
      <c r="AU383" s="179" t="s">
        <v>99</v>
      </c>
      <c r="AV383" s="10" t="s">
        <v>99</v>
      </c>
      <c r="AW383" s="10" t="s">
        <v>35</v>
      </c>
      <c r="AX383" s="10" t="s">
        <v>78</v>
      </c>
      <c r="AY383" s="179" t="s">
        <v>158</v>
      </c>
    </row>
    <row r="384" spans="2:65" s="10" customFormat="1" ht="25.5" customHeight="1">
      <c r="B384" s="172"/>
      <c r="C384" s="173"/>
      <c r="D384" s="173"/>
      <c r="E384" s="174" t="s">
        <v>22</v>
      </c>
      <c r="F384" s="278" t="s">
        <v>524</v>
      </c>
      <c r="G384" s="279"/>
      <c r="H384" s="279"/>
      <c r="I384" s="279"/>
      <c r="J384" s="173"/>
      <c r="K384" s="175">
        <v>91.64</v>
      </c>
      <c r="L384" s="173"/>
      <c r="M384" s="173"/>
      <c r="N384" s="173"/>
      <c r="O384" s="173"/>
      <c r="P384" s="173"/>
      <c r="Q384" s="173"/>
      <c r="R384" s="176"/>
      <c r="T384" s="177"/>
      <c r="U384" s="173"/>
      <c r="V384" s="173"/>
      <c r="W384" s="173"/>
      <c r="X384" s="173"/>
      <c r="Y384" s="173"/>
      <c r="Z384" s="173"/>
      <c r="AA384" s="178"/>
      <c r="AT384" s="179" t="s">
        <v>166</v>
      </c>
      <c r="AU384" s="179" t="s">
        <v>99</v>
      </c>
      <c r="AV384" s="10" t="s">
        <v>99</v>
      </c>
      <c r="AW384" s="10" t="s">
        <v>35</v>
      </c>
      <c r="AX384" s="10" t="s">
        <v>78</v>
      </c>
      <c r="AY384" s="179" t="s">
        <v>158</v>
      </c>
    </row>
    <row r="385" spans="2:65" s="10" customFormat="1" ht="16.5" customHeight="1">
      <c r="B385" s="172"/>
      <c r="C385" s="173"/>
      <c r="D385" s="173"/>
      <c r="E385" s="174" t="s">
        <v>22</v>
      </c>
      <c r="F385" s="278" t="s">
        <v>525</v>
      </c>
      <c r="G385" s="279"/>
      <c r="H385" s="279"/>
      <c r="I385" s="279"/>
      <c r="J385" s="173"/>
      <c r="K385" s="175">
        <v>17.059999999999999</v>
      </c>
      <c r="L385" s="173"/>
      <c r="M385" s="173"/>
      <c r="N385" s="173"/>
      <c r="O385" s="173"/>
      <c r="P385" s="173"/>
      <c r="Q385" s="173"/>
      <c r="R385" s="176"/>
      <c r="T385" s="177"/>
      <c r="U385" s="173"/>
      <c r="V385" s="173"/>
      <c r="W385" s="173"/>
      <c r="X385" s="173"/>
      <c r="Y385" s="173"/>
      <c r="Z385" s="173"/>
      <c r="AA385" s="178"/>
      <c r="AT385" s="179" t="s">
        <v>166</v>
      </c>
      <c r="AU385" s="179" t="s">
        <v>99</v>
      </c>
      <c r="AV385" s="10" t="s">
        <v>99</v>
      </c>
      <c r="AW385" s="10" t="s">
        <v>35</v>
      </c>
      <c r="AX385" s="10" t="s">
        <v>78</v>
      </c>
      <c r="AY385" s="179" t="s">
        <v>158</v>
      </c>
    </row>
    <row r="386" spans="2:65" s="10" customFormat="1" ht="25.5" customHeight="1">
      <c r="B386" s="172"/>
      <c r="C386" s="173"/>
      <c r="D386" s="173"/>
      <c r="E386" s="174" t="s">
        <v>22</v>
      </c>
      <c r="F386" s="278" t="s">
        <v>526</v>
      </c>
      <c r="G386" s="279"/>
      <c r="H386" s="279"/>
      <c r="I386" s="279"/>
      <c r="J386" s="173"/>
      <c r="K386" s="175">
        <v>24.995000000000001</v>
      </c>
      <c r="L386" s="173"/>
      <c r="M386" s="173"/>
      <c r="N386" s="173"/>
      <c r="O386" s="173"/>
      <c r="P386" s="173"/>
      <c r="Q386" s="173"/>
      <c r="R386" s="176"/>
      <c r="T386" s="177"/>
      <c r="U386" s="173"/>
      <c r="V386" s="173"/>
      <c r="W386" s="173"/>
      <c r="X386" s="173"/>
      <c r="Y386" s="173"/>
      <c r="Z386" s="173"/>
      <c r="AA386" s="178"/>
      <c r="AT386" s="179" t="s">
        <v>166</v>
      </c>
      <c r="AU386" s="179" t="s">
        <v>99</v>
      </c>
      <c r="AV386" s="10" t="s">
        <v>99</v>
      </c>
      <c r="AW386" s="10" t="s">
        <v>35</v>
      </c>
      <c r="AX386" s="10" t="s">
        <v>78</v>
      </c>
      <c r="AY386" s="179" t="s">
        <v>158</v>
      </c>
    </row>
    <row r="387" spans="2:65" s="10" customFormat="1" ht="16.5" customHeight="1">
      <c r="B387" s="172"/>
      <c r="C387" s="173"/>
      <c r="D387" s="173"/>
      <c r="E387" s="174" t="s">
        <v>22</v>
      </c>
      <c r="F387" s="278" t="s">
        <v>397</v>
      </c>
      <c r="G387" s="279"/>
      <c r="H387" s="279"/>
      <c r="I387" s="279"/>
      <c r="J387" s="173"/>
      <c r="K387" s="175">
        <v>21.08</v>
      </c>
      <c r="L387" s="173"/>
      <c r="M387" s="173"/>
      <c r="N387" s="173"/>
      <c r="O387" s="173"/>
      <c r="P387" s="173"/>
      <c r="Q387" s="173"/>
      <c r="R387" s="176"/>
      <c r="T387" s="177"/>
      <c r="U387" s="173"/>
      <c r="V387" s="173"/>
      <c r="W387" s="173"/>
      <c r="X387" s="173"/>
      <c r="Y387" s="173"/>
      <c r="Z387" s="173"/>
      <c r="AA387" s="178"/>
      <c r="AT387" s="179" t="s">
        <v>166</v>
      </c>
      <c r="AU387" s="179" t="s">
        <v>99</v>
      </c>
      <c r="AV387" s="10" t="s">
        <v>99</v>
      </c>
      <c r="AW387" s="10" t="s">
        <v>35</v>
      </c>
      <c r="AX387" s="10" t="s">
        <v>78</v>
      </c>
      <c r="AY387" s="179" t="s">
        <v>158</v>
      </c>
    </row>
    <row r="388" spans="2:65" s="13" customFormat="1" ht="16.5" customHeight="1">
      <c r="B388" s="199"/>
      <c r="C388" s="200"/>
      <c r="D388" s="200"/>
      <c r="E388" s="201" t="s">
        <v>22</v>
      </c>
      <c r="F388" s="290" t="s">
        <v>335</v>
      </c>
      <c r="G388" s="291"/>
      <c r="H388" s="291"/>
      <c r="I388" s="291"/>
      <c r="J388" s="200"/>
      <c r="K388" s="202">
        <v>263.78500000000003</v>
      </c>
      <c r="L388" s="200"/>
      <c r="M388" s="200"/>
      <c r="N388" s="200"/>
      <c r="O388" s="200"/>
      <c r="P388" s="200"/>
      <c r="Q388" s="200"/>
      <c r="R388" s="203"/>
      <c r="T388" s="204"/>
      <c r="U388" s="200"/>
      <c r="V388" s="200"/>
      <c r="W388" s="200"/>
      <c r="X388" s="200"/>
      <c r="Y388" s="200"/>
      <c r="Z388" s="200"/>
      <c r="AA388" s="205"/>
      <c r="AT388" s="206" t="s">
        <v>166</v>
      </c>
      <c r="AU388" s="206" t="s">
        <v>99</v>
      </c>
      <c r="AV388" s="13" t="s">
        <v>172</v>
      </c>
      <c r="AW388" s="13" t="s">
        <v>35</v>
      </c>
      <c r="AX388" s="13" t="s">
        <v>78</v>
      </c>
      <c r="AY388" s="206" t="s">
        <v>158</v>
      </c>
    </row>
    <row r="389" spans="2:65" s="11" customFormat="1" ht="16.5" customHeight="1">
      <c r="B389" s="180"/>
      <c r="C389" s="181"/>
      <c r="D389" s="181"/>
      <c r="E389" s="182" t="s">
        <v>22</v>
      </c>
      <c r="F389" s="280" t="s">
        <v>168</v>
      </c>
      <c r="G389" s="281"/>
      <c r="H389" s="281"/>
      <c r="I389" s="281"/>
      <c r="J389" s="181"/>
      <c r="K389" s="183">
        <v>313.995</v>
      </c>
      <c r="L389" s="181"/>
      <c r="M389" s="181"/>
      <c r="N389" s="181"/>
      <c r="O389" s="181"/>
      <c r="P389" s="181"/>
      <c r="Q389" s="181"/>
      <c r="R389" s="184"/>
      <c r="T389" s="185"/>
      <c r="U389" s="181"/>
      <c r="V389" s="181"/>
      <c r="W389" s="181"/>
      <c r="X389" s="181"/>
      <c r="Y389" s="181"/>
      <c r="Z389" s="181"/>
      <c r="AA389" s="186"/>
      <c r="AT389" s="187" t="s">
        <v>166</v>
      </c>
      <c r="AU389" s="187" t="s">
        <v>99</v>
      </c>
      <c r="AV389" s="11" t="s">
        <v>163</v>
      </c>
      <c r="AW389" s="11" t="s">
        <v>35</v>
      </c>
      <c r="AX389" s="11" t="s">
        <v>83</v>
      </c>
      <c r="AY389" s="187" t="s">
        <v>158</v>
      </c>
    </row>
    <row r="390" spans="2:65" s="1" customFormat="1" ht="25.5" customHeight="1">
      <c r="B390" s="38"/>
      <c r="C390" s="195" t="s">
        <v>527</v>
      </c>
      <c r="D390" s="195" t="s">
        <v>283</v>
      </c>
      <c r="E390" s="196" t="s">
        <v>528</v>
      </c>
      <c r="F390" s="286" t="s">
        <v>529</v>
      </c>
      <c r="G390" s="286"/>
      <c r="H390" s="286"/>
      <c r="I390" s="286"/>
      <c r="J390" s="197" t="s">
        <v>162</v>
      </c>
      <c r="K390" s="198">
        <v>60.670999999999999</v>
      </c>
      <c r="L390" s="287">
        <v>0</v>
      </c>
      <c r="M390" s="288"/>
      <c r="N390" s="289">
        <f>ROUND(L390*K390,2)</f>
        <v>0</v>
      </c>
      <c r="O390" s="275"/>
      <c r="P390" s="275"/>
      <c r="Q390" s="275"/>
      <c r="R390" s="40"/>
      <c r="T390" s="169" t="s">
        <v>22</v>
      </c>
      <c r="U390" s="47" t="s">
        <v>43</v>
      </c>
      <c r="V390" s="39"/>
      <c r="W390" s="170">
        <f>V390*K390</f>
        <v>0</v>
      </c>
      <c r="X390" s="170">
        <v>5.9999999999999995E-4</v>
      </c>
      <c r="Y390" s="170">
        <f>X390*K390</f>
        <v>3.6402599999999993E-2</v>
      </c>
      <c r="Z390" s="170">
        <v>0</v>
      </c>
      <c r="AA390" s="171">
        <f>Z390*K390</f>
        <v>0</v>
      </c>
      <c r="AR390" s="22" t="s">
        <v>197</v>
      </c>
      <c r="AT390" s="22" t="s">
        <v>283</v>
      </c>
      <c r="AU390" s="22" t="s">
        <v>99</v>
      </c>
      <c r="AY390" s="22" t="s">
        <v>158</v>
      </c>
      <c r="BE390" s="108">
        <f>IF(U390="základní",N390,0)</f>
        <v>0</v>
      </c>
      <c r="BF390" s="108">
        <f>IF(U390="snížená",N390,0)</f>
        <v>0</v>
      </c>
      <c r="BG390" s="108">
        <f>IF(U390="zákl. přenesená",N390,0)</f>
        <v>0</v>
      </c>
      <c r="BH390" s="108">
        <f>IF(U390="sníž. přenesená",N390,0)</f>
        <v>0</v>
      </c>
      <c r="BI390" s="108">
        <f>IF(U390="nulová",N390,0)</f>
        <v>0</v>
      </c>
      <c r="BJ390" s="22" t="s">
        <v>83</v>
      </c>
      <c r="BK390" s="108">
        <f>ROUND(L390*K390,2)</f>
        <v>0</v>
      </c>
      <c r="BL390" s="22" t="s">
        <v>163</v>
      </c>
      <c r="BM390" s="22" t="s">
        <v>530</v>
      </c>
    </row>
    <row r="391" spans="2:65" s="10" customFormat="1" ht="16.5" customHeight="1">
      <c r="B391" s="172"/>
      <c r="C391" s="173"/>
      <c r="D391" s="173"/>
      <c r="E391" s="174" t="s">
        <v>22</v>
      </c>
      <c r="F391" s="276" t="s">
        <v>531</v>
      </c>
      <c r="G391" s="277"/>
      <c r="H391" s="277"/>
      <c r="I391" s="277"/>
      <c r="J391" s="173"/>
      <c r="K391" s="175">
        <v>60.670999999999999</v>
      </c>
      <c r="L391" s="173"/>
      <c r="M391" s="173"/>
      <c r="N391" s="173"/>
      <c r="O391" s="173"/>
      <c r="P391" s="173"/>
      <c r="Q391" s="173"/>
      <c r="R391" s="176"/>
      <c r="T391" s="177"/>
      <c r="U391" s="173"/>
      <c r="V391" s="173"/>
      <c r="W391" s="173"/>
      <c r="X391" s="173"/>
      <c r="Y391" s="173"/>
      <c r="Z391" s="173"/>
      <c r="AA391" s="178"/>
      <c r="AT391" s="179" t="s">
        <v>166</v>
      </c>
      <c r="AU391" s="179" t="s">
        <v>99</v>
      </c>
      <c r="AV391" s="10" t="s">
        <v>99</v>
      </c>
      <c r="AW391" s="10" t="s">
        <v>35</v>
      </c>
      <c r="AX391" s="10" t="s">
        <v>83</v>
      </c>
      <c r="AY391" s="179" t="s">
        <v>158</v>
      </c>
    </row>
    <row r="392" spans="2:65" s="1" customFormat="1" ht="25.5" customHeight="1">
      <c r="B392" s="38"/>
      <c r="C392" s="195" t="s">
        <v>532</v>
      </c>
      <c r="D392" s="195" t="s">
        <v>283</v>
      </c>
      <c r="E392" s="196" t="s">
        <v>533</v>
      </c>
      <c r="F392" s="286" t="s">
        <v>534</v>
      </c>
      <c r="G392" s="286"/>
      <c r="H392" s="286"/>
      <c r="I392" s="286"/>
      <c r="J392" s="197" t="s">
        <v>162</v>
      </c>
      <c r="K392" s="198">
        <v>11.545999999999999</v>
      </c>
      <c r="L392" s="287">
        <v>0</v>
      </c>
      <c r="M392" s="288"/>
      <c r="N392" s="289">
        <f>ROUND(L392*K392,2)</f>
        <v>0</v>
      </c>
      <c r="O392" s="275"/>
      <c r="P392" s="275"/>
      <c r="Q392" s="275"/>
      <c r="R392" s="40"/>
      <c r="T392" s="169" t="s">
        <v>22</v>
      </c>
      <c r="U392" s="47" t="s">
        <v>43</v>
      </c>
      <c r="V392" s="39"/>
      <c r="W392" s="170">
        <f>V392*K392</f>
        <v>0</v>
      </c>
      <c r="X392" s="170">
        <v>1.1999999999999999E-3</v>
      </c>
      <c r="Y392" s="170">
        <f>X392*K392</f>
        <v>1.3855199999999998E-2</v>
      </c>
      <c r="Z392" s="170">
        <v>0</v>
      </c>
      <c r="AA392" s="171">
        <f>Z392*K392</f>
        <v>0</v>
      </c>
      <c r="AR392" s="22" t="s">
        <v>197</v>
      </c>
      <c r="AT392" s="22" t="s">
        <v>283</v>
      </c>
      <c r="AU392" s="22" t="s">
        <v>99</v>
      </c>
      <c r="AY392" s="22" t="s">
        <v>158</v>
      </c>
      <c r="BE392" s="108">
        <f>IF(U392="základní",N392,0)</f>
        <v>0</v>
      </c>
      <c r="BF392" s="108">
        <f>IF(U392="snížená",N392,0)</f>
        <v>0</v>
      </c>
      <c r="BG392" s="108">
        <f>IF(U392="zákl. přenesená",N392,0)</f>
        <v>0</v>
      </c>
      <c r="BH392" s="108">
        <f>IF(U392="sníž. přenesená",N392,0)</f>
        <v>0</v>
      </c>
      <c r="BI392" s="108">
        <f>IF(U392="nulová",N392,0)</f>
        <v>0</v>
      </c>
      <c r="BJ392" s="22" t="s">
        <v>83</v>
      </c>
      <c r="BK392" s="108">
        <f>ROUND(L392*K392,2)</f>
        <v>0</v>
      </c>
      <c r="BL392" s="22" t="s">
        <v>163</v>
      </c>
      <c r="BM392" s="22" t="s">
        <v>535</v>
      </c>
    </row>
    <row r="393" spans="2:65" s="10" customFormat="1" ht="16.5" customHeight="1">
      <c r="B393" s="172"/>
      <c r="C393" s="173"/>
      <c r="D393" s="173"/>
      <c r="E393" s="174" t="s">
        <v>22</v>
      </c>
      <c r="F393" s="276" t="s">
        <v>536</v>
      </c>
      <c r="G393" s="277"/>
      <c r="H393" s="277"/>
      <c r="I393" s="277"/>
      <c r="J393" s="173"/>
      <c r="K393" s="175">
        <v>11.545999999999999</v>
      </c>
      <c r="L393" s="173"/>
      <c r="M393" s="173"/>
      <c r="N393" s="173"/>
      <c r="O393" s="173"/>
      <c r="P393" s="173"/>
      <c r="Q393" s="173"/>
      <c r="R393" s="176"/>
      <c r="T393" s="177"/>
      <c r="U393" s="173"/>
      <c r="V393" s="173"/>
      <c r="W393" s="173"/>
      <c r="X393" s="173"/>
      <c r="Y393" s="173"/>
      <c r="Z393" s="173"/>
      <c r="AA393" s="178"/>
      <c r="AT393" s="179" t="s">
        <v>166</v>
      </c>
      <c r="AU393" s="179" t="s">
        <v>99</v>
      </c>
      <c r="AV393" s="10" t="s">
        <v>99</v>
      </c>
      <c r="AW393" s="10" t="s">
        <v>35</v>
      </c>
      <c r="AX393" s="10" t="s">
        <v>83</v>
      </c>
      <c r="AY393" s="179" t="s">
        <v>158</v>
      </c>
    </row>
    <row r="394" spans="2:65" s="1" customFormat="1" ht="38.25" customHeight="1">
      <c r="B394" s="38"/>
      <c r="C394" s="165" t="s">
        <v>537</v>
      </c>
      <c r="D394" s="165" t="s">
        <v>159</v>
      </c>
      <c r="E394" s="166" t="s">
        <v>538</v>
      </c>
      <c r="F394" s="272" t="s">
        <v>539</v>
      </c>
      <c r="G394" s="272"/>
      <c r="H394" s="272"/>
      <c r="I394" s="272"/>
      <c r="J394" s="167" t="s">
        <v>162</v>
      </c>
      <c r="K394" s="168">
        <v>908.17200000000003</v>
      </c>
      <c r="L394" s="273">
        <v>0</v>
      </c>
      <c r="M394" s="274"/>
      <c r="N394" s="275">
        <f>ROUND(L394*K394,2)</f>
        <v>0</v>
      </c>
      <c r="O394" s="275"/>
      <c r="P394" s="275"/>
      <c r="Q394" s="275"/>
      <c r="R394" s="40"/>
      <c r="T394" s="169" t="s">
        <v>22</v>
      </c>
      <c r="U394" s="47" t="s">
        <v>43</v>
      </c>
      <c r="V394" s="39"/>
      <c r="W394" s="170">
        <f>V394*K394</f>
        <v>0</v>
      </c>
      <c r="X394" s="170">
        <v>9.4400000000000005E-3</v>
      </c>
      <c r="Y394" s="170">
        <f>X394*K394</f>
        <v>8.5731436800000012</v>
      </c>
      <c r="Z394" s="170">
        <v>0</v>
      </c>
      <c r="AA394" s="171">
        <f>Z394*K394</f>
        <v>0</v>
      </c>
      <c r="AR394" s="22" t="s">
        <v>163</v>
      </c>
      <c r="AT394" s="22" t="s">
        <v>159</v>
      </c>
      <c r="AU394" s="22" t="s">
        <v>99</v>
      </c>
      <c r="AY394" s="22" t="s">
        <v>158</v>
      </c>
      <c r="BE394" s="108">
        <f>IF(U394="základní",N394,0)</f>
        <v>0</v>
      </c>
      <c r="BF394" s="108">
        <f>IF(U394="snížená",N394,0)</f>
        <v>0</v>
      </c>
      <c r="BG394" s="108">
        <f>IF(U394="zákl. přenesená",N394,0)</f>
        <v>0</v>
      </c>
      <c r="BH394" s="108">
        <f>IF(U394="sníž. přenesená",N394,0)</f>
        <v>0</v>
      </c>
      <c r="BI394" s="108">
        <f>IF(U394="nulová",N394,0)</f>
        <v>0</v>
      </c>
      <c r="BJ394" s="22" t="s">
        <v>83</v>
      </c>
      <c r="BK394" s="108">
        <f>ROUND(L394*K394,2)</f>
        <v>0</v>
      </c>
      <c r="BL394" s="22" t="s">
        <v>163</v>
      </c>
      <c r="BM394" s="22" t="s">
        <v>540</v>
      </c>
    </row>
    <row r="395" spans="2:65" s="12" customFormat="1" ht="16.5" customHeight="1">
      <c r="B395" s="188"/>
      <c r="C395" s="189"/>
      <c r="D395" s="189"/>
      <c r="E395" s="190" t="s">
        <v>22</v>
      </c>
      <c r="F395" s="282" t="s">
        <v>541</v>
      </c>
      <c r="G395" s="283"/>
      <c r="H395" s="283"/>
      <c r="I395" s="283"/>
      <c r="J395" s="189"/>
      <c r="K395" s="190" t="s">
        <v>22</v>
      </c>
      <c r="L395" s="189"/>
      <c r="M395" s="189"/>
      <c r="N395" s="189"/>
      <c r="O395" s="189"/>
      <c r="P395" s="189"/>
      <c r="Q395" s="189"/>
      <c r="R395" s="191"/>
      <c r="T395" s="192"/>
      <c r="U395" s="189"/>
      <c r="V395" s="189"/>
      <c r="W395" s="189"/>
      <c r="X395" s="189"/>
      <c r="Y395" s="189"/>
      <c r="Z395" s="189"/>
      <c r="AA395" s="193"/>
      <c r="AT395" s="194" t="s">
        <v>166</v>
      </c>
      <c r="AU395" s="194" t="s">
        <v>99</v>
      </c>
      <c r="AV395" s="12" t="s">
        <v>83</v>
      </c>
      <c r="AW395" s="12" t="s">
        <v>35</v>
      </c>
      <c r="AX395" s="12" t="s">
        <v>78</v>
      </c>
      <c r="AY395" s="194" t="s">
        <v>158</v>
      </c>
    </row>
    <row r="396" spans="2:65" s="10" customFormat="1" ht="16.5" customHeight="1">
      <c r="B396" s="172"/>
      <c r="C396" s="173"/>
      <c r="D396" s="173"/>
      <c r="E396" s="174" t="s">
        <v>22</v>
      </c>
      <c r="F396" s="278" t="s">
        <v>542</v>
      </c>
      <c r="G396" s="279"/>
      <c r="H396" s="279"/>
      <c r="I396" s="279"/>
      <c r="J396" s="173"/>
      <c r="K396" s="175">
        <v>140.22499999999999</v>
      </c>
      <c r="L396" s="173"/>
      <c r="M396" s="173"/>
      <c r="N396" s="173"/>
      <c r="O396" s="173"/>
      <c r="P396" s="173"/>
      <c r="Q396" s="173"/>
      <c r="R396" s="176"/>
      <c r="T396" s="177"/>
      <c r="U396" s="173"/>
      <c r="V396" s="173"/>
      <c r="W396" s="173"/>
      <c r="X396" s="173"/>
      <c r="Y396" s="173"/>
      <c r="Z396" s="173"/>
      <c r="AA396" s="178"/>
      <c r="AT396" s="179" t="s">
        <v>166</v>
      </c>
      <c r="AU396" s="179" t="s">
        <v>99</v>
      </c>
      <c r="AV396" s="10" t="s">
        <v>99</v>
      </c>
      <c r="AW396" s="10" t="s">
        <v>35</v>
      </c>
      <c r="AX396" s="10" t="s">
        <v>78</v>
      </c>
      <c r="AY396" s="179" t="s">
        <v>158</v>
      </c>
    </row>
    <row r="397" spans="2:65" s="10" customFormat="1" ht="38.25" customHeight="1">
      <c r="B397" s="172"/>
      <c r="C397" s="173"/>
      <c r="D397" s="173"/>
      <c r="E397" s="174" t="s">
        <v>22</v>
      </c>
      <c r="F397" s="278" t="s">
        <v>543</v>
      </c>
      <c r="G397" s="279"/>
      <c r="H397" s="279"/>
      <c r="I397" s="279"/>
      <c r="J397" s="173"/>
      <c r="K397" s="175">
        <v>139.89099999999999</v>
      </c>
      <c r="L397" s="173"/>
      <c r="M397" s="173"/>
      <c r="N397" s="173"/>
      <c r="O397" s="173"/>
      <c r="P397" s="173"/>
      <c r="Q397" s="173"/>
      <c r="R397" s="176"/>
      <c r="T397" s="177"/>
      <c r="U397" s="173"/>
      <c r="V397" s="173"/>
      <c r="W397" s="173"/>
      <c r="X397" s="173"/>
      <c r="Y397" s="173"/>
      <c r="Z397" s="173"/>
      <c r="AA397" s="178"/>
      <c r="AT397" s="179" t="s">
        <v>166</v>
      </c>
      <c r="AU397" s="179" t="s">
        <v>99</v>
      </c>
      <c r="AV397" s="10" t="s">
        <v>99</v>
      </c>
      <c r="AW397" s="10" t="s">
        <v>35</v>
      </c>
      <c r="AX397" s="10" t="s">
        <v>78</v>
      </c>
      <c r="AY397" s="179" t="s">
        <v>158</v>
      </c>
    </row>
    <row r="398" spans="2:65" s="10" customFormat="1" ht="16.5" customHeight="1">
      <c r="B398" s="172"/>
      <c r="C398" s="173"/>
      <c r="D398" s="173"/>
      <c r="E398" s="174" t="s">
        <v>22</v>
      </c>
      <c r="F398" s="278" t="s">
        <v>544</v>
      </c>
      <c r="G398" s="279"/>
      <c r="H398" s="279"/>
      <c r="I398" s="279"/>
      <c r="J398" s="173"/>
      <c r="K398" s="175">
        <v>53.78</v>
      </c>
      <c r="L398" s="173"/>
      <c r="M398" s="173"/>
      <c r="N398" s="173"/>
      <c r="O398" s="173"/>
      <c r="P398" s="173"/>
      <c r="Q398" s="173"/>
      <c r="R398" s="176"/>
      <c r="T398" s="177"/>
      <c r="U398" s="173"/>
      <c r="V398" s="173"/>
      <c r="W398" s="173"/>
      <c r="X398" s="173"/>
      <c r="Y398" s="173"/>
      <c r="Z398" s="173"/>
      <c r="AA398" s="178"/>
      <c r="AT398" s="179" t="s">
        <v>166</v>
      </c>
      <c r="AU398" s="179" t="s">
        <v>99</v>
      </c>
      <c r="AV398" s="10" t="s">
        <v>99</v>
      </c>
      <c r="AW398" s="10" t="s">
        <v>35</v>
      </c>
      <c r="AX398" s="10" t="s">
        <v>78</v>
      </c>
      <c r="AY398" s="179" t="s">
        <v>158</v>
      </c>
    </row>
    <row r="399" spans="2:65" s="10" customFormat="1" ht="16.5" customHeight="1">
      <c r="B399" s="172"/>
      <c r="C399" s="173"/>
      <c r="D399" s="173"/>
      <c r="E399" s="174" t="s">
        <v>22</v>
      </c>
      <c r="F399" s="278" t="s">
        <v>545</v>
      </c>
      <c r="G399" s="279"/>
      <c r="H399" s="279"/>
      <c r="I399" s="279"/>
      <c r="J399" s="173"/>
      <c r="K399" s="175">
        <v>574.27599999999995</v>
      </c>
      <c r="L399" s="173"/>
      <c r="M399" s="173"/>
      <c r="N399" s="173"/>
      <c r="O399" s="173"/>
      <c r="P399" s="173"/>
      <c r="Q399" s="173"/>
      <c r="R399" s="176"/>
      <c r="T399" s="177"/>
      <c r="U399" s="173"/>
      <c r="V399" s="173"/>
      <c r="W399" s="173"/>
      <c r="X399" s="173"/>
      <c r="Y399" s="173"/>
      <c r="Z399" s="173"/>
      <c r="AA399" s="178"/>
      <c r="AT399" s="179" t="s">
        <v>166</v>
      </c>
      <c r="AU399" s="179" t="s">
        <v>99</v>
      </c>
      <c r="AV399" s="10" t="s">
        <v>99</v>
      </c>
      <c r="AW399" s="10" t="s">
        <v>35</v>
      </c>
      <c r="AX399" s="10" t="s">
        <v>78</v>
      </c>
      <c r="AY399" s="179" t="s">
        <v>158</v>
      </c>
    </row>
    <row r="400" spans="2:65" s="11" customFormat="1" ht="16.5" customHeight="1">
      <c r="B400" s="180"/>
      <c r="C400" s="181"/>
      <c r="D400" s="181"/>
      <c r="E400" s="182" t="s">
        <v>22</v>
      </c>
      <c r="F400" s="280" t="s">
        <v>168</v>
      </c>
      <c r="G400" s="281"/>
      <c r="H400" s="281"/>
      <c r="I400" s="281"/>
      <c r="J400" s="181"/>
      <c r="K400" s="183">
        <v>908.17200000000003</v>
      </c>
      <c r="L400" s="181"/>
      <c r="M400" s="181"/>
      <c r="N400" s="181"/>
      <c r="O400" s="181"/>
      <c r="P400" s="181"/>
      <c r="Q400" s="181"/>
      <c r="R400" s="184"/>
      <c r="T400" s="185"/>
      <c r="U400" s="181"/>
      <c r="V400" s="181"/>
      <c r="W400" s="181"/>
      <c r="X400" s="181"/>
      <c r="Y400" s="181"/>
      <c r="Z400" s="181"/>
      <c r="AA400" s="186"/>
      <c r="AT400" s="187" t="s">
        <v>166</v>
      </c>
      <c r="AU400" s="187" t="s">
        <v>99</v>
      </c>
      <c r="AV400" s="11" t="s">
        <v>163</v>
      </c>
      <c r="AW400" s="11" t="s">
        <v>35</v>
      </c>
      <c r="AX400" s="11" t="s">
        <v>83</v>
      </c>
      <c r="AY400" s="187" t="s">
        <v>158</v>
      </c>
    </row>
    <row r="401" spans="2:65" s="1" customFormat="1" ht="25.5" customHeight="1">
      <c r="B401" s="38"/>
      <c r="C401" s="195" t="s">
        <v>546</v>
      </c>
      <c r="D401" s="195" t="s">
        <v>283</v>
      </c>
      <c r="E401" s="196" t="s">
        <v>547</v>
      </c>
      <c r="F401" s="286" t="s">
        <v>548</v>
      </c>
      <c r="G401" s="286"/>
      <c r="H401" s="286"/>
      <c r="I401" s="286"/>
      <c r="J401" s="197" t="s">
        <v>162</v>
      </c>
      <c r="K401" s="198">
        <v>1044.3979999999999</v>
      </c>
      <c r="L401" s="287">
        <v>0</v>
      </c>
      <c r="M401" s="288"/>
      <c r="N401" s="289">
        <f>ROUND(L401*K401,2)</f>
        <v>0</v>
      </c>
      <c r="O401" s="275"/>
      <c r="P401" s="275"/>
      <c r="Q401" s="275"/>
      <c r="R401" s="40"/>
      <c r="T401" s="169" t="s">
        <v>22</v>
      </c>
      <c r="U401" s="47" t="s">
        <v>43</v>
      </c>
      <c r="V401" s="39"/>
      <c r="W401" s="170">
        <f>V401*K401</f>
        <v>0</v>
      </c>
      <c r="X401" s="170">
        <v>1.7999999999999999E-2</v>
      </c>
      <c r="Y401" s="170">
        <f>X401*K401</f>
        <v>18.799163999999998</v>
      </c>
      <c r="Z401" s="170">
        <v>0</v>
      </c>
      <c r="AA401" s="171">
        <f>Z401*K401</f>
        <v>0</v>
      </c>
      <c r="AR401" s="22" t="s">
        <v>197</v>
      </c>
      <c r="AT401" s="22" t="s">
        <v>283</v>
      </c>
      <c r="AU401" s="22" t="s">
        <v>99</v>
      </c>
      <c r="AY401" s="22" t="s">
        <v>158</v>
      </c>
      <c r="BE401" s="108">
        <f>IF(U401="základní",N401,0)</f>
        <v>0</v>
      </c>
      <c r="BF401" s="108">
        <f>IF(U401="snížená",N401,0)</f>
        <v>0</v>
      </c>
      <c r="BG401" s="108">
        <f>IF(U401="zákl. přenesená",N401,0)</f>
        <v>0</v>
      </c>
      <c r="BH401" s="108">
        <f>IF(U401="sníž. přenesená",N401,0)</f>
        <v>0</v>
      </c>
      <c r="BI401" s="108">
        <f>IF(U401="nulová",N401,0)</f>
        <v>0</v>
      </c>
      <c r="BJ401" s="22" t="s">
        <v>83</v>
      </c>
      <c r="BK401" s="108">
        <f>ROUND(L401*K401,2)</f>
        <v>0</v>
      </c>
      <c r="BL401" s="22" t="s">
        <v>163</v>
      </c>
      <c r="BM401" s="22" t="s">
        <v>549</v>
      </c>
    </row>
    <row r="402" spans="2:65" s="10" customFormat="1" ht="16.5" customHeight="1">
      <c r="B402" s="172"/>
      <c r="C402" s="173"/>
      <c r="D402" s="173"/>
      <c r="E402" s="174" t="s">
        <v>22</v>
      </c>
      <c r="F402" s="276" t="s">
        <v>550</v>
      </c>
      <c r="G402" s="277"/>
      <c r="H402" s="277"/>
      <c r="I402" s="277"/>
      <c r="J402" s="173"/>
      <c r="K402" s="175">
        <v>1044.3979999999999</v>
      </c>
      <c r="L402" s="173"/>
      <c r="M402" s="173"/>
      <c r="N402" s="173"/>
      <c r="O402" s="173"/>
      <c r="P402" s="173"/>
      <c r="Q402" s="173"/>
      <c r="R402" s="176"/>
      <c r="T402" s="177"/>
      <c r="U402" s="173"/>
      <c r="V402" s="173"/>
      <c r="W402" s="173"/>
      <c r="X402" s="173"/>
      <c r="Y402" s="173"/>
      <c r="Z402" s="173"/>
      <c r="AA402" s="178"/>
      <c r="AT402" s="179" t="s">
        <v>166</v>
      </c>
      <c r="AU402" s="179" t="s">
        <v>99</v>
      </c>
      <c r="AV402" s="10" t="s">
        <v>99</v>
      </c>
      <c r="AW402" s="10" t="s">
        <v>35</v>
      </c>
      <c r="AX402" s="10" t="s">
        <v>83</v>
      </c>
      <c r="AY402" s="179" t="s">
        <v>158</v>
      </c>
    </row>
    <row r="403" spans="2:65" s="1" customFormat="1" ht="38.25" customHeight="1">
      <c r="B403" s="38"/>
      <c r="C403" s="165" t="s">
        <v>551</v>
      </c>
      <c r="D403" s="165" t="s">
        <v>159</v>
      </c>
      <c r="E403" s="166" t="s">
        <v>552</v>
      </c>
      <c r="F403" s="272" t="s">
        <v>553</v>
      </c>
      <c r="G403" s="272"/>
      <c r="H403" s="272"/>
      <c r="I403" s="272"/>
      <c r="J403" s="167" t="s">
        <v>162</v>
      </c>
      <c r="K403" s="168">
        <v>209.95</v>
      </c>
      <c r="L403" s="273">
        <v>0</v>
      </c>
      <c r="M403" s="274"/>
      <c r="N403" s="275">
        <f>ROUND(L403*K403,2)</f>
        <v>0</v>
      </c>
      <c r="O403" s="275"/>
      <c r="P403" s="275"/>
      <c r="Q403" s="275"/>
      <c r="R403" s="40"/>
      <c r="T403" s="169" t="s">
        <v>22</v>
      </c>
      <c r="U403" s="47" t="s">
        <v>43</v>
      </c>
      <c r="V403" s="39"/>
      <c r="W403" s="170">
        <f>V403*K403</f>
        <v>0</v>
      </c>
      <c r="X403" s="170">
        <v>9.4999999999999998E-3</v>
      </c>
      <c r="Y403" s="170">
        <f>X403*K403</f>
        <v>1.9945249999999999</v>
      </c>
      <c r="Z403" s="170">
        <v>0</v>
      </c>
      <c r="AA403" s="171">
        <f>Z403*K403</f>
        <v>0</v>
      </c>
      <c r="AR403" s="22" t="s">
        <v>163</v>
      </c>
      <c r="AT403" s="22" t="s">
        <v>159</v>
      </c>
      <c r="AU403" s="22" t="s">
        <v>99</v>
      </c>
      <c r="AY403" s="22" t="s">
        <v>158</v>
      </c>
      <c r="BE403" s="108">
        <f>IF(U403="základní",N403,0)</f>
        <v>0</v>
      </c>
      <c r="BF403" s="108">
        <f>IF(U403="snížená",N403,0)</f>
        <v>0</v>
      </c>
      <c r="BG403" s="108">
        <f>IF(U403="zákl. přenesená",N403,0)</f>
        <v>0</v>
      </c>
      <c r="BH403" s="108">
        <f>IF(U403="sníž. přenesená",N403,0)</f>
        <v>0</v>
      </c>
      <c r="BI403" s="108">
        <f>IF(U403="nulová",N403,0)</f>
        <v>0</v>
      </c>
      <c r="BJ403" s="22" t="s">
        <v>83</v>
      </c>
      <c r="BK403" s="108">
        <f>ROUND(L403*K403,2)</f>
        <v>0</v>
      </c>
      <c r="BL403" s="22" t="s">
        <v>163</v>
      </c>
      <c r="BM403" s="22" t="s">
        <v>554</v>
      </c>
    </row>
    <row r="404" spans="2:65" s="12" customFormat="1" ht="16.5" customHeight="1">
      <c r="B404" s="188"/>
      <c r="C404" s="189"/>
      <c r="D404" s="189"/>
      <c r="E404" s="190" t="s">
        <v>22</v>
      </c>
      <c r="F404" s="282" t="s">
        <v>555</v>
      </c>
      <c r="G404" s="283"/>
      <c r="H404" s="283"/>
      <c r="I404" s="283"/>
      <c r="J404" s="189"/>
      <c r="K404" s="190" t="s">
        <v>22</v>
      </c>
      <c r="L404" s="189"/>
      <c r="M404" s="189"/>
      <c r="N404" s="189"/>
      <c r="O404" s="189"/>
      <c r="P404" s="189"/>
      <c r="Q404" s="189"/>
      <c r="R404" s="191"/>
      <c r="T404" s="192"/>
      <c r="U404" s="189"/>
      <c r="V404" s="189"/>
      <c r="W404" s="189"/>
      <c r="X404" s="189"/>
      <c r="Y404" s="189"/>
      <c r="Z404" s="189"/>
      <c r="AA404" s="193"/>
      <c r="AT404" s="194" t="s">
        <v>166</v>
      </c>
      <c r="AU404" s="194" t="s">
        <v>99</v>
      </c>
      <c r="AV404" s="12" t="s">
        <v>83</v>
      </c>
      <c r="AW404" s="12" t="s">
        <v>35</v>
      </c>
      <c r="AX404" s="12" t="s">
        <v>78</v>
      </c>
      <c r="AY404" s="194" t="s">
        <v>158</v>
      </c>
    </row>
    <row r="405" spans="2:65" s="10" customFormat="1" ht="16.5" customHeight="1">
      <c r="B405" s="172"/>
      <c r="C405" s="173"/>
      <c r="D405" s="173"/>
      <c r="E405" s="174" t="s">
        <v>22</v>
      </c>
      <c r="F405" s="278" t="s">
        <v>556</v>
      </c>
      <c r="G405" s="279"/>
      <c r="H405" s="279"/>
      <c r="I405" s="279"/>
      <c r="J405" s="173"/>
      <c r="K405" s="175">
        <v>27.51</v>
      </c>
      <c r="L405" s="173"/>
      <c r="M405" s="173"/>
      <c r="N405" s="173"/>
      <c r="O405" s="173"/>
      <c r="P405" s="173"/>
      <c r="Q405" s="173"/>
      <c r="R405" s="176"/>
      <c r="T405" s="177"/>
      <c r="U405" s="173"/>
      <c r="V405" s="173"/>
      <c r="W405" s="173"/>
      <c r="X405" s="173"/>
      <c r="Y405" s="173"/>
      <c r="Z405" s="173"/>
      <c r="AA405" s="178"/>
      <c r="AT405" s="179" t="s">
        <v>166</v>
      </c>
      <c r="AU405" s="179" t="s">
        <v>99</v>
      </c>
      <c r="AV405" s="10" t="s">
        <v>99</v>
      </c>
      <c r="AW405" s="10" t="s">
        <v>35</v>
      </c>
      <c r="AX405" s="10" t="s">
        <v>78</v>
      </c>
      <c r="AY405" s="179" t="s">
        <v>158</v>
      </c>
    </row>
    <row r="406" spans="2:65" s="10" customFormat="1" ht="16.5" customHeight="1">
      <c r="B406" s="172"/>
      <c r="C406" s="173"/>
      <c r="D406" s="173"/>
      <c r="E406" s="174" t="s">
        <v>22</v>
      </c>
      <c r="F406" s="278" t="s">
        <v>485</v>
      </c>
      <c r="G406" s="279"/>
      <c r="H406" s="279"/>
      <c r="I406" s="279"/>
      <c r="J406" s="173"/>
      <c r="K406" s="175">
        <v>58</v>
      </c>
      <c r="L406" s="173"/>
      <c r="M406" s="173"/>
      <c r="N406" s="173"/>
      <c r="O406" s="173"/>
      <c r="P406" s="173"/>
      <c r="Q406" s="173"/>
      <c r="R406" s="176"/>
      <c r="T406" s="177"/>
      <c r="U406" s="173"/>
      <c r="V406" s="173"/>
      <c r="W406" s="173"/>
      <c r="X406" s="173"/>
      <c r="Y406" s="173"/>
      <c r="Z406" s="173"/>
      <c r="AA406" s="178"/>
      <c r="AT406" s="179" t="s">
        <v>166</v>
      </c>
      <c r="AU406" s="179" t="s">
        <v>99</v>
      </c>
      <c r="AV406" s="10" t="s">
        <v>99</v>
      </c>
      <c r="AW406" s="10" t="s">
        <v>35</v>
      </c>
      <c r="AX406" s="10" t="s">
        <v>78</v>
      </c>
      <c r="AY406" s="179" t="s">
        <v>158</v>
      </c>
    </row>
    <row r="407" spans="2:65" s="13" customFormat="1" ht="16.5" customHeight="1">
      <c r="B407" s="199"/>
      <c r="C407" s="200"/>
      <c r="D407" s="200"/>
      <c r="E407" s="201" t="s">
        <v>22</v>
      </c>
      <c r="F407" s="290" t="s">
        <v>335</v>
      </c>
      <c r="G407" s="291"/>
      <c r="H407" s="291"/>
      <c r="I407" s="291"/>
      <c r="J407" s="200"/>
      <c r="K407" s="202">
        <v>85.51</v>
      </c>
      <c r="L407" s="200"/>
      <c r="M407" s="200"/>
      <c r="N407" s="200"/>
      <c r="O407" s="200"/>
      <c r="P407" s="200"/>
      <c r="Q407" s="200"/>
      <c r="R407" s="203"/>
      <c r="T407" s="204"/>
      <c r="U407" s="200"/>
      <c r="V407" s="200"/>
      <c r="W407" s="200"/>
      <c r="X407" s="200"/>
      <c r="Y407" s="200"/>
      <c r="Z407" s="200"/>
      <c r="AA407" s="205"/>
      <c r="AT407" s="206" t="s">
        <v>166</v>
      </c>
      <c r="AU407" s="206" t="s">
        <v>99</v>
      </c>
      <c r="AV407" s="13" t="s">
        <v>172</v>
      </c>
      <c r="AW407" s="13" t="s">
        <v>35</v>
      </c>
      <c r="AX407" s="13" t="s">
        <v>78</v>
      </c>
      <c r="AY407" s="206" t="s">
        <v>158</v>
      </c>
    </row>
    <row r="408" spans="2:65" s="12" customFormat="1" ht="16.5" customHeight="1">
      <c r="B408" s="188"/>
      <c r="C408" s="189"/>
      <c r="D408" s="189"/>
      <c r="E408" s="190" t="s">
        <v>22</v>
      </c>
      <c r="F408" s="284" t="s">
        <v>557</v>
      </c>
      <c r="G408" s="285"/>
      <c r="H408" s="285"/>
      <c r="I408" s="285"/>
      <c r="J408" s="189"/>
      <c r="K408" s="190" t="s">
        <v>22</v>
      </c>
      <c r="L408" s="189"/>
      <c r="M408" s="189"/>
      <c r="N408" s="189"/>
      <c r="O408" s="189"/>
      <c r="P408" s="189"/>
      <c r="Q408" s="189"/>
      <c r="R408" s="191"/>
      <c r="T408" s="192"/>
      <c r="U408" s="189"/>
      <c r="V408" s="189"/>
      <c r="W408" s="189"/>
      <c r="X408" s="189"/>
      <c r="Y408" s="189"/>
      <c r="Z408" s="189"/>
      <c r="AA408" s="193"/>
      <c r="AT408" s="194" t="s">
        <v>166</v>
      </c>
      <c r="AU408" s="194" t="s">
        <v>99</v>
      </c>
      <c r="AV408" s="12" t="s">
        <v>83</v>
      </c>
      <c r="AW408" s="12" t="s">
        <v>35</v>
      </c>
      <c r="AX408" s="12" t="s">
        <v>78</v>
      </c>
      <c r="AY408" s="194" t="s">
        <v>158</v>
      </c>
    </row>
    <row r="409" spans="2:65" s="10" customFormat="1" ht="16.5" customHeight="1">
      <c r="B409" s="172"/>
      <c r="C409" s="173"/>
      <c r="D409" s="173"/>
      <c r="E409" s="174" t="s">
        <v>22</v>
      </c>
      <c r="F409" s="278" t="s">
        <v>558</v>
      </c>
      <c r="G409" s="279"/>
      <c r="H409" s="279"/>
      <c r="I409" s="279"/>
      <c r="J409" s="173"/>
      <c r="K409" s="175">
        <v>63.92</v>
      </c>
      <c r="L409" s="173"/>
      <c r="M409" s="173"/>
      <c r="N409" s="173"/>
      <c r="O409" s="173"/>
      <c r="P409" s="173"/>
      <c r="Q409" s="173"/>
      <c r="R409" s="176"/>
      <c r="T409" s="177"/>
      <c r="U409" s="173"/>
      <c r="V409" s="173"/>
      <c r="W409" s="173"/>
      <c r="X409" s="173"/>
      <c r="Y409" s="173"/>
      <c r="Z409" s="173"/>
      <c r="AA409" s="178"/>
      <c r="AT409" s="179" t="s">
        <v>166</v>
      </c>
      <c r="AU409" s="179" t="s">
        <v>99</v>
      </c>
      <c r="AV409" s="10" t="s">
        <v>99</v>
      </c>
      <c r="AW409" s="10" t="s">
        <v>35</v>
      </c>
      <c r="AX409" s="10" t="s">
        <v>78</v>
      </c>
      <c r="AY409" s="179" t="s">
        <v>158</v>
      </c>
    </row>
    <row r="410" spans="2:65" s="10" customFormat="1" ht="16.5" customHeight="1">
      <c r="B410" s="172"/>
      <c r="C410" s="173"/>
      <c r="D410" s="173"/>
      <c r="E410" s="174" t="s">
        <v>22</v>
      </c>
      <c r="F410" s="278" t="s">
        <v>559</v>
      </c>
      <c r="G410" s="279"/>
      <c r="H410" s="279"/>
      <c r="I410" s="279"/>
      <c r="J410" s="173"/>
      <c r="K410" s="175">
        <v>60.52</v>
      </c>
      <c r="L410" s="173"/>
      <c r="M410" s="173"/>
      <c r="N410" s="173"/>
      <c r="O410" s="173"/>
      <c r="P410" s="173"/>
      <c r="Q410" s="173"/>
      <c r="R410" s="176"/>
      <c r="T410" s="177"/>
      <c r="U410" s="173"/>
      <c r="V410" s="173"/>
      <c r="W410" s="173"/>
      <c r="X410" s="173"/>
      <c r="Y410" s="173"/>
      <c r="Z410" s="173"/>
      <c r="AA410" s="178"/>
      <c r="AT410" s="179" t="s">
        <v>166</v>
      </c>
      <c r="AU410" s="179" t="s">
        <v>99</v>
      </c>
      <c r="AV410" s="10" t="s">
        <v>99</v>
      </c>
      <c r="AW410" s="10" t="s">
        <v>35</v>
      </c>
      <c r="AX410" s="10" t="s">
        <v>78</v>
      </c>
      <c r="AY410" s="179" t="s">
        <v>158</v>
      </c>
    </row>
    <row r="411" spans="2:65" s="13" customFormat="1" ht="16.5" customHeight="1">
      <c r="B411" s="199"/>
      <c r="C411" s="200"/>
      <c r="D411" s="200"/>
      <c r="E411" s="201" t="s">
        <v>22</v>
      </c>
      <c r="F411" s="290" t="s">
        <v>335</v>
      </c>
      <c r="G411" s="291"/>
      <c r="H411" s="291"/>
      <c r="I411" s="291"/>
      <c r="J411" s="200"/>
      <c r="K411" s="202">
        <v>124.44</v>
      </c>
      <c r="L411" s="200"/>
      <c r="M411" s="200"/>
      <c r="N411" s="200"/>
      <c r="O411" s="200"/>
      <c r="P411" s="200"/>
      <c r="Q411" s="200"/>
      <c r="R411" s="203"/>
      <c r="T411" s="204"/>
      <c r="U411" s="200"/>
      <c r="V411" s="200"/>
      <c r="W411" s="200"/>
      <c r="X411" s="200"/>
      <c r="Y411" s="200"/>
      <c r="Z411" s="200"/>
      <c r="AA411" s="205"/>
      <c r="AT411" s="206" t="s">
        <v>166</v>
      </c>
      <c r="AU411" s="206" t="s">
        <v>99</v>
      </c>
      <c r="AV411" s="13" t="s">
        <v>172</v>
      </c>
      <c r="AW411" s="13" t="s">
        <v>35</v>
      </c>
      <c r="AX411" s="13" t="s">
        <v>78</v>
      </c>
      <c r="AY411" s="206" t="s">
        <v>158</v>
      </c>
    </row>
    <row r="412" spans="2:65" s="11" customFormat="1" ht="16.5" customHeight="1">
      <c r="B412" s="180"/>
      <c r="C412" s="181"/>
      <c r="D412" s="181"/>
      <c r="E412" s="182" t="s">
        <v>22</v>
      </c>
      <c r="F412" s="280" t="s">
        <v>168</v>
      </c>
      <c r="G412" s="281"/>
      <c r="H412" s="281"/>
      <c r="I412" s="281"/>
      <c r="J412" s="181"/>
      <c r="K412" s="183">
        <v>209.95</v>
      </c>
      <c r="L412" s="181"/>
      <c r="M412" s="181"/>
      <c r="N412" s="181"/>
      <c r="O412" s="181"/>
      <c r="P412" s="181"/>
      <c r="Q412" s="181"/>
      <c r="R412" s="184"/>
      <c r="T412" s="185"/>
      <c r="U412" s="181"/>
      <c r="V412" s="181"/>
      <c r="W412" s="181"/>
      <c r="X412" s="181"/>
      <c r="Y412" s="181"/>
      <c r="Z412" s="181"/>
      <c r="AA412" s="186"/>
      <c r="AT412" s="187" t="s">
        <v>166</v>
      </c>
      <c r="AU412" s="187" t="s">
        <v>99</v>
      </c>
      <c r="AV412" s="11" t="s">
        <v>163</v>
      </c>
      <c r="AW412" s="11" t="s">
        <v>35</v>
      </c>
      <c r="AX412" s="11" t="s">
        <v>83</v>
      </c>
      <c r="AY412" s="187" t="s">
        <v>158</v>
      </c>
    </row>
    <row r="413" spans="2:65" s="1" customFormat="1" ht="38.25" customHeight="1">
      <c r="B413" s="38"/>
      <c r="C413" s="195" t="s">
        <v>560</v>
      </c>
      <c r="D413" s="195" t="s">
        <v>283</v>
      </c>
      <c r="E413" s="196" t="s">
        <v>561</v>
      </c>
      <c r="F413" s="286" t="s">
        <v>562</v>
      </c>
      <c r="G413" s="286"/>
      <c r="H413" s="286"/>
      <c r="I413" s="286"/>
      <c r="J413" s="197" t="s">
        <v>162</v>
      </c>
      <c r="K413" s="198">
        <v>246.245</v>
      </c>
      <c r="L413" s="287">
        <v>0</v>
      </c>
      <c r="M413" s="288"/>
      <c r="N413" s="289">
        <f>ROUND(L413*K413,2)</f>
        <v>0</v>
      </c>
      <c r="O413" s="275"/>
      <c r="P413" s="275"/>
      <c r="Q413" s="275"/>
      <c r="R413" s="40"/>
      <c r="T413" s="169" t="s">
        <v>22</v>
      </c>
      <c r="U413" s="47" t="s">
        <v>43</v>
      </c>
      <c r="V413" s="39"/>
      <c r="W413" s="170">
        <f>V413*K413</f>
        <v>0</v>
      </c>
      <c r="X413" s="170">
        <v>2.1000000000000001E-2</v>
      </c>
      <c r="Y413" s="170">
        <f>X413*K413</f>
        <v>5.1711450000000001</v>
      </c>
      <c r="Z413" s="170">
        <v>0</v>
      </c>
      <c r="AA413" s="171">
        <f>Z413*K413</f>
        <v>0</v>
      </c>
      <c r="AR413" s="22" t="s">
        <v>197</v>
      </c>
      <c r="AT413" s="22" t="s">
        <v>283</v>
      </c>
      <c r="AU413" s="22" t="s">
        <v>99</v>
      </c>
      <c r="AY413" s="22" t="s">
        <v>158</v>
      </c>
      <c r="BE413" s="108">
        <f>IF(U413="základní",N413,0)</f>
        <v>0</v>
      </c>
      <c r="BF413" s="108">
        <f>IF(U413="snížená",N413,0)</f>
        <v>0</v>
      </c>
      <c r="BG413" s="108">
        <f>IF(U413="zákl. přenesená",N413,0)</f>
        <v>0</v>
      </c>
      <c r="BH413" s="108">
        <f>IF(U413="sníž. přenesená",N413,0)</f>
        <v>0</v>
      </c>
      <c r="BI413" s="108">
        <f>IF(U413="nulová",N413,0)</f>
        <v>0</v>
      </c>
      <c r="BJ413" s="22" t="s">
        <v>83</v>
      </c>
      <c r="BK413" s="108">
        <f>ROUND(L413*K413,2)</f>
        <v>0</v>
      </c>
      <c r="BL413" s="22" t="s">
        <v>163</v>
      </c>
      <c r="BM413" s="22" t="s">
        <v>563</v>
      </c>
    </row>
    <row r="414" spans="2:65" s="1" customFormat="1" ht="38.25" customHeight="1">
      <c r="B414" s="38"/>
      <c r="C414" s="165" t="s">
        <v>564</v>
      </c>
      <c r="D414" s="165" t="s">
        <v>159</v>
      </c>
      <c r="E414" s="166" t="s">
        <v>565</v>
      </c>
      <c r="F414" s="272" t="s">
        <v>566</v>
      </c>
      <c r="G414" s="272"/>
      <c r="H414" s="272"/>
      <c r="I414" s="272"/>
      <c r="J414" s="167" t="s">
        <v>162</v>
      </c>
      <c r="K414" s="168">
        <v>259.24</v>
      </c>
      <c r="L414" s="273">
        <v>0</v>
      </c>
      <c r="M414" s="274"/>
      <c r="N414" s="275">
        <f>ROUND(L414*K414,2)</f>
        <v>0</v>
      </c>
      <c r="O414" s="275"/>
      <c r="P414" s="275"/>
      <c r="Q414" s="275"/>
      <c r="R414" s="40"/>
      <c r="T414" s="169" t="s">
        <v>22</v>
      </c>
      <c r="U414" s="47" t="s">
        <v>43</v>
      </c>
      <c r="V414" s="39"/>
      <c r="W414" s="170">
        <f>V414*K414</f>
        <v>0</v>
      </c>
      <c r="X414" s="170">
        <v>6.0000000000000002E-5</v>
      </c>
      <c r="Y414" s="170">
        <f>X414*K414</f>
        <v>1.5554400000000001E-2</v>
      </c>
      <c r="Z414" s="170">
        <v>0</v>
      </c>
      <c r="AA414" s="171">
        <f>Z414*K414</f>
        <v>0</v>
      </c>
      <c r="AR414" s="22" t="s">
        <v>163</v>
      </c>
      <c r="AT414" s="22" t="s">
        <v>159</v>
      </c>
      <c r="AU414" s="22" t="s">
        <v>99</v>
      </c>
      <c r="AY414" s="22" t="s">
        <v>158</v>
      </c>
      <c r="BE414" s="108">
        <f>IF(U414="základní",N414,0)</f>
        <v>0</v>
      </c>
      <c r="BF414" s="108">
        <f>IF(U414="snížená",N414,0)</f>
        <v>0</v>
      </c>
      <c r="BG414" s="108">
        <f>IF(U414="zákl. přenesená",N414,0)</f>
        <v>0</v>
      </c>
      <c r="BH414" s="108">
        <f>IF(U414="sníž. přenesená",N414,0)</f>
        <v>0</v>
      </c>
      <c r="BI414" s="108">
        <f>IF(U414="nulová",N414,0)</f>
        <v>0</v>
      </c>
      <c r="BJ414" s="22" t="s">
        <v>83</v>
      </c>
      <c r="BK414" s="108">
        <f>ROUND(L414*K414,2)</f>
        <v>0</v>
      </c>
      <c r="BL414" s="22" t="s">
        <v>163</v>
      </c>
      <c r="BM414" s="22" t="s">
        <v>567</v>
      </c>
    </row>
    <row r="415" spans="2:65" s="10" customFormat="1" ht="16.5" customHeight="1">
      <c r="B415" s="172"/>
      <c r="C415" s="173"/>
      <c r="D415" s="173"/>
      <c r="E415" s="174" t="s">
        <v>22</v>
      </c>
      <c r="F415" s="276" t="s">
        <v>568</v>
      </c>
      <c r="G415" s="277"/>
      <c r="H415" s="277"/>
      <c r="I415" s="277"/>
      <c r="J415" s="173"/>
      <c r="K415" s="175">
        <v>259.24</v>
      </c>
      <c r="L415" s="173"/>
      <c r="M415" s="173"/>
      <c r="N415" s="173"/>
      <c r="O415" s="173"/>
      <c r="P415" s="173"/>
      <c r="Q415" s="173"/>
      <c r="R415" s="176"/>
      <c r="T415" s="177"/>
      <c r="U415" s="173"/>
      <c r="V415" s="173"/>
      <c r="W415" s="173"/>
      <c r="X415" s="173"/>
      <c r="Y415" s="173"/>
      <c r="Z415" s="173"/>
      <c r="AA415" s="178"/>
      <c r="AT415" s="179" t="s">
        <v>166</v>
      </c>
      <c r="AU415" s="179" t="s">
        <v>99</v>
      </c>
      <c r="AV415" s="10" t="s">
        <v>99</v>
      </c>
      <c r="AW415" s="10" t="s">
        <v>35</v>
      </c>
      <c r="AX415" s="10" t="s">
        <v>83</v>
      </c>
      <c r="AY415" s="179" t="s">
        <v>158</v>
      </c>
    </row>
    <row r="416" spans="2:65" s="1" customFormat="1" ht="38.25" customHeight="1">
      <c r="B416" s="38"/>
      <c r="C416" s="165" t="s">
        <v>569</v>
      </c>
      <c r="D416" s="165" t="s">
        <v>159</v>
      </c>
      <c r="E416" s="166" t="s">
        <v>570</v>
      </c>
      <c r="F416" s="272" t="s">
        <v>571</v>
      </c>
      <c r="G416" s="272"/>
      <c r="H416" s="272"/>
      <c r="I416" s="272"/>
      <c r="J416" s="167" t="s">
        <v>162</v>
      </c>
      <c r="K416" s="168">
        <v>993.68200000000002</v>
      </c>
      <c r="L416" s="273">
        <v>0</v>
      </c>
      <c r="M416" s="274"/>
      <c r="N416" s="275">
        <f>ROUND(L416*K416,2)</f>
        <v>0</v>
      </c>
      <c r="O416" s="275"/>
      <c r="P416" s="275"/>
      <c r="Q416" s="275"/>
      <c r="R416" s="40"/>
      <c r="T416" s="169" t="s">
        <v>22</v>
      </c>
      <c r="U416" s="47" t="s">
        <v>43</v>
      </c>
      <c r="V416" s="39"/>
      <c r="W416" s="170">
        <f>V416*K416</f>
        <v>0</v>
      </c>
      <c r="X416" s="170">
        <v>6.0000000000000002E-5</v>
      </c>
      <c r="Y416" s="170">
        <f>X416*K416</f>
        <v>5.9620920000000001E-2</v>
      </c>
      <c r="Z416" s="170">
        <v>0</v>
      </c>
      <c r="AA416" s="171">
        <f>Z416*K416</f>
        <v>0</v>
      </c>
      <c r="AR416" s="22" t="s">
        <v>163</v>
      </c>
      <c r="AT416" s="22" t="s">
        <v>159</v>
      </c>
      <c r="AU416" s="22" t="s">
        <v>99</v>
      </c>
      <c r="AY416" s="22" t="s">
        <v>158</v>
      </c>
      <c r="BE416" s="108">
        <f>IF(U416="základní",N416,0)</f>
        <v>0</v>
      </c>
      <c r="BF416" s="108">
        <f>IF(U416="snížená",N416,0)</f>
        <v>0</v>
      </c>
      <c r="BG416" s="108">
        <f>IF(U416="zákl. přenesená",N416,0)</f>
        <v>0</v>
      </c>
      <c r="BH416" s="108">
        <f>IF(U416="sníž. přenesená",N416,0)</f>
        <v>0</v>
      </c>
      <c r="BI416" s="108">
        <f>IF(U416="nulová",N416,0)</f>
        <v>0</v>
      </c>
      <c r="BJ416" s="22" t="s">
        <v>83</v>
      </c>
      <c r="BK416" s="108">
        <f>ROUND(L416*K416,2)</f>
        <v>0</v>
      </c>
      <c r="BL416" s="22" t="s">
        <v>163</v>
      </c>
      <c r="BM416" s="22" t="s">
        <v>572</v>
      </c>
    </row>
    <row r="417" spans="2:65" s="10" customFormat="1" ht="16.5" customHeight="1">
      <c r="B417" s="172"/>
      <c r="C417" s="173"/>
      <c r="D417" s="173"/>
      <c r="E417" s="174" t="s">
        <v>22</v>
      </c>
      <c r="F417" s="276" t="s">
        <v>573</v>
      </c>
      <c r="G417" s="277"/>
      <c r="H417" s="277"/>
      <c r="I417" s="277"/>
      <c r="J417" s="173"/>
      <c r="K417" s="175">
        <v>993.68200000000002</v>
      </c>
      <c r="L417" s="173"/>
      <c r="M417" s="173"/>
      <c r="N417" s="173"/>
      <c r="O417" s="173"/>
      <c r="P417" s="173"/>
      <c r="Q417" s="173"/>
      <c r="R417" s="176"/>
      <c r="T417" s="177"/>
      <c r="U417" s="173"/>
      <c r="V417" s="173"/>
      <c r="W417" s="173"/>
      <c r="X417" s="173"/>
      <c r="Y417" s="173"/>
      <c r="Z417" s="173"/>
      <c r="AA417" s="178"/>
      <c r="AT417" s="179" t="s">
        <v>166</v>
      </c>
      <c r="AU417" s="179" t="s">
        <v>99</v>
      </c>
      <c r="AV417" s="10" t="s">
        <v>99</v>
      </c>
      <c r="AW417" s="10" t="s">
        <v>35</v>
      </c>
      <c r="AX417" s="10" t="s">
        <v>83</v>
      </c>
      <c r="AY417" s="179" t="s">
        <v>158</v>
      </c>
    </row>
    <row r="418" spans="2:65" s="1" customFormat="1" ht="38.25" customHeight="1">
      <c r="B418" s="38"/>
      <c r="C418" s="165" t="s">
        <v>574</v>
      </c>
      <c r="D418" s="165" t="s">
        <v>159</v>
      </c>
      <c r="E418" s="166" t="s">
        <v>575</v>
      </c>
      <c r="F418" s="272" t="s">
        <v>576</v>
      </c>
      <c r="G418" s="272"/>
      <c r="H418" s="272"/>
      <c r="I418" s="272"/>
      <c r="J418" s="167" t="s">
        <v>162</v>
      </c>
      <c r="K418" s="168">
        <v>1000.872</v>
      </c>
      <c r="L418" s="273">
        <v>0</v>
      </c>
      <c r="M418" s="274"/>
      <c r="N418" s="275">
        <f>ROUND(L418*K418,2)</f>
        <v>0</v>
      </c>
      <c r="O418" s="275"/>
      <c r="P418" s="275"/>
      <c r="Q418" s="275"/>
      <c r="R418" s="40"/>
      <c r="T418" s="169" t="s">
        <v>22</v>
      </c>
      <c r="U418" s="47" t="s">
        <v>43</v>
      </c>
      <c r="V418" s="39"/>
      <c r="W418" s="170">
        <f>V418*K418</f>
        <v>0</v>
      </c>
      <c r="X418" s="170">
        <v>1.146E-2</v>
      </c>
      <c r="Y418" s="170">
        <f>X418*K418</f>
        <v>11.46999312</v>
      </c>
      <c r="Z418" s="170">
        <v>0</v>
      </c>
      <c r="AA418" s="171">
        <f>Z418*K418</f>
        <v>0</v>
      </c>
      <c r="AR418" s="22" t="s">
        <v>163</v>
      </c>
      <c r="AT418" s="22" t="s">
        <v>159</v>
      </c>
      <c r="AU418" s="22" t="s">
        <v>99</v>
      </c>
      <c r="AY418" s="22" t="s">
        <v>158</v>
      </c>
      <c r="BE418" s="108">
        <f>IF(U418="základní",N418,0)</f>
        <v>0</v>
      </c>
      <c r="BF418" s="108">
        <f>IF(U418="snížená",N418,0)</f>
        <v>0</v>
      </c>
      <c r="BG418" s="108">
        <f>IF(U418="zákl. přenesená",N418,0)</f>
        <v>0</v>
      </c>
      <c r="BH418" s="108">
        <f>IF(U418="sníž. přenesená",N418,0)</f>
        <v>0</v>
      </c>
      <c r="BI418" s="108">
        <f>IF(U418="nulová",N418,0)</f>
        <v>0</v>
      </c>
      <c r="BJ418" s="22" t="s">
        <v>83</v>
      </c>
      <c r="BK418" s="108">
        <f>ROUND(L418*K418,2)</f>
        <v>0</v>
      </c>
      <c r="BL418" s="22" t="s">
        <v>163</v>
      </c>
      <c r="BM418" s="22" t="s">
        <v>577</v>
      </c>
    </row>
    <row r="419" spans="2:65" s="1" customFormat="1" ht="38.25" customHeight="1">
      <c r="B419" s="38"/>
      <c r="C419" s="165" t="s">
        <v>578</v>
      </c>
      <c r="D419" s="165" t="s">
        <v>159</v>
      </c>
      <c r="E419" s="166" t="s">
        <v>579</v>
      </c>
      <c r="F419" s="272" t="s">
        <v>580</v>
      </c>
      <c r="G419" s="272"/>
      <c r="H419" s="272"/>
      <c r="I419" s="272"/>
      <c r="J419" s="167" t="s">
        <v>162</v>
      </c>
      <c r="K419" s="168">
        <v>1011.982</v>
      </c>
      <c r="L419" s="273">
        <v>0</v>
      </c>
      <c r="M419" s="274"/>
      <c r="N419" s="275">
        <f>ROUND(L419*K419,2)</f>
        <v>0</v>
      </c>
      <c r="O419" s="275"/>
      <c r="P419" s="275"/>
      <c r="Q419" s="275"/>
      <c r="R419" s="40"/>
      <c r="T419" s="169" t="s">
        <v>22</v>
      </c>
      <c r="U419" s="47" t="s">
        <v>43</v>
      </c>
      <c r="V419" s="39"/>
      <c r="W419" s="170">
        <f>V419*K419</f>
        <v>0</v>
      </c>
      <c r="X419" s="170">
        <v>3.2799999999999999E-3</v>
      </c>
      <c r="Y419" s="170">
        <f>X419*K419</f>
        <v>3.3193009599999996</v>
      </c>
      <c r="Z419" s="170">
        <v>0</v>
      </c>
      <c r="AA419" s="171">
        <f>Z419*K419</f>
        <v>0</v>
      </c>
      <c r="AR419" s="22" t="s">
        <v>163</v>
      </c>
      <c r="AT419" s="22" t="s">
        <v>159</v>
      </c>
      <c r="AU419" s="22" t="s">
        <v>99</v>
      </c>
      <c r="AY419" s="22" t="s">
        <v>158</v>
      </c>
      <c r="BE419" s="108">
        <f>IF(U419="základní",N419,0)</f>
        <v>0</v>
      </c>
      <c r="BF419" s="108">
        <f>IF(U419="snížená",N419,0)</f>
        <v>0</v>
      </c>
      <c r="BG419" s="108">
        <f>IF(U419="zákl. přenesená",N419,0)</f>
        <v>0</v>
      </c>
      <c r="BH419" s="108">
        <f>IF(U419="sníž. přenesená",N419,0)</f>
        <v>0</v>
      </c>
      <c r="BI419" s="108">
        <f>IF(U419="nulová",N419,0)</f>
        <v>0</v>
      </c>
      <c r="BJ419" s="22" t="s">
        <v>83</v>
      </c>
      <c r="BK419" s="108">
        <f>ROUND(L419*K419,2)</f>
        <v>0</v>
      </c>
      <c r="BL419" s="22" t="s">
        <v>163</v>
      </c>
      <c r="BM419" s="22" t="s">
        <v>581</v>
      </c>
    </row>
    <row r="420" spans="2:65" s="12" customFormat="1" ht="25.5" customHeight="1">
      <c r="B420" s="188"/>
      <c r="C420" s="189"/>
      <c r="D420" s="189"/>
      <c r="E420" s="190" t="s">
        <v>22</v>
      </c>
      <c r="F420" s="282" t="s">
        <v>582</v>
      </c>
      <c r="G420" s="283"/>
      <c r="H420" s="283"/>
      <c r="I420" s="283"/>
      <c r="J420" s="189"/>
      <c r="K420" s="190" t="s">
        <v>22</v>
      </c>
      <c r="L420" s="189"/>
      <c r="M420" s="189"/>
      <c r="N420" s="189"/>
      <c r="O420" s="189"/>
      <c r="P420" s="189"/>
      <c r="Q420" s="189"/>
      <c r="R420" s="191"/>
      <c r="T420" s="192"/>
      <c r="U420" s="189"/>
      <c r="V420" s="189"/>
      <c r="W420" s="189"/>
      <c r="X420" s="189"/>
      <c r="Y420" s="189"/>
      <c r="Z420" s="189"/>
      <c r="AA420" s="193"/>
      <c r="AT420" s="194" t="s">
        <v>166</v>
      </c>
      <c r="AU420" s="194" t="s">
        <v>99</v>
      </c>
      <c r="AV420" s="12" t="s">
        <v>83</v>
      </c>
      <c r="AW420" s="12" t="s">
        <v>35</v>
      </c>
      <c r="AX420" s="12" t="s">
        <v>78</v>
      </c>
      <c r="AY420" s="194" t="s">
        <v>158</v>
      </c>
    </row>
    <row r="421" spans="2:65" s="10" customFormat="1" ht="16.5" customHeight="1">
      <c r="B421" s="172"/>
      <c r="C421" s="173"/>
      <c r="D421" s="173"/>
      <c r="E421" s="174" t="s">
        <v>22</v>
      </c>
      <c r="F421" s="278" t="s">
        <v>583</v>
      </c>
      <c r="G421" s="279"/>
      <c r="H421" s="279"/>
      <c r="I421" s="279"/>
      <c r="J421" s="173"/>
      <c r="K421" s="175">
        <v>1011.982</v>
      </c>
      <c r="L421" s="173"/>
      <c r="M421" s="173"/>
      <c r="N421" s="173"/>
      <c r="O421" s="173"/>
      <c r="P421" s="173"/>
      <c r="Q421" s="173"/>
      <c r="R421" s="176"/>
      <c r="T421" s="177"/>
      <c r="U421" s="173"/>
      <c r="V421" s="173"/>
      <c r="W421" s="173"/>
      <c r="X421" s="173"/>
      <c r="Y421" s="173"/>
      <c r="Z421" s="173"/>
      <c r="AA421" s="178"/>
      <c r="AT421" s="179" t="s">
        <v>166</v>
      </c>
      <c r="AU421" s="179" t="s">
        <v>99</v>
      </c>
      <c r="AV421" s="10" t="s">
        <v>99</v>
      </c>
      <c r="AW421" s="10" t="s">
        <v>35</v>
      </c>
      <c r="AX421" s="10" t="s">
        <v>83</v>
      </c>
      <c r="AY421" s="179" t="s">
        <v>158</v>
      </c>
    </row>
    <row r="422" spans="2:65" s="1" customFormat="1" ht="25.5" customHeight="1">
      <c r="B422" s="38"/>
      <c r="C422" s="165" t="s">
        <v>584</v>
      </c>
      <c r="D422" s="165" t="s">
        <v>159</v>
      </c>
      <c r="E422" s="166" t="s">
        <v>585</v>
      </c>
      <c r="F422" s="272" t="s">
        <v>586</v>
      </c>
      <c r="G422" s="272"/>
      <c r="H422" s="272"/>
      <c r="I422" s="272"/>
      <c r="J422" s="167" t="s">
        <v>162</v>
      </c>
      <c r="K422" s="168">
        <v>8.1</v>
      </c>
      <c r="L422" s="273">
        <v>0</v>
      </c>
      <c r="M422" s="274"/>
      <c r="N422" s="275">
        <f>ROUND(L422*K422,2)</f>
        <v>0</v>
      </c>
      <c r="O422" s="275"/>
      <c r="P422" s="275"/>
      <c r="Q422" s="275"/>
      <c r="R422" s="40"/>
      <c r="T422" s="169" t="s">
        <v>22</v>
      </c>
      <c r="U422" s="47" t="s">
        <v>43</v>
      </c>
      <c r="V422" s="39"/>
      <c r="W422" s="170">
        <f>V422*K422</f>
        <v>0</v>
      </c>
      <c r="X422" s="170">
        <v>2.8800000000000002E-3</v>
      </c>
      <c r="Y422" s="170">
        <f>X422*K422</f>
        <v>2.3328000000000002E-2</v>
      </c>
      <c r="Z422" s="170">
        <v>0</v>
      </c>
      <c r="AA422" s="171">
        <f>Z422*K422</f>
        <v>0</v>
      </c>
      <c r="AR422" s="22" t="s">
        <v>163</v>
      </c>
      <c r="AT422" s="22" t="s">
        <v>159</v>
      </c>
      <c r="AU422" s="22" t="s">
        <v>99</v>
      </c>
      <c r="AY422" s="22" t="s">
        <v>158</v>
      </c>
      <c r="BE422" s="108">
        <f>IF(U422="základní",N422,0)</f>
        <v>0</v>
      </c>
      <c r="BF422" s="108">
        <f>IF(U422="snížená",N422,0)</f>
        <v>0</v>
      </c>
      <c r="BG422" s="108">
        <f>IF(U422="zákl. přenesená",N422,0)</f>
        <v>0</v>
      </c>
      <c r="BH422" s="108">
        <f>IF(U422="sníž. přenesená",N422,0)</f>
        <v>0</v>
      </c>
      <c r="BI422" s="108">
        <f>IF(U422="nulová",N422,0)</f>
        <v>0</v>
      </c>
      <c r="BJ422" s="22" t="s">
        <v>83</v>
      </c>
      <c r="BK422" s="108">
        <f>ROUND(L422*K422,2)</f>
        <v>0</v>
      </c>
      <c r="BL422" s="22" t="s">
        <v>163</v>
      </c>
      <c r="BM422" s="22" t="s">
        <v>587</v>
      </c>
    </row>
    <row r="423" spans="2:65" s="12" customFormat="1" ht="16.5" customHeight="1">
      <c r="B423" s="188"/>
      <c r="C423" s="189"/>
      <c r="D423" s="189"/>
      <c r="E423" s="190" t="s">
        <v>22</v>
      </c>
      <c r="F423" s="282" t="s">
        <v>413</v>
      </c>
      <c r="G423" s="283"/>
      <c r="H423" s="283"/>
      <c r="I423" s="283"/>
      <c r="J423" s="189"/>
      <c r="K423" s="190" t="s">
        <v>22</v>
      </c>
      <c r="L423" s="189"/>
      <c r="M423" s="189"/>
      <c r="N423" s="189"/>
      <c r="O423" s="189"/>
      <c r="P423" s="189"/>
      <c r="Q423" s="189"/>
      <c r="R423" s="191"/>
      <c r="T423" s="192"/>
      <c r="U423" s="189"/>
      <c r="V423" s="189"/>
      <c r="W423" s="189"/>
      <c r="X423" s="189"/>
      <c r="Y423" s="189"/>
      <c r="Z423" s="189"/>
      <c r="AA423" s="193"/>
      <c r="AT423" s="194" t="s">
        <v>166</v>
      </c>
      <c r="AU423" s="194" t="s">
        <v>99</v>
      </c>
      <c r="AV423" s="12" t="s">
        <v>83</v>
      </c>
      <c r="AW423" s="12" t="s">
        <v>35</v>
      </c>
      <c r="AX423" s="12" t="s">
        <v>78</v>
      </c>
      <c r="AY423" s="194" t="s">
        <v>158</v>
      </c>
    </row>
    <row r="424" spans="2:65" s="10" customFormat="1" ht="16.5" customHeight="1">
      <c r="B424" s="172"/>
      <c r="C424" s="173"/>
      <c r="D424" s="173"/>
      <c r="E424" s="174" t="s">
        <v>22</v>
      </c>
      <c r="F424" s="278" t="s">
        <v>503</v>
      </c>
      <c r="G424" s="279"/>
      <c r="H424" s="279"/>
      <c r="I424" s="279"/>
      <c r="J424" s="173"/>
      <c r="K424" s="175">
        <v>8.1</v>
      </c>
      <c r="L424" s="173"/>
      <c r="M424" s="173"/>
      <c r="N424" s="173"/>
      <c r="O424" s="173"/>
      <c r="P424" s="173"/>
      <c r="Q424" s="173"/>
      <c r="R424" s="176"/>
      <c r="T424" s="177"/>
      <c r="U424" s="173"/>
      <c r="V424" s="173"/>
      <c r="W424" s="173"/>
      <c r="X424" s="173"/>
      <c r="Y424" s="173"/>
      <c r="Z424" s="173"/>
      <c r="AA424" s="178"/>
      <c r="AT424" s="179" t="s">
        <v>166</v>
      </c>
      <c r="AU424" s="179" t="s">
        <v>99</v>
      </c>
      <c r="AV424" s="10" t="s">
        <v>99</v>
      </c>
      <c r="AW424" s="10" t="s">
        <v>35</v>
      </c>
      <c r="AX424" s="10" t="s">
        <v>83</v>
      </c>
      <c r="AY424" s="179" t="s">
        <v>158</v>
      </c>
    </row>
    <row r="425" spans="2:65" s="1" customFormat="1" ht="25.5" customHeight="1">
      <c r="B425" s="38"/>
      <c r="C425" s="165" t="s">
        <v>588</v>
      </c>
      <c r="D425" s="165" t="s">
        <v>159</v>
      </c>
      <c r="E425" s="166" t="s">
        <v>589</v>
      </c>
      <c r="F425" s="272" t="s">
        <v>590</v>
      </c>
      <c r="G425" s="272"/>
      <c r="H425" s="272"/>
      <c r="I425" s="272"/>
      <c r="J425" s="167" t="s">
        <v>162</v>
      </c>
      <c r="K425" s="168">
        <v>122.696</v>
      </c>
      <c r="L425" s="273">
        <v>0</v>
      </c>
      <c r="M425" s="274"/>
      <c r="N425" s="275">
        <f>ROUND(L425*K425,2)</f>
        <v>0</v>
      </c>
      <c r="O425" s="275"/>
      <c r="P425" s="275"/>
      <c r="Q425" s="275"/>
      <c r="R425" s="40"/>
      <c r="T425" s="169" t="s">
        <v>22</v>
      </c>
      <c r="U425" s="47" t="s">
        <v>43</v>
      </c>
      <c r="V425" s="39"/>
      <c r="W425" s="170">
        <f>V425*K425</f>
        <v>0</v>
      </c>
      <c r="X425" s="170">
        <v>1.2E-4</v>
      </c>
      <c r="Y425" s="170">
        <f>X425*K425</f>
        <v>1.472352E-2</v>
      </c>
      <c r="Z425" s="170">
        <v>0</v>
      </c>
      <c r="AA425" s="171">
        <f>Z425*K425</f>
        <v>0</v>
      </c>
      <c r="AR425" s="22" t="s">
        <v>163</v>
      </c>
      <c r="AT425" s="22" t="s">
        <v>159</v>
      </c>
      <c r="AU425" s="22" t="s">
        <v>99</v>
      </c>
      <c r="AY425" s="22" t="s">
        <v>158</v>
      </c>
      <c r="BE425" s="108">
        <f>IF(U425="základní",N425,0)</f>
        <v>0</v>
      </c>
      <c r="BF425" s="108">
        <f>IF(U425="snížená",N425,0)</f>
        <v>0</v>
      </c>
      <c r="BG425" s="108">
        <f>IF(U425="zákl. přenesená",N425,0)</f>
        <v>0</v>
      </c>
      <c r="BH425" s="108">
        <f>IF(U425="sníž. přenesená",N425,0)</f>
        <v>0</v>
      </c>
      <c r="BI425" s="108">
        <f>IF(U425="nulová",N425,0)</f>
        <v>0</v>
      </c>
      <c r="BJ425" s="22" t="s">
        <v>83</v>
      </c>
      <c r="BK425" s="108">
        <f>ROUND(L425*K425,2)</f>
        <v>0</v>
      </c>
      <c r="BL425" s="22" t="s">
        <v>163</v>
      </c>
      <c r="BM425" s="22" t="s">
        <v>591</v>
      </c>
    </row>
    <row r="426" spans="2:65" s="10" customFormat="1" ht="25.5" customHeight="1">
      <c r="B426" s="172"/>
      <c r="C426" s="173"/>
      <c r="D426" s="173"/>
      <c r="E426" s="174" t="s">
        <v>22</v>
      </c>
      <c r="F426" s="276" t="s">
        <v>383</v>
      </c>
      <c r="G426" s="277"/>
      <c r="H426" s="277"/>
      <c r="I426" s="277"/>
      <c r="J426" s="173"/>
      <c r="K426" s="175">
        <v>40.045000000000002</v>
      </c>
      <c r="L426" s="173"/>
      <c r="M426" s="173"/>
      <c r="N426" s="173"/>
      <c r="O426" s="173"/>
      <c r="P426" s="173"/>
      <c r="Q426" s="173"/>
      <c r="R426" s="176"/>
      <c r="T426" s="177"/>
      <c r="U426" s="173"/>
      <c r="V426" s="173"/>
      <c r="W426" s="173"/>
      <c r="X426" s="173"/>
      <c r="Y426" s="173"/>
      <c r="Z426" s="173"/>
      <c r="AA426" s="178"/>
      <c r="AT426" s="179" t="s">
        <v>166</v>
      </c>
      <c r="AU426" s="179" t="s">
        <v>99</v>
      </c>
      <c r="AV426" s="10" t="s">
        <v>99</v>
      </c>
      <c r="AW426" s="10" t="s">
        <v>35</v>
      </c>
      <c r="AX426" s="10" t="s">
        <v>78</v>
      </c>
      <c r="AY426" s="179" t="s">
        <v>158</v>
      </c>
    </row>
    <row r="427" spans="2:65" s="10" customFormat="1" ht="25.5" customHeight="1">
      <c r="B427" s="172"/>
      <c r="C427" s="173"/>
      <c r="D427" s="173"/>
      <c r="E427" s="174" t="s">
        <v>22</v>
      </c>
      <c r="F427" s="278" t="s">
        <v>384</v>
      </c>
      <c r="G427" s="279"/>
      <c r="H427" s="279"/>
      <c r="I427" s="279"/>
      <c r="J427" s="173"/>
      <c r="K427" s="175">
        <v>44.124000000000002</v>
      </c>
      <c r="L427" s="173"/>
      <c r="M427" s="173"/>
      <c r="N427" s="173"/>
      <c r="O427" s="173"/>
      <c r="P427" s="173"/>
      <c r="Q427" s="173"/>
      <c r="R427" s="176"/>
      <c r="T427" s="177"/>
      <c r="U427" s="173"/>
      <c r="V427" s="173"/>
      <c r="W427" s="173"/>
      <c r="X427" s="173"/>
      <c r="Y427" s="173"/>
      <c r="Z427" s="173"/>
      <c r="AA427" s="178"/>
      <c r="AT427" s="179" t="s">
        <v>166</v>
      </c>
      <c r="AU427" s="179" t="s">
        <v>99</v>
      </c>
      <c r="AV427" s="10" t="s">
        <v>99</v>
      </c>
      <c r="AW427" s="10" t="s">
        <v>35</v>
      </c>
      <c r="AX427" s="10" t="s">
        <v>78</v>
      </c>
      <c r="AY427" s="179" t="s">
        <v>158</v>
      </c>
    </row>
    <row r="428" spans="2:65" s="10" customFormat="1" ht="16.5" customHeight="1">
      <c r="B428" s="172"/>
      <c r="C428" s="173"/>
      <c r="D428" s="173"/>
      <c r="E428" s="174" t="s">
        <v>22</v>
      </c>
      <c r="F428" s="278" t="s">
        <v>385</v>
      </c>
      <c r="G428" s="279"/>
      <c r="H428" s="279"/>
      <c r="I428" s="279"/>
      <c r="J428" s="173"/>
      <c r="K428" s="175">
        <v>12.48</v>
      </c>
      <c r="L428" s="173"/>
      <c r="M428" s="173"/>
      <c r="N428" s="173"/>
      <c r="O428" s="173"/>
      <c r="P428" s="173"/>
      <c r="Q428" s="173"/>
      <c r="R428" s="176"/>
      <c r="T428" s="177"/>
      <c r="U428" s="173"/>
      <c r="V428" s="173"/>
      <c r="W428" s="173"/>
      <c r="X428" s="173"/>
      <c r="Y428" s="173"/>
      <c r="Z428" s="173"/>
      <c r="AA428" s="178"/>
      <c r="AT428" s="179" t="s">
        <v>166</v>
      </c>
      <c r="AU428" s="179" t="s">
        <v>99</v>
      </c>
      <c r="AV428" s="10" t="s">
        <v>99</v>
      </c>
      <c r="AW428" s="10" t="s">
        <v>35</v>
      </c>
      <c r="AX428" s="10" t="s">
        <v>78</v>
      </c>
      <c r="AY428" s="179" t="s">
        <v>158</v>
      </c>
    </row>
    <row r="429" spans="2:65" s="10" customFormat="1" ht="25.5" customHeight="1">
      <c r="B429" s="172"/>
      <c r="C429" s="173"/>
      <c r="D429" s="173"/>
      <c r="E429" s="174" t="s">
        <v>22</v>
      </c>
      <c r="F429" s="278" t="s">
        <v>386</v>
      </c>
      <c r="G429" s="279"/>
      <c r="H429" s="279"/>
      <c r="I429" s="279"/>
      <c r="J429" s="173"/>
      <c r="K429" s="175">
        <v>14.092000000000001</v>
      </c>
      <c r="L429" s="173"/>
      <c r="M429" s="173"/>
      <c r="N429" s="173"/>
      <c r="O429" s="173"/>
      <c r="P429" s="173"/>
      <c r="Q429" s="173"/>
      <c r="R429" s="176"/>
      <c r="T429" s="177"/>
      <c r="U429" s="173"/>
      <c r="V429" s="173"/>
      <c r="W429" s="173"/>
      <c r="X429" s="173"/>
      <c r="Y429" s="173"/>
      <c r="Z429" s="173"/>
      <c r="AA429" s="178"/>
      <c r="AT429" s="179" t="s">
        <v>166</v>
      </c>
      <c r="AU429" s="179" t="s">
        <v>99</v>
      </c>
      <c r="AV429" s="10" t="s">
        <v>99</v>
      </c>
      <c r="AW429" s="10" t="s">
        <v>35</v>
      </c>
      <c r="AX429" s="10" t="s">
        <v>78</v>
      </c>
      <c r="AY429" s="179" t="s">
        <v>158</v>
      </c>
    </row>
    <row r="430" spans="2:65" s="10" customFormat="1" ht="16.5" customHeight="1">
      <c r="B430" s="172"/>
      <c r="C430" s="173"/>
      <c r="D430" s="173"/>
      <c r="E430" s="174" t="s">
        <v>22</v>
      </c>
      <c r="F430" s="278" t="s">
        <v>387</v>
      </c>
      <c r="G430" s="279"/>
      <c r="H430" s="279"/>
      <c r="I430" s="279"/>
      <c r="J430" s="173"/>
      <c r="K430" s="175">
        <v>11.955</v>
      </c>
      <c r="L430" s="173"/>
      <c r="M430" s="173"/>
      <c r="N430" s="173"/>
      <c r="O430" s="173"/>
      <c r="P430" s="173"/>
      <c r="Q430" s="173"/>
      <c r="R430" s="176"/>
      <c r="T430" s="177"/>
      <c r="U430" s="173"/>
      <c r="V430" s="173"/>
      <c r="W430" s="173"/>
      <c r="X430" s="173"/>
      <c r="Y430" s="173"/>
      <c r="Z430" s="173"/>
      <c r="AA430" s="178"/>
      <c r="AT430" s="179" t="s">
        <v>166</v>
      </c>
      <c r="AU430" s="179" t="s">
        <v>99</v>
      </c>
      <c r="AV430" s="10" t="s">
        <v>99</v>
      </c>
      <c r="AW430" s="10" t="s">
        <v>35</v>
      </c>
      <c r="AX430" s="10" t="s">
        <v>78</v>
      </c>
      <c r="AY430" s="179" t="s">
        <v>158</v>
      </c>
    </row>
    <row r="431" spans="2:65" s="11" customFormat="1" ht="16.5" customHeight="1">
      <c r="B431" s="180"/>
      <c r="C431" s="181"/>
      <c r="D431" s="181"/>
      <c r="E431" s="182" t="s">
        <v>22</v>
      </c>
      <c r="F431" s="280" t="s">
        <v>168</v>
      </c>
      <c r="G431" s="281"/>
      <c r="H431" s="281"/>
      <c r="I431" s="281"/>
      <c r="J431" s="181"/>
      <c r="K431" s="183">
        <v>122.696</v>
      </c>
      <c r="L431" s="181"/>
      <c r="M431" s="181"/>
      <c r="N431" s="181"/>
      <c r="O431" s="181"/>
      <c r="P431" s="181"/>
      <c r="Q431" s="181"/>
      <c r="R431" s="184"/>
      <c r="T431" s="185"/>
      <c r="U431" s="181"/>
      <c r="V431" s="181"/>
      <c r="W431" s="181"/>
      <c r="X431" s="181"/>
      <c r="Y431" s="181"/>
      <c r="Z431" s="181"/>
      <c r="AA431" s="186"/>
      <c r="AT431" s="187" t="s">
        <v>166</v>
      </c>
      <c r="AU431" s="187" t="s">
        <v>99</v>
      </c>
      <c r="AV431" s="11" t="s">
        <v>163</v>
      </c>
      <c r="AW431" s="11" t="s">
        <v>35</v>
      </c>
      <c r="AX431" s="11" t="s">
        <v>83</v>
      </c>
      <c r="AY431" s="187" t="s">
        <v>158</v>
      </c>
    </row>
    <row r="432" spans="2:65" s="1" customFormat="1" ht="16.5" customHeight="1">
      <c r="B432" s="38"/>
      <c r="C432" s="165" t="s">
        <v>592</v>
      </c>
      <c r="D432" s="165" t="s">
        <v>159</v>
      </c>
      <c r="E432" s="166" t="s">
        <v>593</v>
      </c>
      <c r="F432" s="272" t="s">
        <v>594</v>
      </c>
      <c r="G432" s="272"/>
      <c r="H432" s="272"/>
      <c r="I432" s="272"/>
      <c r="J432" s="167" t="s">
        <v>162</v>
      </c>
      <c r="K432" s="168">
        <v>1000.872</v>
      </c>
      <c r="L432" s="273">
        <v>0</v>
      </c>
      <c r="M432" s="274"/>
      <c r="N432" s="275">
        <f>ROUND(L432*K432,2)</f>
        <v>0</v>
      </c>
      <c r="O432" s="275"/>
      <c r="P432" s="275"/>
      <c r="Q432" s="275"/>
      <c r="R432" s="40"/>
      <c r="T432" s="169" t="s">
        <v>22</v>
      </c>
      <c r="U432" s="47" t="s">
        <v>43</v>
      </c>
      <c r="V432" s="39"/>
      <c r="W432" s="170">
        <f>V432*K432</f>
        <v>0</v>
      </c>
      <c r="X432" s="170">
        <v>0</v>
      </c>
      <c r="Y432" s="170">
        <f>X432*K432</f>
        <v>0</v>
      </c>
      <c r="Z432" s="170">
        <v>0</v>
      </c>
      <c r="AA432" s="171">
        <f>Z432*K432</f>
        <v>0</v>
      </c>
      <c r="AR432" s="22" t="s">
        <v>163</v>
      </c>
      <c r="AT432" s="22" t="s">
        <v>159</v>
      </c>
      <c r="AU432" s="22" t="s">
        <v>99</v>
      </c>
      <c r="AY432" s="22" t="s">
        <v>158</v>
      </c>
      <c r="BE432" s="108">
        <f>IF(U432="základní",N432,0)</f>
        <v>0</v>
      </c>
      <c r="BF432" s="108">
        <f>IF(U432="snížená",N432,0)</f>
        <v>0</v>
      </c>
      <c r="BG432" s="108">
        <f>IF(U432="zákl. přenesená",N432,0)</f>
        <v>0</v>
      </c>
      <c r="BH432" s="108">
        <f>IF(U432="sníž. přenesená",N432,0)</f>
        <v>0</v>
      </c>
      <c r="BI432" s="108">
        <f>IF(U432="nulová",N432,0)</f>
        <v>0</v>
      </c>
      <c r="BJ432" s="22" t="s">
        <v>83</v>
      </c>
      <c r="BK432" s="108">
        <f>ROUND(L432*K432,2)</f>
        <v>0</v>
      </c>
      <c r="BL432" s="22" t="s">
        <v>163</v>
      </c>
      <c r="BM432" s="22" t="s">
        <v>595</v>
      </c>
    </row>
    <row r="433" spans="2:65" s="10" customFormat="1" ht="16.5" customHeight="1">
      <c r="B433" s="172"/>
      <c r="C433" s="173"/>
      <c r="D433" s="173"/>
      <c r="E433" s="174" t="s">
        <v>22</v>
      </c>
      <c r="F433" s="276" t="s">
        <v>596</v>
      </c>
      <c r="G433" s="277"/>
      <c r="H433" s="277"/>
      <c r="I433" s="277"/>
      <c r="J433" s="173"/>
      <c r="K433" s="175">
        <v>1000.872</v>
      </c>
      <c r="L433" s="173"/>
      <c r="M433" s="173"/>
      <c r="N433" s="173"/>
      <c r="O433" s="173"/>
      <c r="P433" s="173"/>
      <c r="Q433" s="173"/>
      <c r="R433" s="176"/>
      <c r="T433" s="177"/>
      <c r="U433" s="173"/>
      <c r="V433" s="173"/>
      <c r="W433" s="173"/>
      <c r="X433" s="173"/>
      <c r="Y433" s="173"/>
      <c r="Z433" s="173"/>
      <c r="AA433" s="178"/>
      <c r="AT433" s="179" t="s">
        <v>166</v>
      </c>
      <c r="AU433" s="179" t="s">
        <v>99</v>
      </c>
      <c r="AV433" s="10" t="s">
        <v>99</v>
      </c>
      <c r="AW433" s="10" t="s">
        <v>35</v>
      </c>
      <c r="AX433" s="10" t="s">
        <v>83</v>
      </c>
      <c r="AY433" s="179" t="s">
        <v>158</v>
      </c>
    </row>
    <row r="434" spans="2:65" s="1" customFormat="1" ht="25.5" customHeight="1">
      <c r="B434" s="38"/>
      <c r="C434" s="165" t="s">
        <v>597</v>
      </c>
      <c r="D434" s="165" t="s">
        <v>159</v>
      </c>
      <c r="E434" s="166" t="s">
        <v>598</v>
      </c>
      <c r="F434" s="272" t="s">
        <v>599</v>
      </c>
      <c r="G434" s="272"/>
      <c r="H434" s="272"/>
      <c r="I434" s="272"/>
      <c r="J434" s="167" t="s">
        <v>162</v>
      </c>
      <c r="K434" s="168">
        <v>6.9</v>
      </c>
      <c r="L434" s="273">
        <v>0</v>
      </c>
      <c r="M434" s="274"/>
      <c r="N434" s="275">
        <f>ROUND(L434*K434,2)</f>
        <v>0</v>
      </c>
      <c r="O434" s="275"/>
      <c r="P434" s="275"/>
      <c r="Q434" s="275"/>
      <c r="R434" s="40"/>
      <c r="T434" s="169" t="s">
        <v>22</v>
      </c>
      <c r="U434" s="47" t="s">
        <v>43</v>
      </c>
      <c r="V434" s="39"/>
      <c r="W434" s="170">
        <f>V434*K434</f>
        <v>0</v>
      </c>
      <c r="X434" s="170">
        <v>0</v>
      </c>
      <c r="Y434" s="170">
        <f>X434*K434</f>
        <v>0</v>
      </c>
      <c r="Z434" s="170">
        <v>0</v>
      </c>
      <c r="AA434" s="171">
        <f>Z434*K434</f>
        <v>0</v>
      </c>
      <c r="AR434" s="22" t="s">
        <v>163</v>
      </c>
      <c r="AT434" s="22" t="s">
        <v>159</v>
      </c>
      <c r="AU434" s="22" t="s">
        <v>99</v>
      </c>
      <c r="AY434" s="22" t="s">
        <v>158</v>
      </c>
      <c r="BE434" s="108">
        <f>IF(U434="základní",N434,0)</f>
        <v>0</v>
      </c>
      <c r="BF434" s="108">
        <f>IF(U434="snížená",N434,0)</f>
        <v>0</v>
      </c>
      <c r="BG434" s="108">
        <f>IF(U434="zákl. přenesená",N434,0)</f>
        <v>0</v>
      </c>
      <c r="BH434" s="108">
        <f>IF(U434="sníž. přenesená",N434,0)</f>
        <v>0</v>
      </c>
      <c r="BI434" s="108">
        <f>IF(U434="nulová",N434,0)</f>
        <v>0</v>
      </c>
      <c r="BJ434" s="22" t="s">
        <v>83</v>
      </c>
      <c r="BK434" s="108">
        <f>ROUND(L434*K434,2)</f>
        <v>0</v>
      </c>
      <c r="BL434" s="22" t="s">
        <v>163</v>
      </c>
      <c r="BM434" s="22" t="s">
        <v>600</v>
      </c>
    </row>
    <row r="435" spans="2:65" s="12" customFormat="1" ht="16.5" customHeight="1">
      <c r="B435" s="188"/>
      <c r="C435" s="189"/>
      <c r="D435" s="189"/>
      <c r="E435" s="190" t="s">
        <v>22</v>
      </c>
      <c r="F435" s="282" t="s">
        <v>601</v>
      </c>
      <c r="G435" s="283"/>
      <c r="H435" s="283"/>
      <c r="I435" s="283"/>
      <c r="J435" s="189"/>
      <c r="K435" s="190" t="s">
        <v>22</v>
      </c>
      <c r="L435" s="189"/>
      <c r="M435" s="189"/>
      <c r="N435" s="189"/>
      <c r="O435" s="189"/>
      <c r="P435" s="189"/>
      <c r="Q435" s="189"/>
      <c r="R435" s="191"/>
      <c r="T435" s="192"/>
      <c r="U435" s="189"/>
      <c r="V435" s="189"/>
      <c r="W435" s="189"/>
      <c r="X435" s="189"/>
      <c r="Y435" s="189"/>
      <c r="Z435" s="189"/>
      <c r="AA435" s="193"/>
      <c r="AT435" s="194" t="s">
        <v>166</v>
      </c>
      <c r="AU435" s="194" t="s">
        <v>99</v>
      </c>
      <c r="AV435" s="12" t="s">
        <v>83</v>
      </c>
      <c r="AW435" s="12" t="s">
        <v>35</v>
      </c>
      <c r="AX435" s="12" t="s">
        <v>78</v>
      </c>
      <c r="AY435" s="194" t="s">
        <v>158</v>
      </c>
    </row>
    <row r="436" spans="2:65" s="10" customFormat="1" ht="16.5" customHeight="1">
      <c r="B436" s="172"/>
      <c r="C436" s="173"/>
      <c r="D436" s="173"/>
      <c r="E436" s="174" t="s">
        <v>22</v>
      </c>
      <c r="F436" s="278" t="s">
        <v>602</v>
      </c>
      <c r="G436" s="279"/>
      <c r="H436" s="279"/>
      <c r="I436" s="279"/>
      <c r="J436" s="173"/>
      <c r="K436" s="175">
        <v>6.9</v>
      </c>
      <c r="L436" s="173"/>
      <c r="M436" s="173"/>
      <c r="N436" s="173"/>
      <c r="O436" s="173"/>
      <c r="P436" s="173"/>
      <c r="Q436" s="173"/>
      <c r="R436" s="176"/>
      <c r="T436" s="177"/>
      <c r="U436" s="173"/>
      <c r="V436" s="173"/>
      <c r="W436" s="173"/>
      <c r="X436" s="173"/>
      <c r="Y436" s="173"/>
      <c r="Z436" s="173"/>
      <c r="AA436" s="178"/>
      <c r="AT436" s="179" t="s">
        <v>166</v>
      </c>
      <c r="AU436" s="179" t="s">
        <v>99</v>
      </c>
      <c r="AV436" s="10" t="s">
        <v>99</v>
      </c>
      <c r="AW436" s="10" t="s">
        <v>35</v>
      </c>
      <c r="AX436" s="10" t="s">
        <v>83</v>
      </c>
      <c r="AY436" s="179" t="s">
        <v>158</v>
      </c>
    </row>
    <row r="437" spans="2:65" s="1" customFormat="1" ht="38.25" customHeight="1">
      <c r="B437" s="38"/>
      <c r="C437" s="165" t="s">
        <v>603</v>
      </c>
      <c r="D437" s="165" t="s">
        <v>159</v>
      </c>
      <c r="E437" s="166" t="s">
        <v>604</v>
      </c>
      <c r="F437" s="272" t="s">
        <v>605</v>
      </c>
      <c r="G437" s="272"/>
      <c r="H437" s="272"/>
      <c r="I437" s="272"/>
      <c r="J437" s="167" t="s">
        <v>175</v>
      </c>
      <c r="K437" s="168">
        <v>0.5</v>
      </c>
      <c r="L437" s="273">
        <v>0</v>
      </c>
      <c r="M437" s="274"/>
      <c r="N437" s="275">
        <f>ROUND(L437*K437,2)</f>
        <v>0</v>
      </c>
      <c r="O437" s="275"/>
      <c r="P437" s="275"/>
      <c r="Q437" s="275"/>
      <c r="R437" s="40"/>
      <c r="T437" s="169" t="s">
        <v>22</v>
      </c>
      <c r="U437" s="47" t="s">
        <v>43</v>
      </c>
      <c r="V437" s="39"/>
      <c r="W437" s="170">
        <f>V437*K437</f>
        <v>0</v>
      </c>
      <c r="X437" s="170">
        <v>2.2563399999999998</v>
      </c>
      <c r="Y437" s="170">
        <f>X437*K437</f>
        <v>1.1281699999999999</v>
      </c>
      <c r="Z437" s="170">
        <v>0</v>
      </c>
      <c r="AA437" s="171">
        <f>Z437*K437</f>
        <v>0</v>
      </c>
      <c r="AR437" s="22" t="s">
        <v>163</v>
      </c>
      <c r="AT437" s="22" t="s">
        <v>159</v>
      </c>
      <c r="AU437" s="22" t="s">
        <v>99</v>
      </c>
      <c r="AY437" s="22" t="s">
        <v>158</v>
      </c>
      <c r="BE437" s="108">
        <f>IF(U437="základní",N437,0)</f>
        <v>0</v>
      </c>
      <c r="BF437" s="108">
        <f>IF(U437="snížená",N437,0)</f>
        <v>0</v>
      </c>
      <c r="BG437" s="108">
        <f>IF(U437="zákl. přenesená",N437,0)</f>
        <v>0</v>
      </c>
      <c r="BH437" s="108">
        <f>IF(U437="sníž. přenesená",N437,0)</f>
        <v>0</v>
      </c>
      <c r="BI437" s="108">
        <f>IF(U437="nulová",N437,0)</f>
        <v>0</v>
      </c>
      <c r="BJ437" s="22" t="s">
        <v>83</v>
      </c>
      <c r="BK437" s="108">
        <f>ROUND(L437*K437,2)</f>
        <v>0</v>
      </c>
      <c r="BL437" s="22" t="s">
        <v>163</v>
      </c>
      <c r="BM437" s="22" t="s">
        <v>606</v>
      </c>
    </row>
    <row r="438" spans="2:65" s="12" customFormat="1" ht="25.5" customHeight="1">
      <c r="B438" s="188"/>
      <c r="C438" s="189"/>
      <c r="D438" s="189"/>
      <c r="E438" s="190" t="s">
        <v>22</v>
      </c>
      <c r="F438" s="282" t="s">
        <v>607</v>
      </c>
      <c r="G438" s="283"/>
      <c r="H438" s="283"/>
      <c r="I438" s="283"/>
      <c r="J438" s="189"/>
      <c r="K438" s="190" t="s">
        <v>22</v>
      </c>
      <c r="L438" s="189"/>
      <c r="M438" s="189"/>
      <c r="N438" s="189"/>
      <c r="O438" s="189"/>
      <c r="P438" s="189"/>
      <c r="Q438" s="189"/>
      <c r="R438" s="191"/>
      <c r="T438" s="192"/>
      <c r="U438" s="189"/>
      <c r="V438" s="189"/>
      <c r="W438" s="189"/>
      <c r="X438" s="189"/>
      <c r="Y438" s="189"/>
      <c r="Z438" s="189"/>
      <c r="AA438" s="193"/>
      <c r="AT438" s="194" t="s">
        <v>166</v>
      </c>
      <c r="AU438" s="194" t="s">
        <v>99</v>
      </c>
      <c r="AV438" s="12" t="s">
        <v>83</v>
      </c>
      <c r="AW438" s="12" t="s">
        <v>35</v>
      </c>
      <c r="AX438" s="12" t="s">
        <v>78</v>
      </c>
      <c r="AY438" s="194" t="s">
        <v>158</v>
      </c>
    </row>
    <row r="439" spans="2:65" s="10" customFormat="1" ht="16.5" customHeight="1">
      <c r="B439" s="172"/>
      <c r="C439" s="173"/>
      <c r="D439" s="173"/>
      <c r="E439" s="174" t="s">
        <v>22</v>
      </c>
      <c r="F439" s="278" t="s">
        <v>608</v>
      </c>
      <c r="G439" s="279"/>
      <c r="H439" s="279"/>
      <c r="I439" s="279"/>
      <c r="J439" s="173"/>
      <c r="K439" s="175">
        <v>0.5</v>
      </c>
      <c r="L439" s="173"/>
      <c r="M439" s="173"/>
      <c r="N439" s="173"/>
      <c r="O439" s="173"/>
      <c r="P439" s="173"/>
      <c r="Q439" s="173"/>
      <c r="R439" s="176"/>
      <c r="T439" s="177"/>
      <c r="U439" s="173"/>
      <c r="V439" s="173"/>
      <c r="W439" s="173"/>
      <c r="X439" s="173"/>
      <c r="Y439" s="173"/>
      <c r="Z439" s="173"/>
      <c r="AA439" s="178"/>
      <c r="AT439" s="179" t="s">
        <v>166</v>
      </c>
      <c r="AU439" s="179" t="s">
        <v>99</v>
      </c>
      <c r="AV439" s="10" t="s">
        <v>99</v>
      </c>
      <c r="AW439" s="10" t="s">
        <v>35</v>
      </c>
      <c r="AX439" s="10" t="s">
        <v>83</v>
      </c>
      <c r="AY439" s="179" t="s">
        <v>158</v>
      </c>
    </row>
    <row r="440" spans="2:65" s="9" customFormat="1" ht="29.85" customHeight="1">
      <c r="B440" s="154"/>
      <c r="C440" s="155"/>
      <c r="D440" s="164" t="s">
        <v>114</v>
      </c>
      <c r="E440" s="164"/>
      <c r="F440" s="164"/>
      <c r="G440" s="164"/>
      <c r="H440" s="164"/>
      <c r="I440" s="164"/>
      <c r="J440" s="164"/>
      <c r="K440" s="164"/>
      <c r="L440" s="164"/>
      <c r="M440" s="164"/>
      <c r="N440" s="295">
        <f>BK440</f>
        <v>0</v>
      </c>
      <c r="O440" s="296"/>
      <c r="P440" s="296"/>
      <c r="Q440" s="296"/>
      <c r="R440" s="157"/>
      <c r="T440" s="158"/>
      <c r="U440" s="155"/>
      <c r="V440" s="155"/>
      <c r="W440" s="159">
        <f>W441</f>
        <v>0</v>
      </c>
      <c r="X440" s="155"/>
      <c r="Y440" s="159">
        <f>Y441</f>
        <v>1.4E-3</v>
      </c>
      <c r="Z440" s="155"/>
      <c r="AA440" s="160">
        <f>AA441</f>
        <v>0</v>
      </c>
      <c r="AR440" s="161" t="s">
        <v>83</v>
      </c>
      <c r="AT440" s="162" t="s">
        <v>77</v>
      </c>
      <c r="AU440" s="162" t="s">
        <v>83</v>
      </c>
      <c r="AY440" s="161" t="s">
        <v>158</v>
      </c>
      <c r="BK440" s="163">
        <f>BK441</f>
        <v>0</v>
      </c>
    </row>
    <row r="441" spans="2:65" s="1" customFormat="1" ht="51" customHeight="1">
      <c r="B441" s="38"/>
      <c r="C441" s="165" t="s">
        <v>609</v>
      </c>
      <c r="D441" s="165" t="s">
        <v>159</v>
      </c>
      <c r="E441" s="166" t="s">
        <v>610</v>
      </c>
      <c r="F441" s="272" t="s">
        <v>611</v>
      </c>
      <c r="G441" s="272"/>
      <c r="H441" s="272"/>
      <c r="I441" s="272"/>
      <c r="J441" s="167" t="s">
        <v>252</v>
      </c>
      <c r="K441" s="168">
        <v>4</v>
      </c>
      <c r="L441" s="273">
        <v>0</v>
      </c>
      <c r="M441" s="274"/>
      <c r="N441" s="275">
        <f>ROUND(L441*K441,2)</f>
        <v>0</v>
      </c>
      <c r="O441" s="275"/>
      <c r="P441" s="275"/>
      <c r="Q441" s="275"/>
      <c r="R441" s="40"/>
      <c r="T441" s="169" t="s">
        <v>22</v>
      </c>
      <c r="U441" s="47" t="s">
        <v>43</v>
      </c>
      <c r="V441" s="39"/>
      <c r="W441" s="170">
        <f>V441*K441</f>
        <v>0</v>
      </c>
      <c r="X441" s="170">
        <v>3.5E-4</v>
      </c>
      <c r="Y441" s="170">
        <f>X441*K441</f>
        <v>1.4E-3</v>
      </c>
      <c r="Z441" s="170">
        <v>0</v>
      </c>
      <c r="AA441" s="171">
        <f>Z441*K441</f>
        <v>0</v>
      </c>
      <c r="AR441" s="22" t="s">
        <v>163</v>
      </c>
      <c r="AT441" s="22" t="s">
        <v>159</v>
      </c>
      <c r="AU441" s="22" t="s">
        <v>99</v>
      </c>
      <c r="AY441" s="22" t="s">
        <v>158</v>
      </c>
      <c r="BE441" s="108">
        <f>IF(U441="základní",N441,0)</f>
        <v>0</v>
      </c>
      <c r="BF441" s="108">
        <f>IF(U441="snížená",N441,0)</f>
        <v>0</v>
      </c>
      <c r="BG441" s="108">
        <f>IF(U441="zákl. přenesená",N441,0)</f>
        <v>0</v>
      </c>
      <c r="BH441" s="108">
        <f>IF(U441="sníž. přenesená",N441,0)</f>
        <v>0</v>
      </c>
      <c r="BI441" s="108">
        <f>IF(U441="nulová",N441,0)</f>
        <v>0</v>
      </c>
      <c r="BJ441" s="22" t="s">
        <v>83</v>
      </c>
      <c r="BK441" s="108">
        <f>ROUND(L441*K441,2)</f>
        <v>0</v>
      </c>
      <c r="BL441" s="22" t="s">
        <v>163</v>
      </c>
      <c r="BM441" s="22" t="s">
        <v>612</v>
      </c>
    </row>
    <row r="442" spans="2:65" s="9" customFormat="1" ht="29.85" customHeight="1">
      <c r="B442" s="154"/>
      <c r="C442" s="155"/>
      <c r="D442" s="164" t="s">
        <v>115</v>
      </c>
      <c r="E442" s="164"/>
      <c r="F442" s="164"/>
      <c r="G442" s="164"/>
      <c r="H442" s="164"/>
      <c r="I442" s="164"/>
      <c r="J442" s="164"/>
      <c r="K442" s="164"/>
      <c r="L442" s="164"/>
      <c r="M442" s="164"/>
      <c r="N442" s="297">
        <f>BK442</f>
        <v>0</v>
      </c>
      <c r="O442" s="298"/>
      <c r="P442" s="298"/>
      <c r="Q442" s="298"/>
      <c r="R442" s="157"/>
      <c r="T442" s="158"/>
      <c r="U442" s="155"/>
      <c r="V442" s="155"/>
      <c r="W442" s="159">
        <f>SUM(W443:W568)</f>
        <v>0</v>
      </c>
      <c r="X442" s="155"/>
      <c r="Y442" s="159">
        <f>SUM(Y443:Y568)</f>
        <v>3.8010640000000005E-2</v>
      </c>
      <c r="Z442" s="155"/>
      <c r="AA442" s="160">
        <f>SUM(AA443:AA568)</f>
        <v>48.445694000000003</v>
      </c>
      <c r="AR442" s="161" t="s">
        <v>83</v>
      </c>
      <c r="AT442" s="162" t="s">
        <v>77</v>
      </c>
      <c r="AU442" s="162" t="s">
        <v>83</v>
      </c>
      <c r="AY442" s="161" t="s">
        <v>158</v>
      </c>
      <c r="BK442" s="163">
        <f>SUM(BK443:BK568)</f>
        <v>0</v>
      </c>
    </row>
    <row r="443" spans="2:65" s="1" customFormat="1" ht="38.25" customHeight="1">
      <c r="B443" s="38"/>
      <c r="C443" s="165" t="s">
        <v>613</v>
      </c>
      <c r="D443" s="165" t="s">
        <v>159</v>
      </c>
      <c r="E443" s="166" t="s">
        <v>614</v>
      </c>
      <c r="F443" s="272" t="s">
        <v>615</v>
      </c>
      <c r="G443" s="272"/>
      <c r="H443" s="272"/>
      <c r="I443" s="272"/>
      <c r="J443" s="167" t="s">
        <v>162</v>
      </c>
      <c r="K443" s="168">
        <v>1286.26</v>
      </c>
      <c r="L443" s="273">
        <v>0</v>
      </c>
      <c r="M443" s="274"/>
      <c r="N443" s="275">
        <f>ROUND(L443*K443,2)</f>
        <v>0</v>
      </c>
      <c r="O443" s="275"/>
      <c r="P443" s="275"/>
      <c r="Q443" s="275"/>
      <c r="R443" s="40"/>
      <c r="T443" s="169" t="s">
        <v>22</v>
      </c>
      <c r="U443" s="47" t="s">
        <v>43</v>
      </c>
      <c r="V443" s="39"/>
      <c r="W443" s="170">
        <f>V443*K443</f>
        <v>0</v>
      </c>
      <c r="X443" s="170">
        <v>0</v>
      </c>
      <c r="Y443" s="170">
        <f>X443*K443</f>
        <v>0</v>
      </c>
      <c r="Z443" s="170">
        <v>0</v>
      </c>
      <c r="AA443" s="171">
        <f>Z443*K443</f>
        <v>0</v>
      </c>
      <c r="AR443" s="22" t="s">
        <v>163</v>
      </c>
      <c r="AT443" s="22" t="s">
        <v>159</v>
      </c>
      <c r="AU443" s="22" t="s">
        <v>99</v>
      </c>
      <c r="AY443" s="22" t="s">
        <v>158</v>
      </c>
      <c r="BE443" s="108">
        <f>IF(U443="základní",N443,0)</f>
        <v>0</v>
      </c>
      <c r="BF443" s="108">
        <f>IF(U443="snížená",N443,0)</f>
        <v>0</v>
      </c>
      <c r="BG443" s="108">
        <f>IF(U443="zákl. přenesená",N443,0)</f>
        <v>0</v>
      </c>
      <c r="BH443" s="108">
        <f>IF(U443="sníž. přenesená",N443,0)</f>
        <v>0</v>
      </c>
      <c r="BI443" s="108">
        <f>IF(U443="nulová",N443,0)</f>
        <v>0</v>
      </c>
      <c r="BJ443" s="22" t="s">
        <v>83</v>
      </c>
      <c r="BK443" s="108">
        <f>ROUND(L443*K443,2)</f>
        <v>0</v>
      </c>
      <c r="BL443" s="22" t="s">
        <v>163</v>
      </c>
      <c r="BM443" s="22" t="s">
        <v>616</v>
      </c>
    </row>
    <row r="444" spans="2:65" s="10" customFormat="1" ht="16.5" customHeight="1">
      <c r="B444" s="172"/>
      <c r="C444" s="173"/>
      <c r="D444" s="173"/>
      <c r="E444" s="174" t="s">
        <v>22</v>
      </c>
      <c r="F444" s="276" t="s">
        <v>617</v>
      </c>
      <c r="G444" s="277"/>
      <c r="H444" s="277"/>
      <c r="I444" s="277"/>
      <c r="J444" s="173"/>
      <c r="K444" s="175">
        <v>299.36</v>
      </c>
      <c r="L444" s="173"/>
      <c r="M444" s="173"/>
      <c r="N444" s="173"/>
      <c r="O444" s="173"/>
      <c r="P444" s="173"/>
      <c r="Q444" s="173"/>
      <c r="R444" s="176"/>
      <c r="T444" s="177"/>
      <c r="U444" s="173"/>
      <c r="V444" s="173"/>
      <c r="W444" s="173"/>
      <c r="X444" s="173"/>
      <c r="Y444" s="173"/>
      <c r="Z444" s="173"/>
      <c r="AA444" s="178"/>
      <c r="AT444" s="179" t="s">
        <v>166</v>
      </c>
      <c r="AU444" s="179" t="s">
        <v>99</v>
      </c>
      <c r="AV444" s="10" t="s">
        <v>99</v>
      </c>
      <c r="AW444" s="10" t="s">
        <v>35</v>
      </c>
      <c r="AX444" s="10" t="s">
        <v>78</v>
      </c>
      <c r="AY444" s="179" t="s">
        <v>158</v>
      </c>
    </row>
    <row r="445" spans="2:65" s="10" customFormat="1" ht="16.5" customHeight="1">
      <c r="B445" s="172"/>
      <c r="C445" s="173"/>
      <c r="D445" s="173"/>
      <c r="E445" s="174" t="s">
        <v>22</v>
      </c>
      <c r="F445" s="278" t="s">
        <v>618</v>
      </c>
      <c r="G445" s="279"/>
      <c r="H445" s="279"/>
      <c r="I445" s="279"/>
      <c r="J445" s="173"/>
      <c r="K445" s="175">
        <v>209.1</v>
      </c>
      <c r="L445" s="173"/>
      <c r="M445" s="173"/>
      <c r="N445" s="173"/>
      <c r="O445" s="173"/>
      <c r="P445" s="173"/>
      <c r="Q445" s="173"/>
      <c r="R445" s="176"/>
      <c r="T445" s="177"/>
      <c r="U445" s="173"/>
      <c r="V445" s="173"/>
      <c r="W445" s="173"/>
      <c r="X445" s="173"/>
      <c r="Y445" s="173"/>
      <c r="Z445" s="173"/>
      <c r="AA445" s="178"/>
      <c r="AT445" s="179" t="s">
        <v>166</v>
      </c>
      <c r="AU445" s="179" t="s">
        <v>99</v>
      </c>
      <c r="AV445" s="10" t="s">
        <v>99</v>
      </c>
      <c r="AW445" s="10" t="s">
        <v>35</v>
      </c>
      <c r="AX445" s="10" t="s">
        <v>78</v>
      </c>
      <c r="AY445" s="179" t="s">
        <v>158</v>
      </c>
    </row>
    <row r="446" spans="2:65" s="10" customFormat="1" ht="16.5" customHeight="1">
      <c r="B446" s="172"/>
      <c r="C446" s="173"/>
      <c r="D446" s="173"/>
      <c r="E446" s="174" t="s">
        <v>22</v>
      </c>
      <c r="F446" s="278" t="s">
        <v>619</v>
      </c>
      <c r="G446" s="279"/>
      <c r="H446" s="279"/>
      <c r="I446" s="279"/>
      <c r="J446" s="173"/>
      <c r="K446" s="175">
        <v>57.6</v>
      </c>
      <c r="L446" s="173"/>
      <c r="M446" s="173"/>
      <c r="N446" s="173"/>
      <c r="O446" s="173"/>
      <c r="P446" s="173"/>
      <c r="Q446" s="173"/>
      <c r="R446" s="176"/>
      <c r="T446" s="177"/>
      <c r="U446" s="173"/>
      <c r="V446" s="173"/>
      <c r="W446" s="173"/>
      <c r="X446" s="173"/>
      <c r="Y446" s="173"/>
      <c r="Z446" s="173"/>
      <c r="AA446" s="178"/>
      <c r="AT446" s="179" t="s">
        <v>166</v>
      </c>
      <c r="AU446" s="179" t="s">
        <v>99</v>
      </c>
      <c r="AV446" s="10" t="s">
        <v>99</v>
      </c>
      <c r="AW446" s="10" t="s">
        <v>35</v>
      </c>
      <c r="AX446" s="10" t="s">
        <v>78</v>
      </c>
      <c r="AY446" s="179" t="s">
        <v>158</v>
      </c>
    </row>
    <row r="447" spans="2:65" s="10" customFormat="1" ht="16.5" customHeight="1">
      <c r="B447" s="172"/>
      <c r="C447" s="173"/>
      <c r="D447" s="173"/>
      <c r="E447" s="174" t="s">
        <v>22</v>
      </c>
      <c r="F447" s="278" t="s">
        <v>620</v>
      </c>
      <c r="G447" s="279"/>
      <c r="H447" s="279"/>
      <c r="I447" s="279"/>
      <c r="J447" s="173"/>
      <c r="K447" s="175">
        <v>720.2</v>
      </c>
      <c r="L447" s="173"/>
      <c r="M447" s="173"/>
      <c r="N447" s="173"/>
      <c r="O447" s="173"/>
      <c r="P447" s="173"/>
      <c r="Q447" s="173"/>
      <c r="R447" s="176"/>
      <c r="T447" s="177"/>
      <c r="U447" s="173"/>
      <c r="V447" s="173"/>
      <c r="W447" s="173"/>
      <c r="X447" s="173"/>
      <c r="Y447" s="173"/>
      <c r="Z447" s="173"/>
      <c r="AA447" s="178"/>
      <c r="AT447" s="179" t="s">
        <v>166</v>
      </c>
      <c r="AU447" s="179" t="s">
        <v>99</v>
      </c>
      <c r="AV447" s="10" t="s">
        <v>99</v>
      </c>
      <c r="AW447" s="10" t="s">
        <v>35</v>
      </c>
      <c r="AX447" s="10" t="s">
        <v>78</v>
      </c>
      <c r="AY447" s="179" t="s">
        <v>158</v>
      </c>
    </row>
    <row r="448" spans="2:65" s="11" customFormat="1" ht="16.5" customHeight="1">
      <c r="B448" s="180"/>
      <c r="C448" s="181"/>
      <c r="D448" s="181"/>
      <c r="E448" s="182" t="s">
        <v>22</v>
      </c>
      <c r="F448" s="280" t="s">
        <v>168</v>
      </c>
      <c r="G448" s="281"/>
      <c r="H448" s="281"/>
      <c r="I448" s="281"/>
      <c r="J448" s="181"/>
      <c r="K448" s="183">
        <v>1286.26</v>
      </c>
      <c r="L448" s="181"/>
      <c r="M448" s="181"/>
      <c r="N448" s="181"/>
      <c r="O448" s="181"/>
      <c r="P448" s="181"/>
      <c r="Q448" s="181"/>
      <c r="R448" s="184"/>
      <c r="T448" s="185"/>
      <c r="U448" s="181"/>
      <c r="V448" s="181"/>
      <c r="W448" s="181"/>
      <c r="X448" s="181"/>
      <c r="Y448" s="181"/>
      <c r="Z448" s="181"/>
      <c r="AA448" s="186"/>
      <c r="AT448" s="187" t="s">
        <v>166</v>
      </c>
      <c r="AU448" s="187" t="s">
        <v>99</v>
      </c>
      <c r="AV448" s="11" t="s">
        <v>163</v>
      </c>
      <c r="AW448" s="11" t="s">
        <v>35</v>
      </c>
      <c r="AX448" s="11" t="s">
        <v>83</v>
      </c>
      <c r="AY448" s="187" t="s">
        <v>158</v>
      </c>
    </row>
    <row r="449" spans="2:65" s="1" customFormat="1" ht="38.25" customHeight="1">
      <c r="B449" s="38"/>
      <c r="C449" s="165" t="s">
        <v>621</v>
      </c>
      <c r="D449" s="165" t="s">
        <v>159</v>
      </c>
      <c r="E449" s="166" t="s">
        <v>622</v>
      </c>
      <c r="F449" s="272" t="s">
        <v>623</v>
      </c>
      <c r="G449" s="272"/>
      <c r="H449" s="272"/>
      <c r="I449" s="272"/>
      <c r="J449" s="167" t="s">
        <v>162</v>
      </c>
      <c r="K449" s="168">
        <v>96469.5</v>
      </c>
      <c r="L449" s="273">
        <v>0</v>
      </c>
      <c r="M449" s="274"/>
      <c r="N449" s="275">
        <f t="shared" ref="N449:N459" si="5">ROUND(L449*K449,2)</f>
        <v>0</v>
      </c>
      <c r="O449" s="275"/>
      <c r="P449" s="275"/>
      <c r="Q449" s="275"/>
      <c r="R449" s="40"/>
      <c r="T449" s="169" t="s">
        <v>22</v>
      </c>
      <c r="U449" s="47" t="s">
        <v>43</v>
      </c>
      <c r="V449" s="39"/>
      <c r="W449" s="170">
        <f t="shared" ref="W449:W459" si="6">V449*K449</f>
        <v>0</v>
      </c>
      <c r="X449" s="170">
        <v>0</v>
      </c>
      <c r="Y449" s="170">
        <f t="shared" ref="Y449:Y459" si="7">X449*K449</f>
        <v>0</v>
      </c>
      <c r="Z449" s="170">
        <v>0</v>
      </c>
      <c r="AA449" s="171">
        <f t="shared" ref="AA449:AA459" si="8">Z449*K449</f>
        <v>0</v>
      </c>
      <c r="AR449" s="22" t="s">
        <v>163</v>
      </c>
      <c r="AT449" s="22" t="s">
        <v>159</v>
      </c>
      <c r="AU449" s="22" t="s">
        <v>99</v>
      </c>
      <c r="AY449" s="22" t="s">
        <v>158</v>
      </c>
      <c r="BE449" s="108">
        <f t="shared" ref="BE449:BE459" si="9">IF(U449="základní",N449,0)</f>
        <v>0</v>
      </c>
      <c r="BF449" s="108">
        <f t="shared" ref="BF449:BF459" si="10">IF(U449="snížená",N449,0)</f>
        <v>0</v>
      </c>
      <c r="BG449" s="108">
        <f t="shared" ref="BG449:BG459" si="11">IF(U449="zákl. přenesená",N449,0)</f>
        <v>0</v>
      </c>
      <c r="BH449" s="108">
        <f t="shared" ref="BH449:BH459" si="12">IF(U449="sníž. přenesená",N449,0)</f>
        <v>0</v>
      </c>
      <c r="BI449" s="108">
        <f t="shared" ref="BI449:BI459" si="13">IF(U449="nulová",N449,0)</f>
        <v>0</v>
      </c>
      <c r="BJ449" s="22" t="s">
        <v>83</v>
      </c>
      <c r="BK449" s="108">
        <f t="shared" ref="BK449:BK459" si="14">ROUND(L449*K449,2)</f>
        <v>0</v>
      </c>
      <c r="BL449" s="22" t="s">
        <v>163</v>
      </c>
      <c r="BM449" s="22" t="s">
        <v>624</v>
      </c>
    </row>
    <row r="450" spans="2:65" s="1" customFormat="1" ht="38.25" customHeight="1">
      <c r="B450" s="38"/>
      <c r="C450" s="165" t="s">
        <v>625</v>
      </c>
      <c r="D450" s="165" t="s">
        <v>159</v>
      </c>
      <c r="E450" s="166" t="s">
        <v>626</v>
      </c>
      <c r="F450" s="272" t="s">
        <v>627</v>
      </c>
      <c r="G450" s="272"/>
      <c r="H450" s="272"/>
      <c r="I450" s="272"/>
      <c r="J450" s="167" t="s">
        <v>162</v>
      </c>
      <c r="K450" s="168">
        <v>1286.26</v>
      </c>
      <c r="L450" s="273">
        <v>0</v>
      </c>
      <c r="M450" s="274"/>
      <c r="N450" s="275">
        <f t="shared" si="5"/>
        <v>0</v>
      </c>
      <c r="O450" s="275"/>
      <c r="P450" s="275"/>
      <c r="Q450" s="275"/>
      <c r="R450" s="40"/>
      <c r="T450" s="169" t="s">
        <v>22</v>
      </c>
      <c r="U450" s="47" t="s">
        <v>43</v>
      </c>
      <c r="V450" s="39"/>
      <c r="W450" s="170">
        <f t="shared" si="6"/>
        <v>0</v>
      </c>
      <c r="X450" s="170">
        <v>0</v>
      </c>
      <c r="Y450" s="170">
        <f t="shared" si="7"/>
        <v>0</v>
      </c>
      <c r="Z450" s="170">
        <v>0</v>
      </c>
      <c r="AA450" s="171">
        <f t="shared" si="8"/>
        <v>0</v>
      </c>
      <c r="AR450" s="22" t="s">
        <v>163</v>
      </c>
      <c r="AT450" s="22" t="s">
        <v>159</v>
      </c>
      <c r="AU450" s="22" t="s">
        <v>99</v>
      </c>
      <c r="AY450" s="22" t="s">
        <v>158</v>
      </c>
      <c r="BE450" s="108">
        <f t="shared" si="9"/>
        <v>0</v>
      </c>
      <c r="BF450" s="108">
        <f t="shared" si="10"/>
        <v>0</v>
      </c>
      <c r="BG450" s="108">
        <f t="shared" si="11"/>
        <v>0</v>
      </c>
      <c r="BH450" s="108">
        <f t="shared" si="12"/>
        <v>0</v>
      </c>
      <c r="BI450" s="108">
        <f t="shared" si="13"/>
        <v>0</v>
      </c>
      <c r="BJ450" s="22" t="s">
        <v>83</v>
      </c>
      <c r="BK450" s="108">
        <f t="shared" si="14"/>
        <v>0</v>
      </c>
      <c r="BL450" s="22" t="s">
        <v>163</v>
      </c>
      <c r="BM450" s="22" t="s">
        <v>628</v>
      </c>
    </row>
    <row r="451" spans="2:65" s="1" customFormat="1" ht="25.5" customHeight="1">
      <c r="B451" s="38"/>
      <c r="C451" s="165" t="s">
        <v>629</v>
      </c>
      <c r="D451" s="165" t="s">
        <v>159</v>
      </c>
      <c r="E451" s="166" t="s">
        <v>630</v>
      </c>
      <c r="F451" s="272" t="s">
        <v>631</v>
      </c>
      <c r="G451" s="272"/>
      <c r="H451" s="272"/>
      <c r="I451" s="272"/>
      <c r="J451" s="167" t="s">
        <v>162</v>
      </c>
      <c r="K451" s="168">
        <v>1286.26</v>
      </c>
      <c r="L451" s="273">
        <v>0</v>
      </c>
      <c r="M451" s="274"/>
      <c r="N451" s="275">
        <f t="shared" si="5"/>
        <v>0</v>
      </c>
      <c r="O451" s="275"/>
      <c r="P451" s="275"/>
      <c r="Q451" s="275"/>
      <c r="R451" s="40"/>
      <c r="T451" s="169" t="s">
        <v>22</v>
      </c>
      <c r="U451" s="47" t="s">
        <v>43</v>
      </c>
      <c r="V451" s="39"/>
      <c r="W451" s="170">
        <f t="shared" si="6"/>
        <v>0</v>
      </c>
      <c r="X451" s="170">
        <v>0</v>
      </c>
      <c r="Y451" s="170">
        <f t="shared" si="7"/>
        <v>0</v>
      </c>
      <c r="Z451" s="170">
        <v>0</v>
      </c>
      <c r="AA451" s="171">
        <f t="shared" si="8"/>
        <v>0</v>
      </c>
      <c r="AR451" s="22" t="s">
        <v>163</v>
      </c>
      <c r="AT451" s="22" t="s">
        <v>159</v>
      </c>
      <c r="AU451" s="22" t="s">
        <v>99</v>
      </c>
      <c r="AY451" s="22" t="s">
        <v>158</v>
      </c>
      <c r="BE451" s="108">
        <f t="shared" si="9"/>
        <v>0</v>
      </c>
      <c r="BF451" s="108">
        <f t="shared" si="10"/>
        <v>0</v>
      </c>
      <c r="BG451" s="108">
        <f t="shared" si="11"/>
        <v>0</v>
      </c>
      <c r="BH451" s="108">
        <f t="shared" si="12"/>
        <v>0</v>
      </c>
      <c r="BI451" s="108">
        <f t="shared" si="13"/>
        <v>0</v>
      </c>
      <c r="BJ451" s="22" t="s">
        <v>83</v>
      </c>
      <c r="BK451" s="108">
        <f t="shared" si="14"/>
        <v>0</v>
      </c>
      <c r="BL451" s="22" t="s">
        <v>163</v>
      </c>
      <c r="BM451" s="22" t="s">
        <v>632</v>
      </c>
    </row>
    <row r="452" spans="2:65" s="1" customFormat="1" ht="25.5" customHeight="1">
      <c r="B452" s="38"/>
      <c r="C452" s="165" t="s">
        <v>633</v>
      </c>
      <c r="D452" s="165" t="s">
        <v>159</v>
      </c>
      <c r="E452" s="166" t="s">
        <v>634</v>
      </c>
      <c r="F452" s="272" t="s">
        <v>635</v>
      </c>
      <c r="G452" s="272"/>
      <c r="H452" s="272"/>
      <c r="I452" s="272"/>
      <c r="J452" s="167" t="s">
        <v>162</v>
      </c>
      <c r="K452" s="168">
        <v>96469.5</v>
      </c>
      <c r="L452" s="273">
        <v>0</v>
      </c>
      <c r="M452" s="274"/>
      <c r="N452" s="275">
        <f t="shared" si="5"/>
        <v>0</v>
      </c>
      <c r="O452" s="275"/>
      <c r="P452" s="275"/>
      <c r="Q452" s="275"/>
      <c r="R452" s="40"/>
      <c r="T452" s="169" t="s">
        <v>22</v>
      </c>
      <c r="U452" s="47" t="s">
        <v>43</v>
      </c>
      <c r="V452" s="39"/>
      <c r="W452" s="170">
        <f t="shared" si="6"/>
        <v>0</v>
      </c>
      <c r="X452" s="170">
        <v>0</v>
      </c>
      <c r="Y452" s="170">
        <f t="shared" si="7"/>
        <v>0</v>
      </c>
      <c r="Z452" s="170">
        <v>0</v>
      </c>
      <c r="AA452" s="171">
        <f t="shared" si="8"/>
        <v>0</v>
      </c>
      <c r="AR452" s="22" t="s">
        <v>163</v>
      </c>
      <c r="AT452" s="22" t="s">
        <v>159</v>
      </c>
      <c r="AU452" s="22" t="s">
        <v>99</v>
      </c>
      <c r="AY452" s="22" t="s">
        <v>158</v>
      </c>
      <c r="BE452" s="108">
        <f t="shared" si="9"/>
        <v>0</v>
      </c>
      <c r="BF452" s="108">
        <f t="shared" si="10"/>
        <v>0</v>
      </c>
      <c r="BG452" s="108">
        <f t="shared" si="11"/>
        <v>0</v>
      </c>
      <c r="BH452" s="108">
        <f t="shared" si="12"/>
        <v>0</v>
      </c>
      <c r="BI452" s="108">
        <f t="shared" si="13"/>
        <v>0</v>
      </c>
      <c r="BJ452" s="22" t="s">
        <v>83</v>
      </c>
      <c r="BK452" s="108">
        <f t="shared" si="14"/>
        <v>0</v>
      </c>
      <c r="BL452" s="22" t="s">
        <v>163</v>
      </c>
      <c r="BM452" s="22" t="s">
        <v>636</v>
      </c>
    </row>
    <row r="453" spans="2:65" s="1" customFormat="1" ht="25.5" customHeight="1">
      <c r="B453" s="38"/>
      <c r="C453" s="165" t="s">
        <v>637</v>
      </c>
      <c r="D453" s="165" t="s">
        <v>159</v>
      </c>
      <c r="E453" s="166" t="s">
        <v>638</v>
      </c>
      <c r="F453" s="272" t="s">
        <v>639</v>
      </c>
      <c r="G453" s="272"/>
      <c r="H453" s="272"/>
      <c r="I453" s="272"/>
      <c r="J453" s="167" t="s">
        <v>162</v>
      </c>
      <c r="K453" s="168">
        <v>1286.26</v>
      </c>
      <c r="L453" s="273">
        <v>0</v>
      </c>
      <c r="M453" s="274"/>
      <c r="N453" s="275">
        <f t="shared" si="5"/>
        <v>0</v>
      </c>
      <c r="O453" s="275"/>
      <c r="P453" s="275"/>
      <c r="Q453" s="275"/>
      <c r="R453" s="40"/>
      <c r="T453" s="169" t="s">
        <v>22</v>
      </c>
      <c r="U453" s="47" t="s">
        <v>43</v>
      </c>
      <c r="V453" s="39"/>
      <c r="W453" s="170">
        <f t="shared" si="6"/>
        <v>0</v>
      </c>
      <c r="X453" s="170">
        <v>0</v>
      </c>
      <c r="Y453" s="170">
        <f t="shared" si="7"/>
        <v>0</v>
      </c>
      <c r="Z453" s="170">
        <v>0</v>
      </c>
      <c r="AA453" s="171">
        <f t="shared" si="8"/>
        <v>0</v>
      </c>
      <c r="AR453" s="22" t="s">
        <v>163</v>
      </c>
      <c r="AT453" s="22" t="s">
        <v>159</v>
      </c>
      <c r="AU453" s="22" t="s">
        <v>99</v>
      </c>
      <c r="AY453" s="22" t="s">
        <v>158</v>
      </c>
      <c r="BE453" s="108">
        <f t="shared" si="9"/>
        <v>0</v>
      </c>
      <c r="BF453" s="108">
        <f t="shared" si="10"/>
        <v>0</v>
      </c>
      <c r="BG453" s="108">
        <f t="shared" si="11"/>
        <v>0</v>
      </c>
      <c r="BH453" s="108">
        <f t="shared" si="12"/>
        <v>0</v>
      </c>
      <c r="BI453" s="108">
        <f t="shared" si="13"/>
        <v>0</v>
      </c>
      <c r="BJ453" s="22" t="s">
        <v>83</v>
      </c>
      <c r="BK453" s="108">
        <f t="shared" si="14"/>
        <v>0</v>
      </c>
      <c r="BL453" s="22" t="s">
        <v>163</v>
      </c>
      <c r="BM453" s="22" t="s">
        <v>640</v>
      </c>
    </row>
    <row r="454" spans="2:65" s="1" customFormat="1" ht="16.5" customHeight="1">
      <c r="B454" s="38"/>
      <c r="C454" s="165" t="s">
        <v>641</v>
      </c>
      <c r="D454" s="165" t="s">
        <v>159</v>
      </c>
      <c r="E454" s="166" t="s">
        <v>642</v>
      </c>
      <c r="F454" s="272" t="s">
        <v>643</v>
      </c>
      <c r="G454" s="272"/>
      <c r="H454" s="272"/>
      <c r="I454" s="272"/>
      <c r="J454" s="167" t="s">
        <v>296</v>
      </c>
      <c r="K454" s="168">
        <v>20</v>
      </c>
      <c r="L454" s="273">
        <v>0</v>
      </c>
      <c r="M454" s="274"/>
      <c r="N454" s="275">
        <f t="shared" si="5"/>
        <v>0</v>
      </c>
      <c r="O454" s="275"/>
      <c r="P454" s="275"/>
      <c r="Q454" s="275"/>
      <c r="R454" s="40"/>
      <c r="T454" s="169" t="s">
        <v>22</v>
      </c>
      <c r="U454" s="47" t="s">
        <v>43</v>
      </c>
      <c r="V454" s="39"/>
      <c r="W454" s="170">
        <f t="shared" si="6"/>
        <v>0</v>
      </c>
      <c r="X454" s="170">
        <v>0</v>
      </c>
      <c r="Y454" s="170">
        <f t="shared" si="7"/>
        <v>0</v>
      </c>
      <c r="Z454" s="170">
        <v>0</v>
      </c>
      <c r="AA454" s="171">
        <f t="shared" si="8"/>
        <v>0</v>
      </c>
      <c r="AR454" s="22" t="s">
        <v>163</v>
      </c>
      <c r="AT454" s="22" t="s">
        <v>159</v>
      </c>
      <c r="AU454" s="22" t="s">
        <v>99</v>
      </c>
      <c r="AY454" s="22" t="s">
        <v>158</v>
      </c>
      <c r="BE454" s="108">
        <f t="shared" si="9"/>
        <v>0</v>
      </c>
      <c r="BF454" s="108">
        <f t="shared" si="10"/>
        <v>0</v>
      </c>
      <c r="BG454" s="108">
        <f t="shared" si="11"/>
        <v>0</v>
      </c>
      <c r="BH454" s="108">
        <f t="shared" si="12"/>
        <v>0</v>
      </c>
      <c r="BI454" s="108">
        <f t="shared" si="13"/>
        <v>0</v>
      </c>
      <c r="BJ454" s="22" t="s">
        <v>83</v>
      </c>
      <c r="BK454" s="108">
        <f t="shared" si="14"/>
        <v>0</v>
      </c>
      <c r="BL454" s="22" t="s">
        <v>163</v>
      </c>
      <c r="BM454" s="22" t="s">
        <v>644</v>
      </c>
    </row>
    <row r="455" spans="2:65" s="1" customFormat="1" ht="25.5" customHeight="1">
      <c r="B455" s="38"/>
      <c r="C455" s="165" t="s">
        <v>645</v>
      </c>
      <c r="D455" s="165" t="s">
        <v>159</v>
      </c>
      <c r="E455" s="166" t="s">
        <v>646</v>
      </c>
      <c r="F455" s="272" t="s">
        <v>647</v>
      </c>
      <c r="G455" s="272"/>
      <c r="H455" s="272"/>
      <c r="I455" s="272"/>
      <c r="J455" s="167" t="s">
        <v>296</v>
      </c>
      <c r="K455" s="168">
        <v>1500</v>
      </c>
      <c r="L455" s="273">
        <v>0</v>
      </c>
      <c r="M455" s="274"/>
      <c r="N455" s="275">
        <f t="shared" si="5"/>
        <v>0</v>
      </c>
      <c r="O455" s="275"/>
      <c r="P455" s="275"/>
      <c r="Q455" s="275"/>
      <c r="R455" s="40"/>
      <c r="T455" s="169" t="s">
        <v>22</v>
      </c>
      <c r="U455" s="47" t="s">
        <v>43</v>
      </c>
      <c r="V455" s="39"/>
      <c r="W455" s="170">
        <f t="shared" si="6"/>
        <v>0</v>
      </c>
      <c r="X455" s="170">
        <v>0</v>
      </c>
      <c r="Y455" s="170">
        <f t="shared" si="7"/>
        <v>0</v>
      </c>
      <c r="Z455" s="170">
        <v>0</v>
      </c>
      <c r="AA455" s="171">
        <f t="shared" si="8"/>
        <v>0</v>
      </c>
      <c r="AR455" s="22" t="s">
        <v>163</v>
      </c>
      <c r="AT455" s="22" t="s">
        <v>159</v>
      </c>
      <c r="AU455" s="22" t="s">
        <v>99</v>
      </c>
      <c r="AY455" s="22" t="s">
        <v>158</v>
      </c>
      <c r="BE455" s="108">
        <f t="shared" si="9"/>
        <v>0</v>
      </c>
      <c r="BF455" s="108">
        <f t="shared" si="10"/>
        <v>0</v>
      </c>
      <c r="BG455" s="108">
        <f t="shared" si="11"/>
        <v>0</v>
      </c>
      <c r="BH455" s="108">
        <f t="shared" si="12"/>
        <v>0</v>
      </c>
      <c r="BI455" s="108">
        <f t="shared" si="13"/>
        <v>0</v>
      </c>
      <c r="BJ455" s="22" t="s">
        <v>83</v>
      </c>
      <c r="BK455" s="108">
        <f t="shared" si="14"/>
        <v>0</v>
      </c>
      <c r="BL455" s="22" t="s">
        <v>163</v>
      </c>
      <c r="BM455" s="22" t="s">
        <v>648</v>
      </c>
    </row>
    <row r="456" spans="2:65" s="1" customFormat="1" ht="16.5" customHeight="1">
      <c r="B456" s="38"/>
      <c r="C456" s="165" t="s">
        <v>649</v>
      </c>
      <c r="D456" s="165" t="s">
        <v>159</v>
      </c>
      <c r="E456" s="166" t="s">
        <v>650</v>
      </c>
      <c r="F456" s="272" t="s">
        <v>651</v>
      </c>
      <c r="G456" s="272"/>
      <c r="H456" s="272"/>
      <c r="I456" s="272"/>
      <c r="J456" s="167" t="s">
        <v>296</v>
      </c>
      <c r="K456" s="168">
        <v>20</v>
      </c>
      <c r="L456" s="273">
        <v>0</v>
      </c>
      <c r="M456" s="274"/>
      <c r="N456" s="275">
        <f t="shared" si="5"/>
        <v>0</v>
      </c>
      <c r="O456" s="275"/>
      <c r="P456" s="275"/>
      <c r="Q456" s="275"/>
      <c r="R456" s="40"/>
      <c r="T456" s="169" t="s">
        <v>22</v>
      </c>
      <c r="U456" s="47" t="s">
        <v>43</v>
      </c>
      <c r="V456" s="39"/>
      <c r="W456" s="170">
        <f t="shared" si="6"/>
        <v>0</v>
      </c>
      <c r="X456" s="170">
        <v>0</v>
      </c>
      <c r="Y456" s="170">
        <f t="shared" si="7"/>
        <v>0</v>
      </c>
      <c r="Z456" s="170">
        <v>0</v>
      </c>
      <c r="AA456" s="171">
        <f t="shared" si="8"/>
        <v>0</v>
      </c>
      <c r="AR456" s="22" t="s">
        <v>163</v>
      </c>
      <c r="AT456" s="22" t="s">
        <v>159</v>
      </c>
      <c r="AU456" s="22" t="s">
        <v>99</v>
      </c>
      <c r="AY456" s="22" t="s">
        <v>158</v>
      </c>
      <c r="BE456" s="108">
        <f t="shared" si="9"/>
        <v>0</v>
      </c>
      <c r="BF456" s="108">
        <f t="shared" si="10"/>
        <v>0</v>
      </c>
      <c r="BG456" s="108">
        <f t="shared" si="11"/>
        <v>0</v>
      </c>
      <c r="BH456" s="108">
        <f t="shared" si="12"/>
        <v>0</v>
      </c>
      <c r="BI456" s="108">
        <f t="shared" si="13"/>
        <v>0</v>
      </c>
      <c r="BJ456" s="22" t="s">
        <v>83</v>
      </c>
      <c r="BK456" s="108">
        <f t="shared" si="14"/>
        <v>0</v>
      </c>
      <c r="BL456" s="22" t="s">
        <v>163</v>
      </c>
      <c r="BM456" s="22" t="s">
        <v>652</v>
      </c>
    </row>
    <row r="457" spans="2:65" s="1" customFormat="1" ht="38.25" customHeight="1">
      <c r="B457" s="38"/>
      <c r="C457" s="165" t="s">
        <v>653</v>
      </c>
      <c r="D457" s="165" t="s">
        <v>159</v>
      </c>
      <c r="E457" s="166" t="s">
        <v>654</v>
      </c>
      <c r="F457" s="272" t="s">
        <v>655</v>
      </c>
      <c r="G457" s="272"/>
      <c r="H457" s="272"/>
      <c r="I457" s="272"/>
      <c r="J457" s="167" t="s">
        <v>162</v>
      </c>
      <c r="K457" s="168">
        <v>30</v>
      </c>
      <c r="L457" s="273">
        <v>0</v>
      </c>
      <c r="M457" s="274"/>
      <c r="N457" s="275">
        <f t="shared" si="5"/>
        <v>0</v>
      </c>
      <c r="O457" s="275"/>
      <c r="P457" s="275"/>
      <c r="Q457" s="275"/>
      <c r="R457" s="40"/>
      <c r="T457" s="169" t="s">
        <v>22</v>
      </c>
      <c r="U457" s="47" t="s">
        <v>43</v>
      </c>
      <c r="V457" s="39"/>
      <c r="W457" s="170">
        <f t="shared" si="6"/>
        <v>0</v>
      </c>
      <c r="X457" s="170">
        <v>1.2999999999999999E-4</v>
      </c>
      <c r="Y457" s="170">
        <f t="shared" si="7"/>
        <v>3.8999999999999998E-3</v>
      </c>
      <c r="Z457" s="170">
        <v>0</v>
      </c>
      <c r="AA457" s="171">
        <f t="shared" si="8"/>
        <v>0</v>
      </c>
      <c r="AR457" s="22" t="s">
        <v>163</v>
      </c>
      <c r="AT457" s="22" t="s">
        <v>159</v>
      </c>
      <c r="AU457" s="22" t="s">
        <v>99</v>
      </c>
      <c r="AY457" s="22" t="s">
        <v>158</v>
      </c>
      <c r="BE457" s="108">
        <f t="shared" si="9"/>
        <v>0</v>
      </c>
      <c r="BF457" s="108">
        <f t="shared" si="10"/>
        <v>0</v>
      </c>
      <c r="BG457" s="108">
        <f t="shared" si="11"/>
        <v>0</v>
      </c>
      <c r="BH457" s="108">
        <f t="shared" si="12"/>
        <v>0</v>
      </c>
      <c r="BI457" s="108">
        <f t="shared" si="13"/>
        <v>0</v>
      </c>
      <c r="BJ457" s="22" t="s">
        <v>83</v>
      </c>
      <c r="BK457" s="108">
        <f t="shared" si="14"/>
        <v>0</v>
      </c>
      <c r="BL457" s="22" t="s">
        <v>163</v>
      </c>
      <c r="BM457" s="22" t="s">
        <v>656</v>
      </c>
    </row>
    <row r="458" spans="2:65" s="1" customFormat="1" ht="38.25" customHeight="1">
      <c r="B458" s="38"/>
      <c r="C458" s="165" t="s">
        <v>657</v>
      </c>
      <c r="D458" s="165" t="s">
        <v>159</v>
      </c>
      <c r="E458" s="166" t="s">
        <v>658</v>
      </c>
      <c r="F458" s="272" t="s">
        <v>659</v>
      </c>
      <c r="G458" s="272"/>
      <c r="H458" s="272"/>
      <c r="I458" s="272"/>
      <c r="J458" s="167" t="s">
        <v>162</v>
      </c>
      <c r="K458" s="168">
        <v>30</v>
      </c>
      <c r="L458" s="273">
        <v>0</v>
      </c>
      <c r="M458" s="274"/>
      <c r="N458" s="275">
        <f t="shared" si="5"/>
        <v>0</v>
      </c>
      <c r="O458" s="275"/>
      <c r="P458" s="275"/>
      <c r="Q458" s="275"/>
      <c r="R458" s="40"/>
      <c r="T458" s="169" t="s">
        <v>22</v>
      </c>
      <c r="U458" s="47" t="s">
        <v>43</v>
      </c>
      <c r="V458" s="39"/>
      <c r="W458" s="170">
        <f t="shared" si="6"/>
        <v>0</v>
      </c>
      <c r="X458" s="170">
        <v>2.1000000000000001E-4</v>
      </c>
      <c r="Y458" s="170">
        <f t="shared" si="7"/>
        <v>6.3E-3</v>
      </c>
      <c r="Z458" s="170">
        <v>0</v>
      </c>
      <c r="AA458" s="171">
        <f t="shared" si="8"/>
        <v>0</v>
      </c>
      <c r="AR458" s="22" t="s">
        <v>163</v>
      </c>
      <c r="AT458" s="22" t="s">
        <v>159</v>
      </c>
      <c r="AU458" s="22" t="s">
        <v>99</v>
      </c>
      <c r="AY458" s="22" t="s">
        <v>158</v>
      </c>
      <c r="BE458" s="108">
        <f t="shared" si="9"/>
        <v>0</v>
      </c>
      <c r="BF458" s="108">
        <f t="shared" si="10"/>
        <v>0</v>
      </c>
      <c r="BG458" s="108">
        <f t="shared" si="11"/>
        <v>0</v>
      </c>
      <c r="BH458" s="108">
        <f t="shared" si="12"/>
        <v>0</v>
      </c>
      <c r="BI458" s="108">
        <f t="shared" si="13"/>
        <v>0</v>
      </c>
      <c r="BJ458" s="22" t="s">
        <v>83</v>
      </c>
      <c r="BK458" s="108">
        <f t="shared" si="14"/>
        <v>0</v>
      </c>
      <c r="BL458" s="22" t="s">
        <v>163</v>
      </c>
      <c r="BM458" s="22" t="s">
        <v>660</v>
      </c>
    </row>
    <row r="459" spans="2:65" s="1" customFormat="1" ht="25.5" customHeight="1">
      <c r="B459" s="38"/>
      <c r="C459" s="165" t="s">
        <v>661</v>
      </c>
      <c r="D459" s="165" t="s">
        <v>159</v>
      </c>
      <c r="E459" s="166" t="s">
        <v>662</v>
      </c>
      <c r="F459" s="272" t="s">
        <v>663</v>
      </c>
      <c r="G459" s="272"/>
      <c r="H459" s="272"/>
      <c r="I459" s="272"/>
      <c r="J459" s="167" t="s">
        <v>162</v>
      </c>
      <c r="K459" s="168">
        <v>671.26599999999996</v>
      </c>
      <c r="L459" s="273">
        <v>0</v>
      </c>
      <c r="M459" s="274"/>
      <c r="N459" s="275">
        <f t="shared" si="5"/>
        <v>0</v>
      </c>
      <c r="O459" s="275"/>
      <c r="P459" s="275"/>
      <c r="Q459" s="275"/>
      <c r="R459" s="40"/>
      <c r="T459" s="169" t="s">
        <v>22</v>
      </c>
      <c r="U459" s="47" t="s">
        <v>43</v>
      </c>
      <c r="V459" s="39"/>
      <c r="W459" s="170">
        <f t="shared" si="6"/>
        <v>0</v>
      </c>
      <c r="X459" s="170">
        <v>4.0000000000000003E-5</v>
      </c>
      <c r="Y459" s="170">
        <f t="shared" si="7"/>
        <v>2.6850640000000002E-2</v>
      </c>
      <c r="Z459" s="170">
        <v>0</v>
      </c>
      <c r="AA459" s="171">
        <f t="shared" si="8"/>
        <v>0</v>
      </c>
      <c r="AR459" s="22" t="s">
        <v>163</v>
      </c>
      <c r="AT459" s="22" t="s">
        <v>159</v>
      </c>
      <c r="AU459" s="22" t="s">
        <v>99</v>
      </c>
      <c r="AY459" s="22" t="s">
        <v>158</v>
      </c>
      <c r="BE459" s="108">
        <f t="shared" si="9"/>
        <v>0</v>
      </c>
      <c r="BF459" s="108">
        <f t="shared" si="10"/>
        <v>0</v>
      </c>
      <c r="BG459" s="108">
        <f t="shared" si="11"/>
        <v>0</v>
      </c>
      <c r="BH459" s="108">
        <f t="shared" si="12"/>
        <v>0</v>
      </c>
      <c r="BI459" s="108">
        <f t="shared" si="13"/>
        <v>0</v>
      </c>
      <c r="BJ459" s="22" t="s">
        <v>83</v>
      </c>
      <c r="BK459" s="108">
        <f t="shared" si="14"/>
        <v>0</v>
      </c>
      <c r="BL459" s="22" t="s">
        <v>163</v>
      </c>
      <c r="BM459" s="22" t="s">
        <v>664</v>
      </c>
    </row>
    <row r="460" spans="2:65" s="12" customFormat="1" ht="25.5" customHeight="1">
      <c r="B460" s="188"/>
      <c r="C460" s="189"/>
      <c r="D460" s="189"/>
      <c r="E460" s="190" t="s">
        <v>22</v>
      </c>
      <c r="F460" s="282" t="s">
        <v>665</v>
      </c>
      <c r="G460" s="283"/>
      <c r="H460" s="283"/>
      <c r="I460" s="283"/>
      <c r="J460" s="189"/>
      <c r="K460" s="190" t="s">
        <v>22</v>
      </c>
      <c r="L460" s="189"/>
      <c r="M460" s="189"/>
      <c r="N460" s="189"/>
      <c r="O460" s="189"/>
      <c r="P460" s="189"/>
      <c r="Q460" s="189"/>
      <c r="R460" s="191"/>
      <c r="T460" s="192"/>
      <c r="U460" s="189"/>
      <c r="V460" s="189"/>
      <c r="W460" s="189"/>
      <c r="X460" s="189"/>
      <c r="Y460" s="189"/>
      <c r="Z460" s="189"/>
      <c r="AA460" s="193"/>
      <c r="AT460" s="194" t="s">
        <v>166</v>
      </c>
      <c r="AU460" s="194" t="s">
        <v>99</v>
      </c>
      <c r="AV460" s="12" t="s">
        <v>83</v>
      </c>
      <c r="AW460" s="12" t="s">
        <v>35</v>
      </c>
      <c r="AX460" s="12" t="s">
        <v>78</v>
      </c>
      <c r="AY460" s="194" t="s">
        <v>158</v>
      </c>
    </row>
    <row r="461" spans="2:65" s="10" customFormat="1" ht="16.5" customHeight="1">
      <c r="B461" s="172"/>
      <c r="C461" s="173"/>
      <c r="D461" s="173"/>
      <c r="E461" s="174" t="s">
        <v>22</v>
      </c>
      <c r="F461" s="278" t="s">
        <v>666</v>
      </c>
      <c r="G461" s="279"/>
      <c r="H461" s="279"/>
      <c r="I461" s="279"/>
      <c r="J461" s="173"/>
      <c r="K461" s="175">
        <v>671.26599999999996</v>
      </c>
      <c r="L461" s="173"/>
      <c r="M461" s="173"/>
      <c r="N461" s="173"/>
      <c r="O461" s="173"/>
      <c r="P461" s="173"/>
      <c r="Q461" s="173"/>
      <c r="R461" s="176"/>
      <c r="T461" s="177"/>
      <c r="U461" s="173"/>
      <c r="V461" s="173"/>
      <c r="W461" s="173"/>
      <c r="X461" s="173"/>
      <c r="Y461" s="173"/>
      <c r="Z461" s="173"/>
      <c r="AA461" s="178"/>
      <c r="AT461" s="179" t="s">
        <v>166</v>
      </c>
      <c r="AU461" s="179" t="s">
        <v>99</v>
      </c>
      <c r="AV461" s="10" t="s">
        <v>99</v>
      </c>
      <c r="AW461" s="10" t="s">
        <v>35</v>
      </c>
      <c r="AX461" s="10" t="s">
        <v>83</v>
      </c>
      <c r="AY461" s="179" t="s">
        <v>158</v>
      </c>
    </row>
    <row r="462" spans="2:65" s="1" customFormat="1" ht="25.5" customHeight="1">
      <c r="B462" s="38"/>
      <c r="C462" s="165" t="s">
        <v>667</v>
      </c>
      <c r="D462" s="165" t="s">
        <v>159</v>
      </c>
      <c r="E462" s="166" t="s">
        <v>668</v>
      </c>
      <c r="F462" s="272" t="s">
        <v>669</v>
      </c>
      <c r="G462" s="272"/>
      <c r="H462" s="272"/>
      <c r="I462" s="272"/>
      <c r="J462" s="167" t="s">
        <v>162</v>
      </c>
      <c r="K462" s="168">
        <v>416.4</v>
      </c>
      <c r="L462" s="273">
        <v>0</v>
      </c>
      <c r="M462" s="274"/>
      <c r="N462" s="275">
        <f>ROUND(L462*K462,2)</f>
        <v>0</v>
      </c>
      <c r="O462" s="275"/>
      <c r="P462" s="275"/>
      <c r="Q462" s="275"/>
      <c r="R462" s="40"/>
      <c r="T462" s="169" t="s">
        <v>22</v>
      </c>
      <c r="U462" s="47" t="s">
        <v>43</v>
      </c>
      <c r="V462" s="39"/>
      <c r="W462" s="170">
        <f>V462*K462</f>
        <v>0</v>
      </c>
      <c r="X462" s="170">
        <v>0</v>
      </c>
      <c r="Y462" s="170">
        <f>X462*K462</f>
        <v>0</v>
      </c>
      <c r="Z462" s="170">
        <v>0</v>
      </c>
      <c r="AA462" s="171">
        <f>Z462*K462</f>
        <v>0</v>
      </c>
      <c r="AR462" s="22" t="s">
        <v>163</v>
      </c>
      <c r="AT462" s="22" t="s">
        <v>159</v>
      </c>
      <c r="AU462" s="22" t="s">
        <v>99</v>
      </c>
      <c r="AY462" s="22" t="s">
        <v>158</v>
      </c>
      <c r="BE462" s="108">
        <f>IF(U462="základní",N462,0)</f>
        <v>0</v>
      </c>
      <c r="BF462" s="108">
        <f>IF(U462="snížená",N462,0)</f>
        <v>0</v>
      </c>
      <c r="BG462" s="108">
        <f>IF(U462="zákl. přenesená",N462,0)</f>
        <v>0</v>
      </c>
      <c r="BH462" s="108">
        <f>IF(U462="sníž. přenesená",N462,0)</f>
        <v>0</v>
      </c>
      <c r="BI462" s="108">
        <f>IF(U462="nulová",N462,0)</f>
        <v>0</v>
      </c>
      <c r="BJ462" s="22" t="s">
        <v>83</v>
      </c>
      <c r="BK462" s="108">
        <f>ROUND(L462*K462,2)</f>
        <v>0</v>
      </c>
      <c r="BL462" s="22" t="s">
        <v>163</v>
      </c>
      <c r="BM462" s="22" t="s">
        <v>670</v>
      </c>
    </row>
    <row r="463" spans="2:65" s="12" customFormat="1" ht="16.5" customHeight="1">
      <c r="B463" s="188"/>
      <c r="C463" s="189"/>
      <c r="D463" s="189"/>
      <c r="E463" s="190" t="s">
        <v>22</v>
      </c>
      <c r="F463" s="282" t="s">
        <v>671</v>
      </c>
      <c r="G463" s="283"/>
      <c r="H463" s="283"/>
      <c r="I463" s="283"/>
      <c r="J463" s="189"/>
      <c r="K463" s="190" t="s">
        <v>22</v>
      </c>
      <c r="L463" s="189"/>
      <c r="M463" s="189"/>
      <c r="N463" s="189"/>
      <c r="O463" s="189"/>
      <c r="P463" s="189"/>
      <c r="Q463" s="189"/>
      <c r="R463" s="191"/>
      <c r="T463" s="192"/>
      <c r="U463" s="189"/>
      <c r="V463" s="189"/>
      <c r="W463" s="189"/>
      <c r="X463" s="189"/>
      <c r="Y463" s="189"/>
      <c r="Z463" s="189"/>
      <c r="AA463" s="193"/>
      <c r="AT463" s="194" t="s">
        <v>166</v>
      </c>
      <c r="AU463" s="194" t="s">
        <v>99</v>
      </c>
      <c r="AV463" s="12" t="s">
        <v>83</v>
      </c>
      <c r="AW463" s="12" t="s">
        <v>35</v>
      </c>
      <c r="AX463" s="12" t="s">
        <v>78</v>
      </c>
      <c r="AY463" s="194" t="s">
        <v>158</v>
      </c>
    </row>
    <row r="464" spans="2:65" s="10" customFormat="1" ht="16.5" customHeight="1">
      <c r="B464" s="172"/>
      <c r="C464" s="173"/>
      <c r="D464" s="173"/>
      <c r="E464" s="174" t="s">
        <v>22</v>
      </c>
      <c r="F464" s="278" t="s">
        <v>672</v>
      </c>
      <c r="G464" s="279"/>
      <c r="H464" s="279"/>
      <c r="I464" s="279"/>
      <c r="J464" s="173"/>
      <c r="K464" s="175">
        <v>306</v>
      </c>
      <c r="L464" s="173"/>
      <c r="M464" s="173"/>
      <c r="N464" s="173"/>
      <c r="O464" s="173"/>
      <c r="P464" s="173"/>
      <c r="Q464" s="173"/>
      <c r="R464" s="176"/>
      <c r="T464" s="177"/>
      <c r="U464" s="173"/>
      <c r="V464" s="173"/>
      <c r="W464" s="173"/>
      <c r="X464" s="173"/>
      <c r="Y464" s="173"/>
      <c r="Z464" s="173"/>
      <c r="AA464" s="178"/>
      <c r="AT464" s="179" t="s">
        <v>166</v>
      </c>
      <c r="AU464" s="179" t="s">
        <v>99</v>
      </c>
      <c r="AV464" s="10" t="s">
        <v>99</v>
      </c>
      <c r="AW464" s="10" t="s">
        <v>35</v>
      </c>
      <c r="AX464" s="10" t="s">
        <v>78</v>
      </c>
      <c r="AY464" s="179" t="s">
        <v>158</v>
      </c>
    </row>
    <row r="465" spans="2:65" s="12" customFormat="1" ht="16.5" customHeight="1">
      <c r="B465" s="188"/>
      <c r="C465" s="189"/>
      <c r="D465" s="189"/>
      <c r="E465" s="190" t="s">
        <v>22</v>
      </c>
      <c r="F465" s="284" t="s">
        <v>673</v>
      </c>
      <c r="G465" s="285"/>
      <c r="H465" s="285"/>
      <c r="I465" s="285"/>
      <c r="J465" s="189"/>
      <c r="K465" s="190" t="s">
        <v>22</v>
      </c>
      <c r="L465" s="189"/>
      <c r="M465" s="189"/>
      <c r="N465" s="189"/>
      <c r="O465" s="189"/>
      <c r="P465" s="189"/>
      <c r="Q465" s="189"/>
      <c r="R465" s="191"/>
      <c r="T465" s="192"/>
      <c r="U465" s="189"/>
      <c r="V465" s="189"/>
      <c r="W465" s="189"/>
      <c r="X465" s="189"/>
      <c r="Y465" s="189"/>
      <c r="Z465" s="189"/>
      <c r="AA465" s="193"/>
      <c r="AT465" s="194" t="s">
        <v>166</v>
      </c>
      <c r="AU465" s="194" t="s">
        <v>99</v>
      </c>
      <c r="AV465" s="12" t="s">
        <v>83</v>
      </c>
      <c r="AW465" s="12" t="s">
        <v>35</v>
      </c>
      <c r="AX465" s="12" t="s">
        <v>78</v>
      </c>
      <c r="AY465" s="194" t="s">
        <v>158</v>
      </c>
    </row>
    <row r="466" spans="2:65" s="10" customFormat="1" ht="16.5" customHeight="1">
      <c r="B466" s="172"/>
      <c r="C466" s="173"/>
      <c r="D466" s="173"/>
      <c r="E466" s="174" t="s">
        <v>22</v>
      </c>
      <c r="F466" s="278" t="s">
        <v>674</v>
      </c>
      <c r="G466" s="279"/>
      <c r="H466" s="279"/>
      <c r="I466" s="279"/>
      <c r="J466" s="173"/>
      <c r="K466" s="175">
        <v>110.4</v>
      </c>
      <c r="L466" s="173"/>
      <c r="M466" s="173"/>
      <c r="N466" s="173"/>
      <c r="O466" s="173"/>
      <c r="P466" s="173"/>
      <c r="Q466" s="173"/>
      <c r="R466" s="176"/>
      <c r="T466" s="177"/>
      <c r="U466" s="173"/>
      <c r="V466" s="173"/>
      <c r="W466" s="173"/>
      <c r="X466" s="173"/>
      <c r="Y466" s="173"/>
      <c r="Z466" s="173"/>
      <c r="AA466" s="178"/>
      <c r="AT466" s="179" t="s">
        <v>166</v>
      </c>
      <c r="AU466" s="179" t="s">
        <v>99</v>
      </c>
      <c r="AV466" s="10" t="s">
        <v>99</v>
      </c>
      <c r="AW466" s="10" t="s">
        <v>35</v>
      </c>
      <c r="AX466" s="10" t="s">
        <v>78</v>
      </c>
      <c r="AY466" s="179" t="s">
        <v>158</v>
      </c>
    </row>
    <row r="467" spans="2:65" s="11" customFormat="1" ht="16.5" customHeight="1">
      <c r="B467" s="180"/>
      <c r="C467" s="181"/>
      <c r="D467" s="181"/>
      <c r="E467" s="182" t="s">
        <v>22</v>
      </c>
      <c r="F467" s="280" t="s">
        <v>168</v>
      </c>
      <c r="G467" s="281"/>
      <c r="H467" s="281"/>
      <c r="I467" s="281"/>
      <c r="J467" s="181"/>
      <c r="K467" s="183">
        <v>416.4</v>
      </c>
      <c r="L467" s="181"/>
      <c r="M467" s="181"/>
      <c r="N467" s="181"/>
      <c r="O467" s="181"/>
      <c r="P467" s="181"/>
      <c r="Q467" s="181"/>
      <c r="R467" s="184"/>
      <c r="T467" s="185"/>
      <c r="U467" s="181"/>
      <c r="V467" s="181"/>
      <c r="W467" s="181"/>
      <c r="X467" s="181"/>
      <c r="Y467" s="181"/>
      <c r="Z467" s="181"/>
      <c r="AA467" s="186"/>
      <c r="AT467" s="187" t="s">
        <v>166</v>
      </c>
      <c r="AU467" s="187" t="s">
        <v>99</v>
      </c>
      <c r="AV467" s="11" t="s">
        <v>163</v>
      </c>
      <c r="AW467" s="11" t="s">
        <v>35</v>
      </c>
      <c r="AX467" s="11" t="s">
        <v>83</v>
      </c>
      <c r="AY467" s="187" t="s">
        <v>158</v>
      </c>
    </row>
    <row r="468" spans="2:65" s="1" customFormat="1" ht="25.5" customHeight="1">
      <c r="B468" s="38"/>
      <c r="C468" s="165" t="s">
        <v>675</v>
      </c>
      <c r="D468" s="165" t="s">
        <v>159</v>
      </c>
      <c r="E468" s="166" t="s">
        <v>676</v>
      </c>
      <c r="F468" s="272" t="s">
        <v>677</v>
      </c>
      <c r="G468" s="272"/>
      <c r="H468" s="272"/>
      <c r="I468" s="272"/>
      <c r="J468" s="167" t="s">
        <v>162</v>
      </c>
      <c r="K468" s="168">
        <v>32</v>
      </c>
      <c r="L468" s="273">
        <v>0</v>
      </c>
      <c r="M468" s="274"/>
      <c r="N468" s="275">
        <f>ROUND(L468*K468,2)</f>
        <v>0</v>
      </c>
      <c r="O468" s="275"/>
      <c r="P468" s="275"/>
      <c r="Q468" s="275"/>
      <c r="R468" s="40"/>
      <c r="T468" s="169" t="s">
        <v>22</v>
      </c>
      <c r="U468" s="47" t="s">
        <v>43</v>
      </c>
      <c r="V468" s="39"/>
      <c r="W468" s="170">
        <f>V468*K468</f>
        <v>0</v>
      </c>
      <c r="X468" s="170">
        <v>0</v>
      </c>
      <c r="Y468" s="170">
        <f>X468*K468</f>
        <v>0</v>
      </c>
      <c r="Z468" s="170">
        <v>0.26100000000000001</v>
      </c>
      <c r="AA468" s="171">
        <f>Z468*K468</f>
        <v>8.3520000000000003</v>
      </c>
      <c r="AR468" s="22" t="s">
        <v>163</v>
      </c>
      <c r="AT468" s="22" t="s">
        <v>159</v>
      </c>
      <c r="AU468" s="22" t="s">
        <v>99</v>
      </c>
      <c r="AY468" s="22" t="s">
        <v>158</v>
      </c>
      <c r="BE468" s="108">
        <f>IF(U468="základní",N468,0)</f>
        <v>0</v>
      </c>
      <c r="BF468" s="108">
        <f>IF(U468="snížená",N468,0)</f>
        <v>0</v>
      </c>
      <c r="BG468" s="108">
        <f>IF(U468="zákl. přenesená",N468,0)</f>
        <v>0</v>
      </c>
      <c r="BH468" s="108">
        <f>IF(U468="sníž. přenesená",N468,0)</f>
        <v>0</v>
      </c>
      <c r="BI468" s="108">
        <f>IF(U468="nulová",N468,0)</f>
        <v>0</v>
      </c>
      <c r="BJ468" s="22" t="s">
        <v>83</v>
      </c>
      <c r="BK468" s="108">
        <f>ROUND(L468*K468,2)</f>
        <v>0</v>
      </c>
      <c r="BL468" s="22" t="s">
        <v>163</v>
      </c>
      <c r="BM468" s="22" t="s">
        <v>678</v>
      </c>
    </row>
    <row r="469" spans="2:65" s="12" customFormat="1" ht="16.5" customHeight="1">
      <c r="B469" s="188"/>
      <c r="C469" s="189"/>
      <c r="D469" s="189"/>
      <c r="E469" s="190" t="s">
        <v>22</v>
      </c>
      <c r="F469" s="282" t="s">
        <v>679</v>
      </c>
      <c r="G469" s="283"/>
      <c r="H469" s="283"/>
      <c r="I469" s="283"/>
      <c r="J469" s="189"/>
      <c r="K469" s="190" t="s">
        <v>22</v>
      </c>
      <c r="L469" s="189"/>
      <c r="M469" s="189"/>
      <c r="N469" s="189"/>
      <c r="O469" s="189"/>
      <c r="P469" s="189"/>
      <c r="Q469" s="189"/>
      <c r="R469" s="191"/>
      <c r="T469" s="192"/>
      <c r="U469" s="189"/>
      <c r="V469" s="189"/>
      <c r="W469" s="189"/>
      <c r="X469" s="189"/>
      <c r="Y469" s="189"/>
      <c r="Z469" s="189"/>
      <c r="AA469" s="193"/>
      <c r="AT469" s="194" t="s">
        <v>166</v>
      </c>
      <c r="AU469" s="194" t="s">
        <v>99</v>
      </c>
      <c r="AV469" s="12" t="s">
        <v>83</v>
      </c>
      <c r="AW469" s="12" t="s">
        <v>35</v>
      </c>
      <c r="AX469" s="12" t="s">
        <v>78</v>
      </c>
      <c r="AY469" s="194" t="s">
        <v>158</v>
      </c>
    </row>
    <row r="470" spans="2:65" s="10" customFormat="1" ht="16.5" customHeight="1">
      <c r="B470" s="172"/>
      <c r="C470" s="173"/>
      <c r="D470" s="173"/>
      <c r="E470" s="174" t="s">
        <v>22</v>
      </c>
      <c r="F470" s="278" t="s">
        <v>418</v>
      </c>
      <c r="G470" s="279"/>
      <c r="H470" s="279"/>
      <c r="I470" s="279"/>
      <c r="J470" s="173"/>
      <c r="K470" s="175">
        <v>32</v>
      </c>
      <c r="L470" s="173"/>
      <c r="M470" s="173"/>
      <c r="N470" s="173"/>
      <c r="O470" s="173"/>
      <c r="P470" s="173"/>
      <c r="Q470" s="173"/>
      <c r="R470" s="176"/>
      <c r="T470" s="177"/>
      <c r="U470" s="173"/>
      <c r="V470" s="173"/>
      <c r="W470" s="173"/>
      <c r="X470" s="173"/>
      <c r="Y470" s="173"/>
      <c r="Z470" s="173"/>
      <c r="AA470" s="178"/>
      <c r="AT470" s="179" t="s">
        <v>166</v>
      </c>
      <c r="AU470" s="179" t="s">
        <v>99</v>
      </c>
      <c r="AV470" s="10" t="s">
        <v>99</v>
      </c>
      <c r="AW470" s="10" t="s">
        <v>35</v>
      </c>
      <c r="AX470" s="10" t="s">
        <v>83</v>
      </c>
      <c r="AY470" s="179" t="s">
        <v>158</v>
      </c>
    </row>
    <row r="471" spans="2:65" s="1" customFormat="1" ht="38.25" customHeight="1">
      <c r="B471" s="38"/>
      <c r="C471" s="165" t="s">
        <v>680</v>
      </c>
      <c r="D471" s="165" t="s">
        <v>159</v>
      </c>
      <c r="E471" s="166" t="s">
        <v>681</v>
      </c>
      <c r="F471" s="272" t="s">
        <v>682</v>
      </c>
      <c r="G471" s="272"/>
      <c r="H471" s="272"/>
      <c r="I471" s="272"/>
      <c r="J471" s="167" t="s">
        <v>175</v>
      </c>
      <c r="K471" s="168">
        <v>0.67500000000000004</v>
      </c>
      <c r="L471" s="273">
        <v>0</v>
      </c>
      <c r="M471" s="274"/>
      <c r="N471" s="275">
        <f>ROUND(L471*K471,2)</f>
        <v>0</v>
      </c>
      <c r="O471" s="275"/>
      <c r="P471" s="275"/>
      <c r="Q471" s="275"/>
      <c r="R471" s="40"/>
      <c r="T471" s="169" t="s">
        <v>22</v>
      </c>
      <c r="U471" s="47" t="s">
        <v>43</v>
      </c>
      <c r="V471" s="39"/>
      <c r="W471" s="170">
        <f>V471*K471</f>
        <v>0</v>
      </c>
      <c r="X471" s="170">
        <v>0</v>
      </c>
      <c r="Y471" s="170">
        <f>X471*K471</f>
        <v>0</v>
      </c>
      <c r="Z471" s="170">
        <v>1.8</v>
      </c>
      <c r="AA471" s="171">
        <f>Z471*K471</f>
        <v>1.2150000000000001</v>
      </c>
      <c r="AR471" s="22" t="s">
        <v>163</v>
      </c>
      <c r="AT471" s="22" t="s">
        <v>159</v>
      </c>
      <c r="AU471" s="22" t="s">
        <v>99</v>
      </c>
      <c r="AY471" s="22" t="s">
        <v>158</v>
      </c>
      <c r="BE471" s="108">
        <f>IF(U471="základní",N471,0)</f>
        <v>0</v>
      </c>
      <c r="BF471" s="108">
        <f>IF(U471="snížená",N471,0)</f>
        <v>0</v>
      </c>
      <c r="BG471" s="108">
        <f>IF(U471="zákl. přenesená",N471,0)</f>
        <v>0</v>
      </c>
      <c r="BH471" s="108">
        <f>IF(U471="sníž. přenesená",N471,0)</f>
        <v>0</v>
      </c>
      <c r="BI471" s="108">
        <f>IF(U471="nulová",N471,0)</f>
        <v>0</v>
      </c>
      <c r="BJ471" s="22" t="s">
        <v>83</v>
      </c>
      <c r="BK471" s="108">
        <f>ROUND(L471*K471,2)</f>
        <v>0</v>
      </c>
      <c r="BL471" s="22" t="s">
        <v>163</v>
      </c>
      <c r="BM471" s="22" t="s">
        <v>683</v>
      </c>
    </row>
    <row r="472" spans="2:65" s="12" customFormat="1" ht="16.5" customHeight="1">
      <c r="B472" s="188"/>
      <c r="C472" s="189"/>
      <c r="D472" s="189"/>
      <c r="E472" s="190" t="s">
        <v>22</v>
      </c>
      <c r="F472" s="282" t="s">
        <v>684</v>
      </c>
      <c r="G472" s="283"/>
      <c r="H472" s="283"/>
      <c r="I472" s="283"/>
      <c r="J472" s="189"/>
      <c r="K472" s="190" t="s">
        <v>22</v>
      </c>
      <c r="L472" s="189"/>
      <c r="M472" s="189"/>
      <c r="N472" s="189"/>
      <c r="O472" s="189"/>
      <c r="P472" s="189"/>
      <c r="Q472" s="189"/>
      <c r="R472" s="191"/>
      <c r="T472" s="192"/>
      <c r="U472" s="189"/>
      <c r="V472" s="189"/>
      <c r="W472" s="189"/>
      <c r="X472" s="189"/>
      <c r="Y472" s="189"/>
      <c r="Z472" s="189"/>
      <c r="AA472" s="193"/>
      <c r="AT472" s="194" t="s">
        <v>166</v>
      </c>
      <c r="AU472" s="194" t="s">
        <v>99</v>
      </c>
      <c r="AV472" s="12" t="s">
        <v>83</v>
      </c>
      <c r="AW472" s="12" t="s">
        <v>35</v>
      </c>
      <c r="AX472" s="12" t="s">
        <v>78</v>
      </c>
      <c r="AY472" s="194" t="s">
        <v>158</v>
      </c>
    </row>
    <row r="473" spans="2:65" s="10" customFormat="1" ht="16.5" customHeight="1">
      <c r="B473" s="172"/>
      <c r="C473" s="173"/>
      <c r="D473" s="173"/>
      <c r="E473" s="174" t="s">
        <v>22</v>
      </c>
      <c r="F473" s="278" t="s">
        <v>685</v>
      </c>
      <c r="G473" s="279"/>
      <c r="H473" s="279"/>
      <c r="I473" s="279"/>
      <c r="J473" s="173"/>
      <c r="K473" s="175">
        <v>0.67500000000000004</v>
      </c>
      <c r="L473" s="173"/>
      <c r="M473" s="173"/>
      <c r="N473" s="173"/>
      <c r="O473" s="173"/>
      <c r="P473" s="173"/>
      <c r="Q473" s="173"/>
      <c r="R473" s="176"/>
      <c r="T473" s="177"/>
      <c r="U473" s="173"/>
      <c r="V473" s="173"/>
      <c r="W473" s="173"/>
      <c r="X473" s="173"/>
      <c r="Y473" s="173"/>
      <c r="Z473" s="173"/>
      <c r="AA473" s="178"/>
      <c r="AT473" s="179" t="s">
        <v>166</v>
      </c>
      <c r="AU473" s="179" t="s">
        <v>99</v>
      </c>
      <c r="AV473" s="10" t="s">
        <v>99</v>
      </c>
      <c r="AW473" s="10" t="s">
        <v>35</v>
      </c>
      <c r="AX473" s="10" t="s">
        <v>83</v>
      </c>
      <c r="AY473" s="179" t="s">
        <v>158</v>
      </c>
    </row>
    <row r="474" spans="2:65" s="1" customFormat="1" ht="25.5" customHeight="1">
      <c r="B474" s="38"/>
      <c r="C474" s="165" t="s">
        <v>686</v>
      </c>
      <c r="D474" s="165" t="s">
        <v>159</v>
      </c>
      <c r="E474" s="166" t="s">
        <v>687</v>
      </c>
      <c r="F474" s="272" t="s">
        <v>688</v>
      </c>
      <c r="G474" s="272"/>
      <c r="H474" s="272"/>
      <c r="I474" s="272"/>
      <c r="J474" s="167" t="s">
        <v>162</v>
      </c>
      <c r="K474" s="168">
        <v>8</v>
      </c>
      <c r="L474" s="273">
        <v>0</v>
      </c>
      <c r="M474" s="274"/>
      <c r="N474" s="275">
        <f>ROUND(L474*K474,2)</f>
        <v>0</v>
      </c>
      <c r="O474" s="275"/>
      <c r="P474" s="275"/>
      <c r="Q474" s="275"/>
      <c r="R474" s="40"/>
      <c r="T474" s="169" t="s">
        <v>22</v>
      </c>
      <c r="U474" s="47" t="s">
        <v>43</v>
      </c>
      <c r="V474" s="39"/>
      <c r="W474" s="170">
        <f>V474*K474</f>
        <v>0</v>
      </c>
      <c r="X474" s="170">
        <v>0</v>
      </c>
      <c r="Y474" s="170">
        <f>X474*K474</f>
        <v>0</v>
      </c>
      <c r="Z474" s="170">
        <v>8.2000000000000003E-2</v>
      </c>
      <c r="AA474" s="171">
        <f>Z474*K474</f>
        <v>0.65600000000000003</v>
      </c>
      <c r="AR474" s="22" t="s">
        <v>163</v>
      </c>
      <c r="AT474" s="22" t="s">
        <v>159</v>
      </c>
      <c r="AU474" s="22" t="s">
        <v>99</v>
      </c>
      <c r="AY474" s="22" t="s">
        <v>158</v>
      </c>
      <c r="BE474" s="108">
        <f>IF(U474="základní",N474,0)</f>
        <v>0</v>
      </c>
      <c r="BF474" s="108">
        <f>IF(U474="snížená",N474,0)</f>
        <v>0</v>
      </c>
      <c r="BG474" s="108">
        <f>IF(U474="zákl. přenesená",N474,0)</f>
        <v>0</v>
      </c>
      <c r="BH474" s="108">
        <f>IF(U474="sníž. přenesená",N474,0)</f>
        <v>0</v>
      </c>
      <c r="BI474" s="108">
        <f>IF(U474="nulová",N474,0)</f>
        <v>0</v>
      </c>
      <c r="BJ474" s="22" t="s">
        <v>83</v>
      </c>
      <c r="BK474" s="108">
        <f>ROUND(L474*K474,2)</f>
        <v>0</v>
      </c>
      <c r="BL474" s="22" t="s">
        <v>163</v>
      </c>
      <c r="BM474" s="22" t="s">
        <v>689</v>
      </c>
    </row>
    <row r="475" spans="2:65" s="10" customFormat="1" ht="16.5" customHeight="1">
      <c r="B475" s="172"/>
      <c r="C475" s="173"/>
      <c r="D475" s="173"/>
      <c r="E475" s="174" t="s">
        <v>22</v>
      </c>
      <c r="F475" s="276" t="s">
        <v>690</v>
      </c>
      <c r="G475" s="277"/>
      <c r="H475" s="277"/>
      <c r="I475" s="277"/>
      <c r="J475" s="173"/>
      <c r="K475" s="175">
        <v>8</v>
      </c>
      <c r="L475" s="173"/>
      <c r="M475" s="173"/>
      <c r="N475" s="173"/>
      <c r="O475" s="173"/>
      <c r="P475" s="173"/>
      <c r="Q475" s="173"/>
      <c r="R475" s="176"/>
      <c r="T475" s="177"/>
      <c r="U475" s="173"/>
      <c r="V475" s="173"/>
      <c r="W475" s="173"/>
      <c r="X475" s="173"/>
      <c r="Y475" s="173"/>
      <c r="Z475" s="173"/>
      <c r="AA475" s="178"/>
      <c r="AT475" s="179" t="s">
        <v>166</v>
      </c>
      <c r="AU475" s="179" t="s">
        <v>99</v>
      </c>
      <c r="AV475" s="10" t="s">
        <v>99</v>
      </c>
      <c r="AW475" s="10" t="s">
        <v>35</v>
      </c>
      <c r="AX475" s="10" t="s">
        <v>83</v>
      </c>
      <c r="AY475" s="179" t="s">
        <v>158</v>
      </c>
    </row>
    <row r="476" spans="2:65" s="1" customFormat="1" ht="25.5" customHeight="1">
      <c r="B476" s="38"/>
      <c r="C476" s="165" t="s">
        <v>691</v>
      </c>
      <c r="D476" s="165" t="s">
        <v>159</v>
      </c>
      <c r="E476" s="166" t="s">
        <v>692</v>
      </c>
      <c r="F476" s="272" t="s">
        <v>693</v>
      </c>
      <c r="G476" s="272"/>
      <c r="H476" s="272"/>
      <c r="I476" s="272"/>
      <c r="J476" s="167" t="s">
        <v>296</v>
      </c>
      <c r="K476" s="168">
        <v>7.65</v>
      </c>
      <c r="L476" s="273">
        <v>0</v>
      </c>
      <c r="M476" s="274"/>
      <c r="N476" s="275">
        <f>ROUND(L476*K476,2)</f>
        <v>0</v>
      </c>
      <c r="O476" s="275"/>
      <c r="P476" s="275"/>
      <c r="Q476" s="275"/>
      <c r="R476" s="40"/>
      <c r="T476" s="169" t="s">
        <v>22</v>
      </c>
      <c r="U476" s="47" t="s">
        <v>43</v>
      </c>
      <c r="V476" s="39"/>
      <c r="W476" s="170">
        <f>V476*K476</f>
        <v>0</v>
      </c>
      <c r="X476" s="170">
        <v>0</v>
      </c>
      <c r="Y476" s="170">
        <f>X476*K476</f>
        <v>0</v>
      </c>
      <c r="Z476" s="170">
        <v>0.37</v>
      </c>
      <c r="AA476" s="171">
        <f>Z476*K476</f>
        <v>2.8305000000000002</v>
      </c>
      <c r="AR476" s="22" t="s">
        <v>163</v>
      </c>
      <c r="AT476" s="22" t="s">
        <v>159</v>
      </c>
      <c r="AU476" s="22" t="s">
        <v>99</v>
      </c>
      <c r="AY476" s="22" t="s">
        <v>158</v>
      </c>
      <c r="BE476" s="108">
        <f>IF(U476="základní",N476,0)</f>
        <v>0</v>
      </c>
      <c r="BF476" s="108">
        <f>IF(U476="snížená",N476,0)</f>
        <v>0</v>
      </c>
      <c r="BG476" s="108">
        <f>IF(U476="zákl. přenesená",N476,0)</f>
        <v>0</v>
      </c>
      <c r="BH476" s="108">
        <f>IF(U476="sníž. přenesená",N476,0)</f>
        <v>0</v>
      </c>
      <c r="BI476" s="108">
        <f>IF(U476="nulová",N476,0)</f>
        <v>0</v>
      </c>
      <c r="BJ476" s="22" t="s">
        <v>83</v>
      </c>
      <c r="BK476" s="108">
        <f>ROUND(L476*K476,2)</f>
        <v>0</v>
      </c>
      <c r="BL476" s="22" t="s">
        <v>163</v>
      </c>
      <c r="BM476" s="22" t="s">
        <v>694</v>
      </c>
    </row>
    <row r="477" spans="2:65" s="12" customFormat="1" ht="16.5" customHeight="1">
      <c r="B477" s="188"/>
      <c r="C477" s="189"/>
      <c r="D477" s="189"/>
      <c r="E477" s="190" t="s">
        <v>22</v>
      </c>
      <c r="F477" s="282" t="s">
        <v>695</v>
      </c>
      <c r="G477" s="283"/>
      <c r="H477" s="283"/>
      <c r="I477" s="283"/>
      <c r="J477" s="189"/>
      <c r="K477" s="190" t="s">
        <v>22</v>
      </c>
      <c r="L477" s="189"/>
      <c r="M477" s="189"/>
      <c r="N477" s="189"/>
      <c r="O477" s="189"/>
      <c r="P477" s="189"/>
      <c r="Q477" s="189"/>
      <c r="R477" s="191"/>
      <c r="T477" s="192"/>
      <c r="U477" s="189"/>
      <c r="V477" s="189"/>
      <c r="W477" s="189"/>
      <c r="X477" s="189"/>
      <c r="Y477" s="189"/>
      <c r="Z477" s="189"/>
      <c r="AA477" s="193"/>
      <c r="AT477" s="194" t="s">
        <v>166</v>
      </c>
      <c r="AU477" s="194" t="s">
        <v>99</v>
      </c>
      <c r="AV477" s="12" t="s">
        <v>83</v>
      </c>
      <c r="AW477" s="12" t="s">
        <v>35</v>
      </c>
      <c r="AX477" s="12" t="s">
        <v>78</v>
      </c>
      <c r="AY477" s="194" t="s">
        <v>158</v>
      </c>
    </row>
    <row r="478" spans="2:65" s="10" customFormat="1" ht="16.5" customHeight="1">
      <c r="B478" s="172"/>
      <c r="C478" s="173"/>
      <c r="D478" s="173"/>
      <c r="E478" s="174" t="s">
        <v>22</v>
      </c>
      <c r="F478" s="278" t="s">
        <v>696</v>
      </c>
      <c r="G478" s="279"/>
      <c r="H478" s="279"/>
      <c r="I478" s="279"/>
      <c r="J478" s="173"/>
      <c r="K478" s="175">
        <v>7.65</v>
      </c>
      <c r="L478" s="173"/>
      <c r="M478" s="173"/>
      <c r="N478" s="173"/>
      <c r="O478" s="173"/>
      <c r="P478" s="173"/>
      <c r="Q478" s="173"/>
      <c r="R478" s="176"/>
      <c r="T478" s="177"/>
      <c r="U478" s="173"/>
      <c r="V478" s="173"/>
      <c r="W478" s="173"/>
      <c r="X478" s="173"/>
      <c r="Y478" s="173"/>
      <c r="Z478" s="173"/>
      <c r="AA478" s="178"/>
      <c r="AT478" s="179" t="s">
        <v>166</v>
      </c>
      <c r="AU478" s="179" t="s">
        <v>99</v>
      </c>
      <c r="AV478" s="10" t="s">
        <v>99</v>
      </c>
      <c r="AW478" s="10" t="s">
        <v>35</v>
      </c>
      <c r="AX478" s="10" t="s">
        <v>83</v>
      </c>
      <c r="AY478" s="179" t="s">
        <v>158</v>
      </c>
    </row>
    <row r="479" spans="2:65" s="1" customFormat="1" ht="38.25" customHeight="1">
      <c r="B479" s="38"/>
      <c r="C479" s="165" t="s">
        <v>697</v>
      </c>
      <c r="D479" s="165" t="s">
        <v>159</v>
      </c>
      <c r="E479" s="166" t="s">
        <v>698</v>
      </c>
      <c r="F479" s="272" t="s">
        <v>699</v>
      </c>
      <c r="G479" s="272"/>
      <c r="H479" s="272"/>
      <c r="I479" s="272"/>
      <c r="J479" s="167" t="s">
        <v>175</v>
      </c>
      <c r="K479" s="168">
        <v>0.17899999999999999</v>
      </c>
      <c r="L479" s="273">
        <v>0</v>
      </c>
      <c r="M479" s="274"/>
      <c r="N479" s="275">
        <f>ROUND(L479*K479,2)</f>
        <v>0</v>
      </c>
      <c r="O479" s="275"/>
      <c r="P479" s="275"/>
      <c r="Q479" s="275"/>
      <c r="R479" s="40"/>
      <c r="T479" s="169" t="s">
        <v>22</v>
      </c>
      <c r="U479" s="47" t="s">
        <v>43</v>
      </c>
      <c r="V479" s="39"/>
      <c r="W479" s="170">
        <f>V479*K479</f>
        <v>0</v>
      </c>
      <c r="X479" s="170">
        <v>0</v>
      </c>
      <c r="Y479" s="170">
        <f>X479*K479</f>
        <v>0</v>
      </c>
      <c r="Z479" s="170">
        <v>2.2000000000000002</v>
      </c>
      <c r="AA479" s="171">
        <f>Z479*K479</f>
        <v>0.39380000000000004</v>
      </c>
      <c r="AR479" s="22" t="s">
        <v>163</v>
      </c>
      <c r="AT479" s="22" t="s">
        <v>159</v>
      </c>
      <c r="AU479" s="22" t="s">
        <v>99</v>
      </c>
      <c r="AY479" s="22" t="s">
        <v>158</v>
      </c>
      <c r="BE479" s="108">
        <f>IF(U479="základní",N479,0)</f>
        <v>0</v>
      </c>
      <c r="BF479" s="108">
        <f>IF(U479="snížená",N479,0)</f>
        <v>0</v>
      </c>
      <c r="BG479" s="108">
        <f>IF(U479="zákl. přenesená",N479,0)</f>
        <v>0</v>
      </c>
      <c r="BH479" s="108">
        <f>IF(U479="sníž. přenesená",N479,0)</f>
        <v>0</v>
      </c>
      <c r="BI479" s="108">
        <f>IF(U479="nulová",N479,0)</f>
        <v>0</v>
      </c>
      <c r="BJ479" s="22" t="s">
        <v>83</v>
      </c>
      <c r="BK479" s="108">
        <f>ROUND(L479*K479,2)</f>
        <v>0</v>
      </c>
      <c r="BL479" s="22" t="s">
        <v>163</v>
      </c>
      <c r="BM479" s="22" t="s">
        <v>700</v>
      </c>
    </row>
    <row r="480" spans="2:65" s="12" customFormat="1" ht="16.5" customHeight="1">
      <c r="B480" s="188"/>
      <c r="C480" s="189"/>
      <c r="D480" s="189"/>
      <c r="E480" s="190" t="s">
        <v>22</v>
      </c>
      <c r="F480" s="282" t="s">
        <v>701</v>
      </c>
      <c r="G480" s="283"/>
      <c r="H480" s="283"/>
      <c r="I480" s="283"/>
      <c r="J480" s="189"/>
      <c r="K480" s="190" t="s">
        <v>22</v>
      </c>
      <c r="L480" s="189"/>
      <c r="M480" s="189"/>
      <c r="N480" s="189"/>
      <c r="O480" s="189"/>
      <c r="P480" s="189"/>
      <c r="Q480" s="189"/>
      <c r="R480" s="191"/>
      <c r="T480" s="192"/>
      <c r="U480" s="189"/>
      <c r="V480" s="189"/>
      <c r="W480" s="189"/>
      <c r="X480" s="189"/>
      <c r="Y480" s="189"/>
      <c r="Z480" s="189"/>
      <c r="AA480" s="193"/>
      <c r="AT480" s="194" t="s">
        <v>166</v>
      </c>
      <c r="AU480" s="194" t="s">
        <v>99</v>
      </c>
      <c r="AV480" s="12" t="s">
        <v>83</v>
      </c>
      <c r="AW480" s="12" t="s">
        <v>35</v>
      </c>
      <c r="AX480" s="12" t="s">
        <v>78</v>
      </c>
      <c r="AY480" s="194" t="s">
        <v>158</v>
      </c>
    </row>
    <row r="481" spans="2:65" s="10" customFormat="1" ht="16.5" customHeight="1">
      <c r="B481" s="172"/>
      <c r="C481" s="173"/>
      <c r="D481" s="173"/>
      <c r="E481" s="174" t="s">
        <v>22</v>
      </c>
      <c r="F481" s="278" t="s">
        <v>702</v>
      </c>
      <c r="G481" s="279"/>
      <c r="H481" s="279"/>
      <c r="I481" s="279"/>
      <c r="J481" s="173"/>
      <c r="K481" s="175">
        <v>0.17899999999999999</v>
      </c>
      <c r="L481" s="173"/>
      <c r="M481" s="173"/>
      <c r="N481" s="173"/>
      <c r="O481" s="173"/>
      <c r="P481" s="173"/>
      <c r="Q481" s="173"/>
      <c r="R481" s="176"/>
      <c r="T481" s="177"/>
      <c r="U481" s="173"/>
      <c r="V481" s="173"/>
      <c r="W481" s="173"/>
      <c r="X481" s="173"/>
      <c r="Y481" s="173"/>
      <c r="Z481" s="173"/>
      <c r="AA481" s="178"/>
      <c r="AT481" s="179" t="s">
        <v>166</v>
      </c>
      <c r="AU481" s="179" t="s">
        <v>99</v>
      </c>
      <c r="AV481" s="10" t="s">
        <v>99</v>
      </c>
      <c r="AW481" s="10" t="s">
        <v>35</v>
      </c>
      <c r="AX481" s="10" t="s">
        <v>83</v>
      </c>
      <c r="AY481" s="179" t="s">
        <v>158</v>
      </c>
    </row>
    <row r="482" spans="2:65" s="1" customFormat="1" ht="25.5" customHeight="1">
      <c r="B482" s="38"/>
      <c r="C482" s="165" t="s">
        <v>703</v>
      </c>
      <c r="D482" s="165" t="s">
        <v>159</v>
      </c>
      <c r="E482" s="166" t="s">
        <v>704</v>
      </c>
      <c r="F482" s="272" t="s">
        <v>705</v>
      </c>
      <c r="G482" s="272"/>
      <c r="H482" s="272"/>
      <c r="I482" s="272"/>
      <c r="J482" s="167" t="s">
        <v>162</v>
      </c>
      <c r="K482" s="168">
        <v>3.57</v>
      </c>
      <c r="L482" s="273">
        <v>0</v>
      </c>
      <c r="M482" s="274"/>
      <c r="N482" s="275">
        <f>ROUND(L482*K482,2)</f>
        <v>0</v>
      </c>
      <c r="O482" s="275"/>
      <c r="P482" s="275"/>
      <c r="Q482" s="275"/>
      <c r="R482" s="40"/>
      <c r="T482" s="169" t="s">
        <v>22</v>
      </c>
      <c r="U482" s="47" t="s">
        <v>43</v>
      </c>
      <c r="V482" s="39"/>
      <c r="W482" s="170">
        <f>V482*K482</f>
        <v>0</v>
      </c>
      <c r="X482" s="170">
        <v>0</v>
      </c>
      <c r="Y482" s="170">
        <f>X482*K482</f>
        <v>0</v>
      </c>
      <c r="Z482" s="170">
        <v>3.5000000000000003E-2</v>
      </c>
      <c r="AA482" s="171">
        <f>Z482*K482</f>
        <v>0.12495000000000001</v>
      </c>
      <c r="AR482" s="22" t="s">
        <v>163</v>
      </c>
      <c r="AT482" s="22" t="s">
        <v>159</v>
      </c>
      <c r="AU482" s="22" t="s">
        <v>99</v>
      </c>
      <c r="AY482" s="22" t="s">
        <v>158</v>
      </c>
      <c r="BE482" s="108">
        <f>IF(U482="základní",N482,0)</f>
        <v>0</v>
      </c>
      <c r="BF482" s="108">
        <f>IF(U482="snížená",N482,0)</f>
        <v>0</v>
      </c>
      <c r="BG482" s="108">
        <f>IF(U482="zákl. přenesená",N482,0)</f>
        <v>0</v>
      </c>
      <c r="BH482" s="108">
        <f>IF(U482="sníž. přenesená",N482,0)</f>
        <v>0</v>
      </c>
      <c r="BI482" s="108">
        <f>IF(U482="nulová",N482,0)</f>
        <v>0</v>
      </c>
      <c r="BJ482" s="22" t="s">
        <v>83</v>
      </c>
      <c r="BK482" s="108">
        <f>ROUND(L482*K482,2)</f>
        <v>0</v>
      </c>
      <c r="BL482" s="22" t="s">
        <v>163</v>
      </c>
      <c r="BM482" s="22" t="s">
        <v>706</v>
      </c>
    </row>
    <row r="483" spans="2:65" s="12" customFormat="1" ht="16.5" customHeight="1">
      <c r="B483" s="188"/>
      <c r="C483" s="189"/>
      <c r="D483" s="189"/>
      <c r="E483" s="190" t="s">
        <v>22</v>
      </c>
      <c r="F483" s="282" t="s">
        <v>701</v>
      </c>
      <c r="G483" s="283"/>
      <c r="H483" s="283"/>
      <c r="I483" s="283"/>
      <c r="J483" s="189"/>
      <c r="K483" s="190" t="s">
        <v>22</v>
      </c>
      <c r="L483" s="189"/>
      <c r="M483" s="189"/>
      <c r="N483" s="189"/>
      <c r="O483" s="189"/>
      <c r="P483" s="189"/>
      <c r="Q483" s="189"/>
      <c r="R483" s="191"/>
      <c r="T483" s="192"/>
      <c r="U483" s="189"/>
      <c r="V483" s="189"/>
      <c r="W483" s="189"/>
      <c r="X483" s="189"/>
      <c r="Y483" s="189"/>
      <c r="Z483" s="189"/>
      <c r="AA483" s="193"/>
      <c r="AT483" s="194" t="s">
        <v>166</v>
      </c>
      <c r="AU483" s="194" t="s">
        <v>99</v>
      </c>
      <c r="AV483" s="12" t="s">
        <v>83</v>
      </c>
      <c r="AW483" s="12" t="s">
        <v>35</v>
      </c>
      <c r="AX483" s="12" t="s">
        <v>78</v>
      </c>
      <c r="AY483" s="194" t="s">
        <v>158</v>
      </c>
    </row>
    <row r="484" spans="2:65" s="10" customFormat="1" ht="16.5" customHeight="1">
      <c r="B484" s="172"/>
      <c r="C484" s="173"/>
      <c r="D484" s="173"/>
      <c r="E484" s="174" t="s">
        <v>22</v>
      </c>
      <c r="F484" s="278" t="s">
        <v>707</v>
      </c>
      <c r="G484" s="279"/>
      <c r="H484" s="279"/>
      <c r="I484" s="279"/>
      <c r="J484" s="173"/>
      <c r="K484" s="175">
        <v>3.57</v>
      </c>
      <c r="L484" s="173"/>
      <c r="M484" s="173"/>
      <c r="N484" s="173"/>
      <c r="O484" s="173"/>
      <c r="P484" s="173"/>
      <c r="Q484" s="173"/>
      <c r="R484" s="176"/>
      <c r="T484" s="177"/>
      <c r="U484" s="173"/>
      <c r="V484" s="173"/>
      <c r="W484" s="173"/>
      <c r="X484" s="173"/>
      <c r="Y484" s="173"/>
      <c r="Z484" s="173"/>
      <c r="AA484" s="178"/>
      <c r="AT484" s="179" t="s">
        <v>166</v>
      </c>
      <c r="AU484" s="179" t="s">
        <v>99</v>
      </c>
      <c r="AV484" s="10" t="s">
        <v>99</v>
      </c>
      <c r="AW484" s="10" t="s">
        <v>35</v>
      </c>
      <c r="AX484" s="10" t="s">
        <v>83</v>
      </c>
      <c r="AY484" s="179" t="s">
        <v>158</v>
      </c>
    </row>
    <row r="485" spans="2:65" s="1" customFormat="1" ht="25.5" customHeight="1">
      <c r="B485" s="38"/>
      <c r="C485" s="165" t="s">
        <v>708</v>
      </c>
      <c r="D485" s="165" t="s">
        <v>159</v>
      </c>
      <c r="E485" s="166" t="s">
        <v>709</v>
      </c>
      <c r="F485" s="272" t="s">
        <v>710</v>
      </c>
      <c r="G485" s="272"/>
      <c r="H485" s="272"/>
      <c r="I485" s="272"/>
      <c r="J485" s="167" t="s">
        <v>296</v>
      </c>
      <c r="K485" s="168">
        <v>43.8</v>
      </c>
      <c r="L485" s="273">
        <v>0</v>
      </c>
      <c r="M485" s="274"/>
      <c r="N485" s="275">
        <f>ROUND(L485*K485,2)</f>
        <v>0</v>
      </c>
      <c r="O485" s="275"/>
      <c r="P485" s="275"/>
      <c r="Q485" s="275"/>
      <c r="R485" s="40"/>
      <c r="T485" s="169" t="s">
        <v>22</v>
      </c>
      <c r="U485" s="47" t="s">
        <v>43</v>
      </c>
      <c r="V485" s="39"/>
      <c r="W485" s="170">
        <f>V485*K485</f>
        <v>0</v>
      </c>
      <c r="X485" s="170">
        <v>0</v>
      </c>
      <c r="Y485" s="170">
        <f>X485*K485</f>
        <v>0</v>
      </c>
      <c r="Z485" s="170">
        <v>0.03</v>
      </c>
      <c r="AA485" s="171">
        <f>Z485*K485</f>
        <v>1.3139999999999998</v>
      </c>
      <c r="AR485" s="22" t="s">
        <v>163</v>
      </c>
      <c r="AT485" s="22" t="s">
        <v>159</v>
      </c>
      <c r="AU485" s="22" t="s">
        <v>99</v>
      </c>
      <c r="AY485" s="22" t="s">
        <v>158</v>
      </c>
      <c r="BE485" s="108">
        <f>IF(U485="základní",N485,0)</f>
        <v>0</v>
      </c>
      <c r="BF485" s="108">
        <f>IF(U485="snížená",N485,0)</f>
        <v>0</v>
      </c>
      <c r="BG485" s="108">
        <f>IF(U485="zákl. přenesená",N485,0)</f>
        <v>0</v>
      </c>
      <c r="BH485" s="108">
        <f>IF(U485="sníž. přenesená",N485,0)</f>
        <v>0</v>
      </c>
      <c r="BI485" s="108">
        <f>IF(U485="nulová",N485,0)</f>
        <v>0</v>
      </c>
      <c r="BJ485" s="22" t="s">
        <v>83</v>
      </c>
      <c r="BK485" s="108">
        <f>ROUND(L485*K485,2)</f>
        <v>0</v>
      </c>
      <c r="BL485" s="22" t="s">
        <v>163</v>
      </c>
      <c r="BM485" s="22" t="s">
        <v>711</v>
      </c>
    </row>
    <row r="486" spans="2:65" s="10" customFormat="1" ht="16.5" customHeight="1">
      <c r="B486" s="172"/>
      <c r="C486" s="173"/>
      <c r="D486" s="173"/>
      <c r="E486" s="174" t="s">
        <v>22</v>
      </c>
      <c r="F486" s="276" t="s">
        <v>712</v>
      </c>
      <c r="G486" s="277"/>
      <c r="H486" s="277"/>
      <c r="I486" s="277"/>
      <c r="J486" s="173"/>
      <c r="K486" s="175">
        <v>43.8</v>
      </c>
      <c r="L486" s="173"/>
      <c r="M486" s="173"/>
      <c r="N486" s="173"/>
      <c r="O486" s="173"/>
      <c r="P486" s="173"/>
      <c r="Q486" s="173"/>
      <c r="R486" s="176"/>
      <c r="T486" s="177"/>
      <c r="U486" s="173"/>
      <c r="V486" s="173"/>
      <c r="W486" s="173"/>
      <c r="X486" s="173"/>
      <c r="Y486" s="173"/>
      <c r="Z486" s="173"/>
      <c r="AA486" s="178"/>
      <c r="AT486" s="179" t="s">
        <v>166</v>
      </c>
      <c r="AU486" s="179" t="s">
        <v>99</v>
      </c>
      <c r="AV486" s="10" t="s">
        <v>99</v>
      </c>
      <c r="AW486" s="10" t="s">
        <v>35</v>
      </c>
      <c r="AX486" s="10" t="s">
        <v>83</v>
      </c>
      <c r="AY486" s="179" t="s">
        <v>158</v>
      </c>
    </row>
    <row r="487" spans="2:65" s="1" customFormat="1" ht="25.5" customHeight="1">
      <c r="B487" s="38"/>
      <c r="C487" s="165" t="s">
        <v>713</v>
      </c>
      <c r="D487" s="165" t="s">
        <v>159</v>
      </c>
      <c r="E487" s="166" t="s">
        <v>714</v>
      </c>
      <c r="F487" s="272" t="s">
        <v>715</v>
      </c>
      <c r="G487" s="272"/>
      <c r="H487" s="272"/>
      <c r="I487" s="272"/>
      <c r="J487" s="167" t="s">
        <v>162</v>
      </c>
      <c r="K487" s="168">
        <v>2.66</v>
      </c>
      <c r="L487" s="273">
        <v>0</v>
      </c>
      <c r="M487" s="274"/>
      <c r="N487" s="275">
        <f>ROUND(L487*K487,2)</f>
        <v>0</v>
      </c>
      <c r="O487" s="275"/>
      <c r="P487" s="275"/>
      <c r="Q487" s="275"/>
      <c r="R487" s="40"/>
      <c r="T487" s="169" t="s">
        <v>22</v>
      </c>
      <c r="U487" s="47" t="s">
        <v>43</v>
      </c>
      <c r="V487" s="39"/>
      <c r="W487" s="170">
        <f>V487*K487</f>
        <v>0</v>
      </c>
      <c r="X487" s="170">
        <v>0</v>
      </c>
      <c r="Y487" s="170">
        <f>X487*K487</f>
        <v>0</v>
      </c>
      <c r="Z487" s="170">
        <v>5.5E-2</v>
      </c>
      <c r="AA487" s="171">
        <f>Z487*K487</f>
        <v>0.14630000000000001</v>
      </c>
      <c r="AR487" s="22" t="s">
        <v>163</v>
      </c>
      <c r="AT487" s="22" t="s">
        <v>159</v>
      </c>
      <c r="AU487" s="22" t="s">
        <v>99</v>
      </c>
      <c r="AY487" s="22" t="s">
        <v>158</v>
      </c>
      <c r="BE487" s="108">
        <f>IF(U487="základní",N487,0)</f>
        <v>0</v>
      </c>
      <c r="BF487" s="108">
        <f>IF(U487="snížená",N487,0)</f>
        <v>0</v>
      </c>
      <c r="BG487" s="108">
        <f>IF(U487="zákl. přenesená",N487,0)</f>
        <v>0</v>
      </c>
      <c r="BH487" s="108">
        <f>IF(U487="sníž. přenesená",N487,0)</f>
        <v>0</v>
      </c>
      <c r="BI487" s="108">
        <f>IF(U487="nulová",N487,0)</f>
        <v>0</v>
      </c>
      <c r="BJ487" s="22" t="s">
        <v>83</v>
      </c>
      <c r="BK487" s="108">
        <f>ROUND(L487*K487,2)</f>
        <v>0</v>
      </c>
      <c r="BL487" s="22" t="s">
        <v>163</v>
      </c>
      <c r="BM487" s="22" t="s">
        <v>716</v>
      </c>
    </row>
    <row r="488" spans="2:65" s="10" customFormat="1" ht="16.5" customHeight="1">
      <c r="B488" s="172"/>
      <c r="C488" s="173"/>
      <c r="D488" s="173"/>
      <c r="E488" s="174" t="s">
        <v>22</v>
      </c>
      <c r="F488" s="276" t="s">
        <v>717</v>
      </c>
      <c r="G488" s="277"/>
      <c r="H488" s="277"/>
      <c r="I488" s="277"/>
      <c r="J488" s="173"/>
      <c r="K488" s="175">
        <v>2.66</v>
      </c>
      <c r="L488" s="173"/>
      <c r="M488" s="173"/>
      <c r="N488" s="173"/>
      <c r="O488" s="173"/>
      <c r="P488" s="173"/>
      <c r="Q488" s="173"/>
      <c r="R488" s="176"/>
      <c r="T488" s="177"/>
      <c r="U488" s="173"/>
      <c r="V488" s="173"/>
      <c r="W488" s="173"/>
      <c r="X488" s="173"/>
      <c r="Y488" s="173"/>
      <c r="Z488" s="173"/>
      <c r="AA488" s="178"/>
      <c r="AT488" s="179" t="s">
        <v>166</v>
      </c>
      <c r="AU488" s="179" t="s">
        <v>99</v>
      </c>
      <c r="AV488" s="10" t="s">
        <v>99</v>
      </c>
      <c r="AW488" s="10" t="s">
        <v>35</v>
      </c>
      <c r="AX488" s="10" t="s">
        <v>83</v>
      </c>
      <c r="AY488" s="179" t="s">
        <v>158</v>
      </c>
    </row>
    <row r="489" spans="2:65" s="1" customFormat="1" ht="25.5" customHeight="1">
      <c r="B489" s="38"/>
      <c r="C489" s="165" t="s">
        <v>718</v>
      </c>
      <c r="D489" s="165" t="s">
        <v>159</v>
      </c>
      <c r="E489" s="166" t="s">
        <v>719</v>
      </c>
      <c r="F489" s="272" t="s">
        <v>720</v>
      </c>
      <c r="G489" s="272"/>
      <c r="H489" s="272"/>
      <c r="I489" s="272"/>
      <c r="J489" s="167" t="s">
        <v>162</v>
      </c>
      <c r="K489" s="168">
        <v>14.265000000000001</v>
      </c>
      <c r="L489" s="273">
        <v>0</v>
      </c>
      <c r="M489" s="274"/>
      <c r="N489" s="275">
        <f>ROUND(L489*K489,2)</f>
        <v>0</v>
      </c>
      <c r="O489" s="275"/>
      <c r="P489" s="275"/>
      <c r="Q489" s="275"/>
      <c r="R489" s="40"/>
      <c r="T489" s="169" t="s">
        <v>22</v>
      </c>
      <c r="U489" s="47" t="s">
        <v>43</v>
      </c>
      <c r="V489" s="39"/>
      <c r="W489" s="170">
        <f>V489*K489</f>
        <v>0</v>
      </c>
      <c r="X489" s="170">
        <v>0</v>
      </c>
      <c r="Y489" s="170">
        <f>X489*K489</f>
        <v>0</v>
      </c>
      <c r="Z489" s="170">
        <v>0.108</v>
      </c>
      <c r="AA489" s="171">
        <f>Z489*K489</f>
        <v>1.5406200000000001</v>
      </c>
      <c r="AR489" s="22" t="s">
        <v>163</v>
      </c>
      <c r="AT489" s="22" t="s">
        <v>159</v>
      </c>
      <c r="AU489" s="22" t="s">
        <v>99</v>
      </c>
      <c r="AY489" s="22" t="s">
        <v>158</v>
      </c>
      <c r="BE489" s="108">
        <f>IF(U489="základní",N489,0)</f>
        <v>0</v>
      </c>
      <c r="BF489" s="108">
        <f>IF(U489="snížená",N489,0)</f>
        <v>0</v>
      </c>
      <c r="BG489" s="108">
        <f>IF(U489="zákl. přenesená",N489,0)</f>
        <v>0</v>
      </c>
      <c r="BH489" s="108">
        <f>IF(U489="sníž. přenesená",N489,0)</f>
        <v>0</v>
      </c>
      <c r="BI489" s="108">
        <f>IF(U489="nulová",N489,0)</f>
        <v>0</v>
      </c>
      <c r="BJ489" s="22" t="s">
        <v>83</v>
      </c>
      <c r="BK489" s="108">
        <f>ROUND(L489*K489,2)</f>
        <v>0</v>
      </c>
      <c r="BL489" s="22" t="s">
        <v>163</v>
      </c>
      <c r="BM489" s="22" t="s">
        <v>721</v>
      </c>
    </row>
    <row r="490" spans="2:65" s="12" customFormat="1" ht="16.5" customHeight="1">
      <c r="B490" s="188"/>
      <c r="C490" s="189"/>
      <c r="D490" s="189"/>
      <c r="E490" s="190" t="s">
        <v>22</v>
      </c>
      <c r="F490" s="282" t="s">
        <v>722</v>
      </c>
      <c r="G490" s="283"/>
      <c r="H490" s="283"/>
      <c r="I490" s="283"/>
      <c r="J490" s="189"/>
      <c r="K490" s="190" t="s">
        <v>22</v>
      </c>
      <c r="L490" s="189"/>
      <c r="M490" s="189"/>
      <c r="N490" s="189"/>
      <c r="O490" s="189"/>
      <c r="P490" s="189"/>
      <c r="Q490" s="189"/>
      <c r="R490" s="191"/>
      <c r="T490" s="192"/>
      <c r="U490" s="189"/>
      <c r="V490" s="189"/>
      <c r="W490" s="189"/>
      <c r="X490" s="189"/>
      <c r="Y490" s="189"/>
      <c r="Z490" s="189"/>
      <c r="AA490" s="193"/>
      <c r="AT490" s="194" t="s">
        <v>166</v>
      </c>
      <c r="AU490" s="194" t="s">
        <v>99</v>
      </c>
      <c r="AV490" s="12" t="s">
        <v>83</v>
      </c>
      <c r="AW490" s="12" t="s">
        <v>35</v>
      </c>
      <c r="AX490" s="12" t="s">
        <v>78</v>
      </c>
      <c r="AY490" s="194" t="s">
        <v>158</v>
      </c>
    </row>
    <row r="491" spans="2:65" s="10" customFormat="1" ht="16.5" customHeight="1">
      <c r="B491" s="172"/>
      <c r="C491" s="173"/>
      <c r="D491" s="173"/>
      <c r="E491" s="174" t="s">
        <v>22</v>
      </c>
      <c r="F491" s="278" t="s">
        <v>723</v>
      </c>
      <c r="G491" s="279"/>
      <c r="H491" s="279"/>
      <c r="I491" s="279"/>
      <c r="J491" s="173"/>
      <c r="K491" s="175">
        <v>14.265000000000001</v>
      </c>
      <c r="L491" s="173"/>
      <c r="M491" s="173"/>
      <c r="N491" s="173"/>
      <c r="O491" s="173"/>
      <c r="P491" s="173"/>
      <c r="Q491" s="173"/>
      <c r="R491" s="176"/>
      <c r="T491" s="177"/>
      <c r="U491" s="173"/>
      <c r="V491" s="173"/>
      <c r="W491" s="173"/>
      <c r="X491" s="173"/>
      <c r="Y491" s="173"/>
      <c r="Z491" s="173"/>
      <c r="AA491" s="178"/>
      <c r="AT491" s="179" t="s">
        <v>166</v>
      </c>
      <c r="AU491" s="179" t="s">
        <v>99</v>
      </c>
      <c r="AV491" s="10" t="s">
        <v>99</v>
      </c>
      <c r="AW491" s="10" t="s">
        <v>35</v>
      </c>
      <c r="AX491" s="10" t="s">
        <v>83</v>
      </c>
      <c r="AY491" s="179" t="s">
        <v>158</v>
      </c>
    </row>
    <row r="492" spans="2:65" s="1" customFormat="1" ht="25.5" customHeight="1">
      <c r="B492" s="38"/>
      <c r="C492" s="165" t="s">
        <v>724</v>
      </c>
      <c r="D492" s="165" t="s">
        <v>159</v>
      </c>
      <c r="E492" s="166" t="s">
        <v>725</v>
      </c>
      <c r="F492" s="272" t="s">
        <v>726</v>
      </c>
      <c r="G492" s="272"/>
      <c r="H492" s="272"/>
      <c r="I492" s="272"/>
      <c r="J492" s="167" t="s">
        <v>162</v>
      </c>
      <c r="K492" s="168">
        <v>30.78</v>
      </c>
      <c r="L492" s="273">
        <v>0</v>
      </c>
      <c r="M492" s="274"/>
      <c r="N492" s="275">
        <f>ROUND(L492*K492,2)</f>
        <v>0</v>
      </c>
      <c r="O492" s="275"/>
      <c r="P492" s="275"/>
      <c r="Q492" s="275"/>
      <c r="R492" s="40"/>
      <c r="T492" s="169" t="s">
        <v>22</v>
      </c>
      <c r="U492" s="47" t="s">
        <v>43</v>
      </c>
      <c r="V492" s="39"/>
      <c r="W492" s="170">
        <f>V492*K492</f>
        <v>0</v>
      </c>
      <c r="X492" s="170">
        <v>0</v>
      </c>
      <c r="Y492" s="170">
        <f>X492*K492</f>
        <v>0</v>
      </c>
      <c r="Z492" s="170">
        <v>5.3999999999999999E-2</v>
      </c>
      <c r="AA492" s="171">
        <f>Z492*K492</f>
        <v>1.66212</v>
      </c>
      <c r="AR492" s="22" t="s">
        <v>163</v>
      </c>
      <c r="AT492" s="22" t="s">
        <v>159</v>
      </c>
      <c r="AU492" s="22" t="s">
        <v>99</v>
      </c>
      <c r="AY492" s="22" t="s">
        <v>158</v>
      </c>
      <c r="BE492" s="108">
        <f>IF(U492="základní",N492,0)</f>
        <v>0</v>
      </c>
      <c r="BF492" s="108">
        <f>IF(U492="snížená",N492,0)</f>
        <v>0</v>
      </c>
      <c r="BG492" s="108">
        <f>IF(U492="zákl. přenesená",N492,0)</f>
        <v>0</v>
      </c>
      <c r="BH492" s="108">
        <f>IF(U492="sníž. přenesená",N492,0)</f>
        <v>0</v>
      </c>
      <c r="BI492" s="108">
        <f>IF(U492="nulová",N492,0)</f>
        <v>0</v>
      </c>
      <c r="BJ492" s="22" t="s">
        <v>83</v>
      </c>
      <c r="BK492" s="108">
        <f>ROUND(L492*K492,2)</f>
        <v>0</v>
      </c>
      <c r="BL492" s="22" t="s">
        <v>163</v>
      </c>
      <c r="BM492" s="22" t="s">
        <v>727</v>
      </c>
    </row>
    <row r="493" spans="2:65" s="10" customFormat="1" ht="16.5" customHeight="1">
      <c r="B493" s="172"/>
      <c r="C493" s="173"/>
      <c r="D493" s="173"/>
      <c r="E493" s="174" t="s">
        <v>22</v>
      </c>
      <c r="F493" s="276" t="s">
        <v>728</v>
      </c>
      <c r="G493" s="277"/>
      <c r="H493" s="277"/>
      <c r="I493" s="277"/>
      <c r="J493" s="173"/>
      <c r="K493" s="175">
        <v>30.78</v>
      </c>
      <c r="L493" s="173"/>
      <c r="M493" s="173"/>
      <c r="N493" s="173"/>
      <c r="O493" s="173"/>
      <c r="P493" s="173"/>
      <c r="Q493" s="173"/>
      <c r="R493" s="176"/>
      <c r="T493" s="177"/>
      <c r="U493" s="173"/>
      <c r="V493" s="173"/>
      <c r="W493" s="173"/>
      <c r="X493" s="173"/>
      <c r="Y493" s="173"/>
      <c r="Z493" s="173"/>
      <c r="AA493" s="178"/>
      <c r="AT493" s="179" t="s">
        <v>166</v>
      </c>
      <c r="AU493" s="179" t="s">
        <v>99</v>
      </c>
      <c r="AV493" s="10" t="s">
        <v>99</v>
      </c>
      <c r="AW493" s="10" t="s">
        <v>35</v>
      </c>
      <c r="AX493" s="10" t="s">
        <v>83</v>
      </c>
      <c r="AY493" s="179" t="s">
        <v>158</v>
      </c>
    </row>
    <row r="494" spans="2:65" s="1" customFormat="1" ht="25.5" customHeight="1">
      <c r="B494" s="38"/>
      <c r="C494" s="165" t="s">
        <v>729</v>
      </c>
      <c r="D494" s="165" t="s">
        <v>159</v>
      </c>
      <c r="E494" s="166" t="s">
        <v>730</v>
      </c>
      <c r="F494" s="272" t="s">
        <v>731</v>
      </c>
      <c r="G494" s="272"/>
      <c r="H494" s="272"/>
      <c r="I494" s="272"/>
      <c r="J494" s="167" t="s">
        <v>162</v>
      </c>
      <c r="K494" s="168">
        <v>13.337999999999999</v>
      </c>
      <c r="L494" s="273">
        <v>0</v>
      </c>
      <c r="M494" s="274"/>
      <c r="N494" s="275">
        <f>ROUND(L494*K494,2)</f>
        <v>0</v>
      </c>
      <c r="O494" s="275"/>
      <c r="P494" s="275"/>
      <c r="Q494" s="275"/>
      <c r="R494" s="40"/>
      <c r="T494" s="169" t="s">
        <v>22</v>
      </c>
      <c r="U494" s="47" t="s">
        <v>43</v>
      </c>
      <c r="V494" s="39"/>
      <c r="W494" s="170">
        <f>V494*K494</f>
        <v>0</v>
      </c>
      <c r="X494" s="170">
        <v>0</v>
      </c>
      <c r="Y494" s="170">
        <f>X494*K494</f>
        <v>0</v>
      </c>
      <c r="Z494" s="170">
        <v>3.7999999999999999E-2</v>
      </c>
      <c r="AA494" s="171">
        <f>Z494*K494</f>
        <v>0.50684399999999996</v>
      </c>
      <c r="AR494" s="22" t="s">
        <v>163</v>
      </c>
      <c r="AT494" s="22" t="s">
        <v>159</v>
      </c>
      <c r="AU494" s="22" t="s">
        <v>99</v>
      </c>
      <c r="AY494" s="22" t="s">
        <v>158</v>
      </c>
      <c r="BE494" s="108">
        <f>IF(U494="základní",N494,0)</f>
        <v>0</v>
      </c>
      <c r="BF494" s="108">
        <f>IF(U494="snížená",N494,0)</f>
        <v>0</v>
      </c>
      <c r="BG494" s="108">
        <f>IF(U494="zákl. přenesená",N494,0)</f>
        <v>0</v>
      </c>
      <c r="BH494" s="108">
        <f>IF(U494="sníž. přenesená",N494,0)</f>
        <v>0</v>
      </c>
      <c r="BI494" s="108">
        <f>IF(U494="nulová",N494,0)</f>
        <v>0</v>
      </c>
      <c r="BJ494" s="22" t="s">
        <v>83</v>
      </c>
      <c r="BK494" s="108">
        <f>ROUND(L494*K494,2)</f>
        <v>0</v>
      </c>
      <c r="BL494" s="22" t="s">
        <v>163</v>
      </c>
      <c r="BM494" s="22" t="s">
        <v>732</v>
      </c>
    </row>
    <row r="495" spans="2:65" s="10" customFormat="1" ht="16.5" customHeight="1">
      <c r="B495" s="172"/>
      <c r="C495" s="173"/>
      <c r="D495" s="173"/>
      <c r="E495" s="174" t="s">
        <v>22</v>
      </c>
      <c r="F495" s="276" t="s">
        <v>733</v>
      </c>
      <c r="G495" s="277"/>
      <c r="H495" s="277"/>
      <c r="I495" s="277"/>
      <c r="J495" s="173"/>
      <c r="K495" s="175">
        <v>4.7779999999999996</v>
      </c>
      <c r="L495" s="173"/>
      <c r="M495" s="173"/>
      <c r="N495" s="173"/>
      <c r="O495" s="173"/>
      <c r="P495" s="173"/>
      <c r="Q495" s="173"/>
      <c r="R495" s="176"/>
      <c r="T495" s="177"/>
      <c r="U495" s="173"/>
      <c r="V495" s="173"/>
      <c r="W495" s="173"/>
      <c r="X495" s="173"/>
      <c r="Y495" s="173"/>
      <c r="Z495" s="173"/>
      <c r="AA495" s="178"/>
      <c r="AT495" s="179" t="s">
        <v>166</v>
      </c>
      <c r="AU495" s="179" t="s">
        <v>99</v>
      </c>
      <c r="AV495" s="10" t="s">
        <v>99</v>
      </c>
      <c r="AW495" s="10" t="s">
        <v>35</v>
      </c>
      <c r="AX495" s="10" t="s">
        <v>78</v>
      </c>
      <c r="AY495" s="179" t="s">
        <v>158</v>
      </c>
    </row>
    <row r="496" spans="2:65" s="10" customFormat="1" ht="16.5" customHeight="1">
      <c r="B496" s="172"/>
      <c r="C496" s="173"/>
      <c r="D496" s="173"/>
      <c r="E496" s="174" t="s">
        <v>22</v>
      </c>
      <c r="F496" s="278" t="s">
        <v>734</v>
      </c>
      <c r="G496" s="279"/>
      <c r="H496" s="279"/>
      <c r="I496" s="279"/>
      <c r="J496" s="173"/>
      <c r="K496" s="175">
        <v>8.56</v>
      </c>
      <c r="L496" s="173"/>
      <c r="M496" s="173"/>
      <c r="N496" s="173"/>
      <c r="O496" s="173"/>
      <c r="P496" s="173"/>
      <c r="Q496" s="173"/>
      <c r="R496" s="176"/>
      <c r="T496" s="177"/>
      <c r="U496" s="173"/>
      <c r="V496" s="173"/>
      <c r="W496" s="173"/>
      <c r="X496" s="173"/>
      <c r="Y496" s="173"/>
      <c r="Z496" s="173"/>
      <c r="AA496" s="178"/>
      <c r="AT496" s="179" t="s">
        <v>166</v>
      </c>
      <c r="AU496" s="179" t="s">
        <v>99</v>
      </c>
      <c r="AV496" s="10" t="s">
        <v>99</v>
      </c>
      <c r="AW496" s="10" t="s">
        <v>35</v>
      </c>
      <c r="AX496" s="10" t="s">
        <v>78</v>
      </c>
      <c r="AY496" s="179" t="s">
        <v>158</v>
      </c>
    </row>
    <row r="497" spans="2:65" s="11" customFormat="1" ht="16.5" customHeight="1">
      <c r="B497" s="180"/>
      <c r="C497" s="181"/>
      <c r="D497" s="181"/>
      <c r="E497" s="182" t="s">
        <v>22</v>
      </c>
      <c r="F497" s="280" t="s">
        <v>168</v>
      </c>
      <c r="G497" s="281"/>
      <c r="H497" s="281"/>
      <c r="I497" s="281"/>
      <c r="J497" s="181"/>
      <c r="K497" s="183">
        <v>13.337999999999999</v>
      </c>
      <c r="L497" s="181"/>
      <c r="M497" s="181"/>
      <c r="N497" s="181"/>
      <c r="O497" s="181"/>
      <c r="P497" s="181"/>
      <c r="Q497" s="181"/>
      <c r="R497" s="184"/>
      <c r="T497" s="185"/>
      <c r="U497" s="181"/>
      <c r="V497" s="181"/>
      <c r="W497" s="181"/>
      <c r="X497" s="181"/>
      <c r="Y497" s="181"/>
      <c r="Z497" s="181"/>
      <c r="AA497" s="186"/>
      <c r="AT497" s="187" t="s">
        <v>166</v>
      </c>
      <c r="AU497" s="187" t="s">
        <v>99</v>
      </c>
      <c r="AV497" s="11" t="s">
        <v>163</v>
      </c>
      <c r="AW497" s="11" t="s">
        <v>35</v>
      </c>
      <c r="AX497" s="11" t="s">
        <v>83</v>
      </c>
      <c r="AY497" s="187" t="s">
        <v>158</v>
      </c>
    </row>
    <row r="498" spans="2:65" s="1" customFormat="1" ht="25.5" customHeight="1">
      <c r="B498" s="38"/>
      <c r="C498" s="165" t="s">
        <v>735</v>
      </c>
      <c r="D498" s="165" t="s">
        <v>159</v>
      </c>
      <c r="E498" s="166" t="s">
        <v>736</v>
      </c>
      <c r="F498" s="272" t="s">
        <v>737</v>
      </c>
      <c r="G498" s="272"/>
      <c r="H498" s="272"/>
      <c r="I498" s="272"/>
      <c r="J498" s="167" t="s">
        <v>162</v>
      </c>
      <c r="K498" s="168">
        <v>40.292999999999999</v>
      </c>
      <c r="L498" s="273">
        <v>0</v>
      </c>
      <c r="M498" s="274"/>
      <c r="N498" s="275">
        <f>ROUND(L498*K498,2)</f>
        <v>0</v>
      </c>
      <c r="O498" s="275"/>
      <c r="P498" s="275"/>
      <c r="Q498" s="275"/>
      <c r="R498" s="40"/>
      <c r="T498" s="169" t="s">
        <v>22</v>
      </c>
      <c r="U498" s="47" t="s">
        <v>43</v>
      </c>
      <c r="V498" s="39"/>
      <c r="W498" s="170">
        <f>V498*K498</f>
        <v>0</v>
      </c>
      <c r="X498" s="170">
        <v>0</v>
      </c>
      <c r="Y498" s="170">
        <f>X498*K498</f>
        <v>0</v>
      </c>
      <c r="Z498" s="170">
        <v>3.4000000000000002E-2</v>
      </c>
      <c r="AA498" s="171">
        <f>Z498*K498</f>
        <v>1.3699620000000001</v>
      </c>
      <c r="AR498" s="22" t="s">
        <v>163</v>
      </c>
      <c r="AT498" s="22" t="s">
        <v>159</v>
      </c>
      <c r="AU498" s="22" t="s">
        <v>99</v>
      </c>
      <c r="AY498" s="22" t="s">
        <v>158</v>
      </c>
      <c r="BE498" s="108">
        <f>IF(U498="základní",N498,0)</f>
        <v>0</v>
      </c>
      <c r="BF498" s="108">
        <f>IF(U498="snížená",N498,0)</f>
        <v>0</v>
      </c>
      <c r="BG498" s="108">
        <f>IF(U498="zákl. přenesená",N498,0)</f>
        <v>0</v>
      </c>
      <c r="BH498" s="108">
        <f>IF(U498="sníž. přenesená",N498,0)</f>
        <v>0</v>
      </c>
      <c r="BI498" s="108">
        <f>IF(U498="nulová",N498,0)</f>
        <v>0</v>
      </c>
      <c r="BJ498" s="22" t="s">
        <v>83</v>
      </c>
      <c r="BK498" s="108">
        <f>ROUND(L498*K498,2)</f>
        <v>0</v>
      </c>
      <c r="BL498" s="22" t="s">
        <v>163</v>
      </c>
      <c r="BM498" s="22" t="s">
        <v>738</v>
      </c>
    </row>
    <row r="499" spans="2:65" s="10" customFormat="1" ht="16.5" customHeight="1">
      <c r="B499" s="172"/>
      <c r="C499" s="173"/>
      <c r="D499" s="173"/>
      <c r="E499" s="174" t="s">
        <v>22</v>
      </c>
      <c r="F499" s="276" t="s">
        <v>739</v>
      </c>
      <c r="G499" s="277"/>
      <c r="H499" s="277"/>
      <c r="I499" s="277"/>
      <c r="J499" s="173"/>
      <c r="K499" s="175">
        <v>36.292999999999999</v>
      </c>
      <c r="L499" s="173"/>
      <c r="M499" s="173"/>
      <c r="N499" s="173"/>
      <c r="O499" s="173"/>
      <c r="P499" s="173"/>
      <c r="Q499" s="173"/>
      <c r="R499" s="176"/>
      <c r="T499" s="177"/>
      <c r="U499" s="173"/>
      <c r="V499" s="173"/>
      <c r="W499" s="173"/>
      <c r="X499" s="173"/>
      <c r="Y499" s="173"/>
      <c r="Z499" s="173"/>
      <c r="AA499" s="178"/>
      <c r="AT499" s="179" t="s">
        <v>166</v>
      </c>
      <c r="AU499" s="179" t="s">
        <v>99</v>
      </c>
      <c r="AV499" s="10" t="s">
        <v>99</v>
      </c>
      <c r="AW499" s="10" t="s">
        <v>35</v>
      </c>
      <c r="AX499" s="10" t="s">
        <v>78</v>
      </c>
      <c r="AY499" s="179" t="s">
        <v>158</v>
      </c>
    </row>
    <row r="500" spans="2:65" s="10" customFormat="1" ht="16.5" customHeight="1">
      <c r="B500" s="172"/>
      <c r="C500" s="173"/>
      <c r="D500" s="173"/>
      <c r="E500" s="174" t="s">
        <v>22</v>
      </c>
      <c r="F500" s="278" t="s">
        <v>740</v>
      </c>
      <c r="G500" s="279"/>
      <c r="H500" s="279"/>
      <c r="I500" s="279"/>
      <c r="J500" s="173"/>
      <c r="K500" s="175">
        <v>4</v>
      </c>
      <c r="L500" s="173"/>
      <c r="M500" s="173"/>
      <c r="N500" s="173"/>
      <c r="O500" s="173"/>
      <c r="P500" s="173"/>
      <c r="Q500" s="173"/>
      <c r="R500" s="176"/>
      <c r="T500" s="177"/>
      <c r="U500" s="173"/>
      <c r="V500" s="173"/>
      <c r="W500" s="173"/>
      <c r="X500" s="173"/>
      <c r="Y500" s="173"/>
      <c r="Z500" s="173"/>
      <c r="AA500" s="178"/>
      <c r="AT500" s="179" t="s">
        <v>166</v>
      </c>
      <c r="AU500" s="179" t="s">
        <v>99</v>
      </c>
      <c r="AV500" s="10" t="s">
        <v>99</v>
      </c>
      <c r="AW500" s="10" t="s">
        <v>35</v>
      </c>
      <c r="AX500" s="10" t="s">
        <v>78</v>
      </c>
      <c r="AY500" s="179" t="s">
        <v>158</v>
      </c>
    </row>
    <row r="501" spans="2:65" s="11" customFormat="1" ht="16.5" customHeight="1">
      <c r="B501" s="180"/>
      <c r="C501" s="181"/>
      <c r="D501" s="181"/>
      <c r="E501" s="182" t="s">
        <v>22</v>
      </c>
      <c r="F501" s="280" t="s">
        <v>168</v>
      </c>
      <c r="G501" s="281"/>
      <c r="H501" s="281"/>
      <c r="I501" s="281"/>
      <c r="J501" s="181"/>
      <c r="K501" s="183">
        <v>40.292999999999999</v>
      </c>
      <c r="L501" s="181"/>
      <c r="M501" s="181"/>
      <c r="N501" s="181"/>
      <c r="O501" s="181"/>
      <c r="P501" s="181"/>
      <c r="Q501" s="181"/>
      <c r="R501" s="184"/>
      <c r="T501" s="185"/>
      <c r="U501" s="181"/>
      <c r="V501" s="181"/>
      <c r="W501" s="181"/>
      <c r="X501" s="181"/>
      <c r="Y501" s="181"/>
      <c r="Z501" s="181"/>
      <c r="AA501" s="186"/>
      <c r="AT501" s="187" t="s">
        <v>166</v>
      </c>
      <c r="AU501" s="187" t="s">
        <v>99</v>
      </c>
      <c r="AV501" s="11" t="s">
        <v>163</v>
      </c>
      <c r="AW501" s="11" t="s">
        <v>35</v>
      </c>
      <c r="AX501" s="11" t="s">
        <v>83</v>
      </c>
      <c r="AY501" s="187" t="s">
        <v>158</v>
      </c>
    </row>
    <row r="502" spans="2:65" s="1" customFormat="1" ht="25.5" customHeight="1">
      <c r="B502" s="38"/>
      <c r="C502" s="165" t="s">
        <v>741</v>
      </c>
      <c r="D502" s="165" t="s">
        <v>159</v>
      </c>
      <c r="E502" s="166" t="s">
        <v>742</v>
      </c>
      <c r="F502" s="272" t="s">
        <v>743</v>
      </c>
      <c r="G502" s="272"/>
      <c r="H502" s="272"/>
      <c r="I502" s="272"/>
      <c r="J502" s="167" t="s">
        <v>162</v>
      </c>
      <c r="K502" s="168">
        <v>8.58</v>
      </c>
      <c r="L502" s="273">
        <v>0</v>
      </c>
      <c r="M502" s="274"/>
      <c r="N502" s="275">
        <f>ROUND(L502*K502,2)</f>
        <v>0</v>
      </c>
      <c r="O502" s="275"/>
      <c r="P502" s="275"/>
      <c r="Q502" s="275"/>
      <c r="R502" s="40"/>
      <c r="T502" s="169" t="s">
        <v>22</v>
      </c>
      <c r="U502" s="47" t="s">
        <v>43</v>
      </c>
      <c r="V502" s="39"/>
      <c r="W502" s="170">
        <f>V502*K502</f>
        <v>0</v>
      </c>
      <c r="X502" s="170">
        <v>0</v>
      </c>
      <c r="Y502" s="170">
        <f>X502*K502</f>
        <v>0</v>
      </c>
      <c r="Z502" s="170">
        <v>6.7000000000000004E-2</v>
      </c>
      <c r="AA502" s="171">
        <f>Z502*K502</f>
        <v>0.57486000000000004</v>
      </c>
      <c r="AR502" s="22" t="s">
        <v>163</v>
      </c>
      <c r="AT502" s="22" t="s">
        <v>159</v>
      </c>
      <c r="AU502" s="22" t="s">
        <v>99</v>
      </c>
      <c r="AY502" s="22" t="s">
        <v>158</v>
      </c>
      <c r="BE502" s="108">
        <f>IF(U502="základní",N502,0)</f>
        <v>0</v>
      </c>
      <c r="BF502" s="108">
        <f>IF(U502="snížená",N502,0)</f>
        <v>0</v>
      </c>
      <c r="BG502" s="108">
        <f>IF(U502="zákl. přenesená",N502,0)</f>
        <v>0</v>
      </c>
      <c r="BH502" s="108">
        <f>IF(U502="sníž. přenesená",N502,0)</f>
        <v>0</v>
      </c>
      <c r="BI502" s="108">
        <f>IF(U502="nulová",N502,0)</f>
        <v>0</v>
      </c>
      <c r="BJ502" s="22" t="s">
        <v>83</v>
      </c>
      <c r="BK502" s="108">
        <f>ROUND(L502*K502,2)</f>
        <v>0</v>
      </c>
      <c r="BL502" s="22" t="s">
        <v>163</v>
      </c>
      <c r="BM502" s="22" t="s">
        <v>744</v>
      </c>
    </row>
    <row r="503" spans="2:65" s="10" customFormat="1" ht="16.5" customHeight="1">
      <c r="B503" s="172"/>
      <c r="C503" s="173"/>
      <c r="D503" s="173"/>
      <c r="E503" s="174" t="s">
        <v>22</v>
      </c>
      <c r="F503" s="276" t="s">
        <v>745</v>
      </c>
      <c r="G503" s="277"/>
      <c r="H503" s="277"/>
      <c r="I503" s="277"/>
      <c r="J503" s="173"/>
      <c r="K503" s="175">
        <v>8.58</v>
      </c>
      <c r="L503" s="173"/>
      <c r="M503" s="173"/>
      <c r="N503" s="173"/>
      <c r="O503" s="173"/>
      <c r="P503" s="173"/>
      <c r="Q503" s="173"/>
      <c r="R503" s="176"/>
      <c r="T503" s="177"/>
      <c r="U503" s="173"/>
      <c r="V503" s="173"/>
      <c r="W503" s="173"/>
      <c r="X503" s="173"/>
      <c r="Y503" s="173"/>
      <c r="Z503" s="173"/>
      <c r="AA503" s="178"/>
      <c r="AT503" s="179" t="s">
        <v>166</v>
      </c>
      <c r="AU503" s="179" t="s">
        <v>99</v>
      </c>
      <c r="AV503" s="10" t="s">
        <v>99</v>
      </c>
      <c r="AW503" s="10" t="s">
        <v>35</v>
      </c>
      <c r="AX503" s="10" t="s">
        <v>83</v>
      </c>
      <c r="AY503" s="179" t="s">
        <v>158</v>
      </c>
    </row>
    <row r="504" spans="2:65" s="1" customFormat="1" ht="25.5" customHeight="1">
      <c r="B504" s="38"/>
      <c r="C504" s="165" t="s">
        <v>746</v>
      </c>
      <c r="D504" s="165" t="s">
        <v>159</v>
      </c>
      <c r="E504" s="166" t="s">
        <v>747</v>
      </c>
      <c r="F504" s="272" t="s">
        <v>748</v>
      </c>
      <c r="G504" s="272"/>
      <c r="H504" s="272"/>
      <c r="I504" s="272"/>
      <c r="J504" s="167" t="s">
        <v>162</v>
      </c>
      <c r="K504" s="168">
        <v>11.125</v>
      </c>
      <c r="L504" s="273">
        <v>0</v>
      </c>
      <c r="M504" s="274"/>
      <c r="N504" s="275">
        <f>ROUND(L504*K504,2)</f>
        <v>0</v>
      </c>
      <c r="O504" s="275"/>
      <c r="P504" s="275"/>
      <c r="Q504" s="275"/>
      <c r="R504" s="40"/>
      <c r="T504" s="169" t="s">
        <v>22</v>
      </c>
      <c r="U504" s="47" t="s">
        <v>43</v>
      </c>
      <c r="V504" s="39"/>
      <c r="W504" s="170">
        <f>V504*K504</f>
        <v>0</v>
      </c>
      <c r="X504" s="170">
        <v>0</v>
      </c>
      <c r="Y504" s="170">
        <f>X504*K504</f>
        <v>0</v>
      </c>
      <c r="Z504" s="170">
        <v>6.0999999999999999E-2</v>
      </c>
      <c r="AA504" s="171">
        <f>Z504*K504</f>
        <v>0.67862500000000003</v>
      </c>
      <c r="AR504" s="22" t="s">
        <v>163</v>
      </c>
      <c r="AT504" s="22" t="s">
        <v>159</v>
      </c>
      <c r="AU504" s="22" t="s">
        <v>99</v>
      </c>
      <c r="AY504" s="22" t="s">
        <v>158</v>
      </c>
      <c r="BE504" s="108">
        <f>IF(U504="základní",N504,0)</f>
        <v>0</v>
      </c>
      <c r="BF504" s="108">
        <f>IF(U504="snížená",N504,0)</f>
        <v>0</v>
      </c>
      <c r="BG504" s="108">
        <f>IF(U504="zákl. přenesená",N504,0)</f>
        <v>0</v>
      </c>
      <c r="BH504" s="108">
        <f>IF(U504="sníž. přenesená",N504,0)</f>
        <v>0</v>
      </c>
      <c r="BI504" s="108">
        <f>IF(U504="nulová",N504,0)</f>
        <v>0</v>
      </c>
      <c r="BJ504" s="22" t="s">
        <v>83</v>
      </c>
      <c r="BK504" s="108">
        <f>ROUND(L504*K504,2)</f>
        <v>0</v>
      </c>
      <c r="BL504" s="22" t="s">
        <v>163</v>
      </c>
      <c r="BM504" s="22" t="s">
        <v>749</v>
      </c>
    </row>
    <row r="505" spans="2:65" s="10" customFormat="1" ht="16.5" customHeight="1">
      <c r="B505" s="172"/>
      <c r="C505" s="173"/>
      <c r="D505" s="173"/>
      <c r="E505" s="174" t="s">
        <v>22</v>
      </c>
      <c r="F505" s="276" t="s">
        <v>750</v>
      </c>
      <c r="G505" s="277"/>
      <c r="H505" s="277"/>
      <c r="I505" s="277"/>
      <c r="J505" s="173"/>
      <c r="K505" s="175">
        <v>11.125</v>
      </c>
      <c r="L505" s="173"/>
      <c r="M505" s="173"/>
      <c r="N505" s="173"/>
      <c r="O505" s="173"/>
      <c r="P505" s="173"/>
      <c r="Q505" s="173"/>
      <c r="R505" s="176"/>
      <c r="T505" s="177"/>
      <c r="U505" s="173"/>
      <c r="V505" s="173"/>
      <c r="W505" s="173"/>
      <c r="X505" s="173"/>
      <c r="Y505" s="173"/>
      <c r="Z505" s="173"/>
      <c r="AA505" s="178"/>
      <c r="AT505" s="179" t="s">
        <v>166</v>
      </c>
      <c r="AU505" s="179" t="s">
        <v>99</v>
      </c>
      <c r="AV505" s="10" t="s">
        <v>99</v>
      </c>
      <c r="AW505" s="10" t="s">
        <v>35</v>
      </c>
      <c r="AX505" s="10" t="s">
        <v>83</v>
      </c>
      <c r="AY505" s="179" t="s">
        <v>158</v>
      </c>
    </row>
    <row r="506" spans="2:65" s="1" customFormat="1" ht="25.5" customHeight="1">
      <c r="B506" s="38"/>
      <c r="C506" s="165" t="s">
        <v>751</v>
      </c>
      <c r="D506" s="165" t="s">
        <v>159</v>
      </c>
      <c r="E506" s="166" t="s">
        <v>752</v>
      </c>
      <c r="F506" s="272" t="s">
        <v>753</v>
      </c>
      <c r="G506" s="272"/>
      <c r="H506" s="272"/>
      <c r="I506" s="272"/>
      <c r="J506" s="167" t="s">
        <v>162</v>
      </c>
      <c r="K506" s="168">
        <v>4.9800000000000004</v>
      </c>
      <c r="L506" s="273">
        <v>0</v>
      </c>
      <c r="M506" s="274"/>
      <c r="N506" s="275">
        <f>ROUND(L506*K506,2)</f>
        <v>0</v>
      </c>
      <c r="O506" s="275"/>
      <c r="P506" s="275"/>
      <c r="Q506" s="275"/>
      <c r="R506" s="40"/>
      <c r="T506" s="169" t="s">
        <v>22</v>
      </c>
      <c r="U506" s="47" t="s">
        <v>43</v>
      </c>
      <c r="V506" s="39"/>
      <c r="W506" s="170">
        <f>V506*K506</f>
        <v>0</v>
      </c>
      <c r="X506" s="170">
        <v>0</v>
      </c>
      <c r="Y506" s="170">
        <f>X506*K506</f>
        <v>0</v>
      </c>
      <c r="Z506" s="170">
        <v>7.5999999999999998E-2</v>
      </c>
      <c r="AA506" s="171">
        <f>Z506*K506</f>
        <v>0.37848000000000004</v>
      </c>
      <c r="AR506" s="22" t="s">
        <v>163</v>
      </c>
      <c r="AT506" s="22" t="s">
        <v>159</v>
      </c>
      <c r="AU506" s="22" t="s">
        <v>99</v>
      </c>
      <c r="AY506" s="22" t="s">
        <v>158</v>
      </c>
      <c r="BE506" s="108">
        <f>IF(U506="základní",N506,0)</f>
        <v>0</v>
      </c>
      <c r="BF506" s="108">
        <f>IF(U506="snížená",N506,0)</f>
        <v>0</v>
      </c>
      <c r="BG506" s="108">
        <f>IF(U506="zákl. přenesená",N506,0)</f>
        <v>0</v>
      </c>
      <c r="BH506" s="108">
        <f>IF(U506="sníž. přenesená",N506,0)</f>
        <v>0</v>
      </c>
      <c r="BI506" s="108">
        <f>IF(U506="nulová",N506,0)</f>
        <v>0</v>
      </c>
      <c r="BJ506" s="22" t="s">
        <v>83</v>
      </c>
      <c r="BK506" s="108">
        <f>ROUND(L506*K506,2)</f>
        <v>0</v>
      </c>
      <c r="BL506" s="22" t="s">
        <v>163</v>
      </c>
      <c r="BM506" s="22" t="s">
        <v>754</v>
      </c>
    </row>
    <row r="507" spans="2:65" s="10" customFormat="1" ht="16.5" customHeight="1">
      <c r="B507" s="172"/>
      <c r="C507" s="173"/>
      <c r="D507" s="173"/>
      <c r="E507" s="174" t="s">
        <v>22</v>
      </c>
      <c r="F507" s="276" t="s">
        <v>755</v>
      </c>
      <c r="G507" s="277"/>
      <c r="H507" s="277"/>
      <c r="I507" s="277"/>
      <c r="J507" s="173"/>
      <c r="K507" s="175">
        <v>4.9800000000000004</v>
      </c>
      <c r="L507" s="173"/>
      <c r="M507" s="173"/>
      <c r="N507" s="173"/>
      <c r="O507" s="173"/>
      <c r="P507" s="173"/>
      <c r="Q507" s="173"/>
      <c r="R507" s="176"/>
      <c r="T507" s="177"/>
      <c r="U507" s="173"/>
      <c r="V507" s="173"/>
      <c r="W507" s="173"/>
      <c r="X507" s="173"/>
      <c r="Y507" s="173"/>
      <c r="Z507" s="173"/>
      <c r="AA507" s="178"/>
      <c r="AT507" s="179" t="s">
        <v>166</v>
      </c>
      <c r="AU507" s="179" t="s">
        <v>99</v>
      </c>
      <c r="AV507" s="10" t="s">
        <v>99</v>
      </c>
      <c r="AW507" s="10" t="s">
        <v>35</v>
      </c>
      <c r="AX507" s="10" t="s">
        <v>83</v>
      </c>
      <c r="AY507" s="179" t="s">
        <v>158</v>
      </c>
    </row>
    <row r="508" spans="2:65" s="1" customFormat="1" ht="25.5" customHeight="1">
      <c r="B508" s="38"/>
      <c r="C508" s="165" t="s">
        <v>756</v>
      </c>
      <c r="D508" s="165" t="s">
        <v>159</v>
      </c>
      <c r="E508" s="166" t="s">
        <v>757</v>
      </c>
      <c r="F508" s="272" t="s">
        <v>758</v>
      </c>
      <c r="G508" s="272"/>
      <c r="H508" s="272"/>
      <c r="I508" s="272"/>
      <c r="J508" s="167" t="s">
        <v>162</v>
      </c>
      <c r="K508" s="168">
        <v>15.407</v>
      </c>
      <c r="L508" s="273">
        <v>0</v>
      </c>
      <c r="M508" s="274"/>
      <c r="N508" s="275">
        <f>ROUND(L508*K508,2)</f>
        <v>0</v>
      </c>
      <c r="O508" s="275"/>
      <c r="P508" s="275"/>
      <c r="Q508" s="275"/>
      <c r="R508" s="40"/>
      <c r="T508" s="169" t="s">
        <v>22</v>
      </c>
      <c r="U508" s="47" t="s">
        <v>43</v>
      </c>
      <c r="V508" s="39"/>
      <c r="W508" s="170">
        <f>V508*K508</f>
        <v>0</v>
      </c>
      <c r="X508" s="170">
        <v>0</v>
      </c>
      <c r="Y508" s="170">
        <f>X508*K508</f>
        <v>0</v>
      </c>
      <c r="Z508" s="170">
        <v>6.3E-2</v>
      </c>
      <c r="AA508" s="171">
        <f>Z508*K508</f>
        <v>0.97064099999999998</v>
      </c>
      <c r="AR508" s="22" t="s">
        <v>163</v>
      </c>
      <c r="AT508" s="22" t="s">
        <v>159</v>
      </c>
      <c r="AU508" s="22" t="s">
        <v>99</v>
      </c>
      <c r="AY508" s="22" t="s">
        <v>158</v>
      </c>
      <c r="BE508" s="108">
        <f>IF(U508="základní",N508,0)</f>
        <v>0</v>
      </c>
      <c r="BF508" s="108">
        <f>IF(U508="snížená",N508,0)</f>
        <v>0</v>
      </c>
      <c r="BG508" s="108">
        <f>IF(U508="zákl. přenesená",N508,0)</f>
        <v>0</v>
      </c>
      <c r="BH508" s="108">
        <f>IF(U508="sníž. přenesená",N508,0)</f>
        <v>0</v>
      </c>
      <c r="BI508" s="108">
        <f>IF(U508="nulová",N508,0)</f>
        <v>0</v>
      </c>
      <c r="BJ508" s="22" t="s">
        <v>83</v>
      </c>
      <c r="BK508" s="108">
        <f>ROUND(L508*K508,2)</f>
        <v>0</v>
      </c>
      <c r="BL508" s="22" t="s">
        <v>163</v>
      </c>
      <c r="BM508" s="22" t="s">
        <v>759</v>
      </c>
    </row>
    <row r="509" spans="2:65" s="10" customFormat="1" ht="16.5" customHeight="1">
      <c r="B509" s="172"/>
      <c r="C509" s="173"/>
      <c r="D509" s="173"/>
      <c r="E509" s="174" t="s">
        <v>22</v>
      </c>
      <c r="F509" s="276" t="s">
        <v>760</v>
      </c>
      <c r="G509" s="277"/>
      <c r="H509" s="277"/>
      <c r="I509" s="277"/>
      <c r="J509" s="173"/>
      <c r="K509" s="175">
        <v>15.407</v>
      </c>
      <c r="L509" s="173"/>
      <c r="M509" s="173"/>
      <c r="N509" s="173"/>
      <c r="O509" s="173"/>
      <c r="P509" s="173"/>
      <c r="Q509" s="173"/>
      <c r="R509" s="176"/>
      <c r="T509" s="177"/>
      <c r="U509" s="173"/>
      <c r="V509" s="173"/>
      <c r="W509" s="173"/>
      <c r="X509" s="173"/>
      <c r="Y509" s="173"/>
      <c r="Z509" s="173"/>
      <c r="AA509" s="178"/>
      <c r="AT509" s="179" t="s">
        <v>166</v>
      </c>
      <c r="AU509" s="179" t="s">
        <v>99</v>
      </c>
      <c r="AV509" s="10" t="s">
        <v>99</v>
      </c>
      <c r="AW509" s="10" t="s">
        <v>35</v>
      </c>
      <c r="AX509" s="10" t="s">
        <v>83</v>
      </c>
      <c r="AY509" s="179" t="s">
        <v>158</v>
      </c>
    </row>
    <row r="510" spans="2:65" s="1" customFormat="1" ht="25.5" customHeight="1">
      <c r="B510" s="38"/>
      <c r="C510" s="165" t="s">
        <v>761</v>
      </c>
      <c r="D510" s="165" t="s">
        <v>159</v>
      </c>
      <c r="E510" s="166" t="s">
        <v>762</v>
      </c>
      <c r="F510" s="272" t="s">
        <v>763</v>
      </c>
      <c r="G510" s="272"/>
      <c r="H510" s="272"/>
      <c r="I510" s="272"/>
      <c r="J510" s="167" t="s">
        <v>175</v>
      </c>
      <c r="K510" s="168">
        <v>0.9</v>
      </c>
      <c r="L510" s="273">
        <v>0</v>
      </c>
      <c r="M510" s="274"/>
      <c r="N510" s="275">
        <f>ROUND(L510*K510,2)</f>
        <v>0</v>
      </c>
      <c r="O510" s="275"/>
      <c r="P510" s="275"/>
      <c r="Q510" s="275"/>
      <c r="R510" s="40"/>
      <c r="T510" s="169" t="s">
        <v>22</v>
      </c>
      <c r="U510" s="47" t="s">
        <v>43</v>
      </c>
      <c r="V510" s="39"/>
      <c r="W510" s="170">
        <f>V510*K510</f>
        <v>0</v>
      </c>
      <c r="X510" s="170">
        <v>0</v>
      </c>
      <c r="Y510" s="170">
        <f>X510*K510</f>
        <v>0</v>
      </c>
      <c r="Z510" s="170">
        <v>1.8</v>
      </c>
      <c r="AA510" s="171">
        <f>Z510*K510</f>
        <v>1.62</v>
      </c>
      <c r="AR510" s="22" t="s">
        <v>163</v>
      </c>
      <c r="AT510" s="22" t="s">
        <v>159</v>
      </c>
      <c r="AU510" s="22" t="s">
        <v>99</v>
      </c>
      <c r="AY510" s="22" t="s">
        <v>158</v>
      </c>
      <c r="BE510" s="108">
        <f>IF(U510="základní",N510,0)</f>
        <v>0</v>
      </c>
      <c r="BF510" s="108">
        <f>IF(U510="snížená",N510,0)</f>
        <v>0</v>
      </c>
      <c r="BG510" s="108">
        <f>IF(U510="zákl. přenesená",N510,0)</f>
        <v>0</v>
      </c>
      <c r="BH510" s="108">
        <f>IF(U510="sníž. přenesená",N510,0)</f>
        <v>0</v>
      </c>
      <c r="BI510" s="108">
        <f>IF(U510="nulová",N510,0)</f>
        <v>0</v>
      </c>
      <c r="BJ510" s="22" t="s">
        <v>83</v>
      </c>
      <c r="BK510" s="108">
        <f>ROUND(L510*K510,2)</f>
        <v>0</v>
      </c>
      <c r="BL510" s="22" t="s">
        <v>163</v>
      </c>
      <c r="BM510" s="22" t="s">
        <v>764</v>
      </c>
    </row>
    <row r="511" spans="2:65" s="12" customFormat="1" ht="16.5" customHeight="1">
      <c r="B511" s="188"/>
      <c r="C511" s="189"/>
      <c r="D511" s="189"/>
      <c r="E511" s="190" t="s">
        <v>22</v>
      </c>
      <c r="F511" s="282" t="s">
        <v>765</v>
      </c>
      <c r="G511" s="283"/>
      <c r="H511" s="283"/>
      <c r="I511" s="283"/>
      <c r="J511" s="189"/>
      <c r="K511" s="190" t="s">
        <v>22</v>
      </c>
      <c r="L511" s="189"/>
      <c r="M511" s="189"/>
      <c r="N511" s="189"/>
      <c r="O511" s="189"/>
      <c r="P511" s="189"/>
      <c r="Q511" s="189"/>
      <c r="R511" s="191"/>
      <c r="T511" s="192"/>
      <c r="U511" s="189"/>
      <c r="V511" s="189"/>
      <c r="W511" s="189"/>
      <c r="X511" s="189"/>
      <c r="Y511" s="189"/>
      <c r="Z511" s="189"/>
      <c r="AA511" s="193"/>
      <c r="AT511" s="194" t="s">
        <v>166</v>
      </c>
      <c r="AU511" s="194" t="s">
        <v>99</v>
      </c>
      <c r="AV511" s="12" t="s">
        <v>83</v>
      </c>
      <c r="AW511" s="12" t="s">
        <v>35</v>
      </c>
      <c r="AX511" s="12" t="s">
        <v>78</v>
      </c>
      <c r="AY511" s="194" t="s">
        <v>158</v>
      </c>
    </row>
    <row r="512" spans="2:65" s="10" customFormat="1" ht="16.5" customHeight="1">
      <c r="B512" s="172"/>
      <c r="C512" s="173"/>
      <c r="D512" s="173"/>
      <c r="E512" s="174" t="s">
        <v>22</v>
      </c>
      <c r="F512" s="278" t="s">
        <v>264</v>
      </c>
      <c r="G512" s="279"/>
      <c r="H512" s="279"/>
      <c r="I512" s="279"/>
      <c r="J512" s="173"/>
      <c r="K512" s="175">
        <v>0.375</v>
      </c>
      <c r="L512" s="173"/>
      <c r="M512" s="173"/>
      <c r="N512" s="173"/>
      <c r="O512" s="173"/>
      <c r="P512" s="173"/>
      <c r="Q512" s="173"/>
      <c r="R512" s="176"/>
      <c r="T512" s="177"/>
      <c r="U512" s="173"/>
      <c r="V512" s="173"/>
      <c r="W512" s="173"/>
      <c r="X512" s="173"/>
      <c r="Y512" s="173"/>
      <c r="Z512" s="173"/>
      <c r="AA512" s="178"/>
      <c r="AT512" s="179" t="s">
        <v>166</v>
      </c>
      <c r="AU512" s="179" t="s">
        <v>99</v>
      </c>
      <c r="AV512" s="10" t="s">
        <v>99</v>
      </c>
      <c r="AW512" s="10" t="s">
        <v>35</v>
      </c>
      <c r="AX512" s="10" t="s">
        <v>78</v>
      </c>
      <c r="AY512" s="179" t="s">
        <v>158</v>
      </c>
    </row>
    <row r="513" spans="2:65" s="10" customFormat="1" ht="16.5" customHeight="1">
      <c r="B513" s="172"/>
      <c r="C513" s="173"/>
      <c r="D513" s="173"/>
      <c r="E513" s="174" t="s">
        <v>22</v>
      </c>
      <c r="F513" s="278" t="s">
        <v>265</v>
      </c>
      <c r="G513" s="279"/>
      <c r="H513" s="279"/>
      <c r="I513" s="279"/>
      <c r="J513" s="173"/>
      <c r="K513" s="175">
        <v>0.52500000000000002</v>
      </c>
      <c r="L513" s="173"/>
      <c r="M513" s="173"/>
      <c r="N513" s="173"/>
      <c r="O513" s="173"/>
      <c r="P513" s="173"/>
      <c r="Q513" s="173"/>
      <c r="R513" s="176"/>
      <c r="T513" s="177"/>
      <c r="U513" s="173"/>
      <c r="V513" s="173"/>
      <c r="W513" s="173"/>
      <c r="X513" s="173"/>
      <c r="Y513" s="173"/>
      <c r="Z513" s="173"/>
      <c r="AA513" s="178"/>
      <c r="AT513" s="179" t="s">
        <v>166</v>
      </c>
      <c r="AU513" s="179" t="s">
        <v>99</v>
      </c>
      <c r="AV513" s="10" t="s">
        <v>99</v>
      </c>
      <c r="AW513" s="10" t="s">
        <v>35</v>
      </c>
      <c r="AX513" s="10" t="s">
        <v>78</v>
      </c>
      <c r="AY513" s="179" t="s">
        <v>158</v>
      </c>
    </row>
    <row r="514" spans="2:65" s="11" customFormat="1" ht="16.5" customHeight="1">
      <c r="B514" s="180"/>
      <c r="C514" s="181"/>
      <c r="D514" s="181"/>
      <c r="E514" s="182" t="s">
        <v>22</v>
      </c>
      <c r="F514" s="280" t="s">
        <v>168</v>
      </c>
      <c r="G514" s="281"/>
      <c r="H514" s="281"/>
      <c r="I514" s="281"/>
      <c r="J514" s="181"/>
      <c r="K514" s="183">
        <v>0.9</v>
      </c>
      <c r="L514" s="181"/>
      <c r="M514" s="181"/>
      <c r="N514" s="181"/>
      <c r="O514" s="181"/>
      <c r="P514" s="181"/>
      <c r="Q514" s="181"/>
      <c r="R514" s="184"/>
      <c r="T514" s="185"/>
      <c r="U514" s="181"/>
      <c r="V514" s="181"/>
      <c r="W514" s="181"/>
      <c r="X514" s="181"/>
      <c r="Y514" s="181"/>
      <c r="Z514" s="181"/>
      <c r="AA514" s="186"/>
      <c r="AT514" s="187" t="s">
        <v>166</v>
      </c>
      <c r="AU514" s="187" t="s">
        <v>99</v>
      </c>
      <c r="AV514" s="11" t="s">
        <v>163</v>
      </c>
      <c r="AW514" s="11" t="s">
        <v>35</v>
      </c>
      <c r="AX514" s="11" t="s">
        <v>83</v>
      </c>
      <c r="AY514" s="187" t="s">
        <v>158</v>
      </c>
    </row>
    <row r="515" spans="2:65" s="1" customFormat="1" ht="25.5" customHeight="1">
      <c r="B515" s="38"/>
      <c r="C515" s="165" t="s">
        <v>766</v>
      </c>
      <c r="D515" s="165" t="s">
        <v>159</v>
      </c>
      <c r="E515" s="166" t="s">
        <v>767</v>
      </c>
      <c r="F515" s="272" t="s">
        <v>768</v>
      </c>
      <c r="G515" s="272"/>
      <c r="H515" s="272"/>
      <c r="I515" s="272"/>
      <c r="J515" s="167" t="s">
        <v>175</v>
      </c>
      <c r="K515" s="168">
        <v>1.623</v>
      </c>
      <c r="L515" s="273">
        <v>0</v>
      </c>
      <c r="M515" s="274"/>
      <c r="N515" s="275">
        <f>ROUND(L515*K515,2)</f>
        <v>0</v>
      </c>
      <c r="O515" s="275"/>
      <c r="P515" s="275"/>
      <c r="Q515" s="275"/>
      <c r="R515" s="40"/>
      <c r="T515" s="169" t="s">
        <v>22</v>
      </c>
      <c r="U515" s="47" t="s">
        <v>43</v>
      </c>
      <c r="V515" s="39"/>
      <c r="W515" s="170">
        <f>V515*K515</f>
        <v>0</v>
      </c>
      <c r="X515" s="170">
        <v>0</v>
      </c>
      <c r="Y515" s="170">
        <f>X515*K515</f>
        <v>0</v>
      </c>
      <c r="Z515" s="170">
        <v>1.8</v>
      </c>
      <c r="AA515" s="171">
        <f>Z515*K515</f>
        <v>2.9214000000000002</v>
      </c>
      <c r="AR515" s="22" t="s">
        <v>163</v>
      </c>
      <c r="AT515" s="22" t="s">
        <v>159</v>
      </c>
      <c r="AU515" s="22" t="s">
        <v>99</v>
      </c>
      <c r="AY515" s="22" t="s">
        <v>158</v>
      </c>
      <c r="BE515" s="108">
        <f>IF(U515="základní",N515,0)</f>
        <v>0</v>
      </c>
      <c r="BF515" s="108">
        <f>IF(U515="snížená",N515,0)</f>
        <v>0</v>
      </c>
      <c r="BG515" s="108">
        <f>IF(U515="zákl. přenesená",N515,0)</f>
        <v>0</v>
      </c>
      <c r="BH515" s="108">
        <f>IF(U515="sníž. přenesená",N515,0)</f>
        <v>0</v>
      </c>
      <c r="BI515" s="108">
        <f>IF(U515="nulová",N515,0)</f>
        <v>0</v>
      </c>
      <c r="BJ515" s="22" t="s">
        <v>83</v>
      </c>
      <c r="BK515" s="108">
        <f>ROUND(L515*K515,2)</f>
        <v>0</v>
      </c>
      <c r="BL515" s="22" t="s">
        <v>163</v>
      </c>
      <c r="BM515" s="22" t="s">
        <v>769</v>
      </c>
    </row>
    <row r="516" spans="2:65" s="12" customFormat="1" ht="16.5" customHeight="1">
      <c r="B516" s="188"/>
      <c r="C516" s="189"/>
      <c r="D516" s="189"/>
      <c r="E516" s="190" t="s">
        <v>22</v>
      </c>
      <c r="F516" s="282" t="s">
        <v>695</v>
      </c>
      <c r="G516" s="283"/>
      <c r="H516" s="283"/>
      <c r="I516" s="283"/>
      <c r="J516" s="189"/>
      <c r="K516" s="190" t="s">
        <v>22</v>
      </c>
      <c r="L516" s="189"/>
      <c r="M516" s="189"/>
      <c r="N516" s="189"/>
      <c r="O516" s="189"/>
      <c r="P516" s="189"/>
      <c r="Q516" s="189"/>
      <c r="R516" s="191"/>
      <c r="T516" s="192"/>
      <c r="U516" s="189"/>
      <c r="V516" s="189"/>
      <c r="W516" s="189"/>
      <c r="X516" s="189"/>
      <c r="Y516" s="189"/>
      <c r="Z516" s="189"/>
      <c r="AA516" s="193"/>
      <c r="AT516" s="194" t="s">
        <v>166</v>
      </c>
      <c r="AU516" s="194" t="s">
        <v>99</v>
      </c>
      <c r="AV516" s="12" t="s">
        <v>83</v>
      </c>
      <c r="AW516" s="12" t="s">
        <v>35</v>
      </c>
      <c r="AX516" s="12" t="s">
        <v>78</v>
      </c>
      <c r="AY516" s="194" t="s">
        <v>158</v>
      </c>
    </row>
    <row r="517" spans="2:65" s="10" customFormat="1" ht="16.5" customHeight="1">
      <c r="B517" s="172"/>
      <c r="C517" s="173"/>
      <c r="D517" s="173"/>
      <c r="E517" s="174" t="s">
        <v>22</v>
      </c>
      <c r="F517" s="278" t="s">
        <v>770</v>
      </c>
      <c r="G517" s="279"/>
      <c r="H517" s="279"/>
      <c r="I517" s="279"/>
      <c r="J517" s="173"/>
      <c r="K517" s="175">
        <v>1.623</v>
      </c>
      <c r="L517" s="173"/>
      <c r="M517" s="173"/>
      <c r="N517" s="173"/>
      <c r="O517" s="173"/>
      <c r="P517" s="173"/>
      <c r="Q517" s="173"/>
      <c r="R517" s="176"/>
      <c r="T517" s="177"/>
      <c r="U517" s="173"/>
      <c r="V517" s="173"/>
      <c r="W517" s="173"/>
      <c r="X517" s="173"/>
      <c r="Y517" s="173"/>
      <c r="Z517" s="173"/>
      <c r="AA517" s="178"/>
      <c r="AT517" s="179" t="s">
        <v>166</v>
      </c>
      <c r="AU517" s="179" t="s">
        <v>99</v>
      </c>
      <c r="AV517" s="10" t="s">
        <v>99</v>
      </c>
      <c r="AW517" s="10" t="s">
        <v>35</v>
      </c>
      <c r="AX517" s="10" t="s">
        <v>83</v>
      </c>
      <c r="AY517" s="179" t="s">
        <v>158</v>
      </c>
    </row>
    <row r="518" spans="2:65" s="1" customFormat="1" ht="25.5" customHeight="1">
      <c r="B518" s="38"/>
      <c r="C518" s="165" t="s">
        <v>771</v>
      </c>
      <c r="D518" s="165" t="s">
        <v>159</v>
      </c>
      <c r="E518" s="166" t="s">
        <v>772</v>
      </c>
      <c r="F518" s="272" t="s">
        <v>773</v>
      </c>
      <c r="G518" s="272"/>
      <c r="H518" s="272"/>
      <c r="I518" s="272"/>
      <c r="J518" s="167" t="s">
        <v>296</v>
      </c>
      <c r="K518" s="168">
        <v>7.5</v>
      </c>
      <c r="L518" s="273">
        <v>0</v>
      </c>
      <c r="M518" s="274"/>
      <c r="N518" s="275">
        <f>ROUND(L518*K518,2)</f>
        <v>0</v>
      </c>
      <c r="O518" s="275"/>
      <c r="P518" s="275"/>
      <c r="Q518" s="275"/>
      <c r="R518" s="40"/>
      <c r="T518" s="169" t="s">
        <v>22</v>
      </c>
      <c r="U518" s="47" t="s">
        <v>43</v>
      </c>
      <c r="V518" s="39"/>
      <c r="W518" s="170">
        <f>V518*K518</f>
        <v>0</v>
      </c>
      <c r="X518" s="170">
        <v>0</v>
      </c>
      <c r="Y518" s="170">
        <f>X518*K518</f>
        <v>0</v>
      </c>
      <c r="Z518" s="170">
        <v>5.3999999999999999E-2</v>
      </c>
      <c r="AA518" s="171">
        <f>Z518*K518</f>
        <v>0.40499999999999997</v>
      </c>
      <c r="AR518" s="22" t="s">
        <v>163</v>
      </c>
      <c r="AT518" s="22" t="s">
        <v>159</v>
      </c>
      <c r="AU518" s="22" t="s">
        <v>99</v>
      </c>
      <c r="AY518" s="22" t="s">
        <v>158</v>
      </c>
      <c r="BE518" s="108">
        <f>IF(U518="základní",N518,0)</f>
        <v>0</v>
      </c>
      <c r="BF518" s="108">
        <f>IF(U518="snížená",N518,0)</f>
        <v>0</v>
      </c>
      <c r="BG518" s="108">
        <f>IF(U518="zákl. přenesená",N518,0)</f>
        <v>0</v>
      </c>
      <c r="BH518" s="108">
        <f>IF(U518="sníž. přenesená",N518,0)</f>
        <v>0</v>
      </c>
      <c r="BI518" s="108">
        <f>IF(U518="nulová",N518,0)</f>
        <v>0</v>
      </c>
      <c r="BJ518" s="22" t="s">
        <v>83</v>
      </c>
      <c r="BK518" s="108">
        <f>ROUND(L518*K518,2)</f>
        <v>0</v>
      </c>
      <c r="BL518" s="22" t="s">
        <v>163</v>
      </c>
      <c r="BM518" s="22" t="s">
        <v>774</v>
      </c>
    </row>
    <row r="519" spans="2:65" s="12" customFormat="1" ht="16.5" customHeight="1">
      <c r="B519" s="188"/>
      <c r="C519" s="189"/>
      <c r="D519" s="189"/>
      <c r="E519" s="190" t="s">
        <v>22</v>
      </c>
      <c r="F519" s="282" t="s">
        <v>775</v>
      </c>
      <c r="G519" s="283"/>
      <c r="H519" s="283"/>
      <c r="I519" s="283"/>
      <c r="J519" s="189"/>
      <c r="K519" s="190" t="s">
        <v>22</v>
      </c>
      <c r="L519" s="189"/>
      <c r="M519" s="189"/>
      <c r="N519" s="189"/>
      <c r="O519" s="189"/>
      <c r="P519" s="189"/>
      <c r="Q519" s="189"/>
      <c r="R519" s="191"/>
      <c r="T519" s="192"/>
      <c r="U519" s="189"/>
      <c r="V519" s="189"/>
      <c r="W519" s="189"/>
      <c r="X519" s="189"/>
      <c r="Y519" s="189"/>
      <c r="Z519" s="189"/>
      <c r="AA519" s="193"/>
      <c r="AT519" s="194" t="s">
        <v>166</v>
      </c>
      <c r="AU519" s="194" t="s">
        <v>99</v>
      </c>
      <c r="AV519" s="12" t="s">
        <v>83</v>
      </c>
      <c r="AW519" s="12" t="s">
        <v>35</v>
      </c>
      <c r="AX519" s="12" t="s">
        <v>78</v>
      </c>
      <c r="AY519" s="194" t="s">
        <v>158</v>
      </c>
    </row>
    <row r="520" spans="2:65" s="10" customFormat="1" ht="16.5" customHeight="1">
      <c r="B520" s="172"/>
      <c r="C520" s="173"/>
      <c r="D520" s="173"/>
      <c r="E520" s="174" t="s">
        <v>22</v>
      </c>
      <c r="F520" s="278" t="s">
        <v>776</v>
      </c>
      <c r="G520" s="279"/>
      <c r="H520" s="279"/>
      <c r="I520" s="279"/>
      <c r="J520" s="173"/>
      <c r="K520" s="175">
        <v>2.5</v>
      </c>
      <c r="L520" s="173"/>
      <c r="M520" s="173"/>
      <c r="N520" s="173"/>
      <c r="O520" s="173"/>
      <c r="P520" s="173"/>
      <c r="Q520" s="173"/>
      <c r="R520" s="176"/>
      <c r="T520" s="177"/>
      <c r="U520" s="173"/>
      <c r="V520" s="173"/>
      <c r="W520" s="173"/>
      <c r="X520" s="173"/>
      <c r="Y520" s="173"/>
      <c r="Z520" s="173"/>
      <c r="AA520" s="178"/>
      <c r="AT520" s="179" t="s">
        <v>166</v>
      </c>
      <c r="AU520" s="179" t="s">
        <v>99</v>
      </c>
      <c r="AV520" s="10" t="s">
        <v>99</v>
      </c>
      <c r="AW520" s="10" t="s">
        <v>35</v>
      </c>
      <c r="AX520" s="10" t="s">
        <v>78</v>
      </c>
      <c r="AY520" s="179" t="s">
        <v>158</v>
      </c>
    </row>
    <row r="521" spans="2:65" s="10" customFormat="1" ht="16.5" customHeight="1">
      <c r="B521" s="172"/>
      <c r="C521" s="173"/>
      <c r="D521" s="173"/>
      <c r="E521" s="174" t="s">
        <v>22</v>
      </c>
      <c r="F521" s="278" t="s">
        <v>777</v>
      </c>
      <c r="G521" s="279"/>
      <c r="H521" s="279"/>
      <c r="I521" s="279"/>
      <c r="J521" s="173"/>
      <c r="K521" s="175">
        <v>5</v>
      </c>
      <c r="L521" s="173"/>
      <c r="M521" s="173"/>
      <c r="N521" s="173"/>
      <c r="O521" s="173"/>
      <c r="P521" s="173"/>
      <c r="Q521" s="173"/>
      <c r="R521" s="176"/>
      <c r="T521" s="177"/>
      <c r="U521" s="173"/>
      <c r="V521" s="173"/>
      <c r="W521" s="173"/>
      <c r="X521" s="173"/>
      <c r="Y521" s="173"/>
      <c r="Z521" s="173"/>
      <c r="AA521" s="178"/>
      <c r="AT521" s="179" t="s">
        <v>166</v>
      </c>
      <c r="AU521" s="179" t="s">
        <v>99</v>
      </c>
      <c r="AV521" s="10" t="s">
        <v>99</v>
      </c>
      <c r="AW521" s="10" t="s">
        <v>35</v>
      </c>
      <c r="AX521" s="10" t="s">
        <v>78</v>
      </c>
      <c r="AY521" s="179" t="s">
        <v>158</v>
      </c>
    </row>
    <row r="522" spans="2:65" s="11" customFormat="1" ht="16.5" customHeight="1">
      <c r="B522" s="180"/>
      <c r="C522" s="181"/>
      <c r="D522" s="181"/>
      <c r="E522" s="182" t="s">
        <v>22</v>
      </c>
      <c r="F522" s="280" t="s">
        <v>168</v>
      </c>
      <c r="G522" s="281"/>
      <c r="H522" s="281"/>
      <c r="I522" s="281"/>
      <c r="J522" s="181"/>
      <c r="K522" s="183">
        <v>7.5</v>
      </c>
      <c r="L522" s="181"/>
      <c r="M522" s="181"/>
      <c r="N522" s="181"/>
      <c r="O522" s="181"/>
      <c r="P522" s="181"/>
      <c r="Q522" s="181"/>
      <c r="R522" s="184"/>
      <c r="T522" s="185"/>
      <c r="U522" s="181"/>
      <c r="V522" s="181"/>
      <c r="W522" s="181"/>
      <c r="X522" s="181"/>
      <c r="Y522" s="181"/>
      <c r="Z522" s="181"/>
      <c r="AA522" s="186"/>
      <c r="AT522" s="187" t="s">
        <v>166</v>
      </c>
      <c r="AU522" s="187" t="s">
        <v>99</v>
      </c>
      <c r="AV522" s="11" t="s">
        <v>163</v>
      </c>
      <c r="AW522" s="11" t="s">
        <v>35</v>
      </c>
      <c r="AX522" s="11" t="s">
        <v>83</v>
      </c>
      <c r="AY522" s="187" t="s">
        <v>158</v>
      </c>
    </row>
    <row r="523" spans="2:65" s="1" customFormat="1" ht="38.25" customHeight="1">
      <c r="B523" s="38"/>
      <c r="C523" s="165" t="s">
        <v>778</v>
      </c>
      <c r="D523" s="165" t="s">
        <v>159</v>
      </c>
      <c r="E523" s="166" t="s">
        <v>779</v>
      </c>
      <c r="F523" s="272" t="s">
        <v>780</v>
      </c>
      <c r="G523" s="272"/>
      <c r="H523" s="272"/>
      <c r="I523" s="272"/>
      <c r="J523" s="167" t="s">
        <v>296</v>
      </c>
      <c r="K523" s="168">
        <v>5.0999999999999996</v>
      </c>
      <c r="L523" s="273">
        <v>0</v>
      </c>
      <c r="M523" s="274"/>
      <c r="N523" s="275">
        <f>ROUND(L523*K523,2)</f>
        <v>0</v>
      </c>
      <c r="O523" s="275"/>
      <c r="P523" s="275"/>
      <c r="Q523" s="275"/>
      <c r="R523" s="40"/>
      <c r="T523" s="169" t="s">
        <v>22</v>
      </c>
      <c r="U523" s="47" t="s">
        <v>43</v>
      </c>
      <c r="V523" s="39"/>
      <c r="W523" s="170">
        <f>V523*K523</f>
        <v>0</v>
      </c>
      <c r="X523" s="170">
        <v>0</v>
      </c>
      <c r="Y523" s="170">
        <f>X523*K523</f>
        <v>0</v>
      </c>
      <c r="Z523" s="170">
        <v>6.5000000000000002E-2</v>
      </c>
      <c r="AA523" s="171">
        <f>Z523*K523</f>
        <v>0.33149999999999996</v>
      </c>
      <c r="AR523" s="22" t="s">
        <v>163</v>
      </c>
      <c r="AT523" s="22" t="s">
        <v>159</v>
      </c>
      <c r="AU523" s="22" t="s">
        <v>99</v>
      </c>
      <c r="AY523" s="22" t="s">
        <v>158</v>
      </c>
      <c r="BE523" s="108">
        <f>IF(U523="základní",N523,0)</f>
        <v>0</v>
      </c>
      <c r="BF523" s="108">
        <f>IF(U523="snížená",N523,0)</f>
        <v>0</v>
      </c>
      <c r="BG523" s="108">
        <f>IF(U523="zákl. přenesená",N523,0)</f>
        <v>0</v>
      </c>
      <c r="BH523" s="108">
        <f>IF(U523="sníž. přenesená",N523,0)</f>
        <v>0</v>
      </c>
      <c r="BI523" s="108">
        <f>IF(U523="nulová",N523,0)</f>
        <v>0</v>
      </c>
      <c r="BJ523" s="22" t="s">
        <v>83</v>
      </c>
      <c r="BK523" s="108">
        <f>ROUND(L523*K523,2)</f>
        <v>0</v>
      </c>
      <c r="BL523" s="22" t="s">
        <v>163</v>
      </c>
      <c r="BM523" s="22" t="s">
        <v>781</v>
      </c>
    </row>
    <row r="524" spans="2:65" s="12" customFormat="1" ht="16.5" customHeight="1">
      <c r="B524" s="188"/>
      <c r="C524" s="189"/>
      <c r="D524" s="189"/>
      <c r="E524" s="190" t="s">
        <v>22</v>
      </c>
      <c r="F524" s="282" t="s">
        <v>782</v>
      </c>
      <c r="G524" s="283"/>
      <c r="H524" s="283"/>
      <c r="I524" s="283"/>
      <c r="J524" s="189"/>
      <c r="K524" s="190" t="s">
        <v>22</v>
      </c>
      <c r="L524" s="189"/>
      <c r="M524" s="189"/>
      <c r="N524" s="189"/>
      <c r="O524" s="189"/>
      <c r="P524" s="189"/>
      <c r="Q524" s="189"/>
      <c r="R524" s="191"/>
      <c r="T524" s="192"/>
      <c r="U524" s="189"/>
      <c r="V524" s="189"/>
      <c r="W524" s="189"/>
      <c r="X524" s="189"/>
      <c r="Y524" s="189"/>
      <c r="Z524" s="189"/>
      <c r="AA524" s="193"/>
      <c r="AT524" s="194" t="s">
        <v>166</v>
      </c>
      <c r="AU524" s="194" t="s">
        <v>99</v>
      </c>
      <c r="AV524" s="12" t="s">
        <v>83</v>
      </c>
      <c r="AW524" s="12" t="s">
        <v>35</v>
      </c>
      <c r="AX524" s="12" t="s">
        <v>78</v>
      </c>
      <c r="AY524" s="194" t="s">
        <v>158</v>
      </c>
    </row>
    <row r="525" spans="2:65" s="10" customFormat="1" ht="16.5" customHeight="1">
      <c r="B525" s="172"/>
      <c r="C525" s="173"/>
      <c r="D525" s="173"/>
      <c r="E525" s="174" t="s">
        <v>22</v>
      </c>
      <c r="F525" s="278" t="s">
        <v>783</v>
      </c>
      <c r="G525" s="279"/>
      <c r="H525" s="279"/>
      <c r="I525" s="279"/>
      <c r="J525" s="173"/>
      <c r="K525" s="175">
        <v>5.0999999999999996</v>
      </c>
      <c r="L525" s="173"/>
      <c r="M525" s="173"/>
      <c r="N525" s="173"/>
      <c r="O525" s="173"/>
      <c r="P525" s="173"/>
      <c r="Q525" s="173"/>
      <c r="R525" s="176"/>
      <c r="T525" s="177"/>
      <c r="U525" s="173"/>
      <c r="V525" s="173"/>
      <c r="W525" s="173"/>
      <c r="X525" s="173"/>
      <c r="Y525" s="173"/>
      <c r="Z525" s="173"/>
      <c r="AA525" s="178"/>
      <c r="AT525" s="179" t="s">
        <v>166</v>
      </c>
      <c r="AU525" s="179" t="s">
        <v>99</v>
      </c>
      <c r="AV525" s="10" t="s">
        <v>99</v>
      </c>
      <c r="AW525" s="10" t="s">
        <v>35</v>
      </c>
      <c r="AX525" s="10" t="s">
        <v>83</v>
      </c>
      <c r="AY525" s="179" t="s">
        <v>158</v>
      </c>
    </row>
    <row r="526" spans="2:65" s="1" customFormat="1" ht="38.25" customHeight="1">
      <c r="B526" s="38"/>
      <c r="C526" s="165" t="s">
        <v>784</v>
      </c>
      <c r="D526" s="165" t="s">
        <v>159</v>
      </c>
      <c r="E526" s="166" t="s">
        <v>785</v>
      </c>
      <c r="F526" s="272" t="s">
        <v>786</v>
      </c>
      <c r="G526" s="272"/>
      <c r="H526" s="272"/>
      <c r="I526" s="272"/>
      <c r="J526" s="167" t="s">
        <v>162</v>
      </c>
      <c r="K526" s="168">
        <v>209.95</v>
      </c>
      <c r="L526" s="273">
        <v>0</v>
      </c>
      <c r="M526" s="274"/>
      <c r="N526" s="275">
        <f>ROUND(L526*K526,2)</f>
        <v>0</v>
      </c>
      <c r="O526" s="275"/>
      <c r="P526" s="275"/>
      <c r="Q526" s="275"/>
      <c r="R526" s="40"/>
      <c r="T526" s="169" t="s">
        <v>22</v>
      </c>
      <c r="U526" s="47" t="s">
        <v>43</v>
      </c>
      <c r="V526" s="39"/>
      <c r="W526" s="170">
        <f>V526*K526</f>
        <v>0</v>
      </c>
      <c r="X526" s="170">
        <v>0</v>
      </c>
      <c r="Y526" s="170">
        <f>X526*K526</f>
        <v>0</v>
      </c>
      <c r="Z526" s="170">
        <v>0.01</v>
      </c>
      <c r="AA526" s="171">
        <f>Z526*K526</f>
        <v>2.0994999999999999</v>
      </c>
      <c r="AR526" s="22" t="s">
        <v>163</v>
      </c>
      <c r="AT526" s="22" t="s">
        <v>159</v>
      </c>
      <c r="AU526" s="22" t="s">
        <v>99</v>
      </c>
      <c r="AY526" s="22" t="s">
        <v>158</v>
      </c>
      <c r="BE526" s="108">
        <f>IF(U526="základní",N526,0)</f>
        <v>0</v>
      </c>
      <c r="BF526" s="108">
        <f>IF(U526="snížená",N526,0)</f>
        <v>0</v>
      </c>
      <c r="BG526" s="108">
        <f>IF(U526="zákl. přenesená",N526,0)</f>
        <v>0</v>
      </c>
      <c r="BH526" s="108">
        <f>IF(U526="sníž. přenesená",N526,0)</f>
        <v>0</v>
      </c>
      <c r="BI526" s="108">
        <f>IF(U526="nulová",N526,0)</f>
        <v>0</v>
      </c>
      <c r="BJ526" s="22" t="s">
        <v>83</v>
      </c>
      <c r="BK526" s="108">
        <f>ROUND(L526*K526,2)</f>
        <v>0</v>
      </c>
      <c r="BL526" s="22" t="s">
        <v>163</v>
      </c>
      <c r="BM526" s="22" t="s">
        <v>787</v>
      </c>
    </row>
    <row r="527" spans="2:65" s="12" customFormat="1" ht="16.5" customHeight="1">
      <c r="B527" s="188"/>
      <c r="C527" s="189"/>
      <c r="D527" s="189"/>
      <c r="E527" s="190" t="s">
        <v>22</v>
      </c>
      <c r="F527" s="282" t="s">
        <v>331</v>
      </c>
      <c r="G527" s="283"/>
      <c r="H527" s="283"/>
      <c r="I527" s="283"/>
      <c r="J527" s="189"/>
      <c r="K527" s="190" t="s">
        <v>22</v>
      </c>
      <c r="L527" s="189"/>
      <c r="M527" s="189"/>
      <c r="N527" s="189"/>
      <c r="O527" s="189"/>
      <c r="P527" s="189"/>
      <c r="Q527" s="189"/>
      <c r="R527" s="191"/>
      <c r="T527" s="192"/>
      <c r="U527" s="189"/>
      <c r="V527" s="189"/>
      <c r="W527" s="189"/>
      <c r="X527" s="189"/>
      <c r="Y527" s="189"/>
      <c r="Z527" s="189"/>
      <c r="AA527" s="193"/>
      <c r="AT527" s="194" t="s">
        <v>166</v>
      </c>
      <c r="AU527" s="194" t="s">
        <v>99</v>
      </c>
      <c r="AV527" s="12" t="s">
        <v>83</v>
      </c>
      <c r="AW527" s="12" t="s">
        <v>35</v>
      </c>
      <c r="AX527" s="12" t="s">
        <v>78</v>
      </c>
      <c r="AY527" s="194" t="s">
        <v>158</v>
      </c>
    </row>
    <row r="528" spans="2:65" s="10" customFormat="1" ht="16.5" customHeight="1">
      <c r="B528" s="172"/>
      <c r="C528" s="173"/>
      <c r="D528" s="173"/>
      <c r="E528" s="174" t="s">
        <v>22</v>
      </c>
      <c r="F528" s="278" t="s">
        <v>332</v>
      </c>
      <c r="G528" s="279"/>
      <c r="H528" s="279"/>
      <c r="I528" s="279"/>
      <c r="J528" s="173"/>
      <c r="K528" s="175">
        <v>124.44</v>
      </c>
      <c r="L528" s="173"/>
      <c r="M528" s="173"/>
      <c r="N528" s="173"/>
      <c r="O528" s="173"/>
      <c r="P528" s="173"/>
      <c r="Q528" s="173"/>
      <c r="R528" s="176"/>
      <c r="T528" s="177"/>
      <c r="U528" s="173"/>
      <c r="V528" s="173"/>
      <c r="W528" s="173"/>
      <c r="X528" s="173"/>
      <c r="Y528" s="173"/>
      <c r="Z528" s="173"/>
      <c r="AA528" s="178"/>
      <c r="AT528" s="179" t="s">
        <v>166</v>
      </c>
      <c r="AU528" s="179" t="s">
        <v>99</v>
      </c>
      <c r="AV528" s="10" t="s">
        <v>99</v>
      </c>
      <c r="AW528" s="10" t="s">
        <v>35</v>
      </c>
      <c r="AX528" s="10" t="s">
        <v>78</v>
      </c>
      <c r="AY528" s="179" t="s">
        <v>158</v>
      </c>
    </row>
    <row r="529" spans="2:65" s="12" customFormat="1" ht="16.5" customHeight="1">
      <c r="B529" s="188"/>
      <c r="C529" s="189"/>
      <c r="D529" s="189"/>
      <c r="E529" s="190" t="s">
        <v>22</v>
      </c>
      <c r="F529" s="284" t="s">
        <v>333</v>
      </c>
      <c r="G529" s="285"/>
      <c r="H529" s="285"/>
      <c r="I529" s="285"/>
      <c r="J529" s="189"/>
      <c r="K529" s="190" t="s">
        <v>22</v>
      </c>
      <c r="L529" s="189"/>
      <c r="M529" s="189"/>
      <c r="N529" s="189"/>
      <c r="O529" s="189"/>
      <c r="P529" s="189"/>
      <c r="Q529" s="189"/>
      <c r="R529" s="191"/>
      <c r="T529" s="192"/>
      <c r="U529" s="189"/>
      <c r="V529" s="189"/>
      <c r="W529" s="189"/>
      <c r="X529" s="189"/>
      <c r="Y529" s="189"/>
      <c r="Z529" s="189"/>
      <c r="AA529" s="193"/>
      <c r="AT529" s="194" t="s">
        <v>166</v>
      </c>
      <c r="AU529" s="194" t="s">
        <v>99</v>
      </c>
      <c r="AV529" s="12" t="s">
        <v>83</v>
      </c>
      <c r="AW529" s="12" t="s">
        <v>35</v>
      </c>
      <c r="AX529" s="12" t="s">
        <v>78</v>
      </c>
      <c r="AY529" s="194" t="s">
        <v>158</v>
      </c>
    </row>
    <row r="530" spans="2:65" s="10" customFormat="1" ht="16.5" customHeight="1">
      <c r="B530" s="172"/>
      <c r="C530" s="173"/>
      <c r="D530" s="173"/>
      <c r="E530" s="174" t="s">
        <v>22</v>
      </c>
      <c r="F530" s="278" t="s">
        <v>334</v>
      </c>
      <c r="G530" s="279"/>
      <c r="H530" s="279"/>
      <c r="I530" s="279"/>
      <c r="J530" s="173"/>
      <c r="K530" s="175">
        <v>85.51</v>
      </c>
      <c r="L530" s="173"/>
      <c r="M530" s="173"/>
      <c r="N530" s="173"/>
      <c r="O530" s="173"/>
      <c r="P530" s="173"/>
      <c r="Q530" s="173"/>
      <c r="R530" s="176"/>
      <c r="T530" s="177"/>
      <c r="U530" s="173"/>
      <c r="V530" s="173"/>
      <c r="W530" s="173"/>
      <c r="X530" s="173"/>
      <c r="Y530" s="173"/>
      <c r="Z530" s="173"/>
      <c r="AA530" s="178"/>
      <c r="AT530" s="179" t="s">
        <v>166</v>
      </c>
      <c r="AU530" s="179" t="s">
        <v>99</v>
      </c>
      <c r="AV530" s="10" t="s">
        <v>99</v>
      </c>
      <c r="AW530" s="10" t="s">
        <v>35</v>
      </c>
      <c r="AX530" s="10" t="s">
        <v>78</v>
      </c>
      <c r="AY530" s="179" t="s">
        <v>158</v>
      </c>
    </row>
    <row r="531" spans="2:65" s="11" customFormat="1" ht="16.5" customHeight="1">
      <c r="B531" s="180"/>
      <c r="C531" s="181"/>
      <c r="D531" s="181"/>
      <c r="E531" s="182" t="s">
        <v>22</v>
      </c>
      <c r="F531" s="280" t="s">
        <v>168</v>
      </c>
      <c r="G531" s="281"/>
      <c r="H531" s="281"/>
      <c r="I531" s="281"/>
      <c r="J531" s="181"/>
      <c r="K531" s="183">
        <v>209.95</v>
      </c>
      <c r="L531" s="181"/>
      <c r="M531" s="181"/>
      <c r="N531" s="181"/>
      <c r="O531" s="181"/>
      <c r="P531" s="181"/>
      <c r="Q531" s="181"/>
      <c r="R531" s="184"/>
      <c r="T531" s="185"/>
      <c r="U531" s="181"/>
      <c r="V531" s="181"/>
      <c r="W531" s="181"/>
      <c r="X531" s="181"/>
      <c r="Y531" s="181"/>
      <c r="Z531" s="181"/>
      <c r="AA531" s="186"/>
      <c r="AT531" s="187" t="s">
        <v>166</v>
      </c>
      <c r="AU531" s="187" t="s">
        <v>99</v>
      </c>
      <c r="AV531" s="11" t="s">
        <v>163</v>
      </c>
      <c r="AW531" s="11" t="s">
        <v>35</v>
      </c>
      <c r="AX531" s="11" t="s">
        <v>83</v>
      </c>
      <c r="AY531" s="187" t="s">
        <v>158</v>
      </c>
    </row>
    <row r="532" spans="2:65" s="1" customFormat="1" ht="38.25" customHeight="1">
      <c r="B532" s="38"/>
      <c r="C532" s="165" t="s">
        <v>788</v>
      </c>
      <c r="D532" s="165" t="s">
        <v>159</v>
      </c>
      <c r="E532" s="166" t="s">
        <v>789</v>
      </c>
      <c r="F532" s="272" t="s">
        <v>790</v>
      </c>
      <c r="G532" s="272"/>
      <c r="H532" s="272"/>
      <c r="I532" s="272"/>
      <c r="J532" s="167" t="s">
        <v>162</v>
      </c>
      <c r="K532" s="168">
        <v>4.9800000000000004</v>
      </c>
      <c r="L532" s="273">
        <v>0</v>
      </c>
      <c r="M532" s="274"/>
      <c r="N532" s="275">
        <f>ROUND(L532*K532,2)</f>
        <v>0</v>
      </c>
      <c r="O532" s="275"/>
      <c r="P532" s="275"/>
      <c r="Q532" s="275"/>
      <c r="R532" s="40"/>
      <c r="T532" s="169" t="s">
        <v>22</v>
      </c>
      <c r="U532" s="47" t="s">
        <v>43</v>
      </c>
      <c r="V532" s="39"/>
      <c r="W532" s="170">
        <f>V532*K532</f>
        <v>0</v>
      </c>
      <c r="X532" s="170">
        <v>0</v>
      </c>
      <c r="Y532" s="170">
        <f>X532*K532</f>
        <v>0</v>
      </c>
      <c r="Z532" s="170">
        <v>4.5999999999999999E-2</v>
      </c>
      <c r="AA532" s="171">
        <f>Z532*K532</f>
        <v>0.22908000000000001</v>
      </c>
      <c r="AR532" s="22" t="s">
        <v>163</v>
      </c>
      <c r="AT532" s="22" t="s">
        <v>159</v>
      </c>
      <c r="AU532" s="22" t="s">
        <v>99</v>
      </c>
      <c r="AY532" s="22" t="s">
        <v>158</v>
      </c>
      <c r="BE532" s="108">
        <f>IF(U532="základní",N532,0)</f>
        <v>0</v>
      </c>
      <c r="BF532" s="108">
        <f>IF(U532="snížená",N532,0)</f>
        <v>0</v>
      </c>
      <c r="BG532" s="108">
        <f>IF(U532="zákl. přenesená",N532,0)</f>
        <v>0</v>
      </c>
      <c r="BH532" s="108">
        <f>IF(U532="sníž. přenesená",N532,0)</f>
        <v>0</v>
      </c>
      <c r="BI532" s="108">
        <f>IF(U532="nulová",N532,0)</f>
        <v>0</v>
      </c>
      <c r="BJ532" s="22" t="s">
        <v>83</v>
      </c>
      <c r="BK532" s="108">
        <f>ROUND(L532*K532,2)</f>
        <v>0</v>
      </c>
      <c r="BL532" s="22" t="s">
        <v>163</v>
      </c>
      <c r="BM532" s="22" t="s">
        <v>791</v>
      </c>
    </row>
    <row r="533" spans="2:65" s="12" customFormat="1" ht="16.5" customHeight="1">
      <c r="B533" s="188"/>
      <c r="C533" s="189"/>
      <c r="D533" s="189"/>
      <c r="E533" s="190" t="s">
        <v>22</v>
      </c>
      <c r="F533" s="282" t="s">
        <v>792</v>
      </c>
      <c r="G533" s="283"/>
      <c r="H533" s="283"/>
      <c r="I533" s="283"/>
      <c r="J533" s="189"/>
      <c r="K533" s="190" t="s">
        <v>22</v>
      </c>
      <c r="L533" s="189"/>
      <c r="M533" s="189"/>
      <c r="N533" s="189"/>
      <c r="O533" s="189"/>
      <c r="P533" s="189"/>
      <c r="Q533" s="189"/>
      <c r="R533" s="191"/>
      <c r="T533" s="192"/>
      <c r="U533" s="189"/>
      <c r="V533" s="189"/>
      <c r="W533" s="189"/>
      <c r="X533" s="189"/>
      <c r="Y533" s="189"/>
      <c r="Z533" s="189"/>
      <c r="AA533" s="193"/>
      <c r="AT533" s="194" t="s">
        <v>166</v>
      </c>
      <c r="AU533" s="194" t="s">
        <v>99</v>
      </c>
      <c r="AV533" s="12" t="s">
        <v>83</v>
      </c>
      <c r="AW533" s="12" t="s">
        <v>35</v>
      </c>
      <c r="AX533" s="12" t="s">
        <v>78</v>
      </c>
      <c r="AY533" s="194" t="s">
        <v>158</v>
      </c>
    </row>
    <row r="534" spans="2:65" s="10" customFormat="1" ht="16.5" customHeight="1">
      <c r="B534" s="172"/>
      <c r="C534" s="173"/>
      <c r="D534" s="173"/>
      <c r="E534" s="174" t="s">
        <v>22</v>
      </c>
      <c r="F534" s="278" t="s">
        <v>793</v>
      </c>
      <c r="G534" s="279"/>
      <c r="H534" s="279"/>
      <c r="I534" s="279"/>
      <c r="J534" s="173"/>
      <c r="K534" s="175">
        <v>4.9800000000000004</v>
      </c>
      <c r="L534" s="173"/>
      <c r="M534" s="173"/>
      <c r="N534" s="173"/>
      <c r="O534" s="173"/>
      <c r="P534" s="173"/>
      <c r="Q534" s="173"/>
      <c r="R534" s="176"/>
      <c r="T534" s="177"/>
      <c r="U534" s="173"/>
      <c r="V534" s="173"/>
      <c r="W534" s="173"/>
      <c r="X534" s="173"/>
      <c r="Y534" s="173"/>
      <c r="Z534" s="173"/>
      <c r="AA534" s="178"/>
      <c r="AT534" s="179" t="s">
        <v>166</v>
      </c>
      <c r="AU534" s="179" t="s">
        <v>99</v>
      </c>
      <c r="AV534" s="10" t="s">
        <v>99</v>
      </c>
      <c r="AW534" s="10" t="s">
        <v>35</v>
      </c>
      <c r="AX534" s="10" t="s">
        <v>83</v>
      </c>
      <c r="AY534" s="179" t="s">
        <v>158</v>
      </c>
    </row>
    <row r="535" spans="2:65" s="1" customFormat="1" ht="38.25" customHeight="1">
      <c r="B535" s="38"/>
      <c r="C535" s="165" t="s">
        <v>794</v>
      </c>
      <c r="D535" s="165" t="s">
        <v>159</v>
      </c>
      <c r="E535" s="166" t="s">
        <v>795</v>
      </c>
      <c r="F535" s="272" t="s">
        <v>796</v>
      </c>
      <c r="G535" s="272"/>
      <c r="H535" s="272"/>
      <c r="I535" s="272"/>
      <c r="J535" s="167" t="s">
        <v>162</v>
      </c>
      <c r="K535" s="168">
        <v>1000.872</v>
      </c>
      <c r="L535" s="273">
        <v>0</v>
      </c>
      <c r="M535" s="274"/>
      <c r="N535" s="275">
        <f>ROUND(L535*K535,2)</f>
        <v>0</v>
      </c>
      <c r="O535" s="275"/>
      <c r="P535" s="275"/>
      <c r="Q535" s="275"/>
      <c r="R535" s="40"/>
      <c r="T535" s="169" t="s">
        <v>22</v>
      </c>
      <c r="U535" s="47" t="s">
        <v>43</v>
      </c>
      <c r="V535" s="39"/>
      <c r="W535" s="170">
        <f>V535*K535</f>
        <v>0</v>
      </c>
      <c r="X535" s="170">
        <v>0</v>
      </c>
      <c r="Y535" s="170">
        <f>X535*K535</f>
        <v>0</v>
      </c>
      <c r="Z535" s="170">
        <v>0.01</v>
      </c>
      <c r="AA535" s="171">
        <f>Z535*K535</f>
        <v>10.00872</v>
      </c>
      <c r="AR535" s="22" t="s">
        <v>163</v>
      </c>
      <c r="AT535" s="22" t="s">
        <v>159</v>
      </c>
      <c r="AU535" s="22" t="s">
        <v>99</v>
      </c>
      <c r="AY535" s="22" t="s">
        <v>158</v>
      </c>
      <c r="BE535" s="108">
        <f>IF(U535="základní",N535,0)</f>
        <v>0</v>
      </c>
      <c r="BF535" s="108">
        <f>IF(U535="snížená",N535,0)</f>
        <v>0</v>
      </c>
      <c r="BG535" s="108">
        <f>IF(U535="zákl. přenesená",N535,0)</f>
        <v>0</v>
      </c>
      <c r="BH535" s="108">
        <f>IF(U535="sníž. přenesená",N535,0)</f>
        <v>0</v>
      </c>
      <c r="BI535" s="108">
        <f>IF(U535="nulová",N535,0)</f>
        <v>0</v>
      </c>
      <c r="BJ535" s="22" t="s">
        <v>83</v>
      </c>
      <c r="BK535" s="108">
        <f>ROUND(L535*K535,2)</f>
        <v>0</v>
      </c>
      <c r="BL535" s="22" t="s">
        <v>163</v>
      </c>
      <c r="BM535" s="22" t="s">
        <v>797</v>
      </c>
    </row>
    <row r="536" spans="2:65" s="1" customFormat="1" ht="25.5" customHeight="1">
      <c r="B536" s="38"/>
      <c r="C536" s="165" t="s">
        <v>798</v>
      </c>
      <c r="D536" s="165" t="s">
        <v>159</v>
      </c>
      <c r="E536" s="166" t="s">
        <v>799</v>
      </c>
      <c r="F536" s="272" t="s">
        <v>800</v>
      </c>
      <c r="G536" s="272"/>
      <c r="H536" s="272"/>
      <c r="I536" s="272"/>
      <c r="J536" s="167" t="s">
        <v>162</v>
      </c>
      <c r="K536" s="168">
        <v>81.823999999999998</v>
      </c>
      <c r="L536" s="273">
        <v>0</v>
      </c>
      <c r="M536" s="274"/>
      <c r="N536" s="275">
        <f>ROUND(L536*K536,2)</f>
        <v>0</v>
      </c>
      <c r="O536" s="275"/>
      <c r="P536" s="275"/>
      <c r="Q536" s="275"/>
      <c r="R536" s="40"/>
      <c r="T536" s="169" t="s">
        <v>22</v>
      </c>
      <c r="U536" s="47" t="s">
        <v>43</v>
      </c>
      <c r="V536" s="39"/>
      <c r="W536" s="170">
        <f>V536*K536</f>
        <v>0</v>
      </c>
      <c r="X536" s="170">
        <v>0</v>
      </c>
      <c r="Y536" s="170">
        <f>X536*K536</f>
        <v>0</v>
      </c>
      <c r="Z536" s="170">
        <v>1.4E-2</v>
      </c>
      <c r="AA536" s="171">
        <f>Z536*K536</f>
        <v>1.1455359999999999</v>
      </c>
      <c r="AR536" s="22" t="s">
        <v>163</v>
      </c>
      <c r="AT536" s="22" t="s">
        <v>159</v>
      </c>
      <c r="AU536" s="22" t="s">
        <v>99</v>
      </c>
      <c r="AY536" s="22" t="s">
        <v>158</v>
      </c>
      <c r="BE536" s="108">
        <f>IF(U536="základní",N536,0)</f>
        <v>0</v>
      </c>
      <c r="BF536" s="108">
        <f>IF(U536="snížená",N536,0)</f>
        <v>0</v>
      </c>
      <c r="BG536" s="108">
        <f>IF(U536="zákl. přenesená",N536,0)</f>
        <v>0</v>
      </c>
      <c r="BH536" s="108">
        <f>IF(U536="sníž. přenesená",N536,0)</f>
        <v>0</v>
      </c>
      <c r="BI536" s="108">
        <f>IF(U536="nulová",N536,0)</f>
        <v>0</v>
      </c>
      <c r="BJ536" s="22" t="s">
        <v>83</v>
      </c>
      <c r="BK536" s="108">
        <f>ROUND(L536*K536,2)</f>
        <v>0</v>
      </c>
      <c r="BL536" s="22" t="s">
        <v>163</v>
      </c>
      <c r="BM536" s="22" t="s">
        <v>801</v>
      </c>
    </row>
    <row r="537" spans="2:65" s="12" customFormat="1" ht="16.5" customHeight="1">
      <c r="B537" s="188"/>
      <c r="C537" s="189"/>
      <c r="D537" s="189"/>
      <c r="E537" s="190" t="s">
        <v>22</v>
      </c>
      <c r="F537" s="282" t="s">
        <v>417</v>
      </c>
      <c r="G537" s="283"/>
      <c r="H537" s="283"/>
      <c r="I537" s="283"/>
      <c r="J537" s="189"/>
      <c r="K537" s="190" t="s">
        <v>22</v>
      </c>
      <c r="L537" s="189"/>
      <c r="M537" s="189"/>
      <c r="N537" s="189"/>
      <c r="O537" s="189"/>
      <c r="P537" s="189"/>
      <c r="Q537" s="189"/>
      <c r="R537" s="191"/>
      <c r="T537" s="192"/>
      <c r="U537" s="189"/>
      <c r="V537" s="189"/>
      <c r="W537" s="189"/>
      <c r="X537" s="189"/>
      <c r="Y537" s="189"/>
      <c r="Z537" s="189"/>
      <c r="AA537" s="193"/>
      <c r="AT537" s="194" t="s">
        <v>166</v>
      </c>
      <c r="AU537" s="194" t="s">
        <v>99</v>
      </c>
      <c r="AV537" s="12" t="s">
        <v>83</v>
      </c>
      <c r="AW537" s="12" t="s">
        <v>35</v>
      </c>
      <c r="AX537" s="12" t="s">
        <v>78</v>
      </c>
      <c r="AY537" s="194" t="s">
        <v>158</v>
      </c>
    </row>
    <row r="538" spans="2:65" s="10" customFormat="1" ht="16.5" customHeight="1">
      <c r="B538" s="172"/>
      <c r="C538" s="173"/>
      <c r="D538" s="173"/>
      <c r="E538" s="174" t="s">
        <v>22</v>
      </c>
      <c r="F538" s="278" t="s">
        <v>418</v>
      </c>
      <c r="G538" s="279"/>
      <c r="H538" s="279"/>
      <c r="I538" s="279"/>
      <c r="J538" s="173"/>
      <c r="K538" s="175">
        <v>32</v>
      </c>
      <c r="L538" s="173"/>
      <c r="M538" s="173"/>
      <c r="N538" s="173"/>
      <c r="O538" s="173"/>
      <c r="P538" s="173"/>
      <c r="Q538" s="173"/>
      <c r="R538" s="176"/>
      <c r="T538" s="177"/>
      <c r="U538" s="173"/>
      <c r="V538" s="173"/>
      <c r="W538" s="173"/>
      <c r="X538" s="173"/>
      <c r="Y538" s="173"/>
      <c r="Z538" s="173"/>
      <c r="AA538" s="178"/>
      <c r="AT538" s="179" t="s">
        <v>166</v>
      </c>
      <c r="AU538" s="179" t="s">
        <v>99</v>
      </c>
      <c r="AV538" s="10" t="s">
        <v>99</v>
      </c>
      <c r="AW538" s="10" t="s">
        <v>35</v>
      </c>
      <c r="AX538" s="10" t="s">
        <v>78</v>
      </c>
      <c r="AY538" s="179" t="s">
        <v>158</v>
      </c>
    </row>
    <row r="539" spans="2:65" s="12" customFormat="1" ht="16.5" customHeight="1">
      <c r="B539" s="188"/>
      <c r="C539" s="189"/>
      <c r="D539" s="189"/>
      <c r="E539" s="190" t="s">
        <v>22</v>
      </c>
      <c r="F539" s="284" t="s">
        <v>802</v>
      </c>
      <c r="G539" s="285"/>
      <c r="H539" s="285"/>
      <c r="I539" s="285"/>
      <c r="J539" s="189"/>
      <c r="K539" s="190" t="s">
        <v>22</v>
      </c>
      <c r="L539" s="189"/>
      <c r="M539" s="189"/>
      <c r="N539" s="189"/>
      <c r="O539" s="189"/>
      <c r="P539" s="189"/>
      <c r="Q539" s="189"/>
      <c r="R539" s="191"/>
      <c r="T539" s="192"/>
      <c r="U539" s="189"/>
      <c r="V539" s="189"/>
      <c r="W539" s="189"/>
      <c r="X539" s="189"/>
      <c r="Y539" s="189"/>
      <c r="Z539" s="189"/>
      <c r="AA539" s="193"/>
      <c r="AT539" s="194" t="s">
        <v>166</v>
      </c>
      <c r="AU539" s="194" t="s">
        <v>99</v>
      </c>
      <c r="AV539" s="12" t="s">
        <v>83</v>
      </c>
      <c r="AW539" s="12" t="s">
        <v>35</v>
      </c>
      <c r="AX539" s="12" t="s">
        <v>78</v>
      </c>
      <c r="AY539" s="194" t="s">
        <v>158</v>
      </c>
    </row>
    <row r="540" spans="2:65" s="10" customFormat="1" ht="16.5" customHeight="1">
      <c r="B540" s="172"/>
      <c r="C540" s="173"/>
      <c r="D540" s="173"/>
      <c r="E540" s="174" t="s">
        <v>22</v>
      </c>
      <c r="F540" s="278" t="s">
        <v>803</v>
      </c>
      <c r="G540" s="279"/>
      <c r="H540" s="279"/>
      <c r="I540" s="279"/>
      <c r="J540" s="173"/>
      <c r="K540" s="175">
        <v>49.823999999999998</v>
      </c>
      <c r="L540" s="173"/>
      <c r="M540" s="173"/>
      <c r="N540" s="173"/>
      <c r="O540" s="173"/>
      <c r="P540" s="173"/>
      <c r="Q540" s="173"/>
      <c r="R540" s="176"/>
      <c r="T540" s="177"/>
      <c r="U540" s="173"/>
      <c r="V540" s="173"/>
      <c r="W540" s="173"/>
      <c r="X540" s="173"/>
      <c r="Y540" s="173"/>
      <c r="Z540" s="173"/>
      <c r="AA540" s="178"/>
      <c r="AT540" s="179" t="s">
        <v>166</v>
      </c>
      <c r="AU540" s="179" t="s">
        <v>99</v>
      </c>
      <c r="AV540" s="10" t="s">
        <v>99</v>
      </c>
      <c r="AW540" s="10" t="s">
        <v>35</v>
      </c>
      <c r="AX540" s="10" t="s">
        <v>78</v>
      </c>
      <c r="AY540" s="179" t="s">
        <v>158</v>
      </c>
    </row>
    <row r="541" spans="2:65" s="11" customFormat="1" ht="16.5" customHeight="1">
      <c r="B541" s="180"/>
      <c r="C541" s="181"/>
      <c r="D541" s="181"/>
      <c r="E541" s="182" t="s">
        <v>22</v>
      </c>
      <c r="F541" s="280" t="s">
        <v>168</v>
      </c>
      <c r="G541" s="281"/>
      <c r="H541" s="281"/>
      <c r="I541" s="281"/>
      <c r="J541" s="181"/>
      <c r="K541" s="183">
        <v>81.823999999999998</v>
      </c>
      <c r="L541" s="181"/>
      <c r="M541" s="181"/>
      <c r="N541" s="181"/>
      <c r="O541" s="181"/>
      <c r="P541" s="181"/>
      <c r="Q541" s="181"/>
      <c r="R541" s="184"/>
      <c r="T541" s="185"/>
      <c r="U541" s="181"/>
      <c r="V541" s="181"/>
      <c r="W541" s="181"/>
      <c r="X541" s="181"/>
      <c r="Y541" s="181"/>
      <c r="Z541" s="181"/>
      <c r="AA541" s="186"/>
      <c r="AT541" s="187" t="s">
        <v>166</v>
      </c>
      <c r="AU541" s="187" t="s">
        <v>99</v>
      </c>
      <c r="AV541" s="11" t="s">
        <v>163</v>
      </c>
      <c r="AW541" s="11" t="s">
        <v>35</v>
      </c>
      <c r="AX541" s="11" t="s">
        <v>83</v>
      </c>
      <c r="AY541" s="187" t="s">
        <v>158</v>
      </c>
    </row>
    <row r="542" spans="2:65" s="1" customFormat="1" ht="25.5" customHeight="1">
      <c r="B542" s="38"/>
      <c r="C542" s="165" t="s">
        <v>804</v>
      </c>
      <c r="D542" s="165" t="s">
        <v>159</v>
      </c>
      <c r="E542" s="166" t="s">
        <v>805</v>
      </c>
      <c r="F542" s="272" t="s">
        <v>806</v>
      </c>
      <c r="G542" s="272"/>
      <c r="H542" s="272"/>
      <c r="I542" s="272"/>
      <c r="J542" s="167" t="s">
        <v>162</v>
      </c>
      <c r="K542" s="168">
        <v>49.823999999999998</v>
      </c>
      <c r="L542" s="273">
        <v>0</v>
      </c>
      <c r="M542" s="274"/>
      <c r="N542" s="275">
        <f>ROUND(L542*K542,2)</f>
        <v>0</v>
      </c>
      <c r="O542" s="275"/>
      <c r="P542" s="275"/>
      <c r="Q542" s="275"/>
      <c r="R542" s="40"/>
      <c r="T542" s="169" t="s">
        <v>22</v>
      </c>
      <c r="U542" s="47" t="s">
        <v>43</v>
      </c>
      <c r="V542" s="39"/>
      <c r="W542" s="170">
        <f>V542*K542</f>
        <v>0</v>
      </c>
      <c r="X542" s="170">
        <v>0</v>
      </c>
      <c r="Y542" s="170">
        <f>X542*K542</f>
        <v>0</v>
      </c>
      <c r="Z542" s="170">
        <v>8.8999999999999996E-2</v>
      </c>
      <c r="AA542" s="171">
        <f>Z542*K542</f>
        <v>4.4343360000000001</v>
      </c>
      <c r="AR542" s="22" t="s">
        <v>163</v>
      </c>
      <c r="AT542" s="22" t="s">
        <v>159</v>
      </c>
      <c r="AU542" s="22" t="s">
        <v>99</v>
      </c>
      <c r="AY542" s="22" t="s">
        <v>158</v>
      </c>
      <c r="BE542" s="108">
        <f>IF(U542="základní",N542,0)</f>
        <v>0</v>
      </c>
      <c r="BF542" s="108">
        <f>IF(U542="snížená",N542,0)</f>
        <v>0</v>
      </c>
      <c r="BG542" s="108">
        <f>IF(U542="zákl. přenesená",N542,0)</f>
        <v>0</v>
      </c>
      <c r="BH542" s="108">
        <f>IF(U542="sníž. přenesená",N542,0)</f>
        <v>0</v>
      </c>
      <c r="BI542" s="108">
        <f>IF(U542="nulová",N542,0)</f>
        <v>0</v>
      </c>
      <c r="BJ542" s="22" t="s">
        <v>83</v>
      </c>
      <c r="BK542" s="108">
        <f>ROUND(L542*K542,2)</f>
        <v>0</v>
      </c>
      <c r="BL542" s="22" t="s">
        <v>163</v>
      </c>
      <c r="BM542" s="22" t="s">
        <v>807</v>
      </c>
    </row>
    <row r="543" spans="2:65" s="10" customFormat="1" ht="16.5" customHeight="1">
      <c r="B543" s="172"/>
      <c r="C543" s="173"/>
      <c r="D543" s="173"/>
      <c r="E543" s="174" t="s">
        <v>22</v>
      </c>
      <c r="F543" s="276" t="s">
        <v>808</v>
      </c>
      <c r="G543" s="277"/>
      <c r="H543" s="277"/>
      <c r="I543" s="277"/>
      <c r="J543" s="173"/>
      <c r="K543" s="175">
        <v>14.919</v>
      </c>
      <c r="L543" s="173"/>
      <c r="M543" s="173"/>
      <c r="N543" s="173"/>
      <c r="O543" s="173"/>
      <c r="P543" s="173"/>
      <c r="Q543" s="173"/>
      <c r="R543" s="176"/>
      <c r="T543" s="177"/>
      <c r="U543" s="173"/>
      <c r="V543" s="173"/>
      <c r="W543" s="173"/>
      <c r="X543" s="173"/>
      <c r="Y543" s="173"/>
      <c r="Z543" s="173"/>
      <c r="AA543" s="178"/>
      <c r="AT543" s="179" t="s">
        <v>166</v>
      </c>
      <c r="AU543" s="179" t="s">
        <v>99</v>
      </c>
      <c r="AV543" s="10" t="s">
        <v>99</v>
      </c>
      <c r="AW543" s="10" t="s">
        <v>35</v>
      </c>
      <c r="AX543" s="10" t="s">
        <v>78</v>
      </c>
      <c r="AY543" s="179" t="s">
        <v>158</v>
      </c>
    </row>
    <row r="544" spans="2:65" s="10" customFormat="1" ht="16.5" customHeight="1">
      <c r="B544" s="172"/>
      <c r="C544" s="173"/>
      <c r="D544" s="173"/>
      <c r="E544" s="174" t="s">
        <v>22</v>
      </c>
      <c r="F544" s="278" t="s">
        <v>809</v>
      </c>
      <c r="G544" s="279"/>
      <c r="H544" s="279"/>
      <c r="I544" s="279"/>
      <c r="J544" s="173"/>
      <c r="K544" s="175">
        <v>34.905000000000001</v>
      </c>
      <c r="L544" s="173"/>
      <c r="M544" s="173"/>
      <c r="N544" s="173"/>
      <c r="O544" s="173"/>
      <c r="P544" s="173"/>
      <c r="Q544" s="173"/>
      <c r="R544" s="176"/>
      <c r="T544" s="177"/>
      <c r="U544" s="173"/>
      <c r="V544" s="173"/>
      <c r="W544" s="173"/>
      <c r="X544" s="173"/>
      <c r="Y544" s="173"/>
      <c r="Z544" s="173"/>
      <c r="AA544" s="178"/>
      <c r="AT544" s="179" t="s">
        <v>166</v>
      </c>
      <c r="AU544" s="179" t="s">
        <v>99</v>
      </c>
      <c r="AV544" s="10" t="s">
        <v>99</v>
      </c>
      <c r="AW544" s="10" t="s">
        <v>35</v>
      </c>
      <c r="AX544" s="10" t="s">
        <v>78</v>
      </c>
      <c r="AY544" s="179" t="s">
        <v>158</v>
      </c>
    </row>
    <row r="545" spans="2:65" s="11" customFormat="1" ht="16.5" customHeight="1">
      <c r="B545" s="180"/>
      <c r="C545" s="181"/>
      <c r="D545" s="181"/>
      <c r="E545" s="182" t="s">
        <v>22</v>
      </c>
      <c r="F545" s="280" t="s">
        <v>168</v>
      </c>
      <c r="G545" s="281"/>
      <c r="H545" s="281"/>
      <c r="I545" s="281"/>
      <c r="J545" s="181"/>
      <c r="K545" s="183">
        <v>49.823999999999998</v>
      </c>
      <c r="L545" s="181"/>
      <c r="M545" s="181"/>
      <c r="N545" s="181"/>
      <c r="O545" s="181"/>
      <c r="P545" s="181"/>
      <c r="Q545" s="181"/>
      <c r="R545" s="184"/>
      <c r="T545" s="185"/>
      <c r="U545" s="181"/>
      <c r="V545" s="181"/>
      <c r="W545" s="181"/>
      <c r="X545" s="181"/>
      <c r="Y545" s="181"/>
      <c r="Z545" s="181"/>
      <c r="AA545" s="186"/>
      <c r="AT545" s="187" t="s">
        <v>166</v>
      </c>
      <c r="AU545" s="187" t="s">
        <v>99</v>
      </c>
      <c r="AV545" s="11" t="s">
        <v>163</v>
      </c>
      <c r="AW545" s="11" t="s">
        <v>35</v>
      </c>
      <c r="AX545" s="11" t="s">
        <v>83</v>
      </c>
      <c r="AY545" s="187" t="s">
        <v>158</v>
      </c>
    </row>
    <row r="546" spans="2:65" s="1" customFormat="1" ht="25.5" customHeight="1">
      <c r="B546" s="38"/>
      <c r="C546" s="165" t="s">
        <v>810</v>
      </c>
      <c r="D546" s="165" t="s">
        <v>159</v>
      </c>
      <c r="E546" s="166" t="s">
        <v>811</v>
      </c>
      <c r="F546" s="272" t="s">
        <v>812</v>
      </c>
      <c r="G546" s="272"/>
      <c r="H546" s="272"/>
      <c r="I546" s="272"/>
      <c r="J546" s="167" t="s">
        <v>162</v>
      </c>
      <c r="K546" s="168">
        <v>2.94</v>
      </c>
      <c r="L546" s="273">
        <v>0</v>
      </c>
      <c r="M546" s="274"/>
      <c r="N546" s="275">
        <f>ROUND(L546*K546,2)</f>
        <v>0</v>
      </c>
      <c r="O546" s="275"/>
      <c r="P546" s="275"/>
      <c r="Q546" s="275"/>
      <c r="R546" s="40"/>
      <c r="T546" s="169" t="s">
        <v>22</v>
      </c>
      <c r="U546" s="47" t="s">
        <v>43</v>
      </c>
      <c r="V546" s="39"/>
      <c r="W546" s="170">
        <f>V546*K546</f>
        <v>0</v>
      </c>
      <c r="X546" s="170">
        <v>0</v>
      </c>
      <c r="Y546" s="170">
        <f>X546*K546</f>
        <v>0</v>
      </c>
      <c r="Z546" s="170">
        <v>6.8000000000000005E-2</v>
      </c>
      <c r="AA546" s="171">
        <f>Z546*K546</f>
        <v>0.19992000000000001</v>
      </c>
      <c r="AR546" s="22" t="s">
        <v>163</v>
      </c>
      <c r="AT546" s="22" t="s">
        <v>159</v>
      </c>
      <c r="AU546" s="22" t="s">
        <v>99</v>
      </c>
      <c r="AY546" s="22" t="s">
        <v>158</v>
      </c>
      <c r="BE546" s="108">
        <f>IF(U546="základní",N546,0)</f>
        <v>0</v>
      </c>
      <c r="BF546" s="108">
        <f>IF(U546="snížená",N546,0)</f>
        <v>0</v>
      </c>
      <c r="BG546" s="108">
        <f>IF(U546="zákl. přenesená",N546,0)</f>
        <v>0</v>
      </c>
      <c r="BH546" s="108">
        <f>IF(U546="sníž. přenesená",N546,0)</f>
        <v>0</v>
      </c>
      <c r="BI546" s="108">
        <f>IF(U546="nulová",N546,0)</f>
        <v>0</v>
      </c>
      <c r="BJ546" s="22" t="s">
        <v>83</v>
      </c>
      <c r="BK546" s="108">
        <f>ROUND(L546*K546,2)</f>
        <v>0</v>
      </c>
      <c r="BL546" s="22" t="s">
        <v>163</v>
      </c>
      <c r="BM546" s="22" t="s">
        <v>813</v>
      </c>
    </row>
    <row r="547" spans="2:65" s="12" customFormat="1" ht="16.5" customHeight="1">
      <c r="B547" s="188"/>
      <c r="C547" s="189"/>
      <c r="D547" s="189"/>
      <c r="E547" s="190" t="s">
        <v>22</v>
      </c>
      <c r="F547" s="282" t="s">
        <v>814</v>
      </c>
      <c r="G547" s="283"/>
      <c r="H547" s="283"/>
      <c r="I547" s="283"/>
      <c r="J547" s="189"/>
      <c r="K547" s="190" t="s">
        <v>22</v>
      </c>
      <c r="L547" s="189"/>
      <c r="M547" s="189"/>
      <c r="N547" s="189"/>
      <c r="O547" s="189"/>
      <c r="P547" s="189"/>
      <c r="Q547" s="189"/>
      <c r="R547" s="191"/>
      <c r="T547" s="192"/>
      <c r="U547" s="189"/>
      <c r="V547" s="189"/>
      <c r="W547" s="189"/>
      <c r="X547" s="189"/>
      <c r="Y547" s="189"/>
      <c r="Z547" s="189"/>
      <c r="AA547" s="193"/>
      <c r="AT547" s="194" t="s">
        <v>166</v>
      </c>
      <c r="AU547" s="194" t="s">
        <v>99</v>
      </c>
      <c r="AV547" s="12" t="s">
        <v>83</v>
      </c>
      <c r="AW547" s="12" t="s">
        <v>35</v>
      </c>
      <c r="AX547" s="12" t="s">
        <v>78</v>
      </c>
      <c r="AY547" s="194" t="s">
        <v>158</v>
      </c>
    </row>
    <row r="548" spans="2:65" s="10" customFormat="1" ht="16.5" customHeight="1">
      <c r="B548" s="172"/>
      <c r="C548" s="173"/>
      <c r="D548" s="173"/>
      <c r="E548" s="174" t="s">
        <v>22</v>
      </c>
      <c r="F548" s="278" t="s">
        <v>815</v>
      </c>
      <c r="G548" s="279"/>
      <c r="H548" s="279"/>
      <c r="I548" s="279"/>
      <c r="J548" s="173"/>
      <c r="K548" s="175">
        <v>2.94</v>
      </c>
      <c r="L548" s="173"/>
      <c r="M548" s="173"/>
      <c r="N548" s="173"/>
      <c r="O548" s="173"/>
      <c r="P548" s="173"/>
      <c r="Q548" s="173"/>
      <c r="R548" s="176"/>
      <c r="T548" s="177"/>
      <c r="U548" s="173"/>
      <c r="V548" s="173"/>
      <c r="W548" s="173"/>
      <c r="X548" s="173"/>
      <c r="Y548" s="173"/>
      <c r="Z548" s="173"/>
      <c r="AA548" s="178"/>
      <c r="AT548" s="179" t="s">
        <v>166</v>
      </c>
      <c r="AU548" s="179" t="s">
        <v>99</v>
      </c>
      <c r="AV548" s="10" t="s">
        <v>99</v>
      </c>
      <c r="AW548" s="10" t="s">
        <v>35</v>
      </c>
      <c r="AX548" s="10" t="s">
        <v>83</v>
      </c>
      <c r="AY548" s="179" t="s">
        <v>158</v>
      </c>
    </row>
    <row r="549" spans="2:65" s="1" customFormat="1" ht="25.5" customHeight="1">
      <c r="B549" s="38"/>
      <c r="C549" s="165" t="s">
        <v>816</v>
      </c>
      <c r="D549" s="165" t="s">
        <v>159</v>
      </c>
      <c r="E549" s="166" t="s">
        <v>817</v>
      </c>
      <c r="F549" s="272" t="s">
        <v>818</v>
      </c>
      <c r="G549" s="272"/>
      <c r="H549" s="272"/>
      <c r="I549" s="272"/>
      <c r="J549" s="167" t="s">
        <v>162</v>
      </c>
      <c r="K549" s="168">
        <v>32</v>
      </c>
      <c r="L549" s="273">
        <v>0</v>
      </c>
      <c r="M549" s="274"/>
      <c r="N549" s="275">
        <f>ROUND(L549*K549,2)</f>
        <v>0</v>
      </c>
      <c r="O549" s="275"/>
      <c r="P549" s="275"/>
      <c r="Q549" s="275"/>
      <c r="R549" s="40"/>
      <c r="T549" s="169" t="s">
        <v>22</v>
      </c>
      <c r="U549" s="47" t="s">
        <v>43</v>
      </c>
      <c r="V549" s="39"/>
      <c r="W549" s="170">
        <f>V549*K549</f>
        <v>0</v>
      </c>
      <c r="X549" s="170">
        <v>0</v>
      </c>
      <c r="Y549" s="170">
        <f>X549*K549</f>
        <v>0</v>
      </c>
      <c r="Z549" s="170">
        <v>7.2999999999999995E-2</v>
      </c>
      <c r="AA549" s="171">
        <f>Z549*K549</f>
        <v>2.3359999999999999</v>
      </c>
      <c r="AR549" s="22" t="s">
        <v>163</v>
      </c>
      <c r="AT549" s="22" t="s">
        <v>159</v>
      </c>
      <c r="AU549" s="22" t="s">
        <v>99</v>
      </c>
      <c r="AY549" s="22" t="s">
        <v>158</v>
      </c>
      <c r="BE549" s="108">
        <f>IF(U549="základní",N549,0)</f>
        <v>0</v>
      </c>
      <c r="BF549" s="108">
        <f>IF(U549="snížená",N549,0)</f>
        <v>0</v>
      </c>
      <c r="BG549" s="108">
        <f>IF(U549="zákl. přenesená",N549,0)</f>
        <v>0</v>
      </c>
      <c r="BH549" s="108">
        <f>IF(U549="sníž. přenesená",N549,0)</f>
        <v>0</v>
      </c>
      <c r="BI549" s="108">
        <f>IF(U549="nulová",N549,0)</f>
        <v>0</v>
      </c>
      <c r="BJ549" s="22" t="s">
        <v>83</v>
      </c>
      <c r="BK549" s="108">
        <f>ROUND(L549*K549,2)</f>
        <v>0</v>
      </c>
      <c r="BL549" s="22" t="s">
        <v>163</v>
      </c>
      <c r="BM549" s="22" t="s">
        <v>819</v>
      </c>
    </row>
    <row r="550" spans="2:65" s="1" customFormat="1" ht="38.25" customHeight="1">
      <c r="B550" s="38"/>
      <c r="C550" s="165" t="s">
        <v>820</v>
      </c>
      <c r="D550" s="165" t="s">
        <v>159</v>
      </c>
      <c r="E550" s="166" t="s">
        <v>821</v>
      </c>
      <c r="F550" s="272" t="s">
        <v>822</v>
      </c>
      <c r="G550" s="272"/>
      <c r="H550" s="272"/>
      <c r="I550" s="272"/>
      <c r="J550" s="167" t="s">
        <v>162</v>
      </c>
      <c r="K550" s="168">
        <v>81.718999999999994</v>
      </c>
      <c r="L550" s="273">
        <v>0</v>
      </c>
      <c r="M550" s="274"/>
      <c r="N550" s="275">
        <f>ROUND(L550*K550,2)</f>
        <v>0</v>
      </c>
      <c r="O550" s="275"/>
      <c r="P550" s="275"/>
      <c r="Q550" s="275"/>
      <c r="R550" s="40"/>
      <c r="T550" s="169" t="s">
        <v>22</v>
      </c>
      <c r="U550" s="47" t="s">
        <v>43</v>
      </c>
      <c r="V550" s="39"/>
      <c r="W550" s="170">
        <f>V550*K550</f>
        <v>0</v>
      </c>
      <c r="X550" s="170">
        <v>0</v>
      </c>
      <c r="Y550" s="170">
        <f>X550*K550</f>
        <v>0</v>
      </c>
      <c r="Z550" s="170">
        <v>0</v>
      </c>
      <c r="AA550" s="171">
        <f>Z550*K550</f>
        <v>0</v>
      </c>
      <c r="AR550" s="22" t="s">
        <v>163</v>
      </c>
      <c r="AT550" s="22" t="s">
        <v>159</v>
      </c>
      <c r="AU550" s="22" t="s">
        <v>99</v>
      </c>
      <c r="AY550" s="22" t="s">
        <v>158</v>
      </c>
      <c r="BE550" s="108">
        <f>IF(U550="základní",N550,0)</f>
        <v>0</v>
      </c>
      <c r="BF550" s="108">
        <f>IF(U550="snížená",N550,0)</f>
        <v>0</v>
      </c>
      <c r="BG550" s="108">
        <f>IF(U550="zákl. přenesená",N550,0)</f>
        <v>0</v>
      </c>
      <c r="BH550" s="108">
        <f>IF(U550="sníž. přenesená",N550,0)</f>
        <v>0</v>
      </c>
      <c r="BI550" s="108">
        <f>IF(U550="nulová",N550,0)</f>
        <v>0</v>
      </c>
      <c r="BJ550" s="22" t="s">
        <v>83</v>
      </c>
      <c r="BK550" s="108">
        <f>ROUND(L550*K550,2)</f>
        <v>0</v>
      </c>
      <c r="BL550" s="22" t="s">
        <v>163</v>
      </c>
      <c r="BM550" s="22" t="s">
        <v>823</v>
      </c>
    </row>
    <row r="551" spans="2:65" s="1" customFormat="1" ht="38.25" customHeight="1">
      <c r="B551" s="38"/>
      <c r="C551" s="165" t="s">
        <v>824</v>
      </c>
      <c r="D551" s="165" t="s">
        <v>159</v>
      </c>
      <c r="E551" s="166" t="s">
        <v>825</v>
      </c>
      <c r="F551" s="272" t="s">
        <v>826</v>
      </c>
      <c r="G551" s="272"/>
      <c r="H551" s="272"/>
      <c r="I551" s="272"/>
      <c r="J551" s="167" t="s">
        <v>296</v>
      </c>
      <c r="K551" s="168">
        <v>4</v>
      </c>
      <c r="L551" s="273">
        <v>0</v>
      </c>
      <c r="M551" s="274"/>
      <c r="N551" s="275">
        <f>ROUND(L551*K551,2)</f>
        <v>0</v>
      </c>
      <c r="O551" s="275"/>
      <c r="P551" s="275"/>
      <c r="Q551" s="275"/>
      <c r="R551" s="40"/>
      <c r="T551" s="169" t="s">
        <v>22</v>
      </c>
      <c r="U551" s="47" t="s">
        <v>43</v>
      </c>
      <c r="V551" s="39"/>
      <c r="W551" s="170">
        <f>V551*K551</f>
        <v>0</v>
      </c>
      <c r="X551" s="170">
        <v>2.4000000000000001E-4</v>
      </c>
      <c r="Y551" s="170">
        <f>X551*K551</f>
        <v>9.6000000000000002E-4</v>
      </c>
      <c r="Z551" s="170">
        <v>0</v>
      </c>
      <c r="AA551" s="171">
        <f>Z551*K551</f>
        <v>0</v>
      </c>
      <c r="AR551" s="22" t="s">
        <v>163</v>
      </c>
      <c r="AT551" s="22" t="s">
        <v>159</v>
      </c>
      <c r="AU551" s="22" t="s">
        <v>99</v>
      </c>
      <c r="AY551" s="22" t="s">
        <v>158</v>
      </c>
      <c r="BE551" s="108">
        <f>IF(U551="základní",N551,0)</f>
        <v>0</v>
      </c>
      <c r="BF551" s="108">
        <f>IF(U551="snížená",N551,0)</f>
        <v>0</v>
      </c>
      <c r="BG551" s="108">
        <f>IF(U551="zákl. přenesená",N551,0)</f>
        <v>0</v>
      </c>
      <c r="BH551" s="108">
        <f>IF(U551="sníž. přenesená",N551,0)</f>
        <v>0</v>
      </c>
      <c r="BI551" s="108">
        <f>IF(U551="nulová",N551,0)</f>
        <v>0</v>
      </c>
      <c r="BJ551" s="22" t="s">
        <v>83</v>
      </c>
      <c r="BK551" s="108">
        <f>ROUND(L551*K551,2)</f>
        <v>0</v>
      </c>
      <c r="BL551" s="22" t="s">
        <v>163</v>
      </c>
      <c r="BM551" s="22" t="s">
        <v>827</v>
      </c>
    </row>
    <row r="552" spans="2:65" s="12" customFormat="1" ht="25.5" customHeight="1">
      <c r="B552" s="188"/>
      <c r="C552" s="189"/>
      <c r="D552" s="189"/>
      <c r="E552" s="190" t="s">
        <v>22</v>
      </c>
      <c r="F552" s="282" t="s">
        <v>828</v>
      </c>
      <c r="G552" s="283"/>
      <c r="H552" s="283"/>
      <c r="I552" s="283"/>
      <c r="J552" s="189"/>
      <c r="K552" s="190" t="s">
        <v>22</v>
      </c>
      <c r="L552" s="189"/>
      <c r="M552" s="189"/>
      <c r="N552" s="189"/>
      <c r="O552" s="189"/>
      <c r="P552" s="189"/>
      <c r="Q552" s="189"/>
      <c r="R552" s="191"/>
      <c r="T552" s="192"/>
      <c r="U552" s="189"/>
      <c r="V552" s="189"/>
      <c r="W552" s="189"/>
      <c r="X552" s="189"/>
      <c r="Y552" s="189"/>
      <c r="Z552" s="189"/>
      <c r="AA552" s="193"/>
      <c r="AT552" s="194" t="s">
        <v>166</v>
      </c>
      <c r="AU552" s="194" t="s">
        <v>99</v>
      </c>
      <c r="AV552" s="12" t="s">
        <v>83</v>
      </c>
      <c r="AW552" s="12" t="s">
        <v>35</v>
      </c>
      <c r="AX552" s="12" t="s">
        <v>78</v>
      </c>
      <c r="AY552" s="194" t="s">
        <v>158</v>
      </c>
    </row>
    <row r="553" spans="2:65" s="10" customFormat="1" ht="16.5" customHeight="1">
      <c r="B553" s="172"/>
      <c r="C553" s="173"/>
      <c r="D553" s="173"/>
      <c r="E553" s="174" t="s">
        <v>22</v>
      </c>
      <c r="F553" s="278" t="s">
        <v>829</v>
      </c>
      <c r="G553" s="279"/>
      <c r="H553" s="279"/>
      <c r="I553" s="279"/>
      <c r="J553" s="173"/>
      <c r="K553" s="175">
        <v>4</v>
      </c>
      <c r="L553" s="173"/>
      <c r="M553" s="173"/>
      <c r="N553" s="173"/>
      <c r="O553" s="173"/>
      <c r="P553" s="173"/>
      <c r="Q553" s="173"/>
      <c r="R553" s="176"/>
      <c r="T553" s="177"/>
      <c r="U553" s="173"/>
      <c r="V553" s="173"/>
      <c r="W553" s="173"/>
      <c r="X553" s="173"/>
      <c r="Y553" s="173"/>
      <c r="Z553" s="173"/>
      <c r="AA553" s="178"/>
      <c r="AT553" s="179" t="s">
        <v>166</v>
      </c>
      <c r="AU553" s="179" t="s">
        <v>99</v>
      </c>
      <c r="AV553" s="10" t="s">
        <v>99</v>
      </c>
      <c r="AW553" s="10" t="s">
        <v>35</v>
      </c>
      <c r="AX553" s="10" t="s">
        <v>83</v>
      </c>
      <c r="AY553" s="179" t="s">
        <v>158</v>
      </c>
    </row>
    <row r="554" spans="2:65" s="1" customFormat="1" ht="38.25" customHeight="1">
      <c r="B554" s="38"/>
      <c r="C554" s="165" t="s">
        <v>830</v>
      </c>
      <c r="D554" s="165" t="s">
        <v>159</v>
      </c>
      <c r="E554" s="166" t="s">
        <v>831</v>
      </c>
      <c r="F554" s="272" t="s">
        <v>832</v>
      </c>
      <c r="G554" s="272"/>
      <c r="H554" s="272"/>
      <c r="I554" s="272"/>
      <c r="J554" s="167" t="s">
        <v>833</v>
      </c>
      <c r="K554" s="168">
        <v>1</v>
      </c>
      <c r="L554" s="273">
        <v>0</v>
      </c>
      <c r="M554" s="274"/>
      <c r="N554" s="275">
        <f t="shared" ref="N554:N568" si="15">ROUND(L554*K554,2)</f>
        <v>0</v>
      </c>
      <c r="O554" s="275"/>
      <c r="P554" s="275"/>
      <c r="Q554" s="275"/>
      <c r="R554" s="40"/>
      <c r="T554" s="169" t="s">
        <v>22</v>
      </c>
      <c r="U554" s="47" t="s">
        <v>43</v>
      </c>
      <c r="V554" s="39"/>
      <c r="W554" s="170">
        <f t="shared" ref="W554:W568" si="16">V554*K554</f>
        <v>0</v>
      </c>
      <c r="X554" s="170">
        <v>0</v>
      </c>
      <c r="Y554" s="170">
        <f t="shared" ref="Y554:Y568" si="17">X554*K554</f>
        <v>0</v>
      </c>
      <c r="Z554" s="170">
        <v>0</v>
      </c>
      <c r="AA554" s="171">
        <f t="shared" ref="AA554:AA568" si="18">Z554*K554</f>
        <v>0</v>
      </c>
      <c r="AR554" s="22" t="s">
        <v>163</v>
      </c>
      <c r="AT554" s="22" t="s">
        <v>159</v>
      </c>
      <c r="AU554" s="22" t="s">
        <v>99</v>
      </c>
      <c r="AY554" s="22" t="s">
        <v>158</v>
      </c>
      <c r="BE554" s="108">
        <f t="shared" ref="BE554:BE568" si="19">IF(U554="základní",N554,0)</f>
        <v>0</v>
      </c>
      <c r="BF554" s="108">
        <f t="shared" ref="BF554:BF568" si="20">IF(U554="snížená",N554,0)</f>
        <v>0</v>
      </c>
      <c r="BG554" s="108">
        <f t="shared" ref="BG554:BG568" si="21">IF(U554="zákl. přenesená",N554,0)</f>
        <v>0</v>
      </c>
      <c r="BH554" s="108">
        <f t="shared" ref="BH554:BH568" si="22">IF(U554="sníž. přenesená",N554,0)</f>
        <v>0</v>
      </c>
      <c r="BI554" s="108">
        <f t="shared" ref="BI554:BI568" si="23">IF(U554="nulová",N554,0)</f>
        <v>0</v>
      </c>
      <c r="BJ554" s="22" t="s">
        <v>83</v>
      </c>
      <c r="BK554" s="108">
        <f t="shared" ref="BK554:BK568" si="24">ROUND(L554*K554,2)</f>
        <v>0</v>
      </c>
      <c r="BL554" s="22" t="s">
        <v>163</v>
      </c>
      <c r="BM554" s="22" t="s">
        <v>834</v>
      </c>
    </row>
    <row r="555" spans="2:65" s="1" customFormat="1" ht="16.5" customHeight="1">
      <c r="B555" s="38"/>
      <c r="C555" s="165" t="s">
        <v>835</v>
      </c>
      <c r="D555" s="165" t="s">
        <v>159</v>
      </c>
      <c r="E555" s="166" t="s">
        <v>836</v>
      </c>
      <c r="F555" s="272" t="s">
        <v>837</v>
      </c>
      <c r="G555" s="272"/>
      <c r="H555" s="272"/>
      <c r="I555" s="272"/>
      <c r="J555" s="167" t="s">
        <v>252</v>
      </c>
      <c r="K555" s="168">
        <v>2</v>
      </c>
      <c r="L555" s="273">
        <v>0</v>
      </c>
      <c r="M555" s="274"/>
      <c r="N555" s="275">
        <f t="shared" si="15"/>
        <v>0</v>
      </c>
      <c r="O555" s="275"/>
      <c r="P555" s="275"/>
      <c r="Q555" s="275"/>
      <c r="R555" s="40"/>
      <c r="T555" s="169" t="s">
        <v>22</v>
      </c>
      <c r="U555" s="47" t="s">
        <v>43</v>
      </c>
      <c r="V555" s="39"/>
      <c r="W555" s="170">
        <f t="shared" si="16"/>
        <v>0</v>
      </c>
      <c r="X555" s="170">
        <v>0</v>
      </c>
      <c r="Y555" s="170">
        <f t="shared" si="17"/>
        <v>0</v>
      </c>
      <c r="Z555" s="170">
        <v>0</v>
      </c>
      <c r="AA555" s="171">
        <f t="shared" si="18"/>
        <v>0</v>
      </c>
      <c r="AR555" s="22" t="s">
        <v>163</v>
      </c>
      <c r="AT555" s="22" t="s">
        <v>159</v>
      </c>
      <c r="AU555" s="22" t="s">
        <v>99</v>
      </c>
      <c r="AY555" s="22" t="s">
        <v>158</v>
      </c>
      <c r="BE555" s="108">
        <f t="shared" si="19"/>
        <v>0</v>
      </c>
      <c r="BF555" s="108">
        <f t="shared" si="20"/>
        <v>0</v>
      </c>
      <c r="BG555" s="108">
        <f t="shared" si="21"/>
        <v>0</v>
      </c>
      <c r="BH555" s="108">
        <f t="shared" si="22"/>
        <v>0</v>
      </c>
      <c r="BI555" s="108">
        <f t="shared" si="23"/>
        <v>0</v>
      </c>
      <c r="BJ555" s="22" t="s">
        <v>83</v>
      </c>
      <c r="BK555" s="108">
        <f t="shared" si="24"/>
        <v>0</v>
      </c>
      <c r="BL555" s="22" t="s">
        <v>163</v>
      </c>
      <c r="BM555" s="22" t="s">
        <v>838</v>
      </c>
    </row>
    <row r="556" spans="2:65" s="1" customFormat="1" ht="25.5" customHeight="1">
      <c r="B556" s="38"/>
      <c r="C556" s="165" t="s">
        <v>839</v>
      </c>
      <c r="D556" s="165" t="s">
        <v>159</v>
      </c>
      <c r="E556" s="166" t="s">
        <v>840</v>
      </c>
      <c r="F556" s="272" t="s">
        <v>841</v>
      </c>
      <c r="G556" s="272"/>
      <c r="H556" s="272"/>
      <c r="I556" s="272"/>
      <c r="J556" s="167" t="s">
        <v>252</v>
      </c>
      <c r="K556" s="168">
        <v>2</v>
      </c>
      <c r="L556" s="273">
        <v>0</v>
      </c>
      <c r="M556" s="274"/>
      <c r="N556" s="275">
        <f t="shared" si="15"/>
        <v>0</v>
      </c>
      <c r="O556" s="275"/>
      <c r="P556" s="275"/>
      <c r="Q556" s="275"/>
      <c r="R556" s="40"/>
      <c r="T556" s="169" t="s">
        <v>22</v>
      </c>
      <c r="U556" s="47" t="s">
        <v>43</v>
      </c>
      <c r="V556" s="39"/>
      <c r="W556" s="170">
        <f t="shared" si="16"/>
        <v>0</v>
      </c>
      <c r="X556" s="170">
        <v>0</v>
      </c>
      <c r="Y556" s="170">
        <f t="shared" si="17"/>
        <v>0</v>
      </c>
      <c r="Z556" s="170">
        <v>0</v>
      </c>
      <c r="AA556" s="171">
        <f t="shared" si="18"/>
        <v>0</v>
      </c>
      <c r="AR556" s="22" t="s">
        <v>163</v>
      </c>
      <c r="AT556" s="22" t="s">
        <v>159</v>
      </c>
      <c r="AU556" s="22" t="s">
        <v>99</v>
      </c>
      <c r="AY556" s="22" t="s">
        <v>158</v>
      </c>
      <c r="BE556" s="108">
        <f t="shared" si="19"/>
        <v>0</v>
      </c>
      <c r="BF556" s="108">
        <f t="shared" si="20"/>
        <v>0</v>
      </c>
      <c r="BG556" s="108">
        <f t="shared" si="21"/>
        <v>0</v>
      </c>
      <c r="BH556" s="108">
        <f t="shared" si="22"/>
        <v>0</v>
      </c>
      <c r="BI556" s="108">
        <f t="shared" si="23"/>
        <v>0</v>
      </c>
      <c r="BJ556" s="22" t="s">
        <v>83</v>
      </c>
      <c r="BK556" s="108">
        <f t="shared" si="24"/>
        <v>0</v>
      </c>
      <c r="BL556" s="22" t="s">
        <v>163</v>
      </c>
      <c r="BM556" s="22" t="s">
        <v>842</v>
      </c>
    </row>
    <row r="557" spans="2:65" s="1" customFormat="1" ht="25.5" customHeight="1">
      <c r="B557" s="38"/>
      <c r="C557" s="165" t="s">
        <v>843</v>
      </c>
      <c r="D557" s="165" t="s">
        <v>159</v>
      </c>
      <c r="E557" s="166" t="s">
        <v>844</v>
      </c>
      <c r="F557" s="272" t="s">
        <v>845</v>
      </c>
      <c r="G557" s="272"/>
      <c r="H557" s="272"/>
      <c r="I557" s="272"/>
      <c r="J557" s="167" t="s">
        <v>833</v>
      </c>
      <c r="K557" s="168">
        <v>1</v>
      </c>
      <c r="L557" s="273">
        <v>0</v>
      </c>
      <c r="M557" s="274"/>
      <c r="N557" s="275">
        <f t="shared" si="15"/>
        <v>0</v>
      </c>
      <c r="O557" s="275"/>
      <c r="P557" s="275"/>
      <c r="Q557" s="275"/>
      <c r="R557" s="40"/>
      <c r="T557" s="169" t="s">
        <v>22</v>
      </c>
      <c r="U557" s="47" t="s">
        <v>43</v>
      </c>
      <c r="V557" s="39"/>
      <c r="W557" s="170">
        <f t="shared" si="16"/>
        <v>0</v>
      </c>
      <c r="X557" s="170">
        <v>0</v>
      </c>
      <c r="Y557" s="170">
        <f t="shared" si="17"/>
        <v>0</v>
      </c>
      <c r="Z557" s="170">
        <v>0</v>
      </c>
      <c r="AA557" s="171">
        <f t="shared" si="18"/>
        <v>0</v>
      </c>
      <c r="AR557" s="22" t="s">
        <v>163</v>
      </c>
      <c r="AT557" s="22" t="s">
        <v>159</v>
      </c>
      <c r="AU557" s="22" t="s">
        <v>99</v>
      </c>
      <c r="AY557" s="22" t="s">
        <v>158</v>
      </c>
      <c r="BE557" s="108">
        <f t="shared" si="19"/>
        <v>0</v>
      </c>
      <c r="BF557" s="108">
        <f t="shared" si="20"/>
        <v>0</v>
      </c>
      <c r="BG557" s="108">
        <f t="shared" si="21"/>
        <v>0</v>
      </c>
      <c r="BH557" s="108">
        <f t="shared" si="22"/>
        <v>0</v>
      </c>
      <c r="BI557" s="108">
        <f t="shared" si="23"/>
        <v>0</v>
      </c>
      <c r="BJ557" s="22" t="s">
        <v>83</v>
      </c>
      <c r="BK557" s="108">
        <f t="shared" si="24"/>
        <v>0</v>
      </c>
      <c r="BL557" s="22" t="s">
        <v>163</v>
      </c>
      <c r="BM557" s="22" t="s">
        <v>846</v>
      </c>
    </row>
    <row r="558" spans="2:65" s="1" customFormat="1" ht="25.5" customHeight="1">
      <c r="B558" s="38"/>
      <c r="C558" s="165" t="s">
        <v>847</v>
      </c>
      <c r="D558" s="165" t="s">
        <v>159</v>
      </c>
      <c r="E558" s="166" t="s">
        <v>848</v>
      </c>
      <c r="F558" s="272" t="s">
        <v>849</v>
      </c>
      <c r="G558" s="272"/>
      <c r="H558" s="272"/>
      <c r="I558" s="272"/>
      <c r="J558" s="167" t="s">
        <v>833</v>
      </c>
      <c r="K558" s="168">
        <v>1</v>
      </c>
      <c r="L558" s="273">
        <v>0</v>
      </c>
      <c r="M558" s="274"/>
      <c r="N558" s="275">
        <f t="shared" si="15"/>
        <v>0</v>
      </c>
      <c r="O558" s="275"/>
      <c r="P558" s="275"/>
      <c r="Q558" s="275"/>
      <c r="R558" s="40"/>
      <c r="T558" s="169" t="s">
        <v>22</v>
      </c>
      <c r="U558" s="47" t="s">
        <v>43</v>
      </c>
      <c r="V558" s="39"/>
      <c r="W558" s="170">
        <f t="shared" si="16"/>
        <v>0</v>
      </c>
      <c r="X558" s="170">
        <v>0</v>
      </c>
      <c r="Y558" s="170">
        <f t="shared" si="17"/>
        <v>0</v>
      </c>
      <c r="Z558" s="170">
        <v>0</v>
      </c>
      <c r="AA558" s="171">
        <f t="shared" si="18"/>
        <v>0</v>
      </c>
      <c r="AR558" s="22" t="s">
        <v>163</v>
      </c>
      <c r="AT558" s="22" t="s">
        <v>159</v>
      </c>
      <c r="AU558" s="22" t="s">
        <v>99</v>
      </c>
      <c r="AY558" s="22" t="s">
        <v>158</v>
      </c>
      <c r="BE558" s="108">
        <f t="shared" si="19"/>
        <v>0</v>
      </c>
      <c r="BF558" s="108">
        <f t="shared" si="20"/>
        <v>0</v>
      </c>
      <c r="BG558" s="108">
        <f t="shared" si="21"/>
        <v>0</v>
      </c>
      <c r="BH558" s="108">
        <f t="shared" si="22"/>
        <v>0</v>
      </c>
      <c r="BI558" s="108">
        <f t="shared" si="23"/>
        <v>0</v>
      </c>
      <c r="BJ558" s="22" t="s">
        <v>83</v>
      </c>
      <c r="BK558" s="108">
        <f t="shared" si="24"/>
        <v>0</v>
      </c>
      <c r="BL558" s="22" t="s">
        <v>163</v>
      </c>
      <c r="BM558" s="22" t="s">
        <v>850</v>
      </c>
    </row>
    <row r="559" spans="2:65" s="1" customFormat="1" ht="16.5" customHeight="1">
      <c r="B559" s="38"/>
      <c r="C559" s="165" t="s">
        <v>851</v>
      </c>
      <c r="D559" s="165" t="s">
        <v>159</v>
      </c>
      <c r="E559" s="166" t="s">
        <v>852</v>
      </c>
      <c r="F559" s="272" t="s">
        <v>853</v>
      </c>
      <c r="G559" s="272"/>
      <c r="H559" s="272"/>
      <c r="I559" s="272"/>
      <c r="J559" s="167" t="s">
        <v>833</v>
      </c>
      <c r="K559" s="168">
        <v>1</v>
      </c>
      <c r="L559" s="273">
        <v>0</v>
      </c>
      <c r="M559" s="274"/>
      <c r="N559" s="275">
        <f t="shared" si="15"/>
        <v>0</v>
      </c>
      <c r="O559" s="275"/>
      <c r="P559" s="275"/>
      <c r="Q559" s="275"/>
      <c r="R559" s="40"/>
      <c r="T559" s="169" t="s">
        <v>22</v>
      </c>
      <c r="U559" s="47" t="s">
        <v>43</v>
      </c>
      <c r="V559" s="39"/>
      <c r="W559" s="170">
        <f t="shared" si="16"/>
        <v>0</v>
      </c>
      <c r="X559" s="170">
        <v>0</v>
      </c>
      <c r="Y559" s="170">
        <f t="shared" si="17"/>
        <v>0</v>
      </c>
      <c r="Z559" s="170">
        <v>0</v>
      </c>
      <c r="AA559" s="171">
        <f t="shared" si="18"/>
        <v>0</v>
      </c>
      <c r="AR559" s="22" t="s">
        <v>163</v>
      </c>
      <c r="AT559" s="22" t="s">
        <v>159</v>
      </c>
      <c r="AU559" s="22" t="s">
        <v>99</v>
      </c>
      <c r="AY559" s="22" t="s">
        <v>158</v>
      </c>
      <c r="BE559" s="108">
        <f t="shared" si="19"/>
        <v>0</v>
      </c>
      <c r="BF559" s="108">
        <f t="shared" si="20"/>
        <v>0</v>
      </c>
      <c r="BG559" s="108">
        <f t="shared" si="21"/>
        <v>0</v>
      </c>
      <c r="BH559" s="108">
        <f t="shared" si="22"/>
        <v>0</v>
      </c>
      <c r="BI559" s="108">
        <f t="shared" si="23"/>
        <v>0</v>
      </c>
      <c r="BJ559" s="22" t="s">
        <v>83</v>
      </c>
      <c r="BK559" s="108">
        <f t="shared" si="24"/>
        <v>0</v>
      </c>
      <c r="BL559" s="22" t="s">
        <v>163</v>
      </c>
      <c r="BM559" s="22" t="s">
        <v>854</v>
      </c>
    </row>
    <row r="560" spans="2:65" s="1" customFormat="1" ht="25.5" customHeight="1">
      <c r="B560" s="38"/>
      <c r="C560" s="165" t="s">
        <v>855</v>
      </c>
      <c r="D560" s="165" t="s">
        <v>159</v>
      </c>
      <c r="E560" s="166" t="s">
        <v>856</v>
      </c>
      <c r="F560" s="272" t="s">
        <v>857</v>
      </c>
      <c r="G560" s="272"/>
      <c r="H560" s="272"/>
      <c r="I560" s="272"/>
      <c r="J560" s="167" t="s">
        <v>833</v>
      </c>
      <c r="K560" s="168">
        <v>2</v>
      </c>
      <c r="L560" s="273">
        <v>0</v>
      </c>
      <c r="M560" s="274"/>
      <c r="N560" s="275">
        <f t="shared" si="15"/>
        <v>0</v>
      </c>
      <c r="O560" s="275"/>
      <c r="P560" s="275"/>
      <c r="Q560" s="275"/>
      <c r="R560" s="40"/>
      <c r="T560" s="169" t="s">
        <v>22</v>
      </c>
      <c r="U560" s="47" t="s">
        <v>43</v>
      </c>
      <c r="V560" s="39"/>
      <c r="W560" s="170">
        <f t="shared" si="16"/>
        <v>0</v>
      </c>
      <c r="X560" s="170">
        <v>0</v>
      </c>
      <c r="Y560" s="170">
        <f t="shared" si="17"/>
        <v>0</v>
      </c>
      <c r="Z560" s="170">
        <v>0</v>
      </c>
      <c r="AA560" s="171">
        <f t="shared" si="18"/>
        <v>0</v>
      </c>
      <c r="AR560" s="22" t="s">
        <v>163</v>
      </c>
      <c r="AT560" s="22" t="s">
        <v>159</v>
      </c>
      <c r="AU560" s="22" t="s">
        <v>99</v>
      </c>
      <c r="AY560" s="22" t="s">
        <v>158</v>
      </c>
      <c r="BE560" s="108">
        <f t="shared" si="19"/>
        <v>0</v>
      </c>
      <c r="BF560" s="108">
        <f t="shared" si="20"/>
        <v>0</v>
      </c>
      <c r="BG560" s="108">
        <f t="shared" si="21"/>
        <v>0</v>
      </c>
      <c r="BH560" s="108">
        <f t="shared" si="22"/>
        <v>0</v>
      </c>
      <c r="BI560" s="108">
        <f t="shared" si="23"/>
        <v>0</v>
      </c>
      <c r="BJ560" s="22" t="s">
        <v>83</v>
      </c>
      <c r="BK560" s="108">
        <f t="shared" si="24"/>
        <v>0</v>
      </c>
      <c r="BL560" s="22" t="s">
        <v>163</v>
      </c>
      <c r="BM560" s="22" t="s">
        <v>858</v>
      </c>
    </row>
    <row r="561" spans="2:65" s="1" customFormat="1" ht="25.5" customHeight="1">
      <c r="B561" s="38"/>
      <c r="C561" s="165" t="s">
        <v>859</v>
      </c>
      <c r="D561" s="165" t="s">
        <v>159</v>
      </c>
      <c r="E561" s="166" t="s">
        <v>860</v>
      </c>
      <c r="F561" s="272" t="s">
        <v>861</v>
      </c>
      <c r="G561" s="272"/>
      <c r="H561" s="272"/>
      <c r="I561" s="272"/>
      <c r="J561" s="167" t="s">
        <v>833</v>
      </c>
      <c r="K561" s="168">
        <v>1</v>
      </c>
      <c r="L561" s="273">
        <v>0</v>
      </c>
      <c r="M561" s="274"/>
      <c r="N561" s="275">
        <f t="shared" si="15"/>
        <v>0</v>
      </c>
      <c r="O561" s="275"/>
      <c r="P561" s="275"/>
      <c r="Q561" s="275"/>
      <c r="R561" s="40"/>
      <c r="T561" s="169" t="s">
        <v>22</v>
      </c>
      <c r="U561" s="47" t="s">
        <v>43</v>
      </c>
      <c r="V561" s="39"/>
      <c r="W561" s="170">
        <f t="shared" si="16"/>
        <v>0</v>
      </c>
      <c r="X561" s="170">
        <v>0</v>
      </c>
      <c r="Y561" s="170">
        <f t="shared" si="17"/>
        <v>0</v>
      </c>
      <c r="Z561" s="170">
        <v>0</v>
      </c>
      <c r="AA561" s="171">
        <f t="shared" si="18"/>
        <v>0</v>
      </c>
      <c r="AR561" s="22" t="s">
        <v>163</v>
      </c>
      <c r="AT561" s="22" t="s">
        <v>159</v>
      </c>
      <c r="AU561" s="22" t="s">
        <v>99</v>
      </c>
      <c r="AY561" s="22" t="s">
        <v>158</v>
      </c>
      <c r="BE561" s="108">
        <f t="shared" si="19"/>
        <v>0</v>
      </c>
      <c r="BF561" s="108">
        <f t="shared" si="20"/>
        <v>0</v>
      </c>
      <c r="BG561" s="108">
        <f t="shared" si="21"/>
        <v>0</v>
      </c>
      <c r="BH561" s="108">
        <f t="shared" si="22"/>
        <v>0</v>
      </c>
      <c r="BI561" s="108">
        <f t="shared" si="23"/>
        <v>0</v>
      </c>
      <c r="BJ561" s="22" t="s">
        <v>83</v>
      </c>
      <c r="BK561" s="108">
        <f t="shared" si="24"/>
        <v>0</v>
      </c>
      <c r="BL561" s="22" t="s">
        <v>163</v>
      </c>
      <c r="BM561" s="22" t="s">
        <v>862</v>
      </c>
    </row>
    <row r="562" spans="2:65" s="1" customFormat="1" ht="16.5" customHeight="1">
      <c r="B562" s="38"/>
      <c r="C562" s="165" t="s">
        <v>863</v>
      </c>
      <c r="D562" s="165" t="s">
        <v>159</v>
      </c>
      <c r="E562" s="166" t="s">
        <v>864</v>
      </c>
      <c r="F562" s="272" t="s">
        <v>865</v>
      </c>
      <c r="G562" s="272"/>
      <c r="H562" s="272"/>
      <c r="I562" s="272"/>
      <c r="J562" s="167" t="s">
        <v>833</v>
      </c>
      <c r="K562" s="168">
        <v>1</v>
      </c>
      <c r="L562" s="273">
        <v>0</v>
      </c>
      <c r="M562" s="274"/>
      <c r="N562" s="275">
        <f t="shared" si="15"/>
        <v>0</v>
      </c>
      <c r="O562" s="275"/>
      <c r="P562" s="275"/>
      <c r="Q562" s="275"/>
      <c r="R562" s="40"/>
      <c r="T562" s="169" t="s">
        <v>22</v>
      </c>
      <c r="U562" s="47" t="s">
        <v>43</v>
      </c>
      <c r="V562" s="39"/>
      <c r="W562" s="170">
        <f t="shared" si="16"/>
        <v>0</v>
      </c>
      <c r="X562" s="170">
        <v>0</v>
      </c>
      <c r="Y562" s="170">
        <f t="shared" si="17"/>
        <v>0</v>
      </c>
      <c r="Z562" s="170">
        <v>0</v>
      </c>
      <c r="AA562" s="171">
        <f t="shared" si="18"/>
        <v>0</v>
      </c>
      <c r="AR562" s="22" t="s">
        <v>163</v>
      </c>
      <c r="AT562" s="22" t="s">
        <v>159</v>
      </c>
      <c r="AU562" s="22" t="s">
        <v>99</v>
      </c>
      <c r="AY562" s="22" t="s">
        <v>158</v>
      </c>
      <c r="BE562" s="108">
        <f t="shared" si="19"/>
        <v>0</v>
      </c>
      <c r="BF562" s="108">
        <f t="shared" si="20"/>
        <v>0</v>
      </c>
      <c r="BG562" s="108">
        <f t="shared" si="21"/>
        <v>0</v>
      </c>
      <c r="BH562" s="108">
        <f t="shared" si="22"/>
        <v>0</v>
      </c>
      <c r="BI562" s="108">
        <f t="shared" si="23"/>
        <v>0</v>
      </c>
      <c r="BJ562" s="22" t="s">
        <v>83</v>
      </c>
      <c r="BK562" s="108">
        <f t="shared" si="24"/>
        <v>0</v>
      </c>
      <c r="BL562" s="22" t="s">
        <v>163</v>
      </c>
      <c r="BM562" s="22" t="s">
        <v>866</v>
      </c>
    </row>
    <row r="563" spans="2:65" s="1" customFormat="1" ht="25.5" customHeight="1">
      <c r="B563" s="38"/>
      <c r="C563" s="165" t="s">
        <v>867</v>
      </c>
      <c r="D563" s="165" t="s">
        <v>159</v>
      </c>
      <c r="E563" s="166" t="s">
        <v>868</v>
      </c>
      <c r="F563" s="272" t="s">
        <v>869</v>
      </c>
      <c r="G563" s="272"/>
      <c r="H563" s="272"/>
      <c r="I563" s="272"/>
      <c r="J563" s="167" t="s">
        <v>833</v>
      </c>
      <c r="K563" s="168">
        <v>1</v>
      </c>
      <c r="L563" s="273">
        <v>0</v>
      </c>
      <c r="M563" s="274"/>
      <c r="N563" s="275">
        <f t="shared" si="15"/>
        <v>0</v>
      </c>
      <c r="O563" s="275"/>
      <c r="P563" s="275"/>
      <c r="Q563" s="275"/>
      <c r="R563" s="40"/>
      <c r="T563" s="169" t="s">
        <v>22</v>
      </c>
      <c r="U563" s="47" t="s">
        <v>43</v>
      </c>
      <c r="V563" s="39"/>
      <c r="W563" s="170">
        <f t="shared" si="16"/>
        <v>0</v>
      </c>
      <c r="X563" s="170">
        <v>0</v>
      </c>
      <c r="Y563" s="170">
        <f t="shared" si="17"/>
        <v>0</v>
      </c>
      <c r="Z563" s="170">
        <v>0</v>
      </c>
      <c r="AA563" s="171">
        <f t="shared" si="18"/>
        <v>0</v>
      </c>
      <c r="AR563" s="22" t="s">
        <v>163</v>
      </c>
      <c r="AT563" s="22" t="s">
        <v>159</v>
      </c>
      <c r="AU563" s="22" t="s">
        <v>99</v>
      </c>
      <c r="AY563" s="22" t="s">
        <v>158</v>
      </c>
      <c r="BE563" s="108">
        <f t="shared" si="19"/>
        <v>0</v>
      </c>
      <c r="BF563" s="108">
        <f t="shared" si="20"/>
        <v>0</v>
      </c>
      <c r="BG563" s="108">
        <f t="shared" si="21"/>
        <v>0</v>
      </c>
      <c r="BH563" s="108">
        <f t="shared" si="22"/>
        <v>0</v>
      </c>
      <c r="BI563" s="108">
        <f t="shared" si="23"/>
        <v>0</v>
      </c>
      <c r="BJ563" s="22" t="s">
        <v>83</v>
      </c>
      <c r="BK563" s="108">
        <f t="shared" si="24"/>
        <v>0</v>
      </c>
      <c r="BL563" s="22" t="s">
        <v>163</v>
      </c>
      <c r="BM563" s="22" t="s">
        <v>870</v>
      </c>
    </row>
    <row r="564" spans="2:65" s="1" customFormat="1" ht="25.5" customHeight="1">
      <c r="B564" s="38"/>
      <c r="C564" s="165" t="s">
        <v>871</v>
      </c>
      <c r="D564" s="165" t="s">
        <v>159</v>
      </c>
      <c r="E564" s="166" t="s">
        <v>872</v>
      </c>
      <c r="F564" s="272" t="s">
        <v>873</v>
      </c>
      <c r="G564" s="272"/>
      <c r="H564" s="272"/>
      <c r="I564" s="272"/>
      <c r="J564" s="167" t="s">
        <v>833</v>
      </c>
      <c r="K564" s="168">
        <v>1</v>
      </c>
      <c r="L564" s="273">
        <v>0</v>
      </c>
      <c r="M564" s="274"/>
      <c r="N564" s="275">
        <f t="shared" si="15"/>
        <v>0</v>
      </c>
      <c r="O564" s="275"/>
      <c r="P564" s="275"/>
      <c r="Q564" s="275"/>
      <c r="R564" s="40"/>
      <c r="T564" s="169" t="s">
        <v>22</v>
      </c>
      <c r="U564" s="47" t="s">
        <v>43</v>
      </c>
      <c r="V564" s="39"/>
      <c r="W564" s="170">
        <f t="shared" si="16"/>
        <v>0</v>
      </c>
      <c r="X564" s="170">
        <v>0</v>
      </c>
      <c r="Y564" s="170">
        <f t="shared" si="17"/>
        <v>0</v>
      </c>
      <c r="Z564" s="170">
        <v>0</v>
      </c>
      <c r="AA564" s="171">
        <f t="shared" si="18"/>
        <v>0</v>
      </c>
      <c r="AR564" s="22" t="s">
        <v>163</v>
      </c>
      <c r="AT564" s="22" t="s">
        <v>159</v>
      </c>
      <c r="AU564" s="22" t="s">
        <v>99</v>
      </c>
      <c r="AY564" s="22" t="s">
        <v>158</v>
      </c>
      <c r="BE564" s="108">
        <f t="shared" si="19"/>
        <v>0</v>
      </c>
      <c r="BF564" s="108">
        <f t="shared" si="20"/>
        <v>0</v>
      </c>
      <c r="BG564" s="108">
        <f t="shared" si="21"/>
        <v>0</v>
      </c>
      <c r="BH564" s="108">
        <f t="shared" si="22"/>
        <v>0</v>
      </c>
      <c r="BI564" s="108">
        <f t="shared" si="23"/>
        <v>0</v>
      </c>
      <c r="BJ564" s="22" t="s">
        <v>83</v>
      </c>
      <c r="BK564" s="108">
        <f t="shared" si="24"/>
        <v>0</v>
      </c>
      <c r="BL564" s="22" t="s">
        <v>163</v>
      </c>
      <c r="BM564" s="22" t="s">
        <v>874</v>
      </c>
    </row>
    <row r="565" spans="2:65" s="1" customFormat="1" ht="25.5" customHeight="1">
      <c r="B565" s="38"/>
      <c r="C565" s="165" t="s">
        <v>875</v>
      </c>
      <c r="D565" s="165" t="s">
        <v>159</v>
      </c>
      <c r="E565" s="166" t="s">
        <v>876</v>
      </c>
      <c r="F565" s="272" t="s">
        <v>877</v>
      </c>
      <c r="G565" s="272"/>
      <c r="H565" s="272"/>
      <c r="I565" s="272"/>
      <c r="J565" s="167" t="s">
        <v>833</v>
      </c>
      <c r="K565" s="168">
        <v>1</v>
      </c>
      <c r="L565" s="273">
        <v>0</v>
      </c>
      <c r="M565" s="274"/>
      <c r="N565" s="275">
        <f t="shared" si="15"/>
        <v>0</v>
      </c>
      <c r="O565" s="275"/>
      <c r="P565" s="275"/>
      <c r="Q565" s="275"/>
      <c r="R565" s="40"/>
      <c r="T565" s="169" t="s">
        <v>22</v>
      </c>
      <c r="U565" s="47" t="s">
        <v>43</v>
      </c>
      <c r="V565" s="39"/>
      <c r="W565" s="170">
        <f t="shared" si="16"/>
        <v>0</v>
      </c>
      <c r="X565" s="170">
        <v>0</v>
      </c>
      <c r="Y565" s="170">
        <f t="shared" si="17"/>
        <v>0</v>
      </c>
      <c r="Z565" s="170">
        <v>0</v>
      </c>
      <c r="AA565" s="171">
        <f t="shared" si="18"/>
        <v>0</v>
      </c>
      <c r="AR565" s="22" t="s">
        <v>163</v>
      </c>
      <c r="AT565" s="22" t="s">
        <v>159</v>
      </c>
      <c r="AU565" s="22" t="s">
        <v>99</v>
      </c>
      <c r="AY565" s="22" t="s">
        <v>158</v>
      </c>
      <c r="BE565" s="108">
        <f t="shared" si="19"/>
        <v>0</v>
      </c>
      <c r="BF565" s="108">
        <f t="shared" si="20"/>
        <v>0</v>
      </c>
      <c r="BG565" s="108">
        <f t="shared" si="21"/>
        <v>0</v>
      </c>
      <c r="BH565" s="108">
        <f t="shared" si="22"/>
        <v>0</v>
      </c>
      <c r="BI565" s="108">
        <f t="shared" si="23"/>
        <v>0</v>
      </c>
      <c r="BJ565" s="22" t="s">
        <v>83</v>
      </c>
      <c r="BK565" s="108">
        <f t="shared" si="24"/>
        <v>0</v>
      </c>
      <c r="BL565" s="22" t="s">
        <v>163</v>
      </c>
      <c r="BM565" s="22" t="s">
        <v>878</v>
      </c>
    </row>
    <row r="566" spans="2:65" s="1" customFormat="1" ht="25.5" customHeight="1">
      <c r="B566" s="38"/>
      <c r="C566" s="165" t="s">
        <v>879</v>
      </c>
      <c r="D566" s="165" t="s">
        <v>159</v>
      </c>
      <c r="E566" s="166" t="s">
        <v>880</v>
      </c>
      <c r="F566" s="272" t="s">
        <v>881</v>
      </c>
      <c r="G566" s="272"/>
      <c r="H566" s="272"/>
      <c r="I566" s="272"/>
      <c r="J566" s="167" t="s">
        <v>296</v>
      </c>
      <c r="K566" s="168">
        <v>46</v>
      </c>
      <c r="L566" s="273">
        <v>0</v>
      </c>
      <c r="M566" s="274"/>
      <c r="N566" s="275">
        <f t="shared" si="15"/>
        <v>0</v>
      </c>
      <c r="O566" s="275"/>
      <c r="P566" s="275"/>
      <c r="Q566" s="275"/>
      <c r="R566" s="40"/>
      <c r="T566" s="169" t="s">
        <v>22</v>
      </c>
      <c r="U566" s="47" t="s">
        <v>43</v>
      </c>
      <c r="V566" s="39"/>
      <c r="W566" s="170">
        <f t="shared" si="16"/>
        <v>0</v>
      </c>
      <c r="X566" s="170">
        <v>0</v>
      </c>
      <c r="Y566" s="170">
        <f t="shared" si="17"/>
        <v>0</v>
      </c>
      <c r="Z566" s="170">
        <v>0</v>
      </c>
      <c r="AA566" s="171">
        <f t="shared" si="18"/>
        <v>0</v>
      </c>
      <c r="AR566" s="22" t="s">
        <v>163</v>
      </c>
      <c r="AT566" s="22" t="s">
        <v>159</v>
      </c>
      <c r="AU566" s="22" t="s">
        <v>99</v>
      </c>
      <c r="AY566" s="22" t="s">
        <v>158</v>
      </c>
      <c r="BE566" s="108">
        <f t="shared" si="19"/>
        <v>0</v>
      </c>
      <c r="BF566" s="108">
        <f t="shared" si="20"/>
        <v>0</v>
      </c>
      <c r="BG566" s="108">
        <f t="shared" si="21"/>
        <v>0</v>
      </c>
      <c r="BH566" s="108">
        <f t="shared" si="22"/>
        <v>0</v>
      </c>
      <c r="BI566" s="108">
        <f t="shared" si="23"/>
        <v>0</v>
      </c>
      <c r="BJ566" s="22" t="s">
        <v>83</v>
      </c>
      <c r="BK566" s="108">
        <f t="shared" si="24"/>
        <v>0</v>
      </c>
      <c r="BL566" s="22" t="s">
        <v>163</v>
      </c>
      <c r="BM566" s="22" t="s">
        <v>882</v>
      </c>
    </row>
    <row r="567" spans="2:65" s="1" customFormat="1" ht="25.5" customHeight="1">
      <c r="B567" s="38"/>
      <c r="C567" s="165" t="s">
        <v>883</v>
      </c>
      <c r="D567" s="165" t="s">
        <v>159</v>
      </c>
      <c r="E567" s="166" t="s">
        <v>884</v>
      </c>
      <c r="F567" s="272" t="s">
        <v>885</v>
      </c>
      <c r="G567" s="272"/>
      <c r="H567" s="272"/>
      <c r="I567" s="272"/>
      <c r="J567" s="167" t="s">
        <v>252</v>
      </c>
      <c r="K567" s="168">
        <v>1</v>
      </c>
      <c r="L567" s="273">
        <v>0</v>
      </c>
      <c r="M567" s="274"/>
      <c r="N567" s="275">
        <f t="shared" si="15"/>
        <v>0</v>
      </c>
      <c r="O567" s="275"/>
      <c r="P567" s="275"/>
      <c r="Q567" s="275"/>
      <c r="R567" s="40"/>
      <c r="T567" s="169" t="s">
        <v>22</v>
      </c>
      <c r="U567" s="47" t="s">
        <v>43</v>
      </c>
      <c r="V567" s="39"/>
      <c r="W567" s="170">
        <f t="shared" si="16"/>
        <v>0</v>
      </c>
      <c r="X567" s="170">
        <v>0</v>
      </c>
      <c r="Y567" s="170">
        <f t="shared" si="17"/>
        <v>0</v>
      </c>
      <c r="Z567" s="170">
        <v>0</v>
      </c>
      <c r="AA567" s="171">
        <f t="shared" si="18"/>
        <v>0</v>
      </c>
      <c r="AR567" s="22" t="s">
        <v>163</v>
      </c>
      <c r="AT567" s="22" t="s">
        <v>159</v>
      </c>
      <c r="AU567" s="22" t="s">
        <v>99</v>
      </c>
      <c r="AY567" s="22" t="s">
        <v>158</v>
      </c>
      <c r="BE567" s="108">
        <f t="shared" si="19"/>
        <v>0</v>
      </c>
      <c r="BF567" s="108">
        <f t="shared" si="20"/>
        <v>0</v>
      </c>
      <c r="BG567" s="108">
        <f t="shared" si="21"/>
        <v>0</v>
      </c>
      <c r="BH567" s="108">
        <f t="shared" si="22"/>
        <v>0</v>
      </c>
      <c r="BI567" s="108">
        <f t="shared" si="23"/>
        <v>0</v>
      </c>
      <c r="BJ567" s="22" t="s">
        <v>83</v>
      </c>
      <c r="BK567" s="108">
        <f t="shared" si="24"/>
        <v>0</v>
      </c>
      <c r="BL567" s="22" t="s">
        <v>163</v>
      </c>
      <c r="BM567" s="22" t="s">
        <v>886</v>
      </c>
    </row>
    <row r="568" spans="2:65" s="1" customFormat="1" ht="51" customHeight="1">
      <c r="B568" s="38"/>
      <c r="C568" s="165" t="s">
        <v>887</v>
      </c>
      <c r="D568" s="165" t="s">
        <v>159</v>
      </c>
      <c r="E568" s="166" t="s">
        <v>888</v>
      </c>
      <c r="F568" s="272" t="s">
        <v>889</v>
      </c>
      <c r="G568" s="272"/>
      <c r="H568" s="272"/>
      <c r="I568" s="272"/>
      <c r="J568" s="167" t="s">
        <v>252</v>
      </c>
      <c r="K568" s="168">
        <v>1</v>
      </c>
      <c r="L568" s="273">
        <v>0</v>
      </c>
      <c r="M568" s="274"/>
      <c r="N568" s="275">
        <f t="shared" si="15"/>
        <v>0</v>
      </c>
      <c r="O568" s="275"/>
      <c r="P568" s="275"/>
      <c r="Q568" s="275"/>
      <c r="R568" s="40"/>
      <c r="T568" s="169" t="s">
        <v>22</v>
      </c>
      <c r="U568" s="47" t="s">
        <v>43</v>
      </c>
      <c r="V568" s="39"/>
      <c r="W568" s="170">
        <f t="shared" si="16"/>
        <v>0</v>
      </c>
      <c r="X568" s="170">
        <v>0</v>
      </c>
      <c r="Y568" s="170">
        <f t="shared" si="17"/>
        <v>0</v>
      </c>
      <c r="Z568" s="170">
        <v>0</v>
      </c>
      <c r="AA568" s="171">
        <f t="shared" si="18"/>
        <v>0</v>
      </c>
      <c r="AR568" s="22" t="s">
        <v>163</v>
      </c>
      <c r="AT568" s="22" t="s">
        <v>159</v>
      </c>
      <c r="AU568" s="22" t="s">
        <v>99</v>
      </c>
      <c r="AY568" s="22" t="s">
        <v>158</v>
      </c>
      <c r="BE568" s="108">
        <f t="shared" si="19"/>
        <v>0</v>
      </c>
      <c r="BF568" s="108">
        <f t="shared" si="20"/>
        <v>0</v>
      </c>
      <c r="BG568" s="108">
        <f t="shared" si="21"/>
        <v>0</v>
      </c>
      <c r="BH568" s="108">
        <f t="shared" si="22"/>
        <v>0</v>
      </c>
      <c r="BI568" s="108">
        <f t="shared" si="23"/>
        <v>0</v>
      </c>
      <c r="BJ568" s="22" t="s">
        <v>83</v>
      </c>
      <c r="BK568" s="108">
        <f t="shared" si="24"/>
        <v>0</v>
      </c>
      <c r="BL568" s="22" t="s">
        <v>163</v>
      </c>
      <c r="BM568" s="22" t="s">
        <v>890</v>
      </c>
    </row>
    <row r="569" spans="2:65" s="9" customFormat="1" ht="29.85" customHeight="1">
      <c r="B569" s="154"/>
      <c r="C569" s="155"/>
      <c r="D569" s="164" t="s">
        <v>116</v>
      </c>
      <c r="E569" s="164"/>
      <c r="F569" s="164"/>
      <c r="G569" s="164"/>
      <c r="H569" s="164"/>
      <c r="I569" s="164"/>
      <c r="J569" s="164"/>
      <c r="K569" s="164"/>
      <c r="L569" s="164"/>
      <c r="M569" s="164"/>
      <c r="N569" s="297">
        <f>BK569</f>
        <v>0</v>
      </c>
      <c r="O569" s="298"/>
      <c r="P569" s="298"/>
      <c r="Q569" s="298"/>
      <c r="R569" s="157"/>
      <c r="T569" s="158"/>
      <c r="U569" s="155"/>
      <c r="V569" s="155"/>
      <c r="W569" s="159">
        <f>SUM(W570:W579)</f>
        <v>0</v>
      </c>
      <c r="X569" s="155"/>
      <c r="Y569" s="159">
        <f>SUM(Y570:Y579)</f>
        <v>0</v>
      </c>
      <c r="Z569" s="155"/>
      <c r="AA569" s="160">
        <f>SUM(AA570:AA579)</f>
        <v>0</v>
      </c>
      <c r="AR569" s="161" t="s">
        <v>83</v>
      </c>
      <c r="AT569" s="162" t="s">
        <v>77</v>
      </c>
      <c r="AU569" s="162" t="s">
        <v>83</v>
      </c>
      <c r="AY569" s="161" t="s">
        <v>158</v>
      </c>
      <c r="BK569" s="163">
        <f>SUM(BK570:BK579)</f>
        <v>0</v>
      </c>
    </row>
    <row r="570" spans="2:65" s="1" customFormat="1" ht="38.25" customHeight="1">
      <c r="B570" s="38"/>
      <c r="C570" s="165" t="s">
        <v>891</v>
      </c>
      <c r="D570" s="165" t="s">
        <v>159</v>
      </c>
      <c r="E570" s="166" t="s">
        <v>892</v>
      </c>
      <c r="F570" s="272" t="s">
        <v>893</v>
      </c>
      <c r="G570" s="272"/>
      <c r="H570" s="272"/>
      <c r="I570" s="272"/>
      <c r="J570" s="167" t="s">
        <v>226</v>
      </c>
      <c r="K570" s="168">
        <v>84.116</v>
      </c>
      <c r="L570" s="273">
        <v>0</v>
      </c>
      <c r="M570" s="274"/>
      <c r="N570" s="275">
        <f>ROUND(L570*K570,2)</f>
        <v>0</v>
      </c>
      <c r="O570" s="275"/>
      <c r="P570" s="275"/>
      <c r="Q570" s="275"/>
      <c r="R570" s="40"/>
      <c r="T570" s="169" t="s">
        <v>22</v>
      </c>
      <c r="U570" s="47" t="s">
        <v>43</v>
      </c>
      <c r="V570" s="39"/>
      <c r="W570" s="170">
        <f>V570*K570</f>
        <v>0</v>
      </c>
      <c r="X570" s="170">
        <v>0</v>
      </c>
      <c r="Y570" s="170">
        <f>X570*K570</f>
        <v>0</v>
      </c>
      <c r="Z570" s="170">
        <v>0</v>
      </c>
      <c r="AA570" s="171">
        <f>Z570*K570</f>
        <v>0</v>
      </c>
      <c r="AR570" s="22" t="s">
        <v>163</v>
      </c>
      <c r="AT570" s="22" t="s">
        <v>159</v>
      </c>
      <c r="AU570" s="22" t="s">
        <v>99</v>
      </c>
      <c r="AY570" s="22" t="s">
        <v>158</v>
      </c>
      <c r="BE570" s="108">
        <f>IF(U570="základní",N570,0)</f>
        <v>0</v>
      </c>
      <c r="BF570" s="108">
        <f>IF(U570="snížená",N570,0)</f>
        <v>0</v>
      </c>
      <c r="BG570" s="108">
        <f>IF(U570="zákl. přenesená",N570,0)</f>
        <v>0</v>
      </c>
      <c r="BH570" s="108">
        <f>IF(U570="sníž. přenesená",N570,0)</f>
        <v>0</v>
      </c>
      <c r="BI570" s="108">
        <f>IF(U570="nulová",N570,0)</f>
        <v>0</v>
      </c>
      <c r="BJ570" s="22" t="s">
        <v>83</v>
      </c>
      <c r="BK570" s="108">
        <f>ROUND(L570*K570,2)</f>
        <v>0</v>
      </c>
      <c r="BL570" s="22" t="s">
        <v>163</v>
      </c>
      <c r="BM570" s="22" t="s">
        <v>894</v>
      </c>
    </row>
    <row r="571" spans="2:65" s="1" customFormat="1" ht="38.25" customHeight="1">
      <c r="B571" s="38"/>
      <c r="C571" s="165" t="s">
        <v>895</v>
      </c>
      <c r="D571" s="165" t="s">
        <v>159</v>
      </c>
      <c r="E571" s="166" t="s">
        <v>896</v>
      </c>
      <c r="F571" s="272" t="s">
        <v>897</v>
      </c>
      <c r="G571" s="272"/>
      <c r="H571" s="272"/>
      <c r="I571" s="272"/>
      <c r="J571" s="167" t="s">
        <v>226</v>
      </c>
      <c r="K571" s="168">
        <v>67.978999999999999</v>
      </c>
      <c r="L571" s="273">
        <v>0</v>
      </c>
      <c r="M571" s="274"/>
      <c r="N571" s="275">
        <f>ROUND(L571*K571,2)</f>
        <v>0</v>
      </c>
      <c r="O571" s="275"/>
      <c r="P571" s="275"/>
      <c r="Q571" s="275"/>
      <c r="R571" s="40"/>
      <c r="T571" s="169" t="s">
        <v>22</v>
      </c>
      <c r="U571" s="47" t="s">
        <v>43</v>
      </c>
      <c r="V571" s="39"/>
      <c r="W571" s="170">
        <f>V571*K571</f>
        <v>0</v>
      </c>
      <c r="X571" s="170">
        <v>0</v>
      </c>
      <c r="Y571" s="170">
        <f>X571*K571</f>
        <v>0</v>
      </c>
      <c r="Z571" s="170">
        <v>0</v>
      </c>
      <c r="AA571" s="171">
        <f>Z571*K571</f>
        <v>0</v>
      </c>
      <c r="AR571" s="22" t="s">
        <v>163</v>
      </c>
      <c r="AT571" s="22" t="s">
        <v>159</v>
      </c>
      <c r="AU571" s="22" t="s">
        <v>99</v>
      </c>
      <c r="AY571" s="22" t="s">
        <v>158</v>
      </c>
      <c r="BE571" s="108">
        <f>IF(U571="základní",N571,0)</f>
        <v>0</v>
      </c>
      <c r="BF571" s="108">
        <f>IF(U571="snížená",N571,0)</f>
        <v>0</v>
      </c>
      <c r="BG571" s="108">
        <f>IF(U571="zákl. přenesená",N571,0)</f>
        <v>0</v>
      </c>
      <c r="BH571" s="108">
        <f>IF(U571="sníž. přenesená",N571,0)</f>
        <v>0</v>
      </c>
      <c r="BI571" s="108">
        <f>IF(U571="nulová",N571,0)</f>
        <v>0</v>
      </c>
      <c r="BJ571" s="22" t="s">
        <v>83</v>
      </c>
      <c r="BK571" s="108">
        <f>ROUND(L571*K571,2)</f>
        <v>0</v>
      </c>
      <c r="BL571" s="22" t="s">
        <v>163</v>
      </c>
      <c r="BM571" s="22" t="s">
        <v>898</v>
      </c>
    </row>
    <row r="572" spans="2:65" s="10" customFormat="1" ht="16.5" customHeight="1">
      <c r="B572" s="172"/>
      <c r="C572" s="173"/>
      <c r="D572" s="173"/>
      <c r="E572" s="174" t="s">
        <v>22</v>
      </c>
      <c r="F572" s="276" t="s">
        <v>899</v>
      </c>
      <c r="G572" s="277"/>
      <c r="H572" s="277"/>
      <c r="I572" s="277"/>
      <c r="J572" s="173"/>
      <c r="K572" s="175">
        <v>67.978999999999999</v>
      </c>
      <c r="L572" s="173"/>
      <c r="M572" s="173"/>
      <c r="N572" s="173"/>
      <c r="O572" s="173"/>
      <c r="P572" s="173"/>
      <c r="Q572" s="173"/>
      <c r="R572" s="176"/>
      <c r="T572" s="177"/>
      <c r="U572" s="173"/>
      <c r="V572" s="173"/>
      <c r="W572" s="173"/>
      <c r="X572" s="173"/>
      <c r="Y572" s="173"/>
      <c r="Z572" s="173"/>
      <c r="AA572" s="178"/>
      <c r="AT572" s="179" t="s">
        <v>166</v>
      </c>
      <c r="AU572" s="179" t="s">
        <v>99</v>
      </c>
      <c r="AV572" s="10" t="s">
        <v>99</v>
      </c>
      <c r="AW572" s="10" t="s">
        <v>35</v>
      </c>
      <c r="AX572" s="10" t="s">
        <v>83</v>
      </c>
      <c r="AY572" s="179" t="s">
        <v>158</v>
      </c>
    </row>
    <row r="573" spans="2:65" s="1" customFormat="1" ht="38.25" customHeight="1">
      <c r="B573" s="38"/>
      <c r="C573" s="165" t="s">
        <v>900</v>
      </c>
      <c r="D573" s="165" t="s">
        <v>159</v>
      </c>
      <c r="E573" s="166" t="s">
        <v>896</v>
      </c>
      <c r="F573" s="272" t="s">
        <v>897</v>
      </c>
      <c r="G573" s="272"/>
      <c r="H573" s="272"/>
      <c r="I573" s="272"/>
      <c r="J573" s="167" t="s">
        <v>226</v>
      </c>
      <c r="K573" s="168">
        <v>10.419</v>
      </c>
      <c r="L573" s="273">
        <v>0</v>
      </c>
      <c r="M573" s="274"/>
      <c r="N573" s="275">
        <f>ROUND(L573*K573,2)</f>
        <v>0</v>
      </c>
      <c r="O573" s="275"/>
      <c r="P573" s="275"/>
      <c r="Q573" s="275"/>
      <c r="R573" s="40"/>
      <c r="T573" s="169" t="s">
        <v>22</v>
      </c>
      <c r="U573" s="47" t="s">
        <v>43</v>
      </c>
      <c r="V573" s="39"/>
      <c r="W573" s="170">
        <f>V573*K573</f>
        <v>0</v>
      </c>
      <c r="X573" s="170">
        <v>0</v>
      </c>
      <c r="Y573" s="170">
        <f>X573*K573</f>
        <v>0</v>
      </c>
      <c r="Z573" s="170">
        <v>0</v>
      </c>
      <c r="AA573" s="171">
        <f>Z573*K573</f>
        <v>0</v>
      </c>
      <c r="AR573" s="22" t="s">
        <v>163</v>
      </c>
      <c r="AT573" s="22" t="s">
        <v>159</v>
      </c>
      <c r="AU573" s="22" t="s">
        <v>99</v>
      </c>
      <c r="AY573" s="22" t="s">
        <v>158</v>
      </c>
      <c r="BE573" s="108">
        <f>IF(U573="základní",N573,0)</f>
        <v>0</v>
      </c>
      <c r="BF573" s="108">
        <f>IF(U573="snížená",N573,0)</f>
        <v>0</v>
      </c>
      <c r="BG573" s="108">
        <f>IF(U573="zákl. přenesená",N573,0)</f>
        <v>0</v>
      </c>
      <c r="BH573" s="108">
        <f>IF(U573="sníž. přenesená",N573,0)</f>
        <v>0</v>
      </c>
      <c r="BI573" s="108">
        <f>IF(U573="nulová",N573,0)</f>
        <v>0</v>
      </c>
      <c r="BJ573" s="22" t="s">
        <v>83</v>
      </c>
      <c r="BK573" s="108">
        <f>ROUND(L573*K573,2)</f>
        <v>0</v>
      </c>
      <c r="BL573" s="22" t="s">
        <v>163</v>
      </c>
      <c r="BM573" s="22" t="s">
        <v>901</v>
      </c>
    </row>
    <row r="574" spans="2:65" s="12" customFormat="1" ht="25.5" customHeight="1">
      <c r="B574" s="188"/>
      <c r="C574" s="189"/>
      <c r="D574" s="189"/>
      <c r="E574" s="190" t="s">
        <v>22</v>
      </c>
      <c r="F574" s="282" t="s">
        <v>902</v>
      </c>
      <c r="G574" s="283"/>
      <c r="H574" s="283"/>
      <c r="I574" s="283"/>
      <c r="J574" s="189"/>
      <c r="K574" s="190" t="s">
        <v>22</v>
      </c>
      <c r="L574" s="189"/>
      <c r="M574" s="189"/>
      <c r="N574" s="189"/>
      <c r="O574" s="189"/>
      <c r="P574" s="189"/>
      <c r="Q574" s="189"/>
      <c r="R574" s="191"/>
      <c r="T574" s="192"/>
      <c r="U574" s="189"/>
      <c r="V574" s="189"/>
      <c r="W574" s="189"/>
      <c r="X574" s="189"/>
      <c r="Y574" s="189"/>
      <c r="Z574" s="189"/>
      <c r="AA574" s="193"/>
      <c r="AT574" s="194" t="s">
        <v>166</v>
      </c>
      <c r="AU574" s="194" t="s">
        <v>99</v>
      </c>
      <c r="AV574" s="12" t="s">
        <v>83</v>
      </c>
      <c r="AW574" s="12" t="s">
        <v>35</v>
      </c>
      <c r="AX574" s="12" t="s">
        <v>78</v>
      </c>
      <c r="AY574" s="194" t="s">
        <v>158</v>
      </c>
    </row>
    <row r="575" spans="2:65" s="10" customFormat="1" ht="25.5" customHeight="1">
      <c r="B575" s="172"/>
      <c r="C575" s="173"/>
      <c r="D575" s="173"/>
      <c r="E575" s="174" t="s">
        <v>22</v>
      </c>
      <c r="F575" s="278" t="s">
        <v>903</v>
      </c>
      <c r="G575" s="279"/>
      <c r="H575" s="279"/>
      <c r="I575" s="279"/>
      <c r="J575" s="173"/>
      <c r="K575" s="175">
        <v>10.419</v>
      </c>
      <c r="L575" s="173"/>
      <c r="M575" s="173"/>
      <c r="N575" s="173"/>
      <c r="O575" s="173"/>
      <c r="P575" s="173"/>
      <c r="Q575" s="173"/>
      <c r="R575" s="176"/>
      <c r="T575" s="177"/>
      <c r="U575" s="173"/>
      <c r="V575" s="173"/>
      <c r="W575" s="173"/>
      <c r="X575" s="173"/>
      <c r="Y575" s="173"/>
      <c r="Z575" s="173"/>
      <c r="AA575" s="178"/>
      <c r="AT575" s="179" t="s">
        <v>166</v>
      </c>
      <c r="AU575" s="179" t="s">
        <v>99</v>
      </c>
      <c r="AV575" s="10" t="s">
        <v>99</v>
      </c>
      <c r="AW575" s="10" t="s">
        <v>35</v>
      </c>
      <c r="AX575" s="10" t="s">
        <v>83</v>
      </c>
      <c r="AY575" s="179" t="s">
        <v>158</v>
      </c>
    </row>
    <row r="576" spans="2:65" s="1" customFormat="1" ht="25.5" customHeight="1">
      <c r="B576" s="38"/>
      <c r="C576" s="165" t="s">
        <v>904</v>
      </c>
      <c r="D576" s="165" t="s">
        <v>159</v>
      </c>
      <c r="E576" s="166" t="s">
        <v>905</v>
      </c>
      <c r="F576" s="272" t="s">
        <v>906</v>
      </c>
      <c r="G576" s="272"/>
      <c r="H576" s="272"/>
      <c r="I576" s="272"/>
      <c r="J576" s="167" t="s">
        <v>226</v>
      </c>
      <c r="K576" s="168">
        <v>951.70600000000002</v>
      </c>
      <c r="L576" s="273">
        <v>0</v>
      </c>
      <c r="M576" s="274"/>
      <c r="N576" s="275">
        <f>ROUND(L576*K576,2)</f>
        <v>0</v>
      </c>
      <c r="O576" s="275"/>
      <c r="P576" s="275"/>
      <c r="Q576" s="275"/>
      <c r="R576" s="40"/>
      <c r="T576" s="169" t="s">
        <v>22</v>
      </c>
      <c r="U576" s="47" t="s">
        <v>43</v>
      </c>
      <c r="V576" s="39"/>
      <c r="W576" s="170">
        <f>V576*K576</f>
        <v>0</v>
      </c>
      <c r="X576" s="170">
        <v>0</v>
      </c>
      <c r="Y576" s="170">
        <f>X576*K576</f>
        <v>0</v>
      </c>
      <c r="Z576" s="170">
        <v>0</v>
      </c>
      <c r="AA576" s="171">
        <f>Z576*K576</f>
        <v>0</v>
      </c>
      <c r="AR576" s="22" t="s">
        <v>163</v>
      </c>
      <c r="AT576" s="22" t="s">
        <v>159</v>
      </c>
      <c r="AU576" s="22" t="s">
        <v>99</v>
      </c>
      <c r="AY576" s="22" t="s">
        <v>158</v>
      </c>
      <c r="BE576" s="108">
        <f>IF(U576="základní",N576,0)</f>
        <v>0</v>
      </c>
      <c r="BF576" s="108">
        <f>IF(U576="snížená",N576,0)</f>
        <v>0</v>
      </c>
      <c r="BG576" s="108">
        <f>IF(U576="zákl. přenesená",N576,0)</f>
        <v>0</v>
      </c>
      <c r="BH576" s="108">
        <f>IF(U576="sníž. přenesená",N576,0)</f>
        <v>0</v>
      </c>
      <c r="BI576" s="108">
        <f>IF(U576="nulová",N576,0)</f>
        <v>0</v>
      </c>
      <c r="BJ576" s="22" t="s">
        <v>83</v>
      </c>
      <c r="BK576" s="108">
        <f>ROUND(L576*K576,2)</f>
        <v>0</v>
      </c>
      <c r="BL576" s="22" t="s">
        <v>163</v>
      </c>
      <c r="BM576" s="22" t="s">
        <v>907</v>
      </c>
    </row>
    <row r="577" spans="2:65" s="1" customFormat="1" ht="25.5" customHeight="1">
      <c r="B577" s="38"/>
      <c r="C577" s="165" t="s">
        <v>908</v>
      </c>
      <c r="D577" s="165" t="s">
        <v>159</v>
      </c>
      <c r="E577" s="166" t="s">
        <v>905</v>
      </c>
      <c r="F577" s="272" t="s">
        <v>906</v>
      </c>
      <c r="G577" s="272"/>
      <c r="H577" s="272"/>
      <c r="I577" s="272"/>
      <c r="J577" s="167" t="s">
        <v>226</v>
      </c>
      <c r="K577" s="168">
        <v>31.257000000000001</v>
      </c>
      <c r="L577" s="273">
        <v>0</v>
      </c>
      <c r="M577" s="274"/>
      <c r="N577" s="275">
        <f>ROUND(L577*K577,2)</f>
        <v>0</v>
      </c>
      <c r="O577" s="275"/>
      <c r="P577" s="275"/>
      <c r="Q577" s="275"/>
      <c r="R577" s="40"/>
      <c r="T577" s="169" t="s">
        <v>22</v>
      </c>
      <c r="U577" s="47" t="s">
        <v>43</v>
      </c>
      <c r="V577" s="39"/>
      <c r="W577" s="170">
        <f>V577*K577</f>
        <v>0</v>
      </c>
      <c r="X577" s="170">
        <v>0</v>
      </c>
      <c r="Y577" s="170">
        <f>X577*K577</f>
        <v>0</v>
      </c>
      <c r="Z577" s="170">
        <v>0</v>
      </c>
      <c r="AA577" s="171">
        <f>Z577*K577</f>
        <v>0</v>
      </c>
      <c r="AR577" s="22" t="s">
        <v>163</v>
      </c>
      <c r="AT577" s="22" t="s">
        <v>159</v>
      </c>
      <c r="AU577" s="22" t="s">
        <v>99</v>
      </c>
      <c r="AY577" s="22" t="s">
        <v>158</v>
      </c>
      <c r="BE577" s="108">
        <f>IF(U577="základní",N577,0)</f>
        <v>0</v>
      </c>
      <c r="BF577" s="108">
        <f>IF(U577="snížená",N577,0)</f>
        <v>0</v>
      </c>
      <c r="BG577" s="108">
        <f>IF(U577="zákl. přenesená",N577,0)</f>
        <v>0</v>
      </c>
      <c r="BH577" s="108">
        <f>IF(U577="sníž. přenesená",N577,0)</f>
        <v>0</v>
      </c>
      <c r="BI577" s="108">
        <f>IF(U577="nulová",N577,0)</f>
        <v>0</v>
      </c>
      <c r="BJ577" s="22" t="s">
        <v>83</v>
      </c>
      <c r="BK577" s="108">
        <f>ROUND(L577*K577,2)</f>
        <v>0</v>
      </c>
      <c r="BL577" s="22" t="s">
        <v>163</v>
      </c>
      <c r="BM577" s="22" t="s">
        <v>909</v>
      </c>
    </row>
    <row r="578" spans="2:65" s="10" customFormat="1" ht="16.5" customHeight="1">
      <c r="B578" s="172"/>
      <c r="C578" s="173"/>
      <c r="D578" s="173"/>
      <c r="E578" s="174" t="s">
        <v>22</v>
      </c>
      <c r="F578" s="276" t="s">
        <v>910</v>
      </c>
      <c r="G578" s="277"/>
      <c r="H578" s="277"/>
      <c r="I578" s="277"/>
      <c r="J578" s="173"/>
      <c r="K578" s="175">
        <v>31.257000000000001</v>
      </c>
      <c r="L578" s="173"/>
      <c r="M578" s="173"/>
      <c r="N578" s="173"/>
      <c r="O578" s="173"/>
      <c r="P578" s="173"/>
      <c r="Q578" s="173"/>
      <c r="R578" s="176"/>
      <c r="T578" s="177"/>
      <c r="U578" s="173"/>
      <c r="V578" s="173"/>
      <c r="W578" s="173"/>
      <c r="X578" s="173"/>
      <c r="Y578" s="173"/>
      <c r="Z578" s="173"/>
      <c r="AA578" s="178"/>
      <c r="AT578" s="179" t="s">
        <v>166</v>
      </c>
      <c r="AU578" s="179" t="s">
        <v>99</v>
      </c>
      <c r="AV578" s="10" t="s">
        <v>99</v>
      </c>
      <c r="AW578" s="10" t="s">
        <v>35</v>
      </c>
      <c r="AX578" s="10" t="s">
        <v>83</v>
      </c>
      <c r="AY578" s="179" t="s">
        <v>158</v>
      </c>
    </row>
    <row r="579" spans="2:65" s="1" customFormat="1" ht="25.5" customHeight="1">
      <c r="B579" s="38"/>
      <c r="C579" s="165" t="s">
        <v>911</v>
      </c>
      <c r="D579" s="165" t="s">
        <v>159</v>
      </c>
      <c r="E579" s="166" t="s">
        <v>912</v>
      </c>
      <c r="F579" s="272" t="s">
        <v>913</v>
      </c>
      <c r="G579" s="272"/>
      <c r="H579" s="272"/>
      <c r="I579" s="272"/>
      <c r="J579" s="167" t="s">
        <v>226</v>
      </c>
      <c r="K579" s="168">
        <v>67.978999999999999</v>
      </c>
      <c r="L579" s="273">
        <v>0</v>
      </c>
      <c r="M579" s="274"/>
      <c r="N579" s="275">
        <f>ROUND(L579*K579,2)</f>
        <v>0</v>
      </c>
      <c r="O579" s="275"/>
      <c r="P579" s="275"/>
      <c r="Q579" s="275"/>
      <c r="R579" s="40"/>
      <c r="T579" s="169" t="s">
        <v>22</v>
      </c>
      <c r="U579" s="47" t="s">
        <v>43</v>
      </c>
      <c r="V579" s="39"/>
      <c r="W579" s="170">
        <f>V579*K579</f>
        <v>0</v>
      </c>
      <c r="X579" s="170">
        <v>0</v>
      </c>
      <c r="Y579" s="170">
        <f>X579*K579</f>
        <v>0</v>
      </c>
      <c r="Z579" s="170">
        <v>0</v>
      </c>
      <c r="AA579" s="171">
        <f>Z579*K579</f>
        <v>0</v>
      </c>
      <c r="AR579" s="22" t="s">
        <v>163</v>
      </c>
      <c r="AT579" s="22" t="s">
        <v>159</v>
      </c>
      <c r="AU579" s="22" t="s">
        <v>99</v>
      </c>
      <c r="AY579" s="22" t="s">
        <v>158</v>
      </c>
      <c r="BE579" s="108">
        <f>IF(U579="základní",N579,0)</f>
        <v>0</v>
      </c>
      <c r="BF579" s="108">
        <f>IF(U579="snížená",N579,0)</f>
        <v>0</v>
      </c>
      <c r="BG579" s="108">
        <f>IF(U579="zákl. přenesená",N579,0)</f>
        <v>0</v>
      </c>
      <c r="BH579" s="108">
        <f>IF(U579="sníž. přenesená",N579,0)</f>
        <v>0</v>
      </c>
      <c r="BI579" s="108">
        <f>IF(U579="nulová",N579,0)</f>
        <v>0</v>
      </c>
      <c r="BJ579" s="22" t="s">
        <v>83</v>
      </c>
      <c r="BK579" s="108">
        <f>ROUND(L579*K579,2)</f>
        <v>0</v>
      </c>
      <c r="BL579" s="22" t="s">
        <v>163</v>
      </c>
      <c r="BM579" s="22" t="s">
        <v>914</v>
      </c>
    </row>
    <row r="580" spans="2:65" s="9" customFormat="1" ht="29.85" customHeight="1">
      <c r="B580" s="154"/>
      <c r="C580" s="155"/>
      <c r="D580" s="164" t="s">
        <v>117</v>
      </c>
      <c r="E580" s="164"/>
      <c r="F580" s="164"/>
      <c r="G580" s="164"/>
      <c r="H580" s="164"/>
      <c r="I580" s="164"/>
      <c r="J580" s="164"/>
      <c r="K580" s="164"/>
      <c r="L580" s="164"/>
      <c r="M580" s="164"/>
      <c r="N580" s="297">
        <f>BK580</f>
        <v>0</v>
      </c>
      <c r="O580" s="298"/>
      <c r="P580" s="298"/>
      <c r="Q580" s="298"/>
      <c r="R580" s="157"/>
      <c r="T580" s="158"/>
      <c r="U580" s="155"/>
      <c r="V580" s="155"/>
      <c r="W580" s="159">
        <f>W581</f>
        <v>0</v>
      </c>
      <c r="X580" s="155"/>
      <c r="Y580" s="159">
        <f>Y581</f>
        <v>0</v>
      </c>
      <c r="Z580" s="155"/>
      <c r="AA580" s="160">
        <f>AA581</f>
        <v>0</v>
      </c>
      <c r="AR580" s="161" t="s">
        <v>83</v>
      </c>
      <c r="AT580" s="162" t="s">
        <v>77</v>
      </c>
      <c r="AU580" s="162" t="s">
        <v>83</v>
      </c>
      <c r="AY580" s="161" t="s">
        <v>158</v>
      </c>
      <c r="BK580" s="163">
        <f>BK581</f>
        <v>0</v>
      </c>
    </row>
    <row r="581" spans="2:65" s="1" customFormat="1" ht="25.5" customHeight="1">
      <c r="B581" s="38"/>
      <c r="C581" s="165" t="s">
        <v>915</v>
      </c>
      <c r="D581" s="165" t="s">
        <v>159</v>
      </c>
      <c r="E581" s="166" t="s">
        <v>916</v>
      </c>
      <c r="F581" s="272" t="s">
        <v>917</v>
      </c>
      <c r="G581" s="272"/>
      <c r="H581" s="272"/>
      <c r="I581" s="272"/>
      <c r="J581" s="167" t="s">
        <v>226</v>
      </c>
      <c r="K581" s="168">
        <v>166.26599999999999</v>
      </c>
      <c r="L581" s="273">
        <v>0</v>
      </c>
      <c r="M581" s="274"/>
      <c r="N581" s="275">
        <f>ROUND(L581*K581,2)</f>
        <v>0</v>
      </c>
      <c r="O581" s="275"/>
      <c r="P581" s="275"/>
      <c r="Q581" s="275"/>
      <c r="R581" s="40"/>
      <c r="T581" s="169" t="s">
        <v>22</v>
      </c>
      <c r="U581" s="47" t="s">
        <v>43</v>
      </c>
      <c r="V581" s="39"/>
      <c r="W581" s="170">
        <f>V581*K581</f>
        <v>0</v>
      </c>
      <c r="X581" s="170">
        <v>0</v>
      </c>
      <c r="Y581" s="170">
        <f>X581*K581</f>
        <v>0</v>
      </c>
      <c r="Z581" s="170">
        <v>0</v>
      </c>
      <c r="AA581" s="171">
        <f>Z581*K581</f>
        <v>0</v>
      </c>
      <c r="AR581" s="22" t="s">
        <v>163</v>
      </c>
      <c r="AT581" s="22" t="s">
        <v>159</v>
      </c>
      <c r="AU581" s="22" t="s">
        <v>99</v>
      </c>
      <c r="AY581" s="22" t="s">
        <v>158</v>
      </c>
      <c r="BE581" s="108">
        <f>IF(U581="základní",N581,0)</f>
        <v>0</v>
      </c>
      <c r="BF581" s="108">
        <f>IF(U581="snížená",N581,0)</f>
        <v>0</v>
      </c>
      <c r="BG581" s="108">
        <f>IF(U581="zákl. přenesená",N581,0)</f>
        <v>0</v>
      </c>
      <c r="BH581" s="108">
        <f>IF(U581="sníž. přenesená",N581,0)</f>
        <v>0</v>
      </c>
      <c r="BI581" s="108">
        <f>IF(U581="nulová",N581,0)</f>
        <v>0</v>
      </c>
      <c r="BJ581" s="22" t="s">
        <v>83</v>
      </c>
      <c r="BK581" s="108">
        <f>ROUND(L581*K581,2)</f>
        <v>0</v>
      </c>
      <c r="BL581" s="22" t="s">
        <v>163</v>
      </c>
      <c r="BM581" s="22" t="s">
        <v>918</v>
      </c>
    </row>
    <row r="582" spans="2:65" s="9" customFormat="1" ht="37.35" customHeight="1">
      <c r="B582" s="154"/>
      <c r="C582" s="155"/>
      <c r="D582" s="156" t="s">
        <v>118</v>
      </c>
      <c r="E582" s="156"/>
      <c r="F582" s="156"/>
      <c r="G582" s="156"/>
      <c r="H582" s="156"/>
      <c r="I582" s="156"/>
      <c r="J582" s="156"/>
      <c r="K582" s="156"/>
      <c r="L582" s="156"/>
      <c r="M582" s="156"/>
      <c r="N582" s="299">
        <f>BK582</f>
        <v>0</v>
      </c>
      <c r="O582" s="300"/>
      <c r="P582" s="300"/>
      <c r="Q582" s="300"/>
      <c r="R582" s="157"/>
      <c r="T582" s="158"/>
      <c r="U582" s="155"/>
      <c r="V582" s="155"/>
      <c r="W582" s="159">
        <f>W583+W618+W632+W674+W679+W683+W703+W790+W845+W876+W883+W891+W899+W924</f>
        <v>0</v>
      </c>
      <c r="X582" s="155"/>
      <c r="Y582" s="159">
        <f>Y583+Y618+Y632+Y674+Y679+Y683+Y703+Y790+Y845+Y876+Y883+Y891+Y899+Y924</f>
        <v>70.517674130000017</v>
      </c>
      <c r="Z582" s="155"/>
      <c r="AA582" s="160">
        <f>AA583+AA618+AA632+AA674+AA679+AA683+AA703+AA790+AA845+AA876+AA883+AA891+AA899+AA924</f>
        <v>0.93924924999999992</v>
      </c>
      <c r="AR582" s="161" t="s">
        <v>99</v>
      </c>
      <c r="AT582" s="162" t="s">
        <v>77</v>
      </c>
      <c r="AU582" s="162" t="s">
        <v>78</v>
      </c>
      <c r="AY582" s="161" t="s">
        <v>158</v>
      </c>
      <c r="BK582" s="163">
        <f>BK583+BK618+BK632+BK674+BK679+BK683+BK703+BK790+BK845+BK876+BK883+BK891+BK899+BK924</f>
        <v>0</v>
      </c>
    </row>
    <row r="583" spans="2:65" s="9" customFormat="1" ht="19.95" customHeight="1">
      <c r="B583" s="154"/>
      <c r="C583" s="155"/>
      <c r="D583" s="164" t="s">
        <v>119</v>
      </c>
      <c r="E583" s="164"/>
      <c r="F583" s="164"/>
      <c r="G583" s="164"/>
      <c r="H583" s="164"/>
      <c r="I583" s="164"/>
      <c r="J583" s="164"/>
      <c r="K583" s="164"/>
      <c r="L583" s="164"/>
      <c r="M583" s="164"/>
      <c r="N583" s="295">
        <f>BK583</f>
        <v>0</v>
      </c>
      <c r="O583" s="296"/>
      <c r="P583" s="296"/>
      <c r="Q583" s="296"/>
      <c r="R583" s="157"/>
      <c r="T583" s="158"/>
      <c r="U583" s="155"/>
      <c r="V583" s="155"/>
      <c r="W583" s="159">
        <f>SUM(W584:W617)</f>
        <v>0</v>
      </c>
      <c r="X583" s="155"/>
      <c r="Y583" s="159">
        <f>SUM(Y584:Y617)</f>
        <v>1.4600346000000002</v>
      </c>
      <c r="Z583" s="155"/>
      <c r="AA583" s="160">
        <f>SUM(AA584:AA617)</f>
        <v>0</v>
      </c>
      <c r="AR583" s="161" t="s">
        <v>99</v>
      </c>
      <c r="AT583" s="162" t="s">
        <v>77</v>
      </c>
      <c r="AU583" s="162" t="s">
        <v>83</v>
      </c>
      <c r="AY583" s="161" t="s">
        <v>158</v>
      </c>
      <c r="BK583" s="163">
        <f>SUM(BK584:BK617)</f>
        <v>0</v>
      </c>
    </row>
    <row r="584" spans="2:65" s="1" customFormat="1" ht="25.5" customHeight="1">
      <c r="B584" s="38"/>
      <c r="C584" s="165" t="s">
        <v>919</v>
      </c>
      <c r="D584" s="165" t="s">
        <v>159</v>
      </c>
      <c r="E584" s="166" t="s">
        <v>920</v>
      </c>
      <c r="F584" s="272" t="s">
        <v>921</v>
      </c>
      <c r="G584" s="272"/>
      <c r="H584" s="272"/>
      <c r="I584" s="272"/>
      <c r="J584" s="167" t="s">
        <v>162</v>
      </c>
      <c r="K584" s="168">
        <v>89.088999999999999</v>
      </c>
      <c r="L584" s="273">
        <v>0</v>
      </c>
      <c r="M584" s="274"/>
      <c r="N584" s="275">
        <f>ROUND(L584*K584,2)</f>
        <v>0</v>
      </c>
      <c r="O584" s="275"/>
      <c r="P584" s="275"/>
      <c r="Q584" s="275"/>
      <c r="R584" s="40"/>
      <c r="T584" s="169" t="s">
        <v>22</v>
      </c>
      <c r="U584" s="47" t="s">
        <v>43</v>
      </c>
      <c r="V584" s="39"/>
      <c r="W584" s="170">
        <f>V584*K584</f>
        <v>0</v>
      </c>
      <c r="X584" s="170">
        <v>0</v>
      </c>
      <c r="Y584" s="170">
        <f>X584*K584</f>
        <v>0</v>
      </c>
      <c r="Z584" s="170">
        <v>0</v>
      </c>
      <c r="AA584" s="171">
        <f>Z584*K584</f>
        <v>0</v>
      </c>
      <c r="AR584" s="22" t="s">
        <v>233</v>
      </c>
      <c r="AT584" s="22" t="s">
        <v>159</v>
      </c>
      <c r="AU584" s="22" t="s">
        <v>99</v>
      </c>
      <c r="AY584" s="22" t="s">
        <v>158</v>
      </c>
      <c r="BE584" s="108">
        <f>IF(U584="základní",N584,0)</f>
        <v>0</v>
      </c>
      <c r="BF584" s="108">
        <f>IF(U584="snížená",N584,0)</f>
        <v>0</v>
      </c>
      <c r="BG584" s="108">
        <f>IF(U584="zákl. přenesená",N584,0)</f>
        <v>0</v>
      </c>
      <c r="BH584" s="108">
        <f>IF(U584="sníž. přenesená",N584,0)</f>
        <v>0</v>
      </c>
      <c r="BI584" s="108">
        <f>IF(U584="nulová",N584,0)</f>
        <v>0</v>
      </c>
      <c r="BJ584" s="22" t="s">
        <v>83</v>
      </c>
      <c r="BK584" s="108">
        <f>ROUND(L584*K584,2)</f>
        <v>0</v>
      </c>
      <c r="BL584" s="22" t="s">
        <v>233</v>
      </c>
      <c r="BM584" s="22" t="s">
        <v>922</v>
      </c>
    </row>
    <row r="585" spans="2:65" s="12" customFormat="1" ht="16.5" customHeight="1">
      <c r="B585" s="188"/>
      <c r="C585" s="189"/>
      <c r="D585" s="189"/>
      <c r="E585" s="190" t="s">
        <v>22</v>
      </c>
      <c r="F585" s="282" t="s">
        <v>413</v>
      </c>
      <c r="G585" s="283"/>
      <c r="H585" s="283"/>
      <c r="I585" s="283"/>
      <c r="J585" s="189"/>
      <c r="K585" s="190" t="s">
        <v>22</v>
      </c>
      <c r="L585" s="189"/>
      <c r="M585" s="189"/>
      <c r="N585" s="189"/>
      <c r="O585" s="189"/>
      <c r="P585" s="189"/>
      <c r="Q585" s="189"/>
      <c r="R585" s="191"/>
      <c r="T585" s="192"/>
      <c r="U585" s="189"/>
      <c r="V585" s="189"/>
      <c r="W585" s="189"/>
      <c r="X585" s="189"/>
      <c r="Y585" s="189"/>
      <c r="Z585" s="189"/>
      <c r="AA585" s="193"/>
      <c r="AT585" s="194" t="s">
        <v>166</v>
      </c>
      <c r="AU585" s="194" t="s">
        <v>99</v>
      </c>
      <c r="AV585" s="12" t="s">
        <v>83</v>
      </c>
      <c r="AW585" s="12" t="s">
        <v>35</v>
      </c>
      <c r="AX585" s="12" t="s">
        <v>78</v>
      </c>
      <c r="AY585" s="194" t="s">
        <v>158</v>
      </c>
    </row>
    <row r="586" spans="2:65" s="10" customFormat="1" ht="16.5" customHeight="1">
      <c r="B586" s="172"/>
      <c r="C586" s="173"/>
      <c r="D586" s="173"/>
      <c r="E586" s="174" t="s">
        <v>22</v>
      </c>
      <c r="F586" s="278" t="s">
        <v>923</v>
      </c>
      <c r="G586" s="279"/>
      <c r="H586" s="279"/>
      <c r="I586" s="279"/>
      <c r="J586" s="173"/>
      <c r="K586" s="175">
        <v>11.11</v>
      </c>
      <c r="L586" s="173"/>
      <c r="M586" s="173"/>
      <c r="N586" s="173"/>
      <c r="O586" s="173"/>
      <c r="P586" s="173"/>
      <c r="Q586" s="173"/>
      <c r="R586" s="176"/>
      <c r="T586" s="177"/>
      <c r="U586" s="173"/>
      <c r="V586" s="173"/>
      <c r="W586" s="173"/>
      <c r="X586" s="173"/>
      <c r="Y586" s="173"/>
      <c r="Z586" s="173"/>
      <c r="AA586" s="178"/>
      <c r="AT586" s="179" t="s">
        <v>166</v>
      </c>
      <c r="AU586" s="179" t="s">
        <v>99</v>
      </c>
      <c r="AV586" s="10" t="s">
        <v>99</v>
      </c>
      <c r="AW586" s="10" t="s">
        <v>35</v>
      </c>
      <c r="AX586" s="10" t="s">
        <v>78</v>
      </c>
      <c r="AY586" s="179" t="s">
        <v>158</v>
      </c>
    </row>
    <row r="587" spans="2:65" s="12" customFormat="1" ht="16.5" customHeight="1">
      <c r="B587" s="188"/>
      <c r="C587" s="189"/>
      <c r="D587" s="189"/>
      <c r="E587" s="190" t="s">
        <v>22</v>
      </c>
      <c r="F587" s="284" t="s">
        <v>415</v>
      </c>
      <c r="G587" s="285"/>
      <c r="H587" s="285"/>
      <c r="I587" s="285"/>
      <c r="J587" s="189"/>
      <c r="K587" s="190" t="s">
        <v>22</v>
      </c>
      <c r="L587" s="189"/>
      <c r="M587" s="189"/>
      <c r="N587" s="189"/>
      <c r="O587" s="189"/>
      <c r="P587" s="189"/>
      <c r="Q587" s="189"/>
      <c r="R587" s="191"/>
      <c r="T587" s="192"/>
      <c r="U587" s="189"/>
      <c r="V587" s="189"/>
      <c r="W587" s="189"/>
      <c r="X587" s="189"/>
      <c r="Y587" s="189"/>
      <c r="Z587" s="189"/>
      <c r="AA587" s="193"/>
      <c r="AT587" s="194" t="s">
        <v>166</v>
      </c>
      <c r="AU587" s="194" t="s">
        <v>99</v>
      </c>
      <c r="AV587" s="12" t="s">
        <v>83</v>
      </c>
      <c r="AW587" s="12" t="s">
        <v>35</v>
      </c>
      <c r="AX587" s="12" t="s">
        <v>78</v>
      </c>
      <c r="AY587" s="194" t="s">
        <v>158</v>
      </c>
    </row>
    <row r="588" spans="2:65" s="10" customFormat="1" ht="25.5" customHeight="1">
      <c r="B588" s="172"/>
      <c r="C588" s="173"/>
      <c r="D588" s="173"/>
      <c r="E588" s="174" t="s">
        <v>22</v>
      </c>
      <c r="F588" s="278" t="s">
        <v>924</v>
      </c>
      <c r="G588" s="279"/>
      <c r="H588" s="279"/>
      <c r="I588" s="279"/>
      <c r="J588" s="173"/>
      <c r="K588" s="175">
        <v>42.779000000000003</v>
      </c>
      <c r="L588" s="173"/>
      <c r="M588" s="173"/>
      <c r="N588" s="173"/>
      <c r="O588" s="173"/>
      <c r="P588" s="173"/>
      <c r="Q588" s="173"/>
      <c r="R588" s="176"/>
      <c r="T588" s="177"/>
      <c r="U588" s="173"/>
      <c r="V588" s="173"/>
      <c r="W588" s="173"/>
      <c r="X588" s="173"/>
      <c r="Y588" s="173"/>
      <c r="Z588" s="173"/>
      <c r="AA588" s="178"/>
      <c r="AT588" s="179" t="s">
        <v>166</v>
      </c>
      <c r="AU588" s="179" t="s">
        <v>99</v>
      </c>
      <c r="AV588" s="10" t="s">
        <v>99</v>
      </c>
      <c r="AW588" s="10" t="s">
        <v>35</v>
      </c>
      <c r="AX588" s="10" t="s">
        <v>78</v>
      </c>
      <c r="AY588" s="179" t="s">
        <v>158</v>
      </c>
    </row>
    <row r="589" spans="2:65" s="12" customFormat="1" ht="16.5" customHeight="1">
      <c r="B589" s="188"/>
      <c r="C589" s="189"/>
      <c r="D589" s="189"/>
      <c r="E589" s="190" t="s">
        <v>22</v>
      </c>
      <c r="F589" s="284" t="s">
        <v>417</v>
      </c>
      <c r="G589" s="285"/>
      <c r="H589" s="285"/>
      <c r="I589" s="285"/>
      <c r="J589" s="189"/>
      <c r="K589" s="190" t="s">
        <v>22</v>
      </c>
      <c r="L589" s="189"/>
      <c r="M589" s="189"/>
      <c r="N589" s="189"/>
      <c r="O589" s="189"/>
      <c r="P589" s="189"/>
      <c r="Q589" s="189"/>
      <c r="R589" s="191"/>
      <c r="T589" s="192"/>
      <c r="U589" s="189"/>
      <c r="V589" s="189"/>
      <c r="W589" s="189"/>
      <c r="X589" s="189"/>
      <c r="Y589" s="189"/>
      <c r="Z589" s="189"/>
      <c r="AA589" s="193"/>
      <c r="AT589" s="194" t="s">
        <v>166</v>
      </c>
      <c r="AU589" s="194" t="s">
        <v>99</v>
      </c>
      <c r="AV589" s="12" t="s">
        <v>83</v>
      </c>
      <c r="AW589" s="12" t="s">
        <v>35</v>
      </c>
      <c r="AX589" s="12" t="s">
        <v>78</v>
      </c>
      <c r="AY589" s="194" t="s">
        <v>158</v>
      </c>
    </row>
    <row r="590" spans="2:65" s="10" customFormat="1" ht="16.5" customHeight="1">
      <c r="B590" s="172"/>
      <c r="C590" s="173"/>
      <c r="D590" s="173"/>
      <c r="E590" s="174" t="s">
        <v>22</v>
      </c>
      <c r="F590" s="278" t="s">
        <v>925</v>
      </c>
      <c r="G590" s="279"/>
      <c r="H590" s="279"/>
      <c r="I590" s="279"/>
      <c r="J590" s="173"/>
      <c r="K590" s="175">
        <v>35.200000000000003</v>
      </c>
      <c r="L590" s="173"/>
      <c r="M590" s="173"/>
      <c r="N590" s="173"/>
      <c r="O590" s="173"/>
      <c r="P590" s="173"/>
      <c r="Q590" s="173"/>
      <c r="R590" s="176"/>
      <c r="T590" s="177"/>
      <c r="U590" s="173"/>
      <c r="V590" s="173"/>
      <c r="W590" s="173"/>
      <c r="X590" s="173"/>
      <c r="Y590" s="173"/>
      <c r="Z590" s="173"/>
      <c r="AA590" s="178"/>
      <c r="AT590" s="179" t="s">
        <v>166</v>
      </c>
      <c r="AU590" s="179" t="s">
        <v>99</v>
      </c>
      <c r="AV590" s="10" t="s">
        <v>99</v>
      </c>
      <c r="AW590" s="10" t="s">
        <v>35</v>
      </c>
      <c r="AX590" s="10" t="s">
        <v>78</v>
      </c>
      <c r="AY590" s="179" t="s">
        <v>158</v>
      </c>
    </row>
    <row r="591" spans="2:65" s="11" customFormat="1" ht="16.5" customHeight="1">
      <c r="B591" s="180"/>
      <c r="C591" s="181"/>
      <c r="D591" s="181"/>
      <c r="E591" s="182" t="s">
        <v>22</v>
      </c>
      <c r="F591" s="280" t="s">
        <v>168</v>
      </c>
      <c r="G591" s="281"/>
      <c r="H591" s="281"/>
      <c r="I591" s="281"/>
      <c r="J591" s="181"/>
      <c r="K591" s="183">
        <v>89.088999999999999</v>
      </c>
      <c r="L591" s="181"/>
      <c r="M591" s="181"/>
      <c r="N591" s="181"/>
      <c r="O591" s="181"/>
      <c r="P591" s="181"/>
      <c r="Q591" s="181"/>
      <c r="R591" s="184"/>
      <c r="T591" s="185"/>
      <c r="U591" s="181"/>
      <c r="V591" s="181"/>
      <c r="W591" s="181"/>
      <c r="X591" s="181"/>
      <c r="Y591" s="181"/>
      <c r="Z591" s="181"/>
      <c r="AA591" s="186"/>
      <c r="AT591" s="187" t="s">
        <v>166</v>
      </c>
      <c r="AU591" s="187" t="s">
        <v>99</v>
      </c>
      <c r="AV591" s="11" t="s">
        <v>163</v>
      </c>
      <c r="AW591" s="11" t="s">
        <v>35</v>
      </c>
      <c r="AX591" s="11" t="s">
        <v>83</v>
      </c>
      <c r="AY591" s="187" t="s">
        <v>158</v>
      </c>
    </row>
    <row r="592" spans="2:65" s="1" customFormat="1" ht="16.5" customHeight="1">
      <c r="B592" s="38"/>
      <c r="C592" s="195" t="s">
        <v>926</v>
      </c>
      <c r="D592" s="195" t="s">
        <v>283</v>
      </c>
      <c r="E592" s="196" t="s">
        <v>927</v>
      </c>
      <c r="F592" s="286" t="s">
        <v>928</v>
      </c>
      <c r="G592" s="286"/>
      <c r="H592" s="286"/>
      <c r="I592" s="286"/>
      <c r="J592" s="197" t="s">
        <v>226</v>
      </c>
      <c r="K592" s="198">
        <v>3.1E-2</v>
      </c>
      <c r="L592" s="287">
        <v>0</v>
      </c>
      <c r="M592" s="288"/>
      <c r="N592" s="289">
        <f>ROUND(L592*K592,2)</f>
        <v>0</v>
      </c>
      <c r="O592" s="275"/>
      <c r="P592" s="275"/>
      <c r="Q592" s="275"/>
      <c r="R592" s="40"/>
      <c r="T592" s="169" t="s">
        <v>22</v>
      </c>
      <c r="U592" s="47" t="s">
        <v>43</v>
      </c>
      <c r="V592" s="39"/>
      <c r="W592" s="170">
        <f>V592*K592</f>
        <v>0</v>
      </c>
      <c r="X592" s="170">
        <v>1</v>
      </c>
      <c r="Y592" s="170">
        <f>X592*K592</f>
        <v>3.1E-2</v>
      </c>
      <c r="Z592" s="170">
        <v>0</v>
      </c>
      <c r="AA592" s="171">
        <f>Z592*K592</f>
        <v>0</v>
      </c>
      <c r="AR592" s="22" t="s">
        <v>321</v>
      </c>
      <c r="AT592" s="22" t="s">
        <v>283</v>
      </c>
      <c r="AU592" s="22" t="s">
        <v>99</v>
      </c>
      <c r="AY592" s="22" t="s">
        <v>158</v>
      </c>
      <c r="BE592" s="108">
        <f>IF(U592="základní",N592,0)</f>
        <v>0</v>
      </c>
      <c r="BF592" s="108">
        <f>IF(U592="snížená",N592,0)</f>
        <v>0</v>
      </c>
      <c r="BG592" s="108">
        <f>IF(U592="zákl. přenesená",N592,0)</f>
        <v>0</v>
      </c>
      <c r="BH592" s="108">
        <f>IF(U592="sníž. přenesená",N592,0)</f>
        <v>0</v>
      </c>
      <c r="BI592" s="108">
        <f>IF(U592="nulová",N592,0)</f>
        <v>0</v>
      </c>
      <c r="BJ592" s="22" t="s">
        <v>83</v>
      </c>
      <c r="BK592" s="108">
        <f>ROUND(L592*K592,2)</f>
        <v>0</v>
      </c>
      <c r="BL592" s="22" t="s">
        <v>233</v>
      </c>
      <c r="BM592" s="22" t="s">
        <v>929</v>
      </c>
    </row>
    <row r="593" spans="2:65" s="1" customFormat="1" ht="38.25" customHeight="1">
      <c r="B593" s="38"/>
      <c r="C593" s="165" t="s">
        <v>930</v>
      </c>
      <c r="D593" s="165" t="s">
        <v>159</v>
      </c>
      <c r="E593" s="166" t="s">
        <v>931</v>
      </c>
      <c r="F593" s="272" t="s">
        <v>932</v>
      </c>
      <c r="G593" s="272"/>
      <c r="H593" s="272"/>
      <c r="I593" s="272"/>
      <c r="J593" s="167" t="s">
        <v>162</v>
      </c>
      <c r="K593" s="168">
        <v>77.978999999999999</v>
      </c>
      <c r="L593" s="273">
        <v>0</v>
      </c>
      <c r="M593" s="274"/>
      <c r="N593" s="275">
        <f>ROUND(L593*K593,2)</f>
        <v>0</v>
      </c>
      <c r="O593" s="275"/>
      <c r="P593" s="275"/>
      <c r="Q593" s="275"/>
      <c r="R593" s="40"/>
      <c r="T593" s="169" t="s">
        <v>22</v>
      </c>
      <c r="U593" s="47" t="s">
        <v>43</v>
      </c>
      <c r="V593" s="39"/>
      <c r="W593" s="170">
        <f>V593*K593</f>
        <v>0</v>
      </c>
      <c r="X593" s="170">
        <v>4.0000000000000001E-3</v>
      </c>
      <c r="Y593" s="170">
        <f>X593*K593</f>
        <v>0.31191600000000003</v>
      </c>
      <c r="Z593" s="170">
        <v>0</v>
      </c>
      <c r="AA593" s="171">
        <f>Z593*K593</f>
        <v>0</v>
      </c>
      <c r="AR593" s="22" t="s">
        <v>233</v>
      </c>
      <c r="AT593" s="22" t="s">
        <v>159</v>
      </c>
      <c r="AU593" s="22" t="s">
        <v>99</v>
      </c>
      <c r="AY593" s="22" t="s">
        <v>158</v>
      </c>
      <c r="BE593" s="108">
        <f>IF(U593="základní",N593,0)</f>
        <v>0</v>
      </c>
      <c r="BF593" s="108">
        <f>IF(U593="snížená",N593,0)</f>
        <v>0</v>
      </c>
      <c r="BG593" s="108">
        <f>IF(U593="zákl. přenesená",N593,0)</f>
        <v>0</v>
      </c>
      <c r="BH593" s="108">
        <f>IF(U593="sníž. přenesená",N593,0)</f>
        <v>0</v>
      </c>
      <c r="BI593" s="108">
        <f>IF(U593="nulová",N593,0)</f>
        <v>0</v>
      </c>
      <c r="BJ593" s="22" t="s">
        <v>83</v>
      </c>
      <c r="BK593" s="108">
        <f>ROUND(L593*K593,2)</f>
        <v>0</v>
      </c>
      <c r="BL593" s="22" t="s">
        <v>233</v>
      </c>
      <c r="BM593" s="22" t="s">
        <v>933</v>
      </c>
    </row>
    <row r="594" spans="2:65" s="12" customFormat="1" ht="16.5" customHeight="1">
      <c r="B594" s="188"/>
      <c r="C594" s="189"/>
      <c r="D594" s="189"/>
      <c r="E594" s="190" t="s">
        <v>22</v>
      </c>
      <c r="F594" s="282" t="s">
        <v>415</v>
      </c>
      <c r="G594" s="283"/>
      <c r="H594" s="283"/>
      <c r="I594" s="283"/>
      <c r="J594" s="189"/>
      <c r="K594" s="190" t="s">
        <v>22</v>
      </c>
      <c r="L594" s="189"/>
      <c r="M594" s="189"/>
      <c r="N594" s="189"/>
      <c r="O594" s="189"/>
      <c r="P594" s="189"/>
      <c r="Q594" s="189"/>
      <c r="R594" s="191"/>
      <c r="T594" s="192"/>
      <c r="U594" s="189"/>
      <c r="V594" s="189"/>
      <c r="W594" s="189"/>
      <c r="X594" s="189"/>
      <c r="Y594" s="189"/>
      <c r="Z594" s="189"/>
      <c r="AA594" s="193"/>
      <c r="AT594" s="194" t="s">
        <v>166</v>
      </c>
      <c r="AU594" s="194" t="s">
        <v>99</v>
      </c>
      <c r="AV594" s="12" t="s">
        <v>83</v>
      </c>
      <c r="AW594" s="12" t="s">
        <v>35</v>
      </c>
      <c r="AX594" s="12" t="s">
        <v>78</v>
      </c>
      <c r="AY594" s="194" t="s">
        <v>158</v>
      </c>
    </row>
    <row r="595" spans="2:65" s="10" customFormat="1" ht="25.5" customHeight="1">
      <c r="B595" s="172"/>
      <c r="C595" s="173"/>
      <c r="D595" s="173"/>
      <c r="E595" s="174" t="s">
        <v>22</v>
      </c>
      <c r="F595" s="278" t="s">
        <v>924</v>
      </c>
      <c r="G595" s="279"/>
      <c r="H595" s="279"/>
      <c r="I595" s="279"/>
      <c r="J595" s="173"/>
      <c r="K595" s="175">
        <v>42.779000000000003</v>
      </c>
      <c r="L595" s="173"/>
      <c r="M595" s="173"/>
      <c r="N595" s="173"/>
      <c r="O595" s="173"/>
      <c r="P595" s="173"/>
      <c r="Q595" s="173"/>
      <c r="R595" s="176"/>
      <c r="T595" s="177"/>
      <c r="U595" s="173"/>
      <c r="V595" s="173"/>
      <c r="W595" s="173"/>
      <c r="X595" s="173"/>
      <c r="Y595" s="173"/>
      <c r="Z595" s="173"/>
      <c r="AA595" s="178"/>
      <c r="AT595" s="179" t="s">
        <v>166</v>
      </c>
      <c r="AU595" s="179" t="s">
        <v>99</v>
      </c>
      <c r="AV595" s="10" t="s">
        <v>99</v>
      </c>
      <c r="AW595" s="10" t="s">
        <v>35</v>
      </c>
      <c r="AX595" s="10" t="s">
        <v>78</v>
      </c>
      <c r="AY595" s="179" t="s">
        <v>158</v>
      </c>
    </row>
    <row r="596" spans="2:65" s="12" customFormat="1" ht="16.5" customHeight="1">
      <c r="B596" s="188"/>
      <c r="C596" s="189"/>
      <c r="D596" s="189"/>
      <c r="E596" s="190" t="s">
        <v>22</v>
      </c>
      <c r="F596" s="284" t="s">
        <v>417</v>
      </c>
      <c r="G596" s="285"/>
      <c r="H596" s="285"/>
      <c r="I596" s="285"/>
      <c r="J596" s="189"/>
      <c r="K596" s="190" t="s">
        <v>22</v>
      </c>
      <c r="L596" s="189"/>
      <c r="M596" s="189"/>
      <c r="N596" s="189"/>
      <c r="O596" s="189"/>
      <c r="P596" s="189"/>
      <c r="Q596" s="189"/>
      <c r="R596" s="191"/>
      <c r="T596" s="192"/>
      <c r="U596" s="189"/>
      <c r="V596" s="189"/>
      <c r="W596" s="189"/>
      <c r="X596" s="189"/>
      <c r="Y596" s="189"/>
      <c r="Z596" s="189"/>
      <c r="AA596" s="193"/>
      <c r="AT596" s="194" t="s">
        <v>166</v>
      </c>
      <c r="AU596" s="194" t="s">
        <v>99</v>
      </c>
      <c r="AV596" s="12" t="s">
        <v>83</v>
      </c>
      <c r="AW596" s="12" t="s">
        <v>35</v>
      </c>
      <c r="AX596" s="12" t="s">
        <v>78</v>
      </c>
      <c r="AY596" s="194" t="s">
        <v>158</v>
      </c>
    </row>
    <row r="597" spans="2:65" s="10" customFormat="1" ht="16.5" customHeight="1">
      <c r="B597" s="172"/>
      <c r="C597" s="173"/>
      <c r="D597" s="173"/>
      <c r="E597" s="174" t="s">
        <v>22</v>
      </c>
      <c r="F597" s="278" t="s">
        <v>925</v>
      </c>
      <c r="G597" s="279"/>
      <c r="H597" s="279"/>
      <c r="I597" s="279"/>
      <c r="J597" s="173"/>
      <c r="K597" s="175">
        <v>35.200000000000003</v>
      </c>
      <c r="L597" s="173"/>
      <c r="M597" s="173"/>
      <c r="N597" s="173"/>
      <c r="O597" s="173"/>
      <c r="P597" s="173"/>
      <c r="Q597" s="173"/>
      <c r="R597" s="176"/>
      <c r="T597" s="177"/>
      <c r="U597" s="173"/>
      <c r="V597" s="173"/>
      <c r="W597" s="173"/>
      <c r="X597" s="173"/>
      <c r="Y597" s="173"/>
      <c r="Z597" s="173"/>
      <c r="AA597" s="178"/>
      <c r="AT597" s="179" t="s">
        <v>166</v>
      </c>
      <c r="AU597" s="179" t="s">
        <v>99</v>
      </c>
      <c r="AV597" s="10" t="s">
        <v>99</v>
      </c>
      <c r="AW597" s="10" t="s">
        <v>35</v>
      </c>
      <c r="AX597" s="10" t="s">
        <v>78</v>
      </c>
      <c r="AY597" s="179" t="s">
        <v>158</v>
      </c>
    </row>
    <row r="598" spans="2:65" s="11" customFormat="1" ht="16.5" customHeight="1">
      <c r="B598" s="180"/>
      <c r="C598" s="181"/>
      <c r="D598" s="181"/>
      <c r="E598" s="182" t="s">
        <v>22</v>
      </c>
      <c r="F598" s="280" t="s">
        <v>168</v>
      </c>
      <c r="G598" s="281"/>
      <c r="H598" s="281"/>
      <c r="I598" s="281"/>
      <c r="J598" s="181"/>
      <c r="K598" s="183">
        <v>77.978999999999999</v>
      </c>
      <c r="L598" s="181"/>
      <c r="M598" s="181"/>
      <c r="N598" s="181"/>
      <c r="O598" s="181"/>
      <c r="P598" s="181"/>
      <c r="Q598" s="181"/>
      <c r="R598" s="184"/>
      <c r="T598" s="185"/>
      <c r="U598" s="181"/>
      <c r="V598" s="181"/>
      <c r="W598" s="181"/>
      <c r="X598" s="181"/>
      <c r="Y598" s="181"/>
      <c r="Z598" s="181"/>
      <c r="AA598" s="186"/>
      <c r="AT598" s="187" t="s">
        <v>166</v>
      </c>
      <c r="AU598" s="187" t="s">
        <v>99</v>
      </c>
      <c r="AV598" s="11" t="s">
        <v>163</v>
      </c>
      <c r="AW598" s="11" t="s">
        <v>35</v>
      </c>
      <c r="AX598" s="11" t="s">
        <v>83</v>
      </c>
      <c r="AY598" s="187" t="s">
        <v>158</v>
      </c>
    </row>
    <row r="599" spans="2:65" s="1" customFormat="1" ht="25.5" customHeight="1">
      <c r="B599" s="38"/>
      <c r="C599" s="165" t="s">
        <v>934</v>
      </c>
      <c r="D599" s="165" t="s">
        <v>159</v>
      </c>
      <c r="E599" s="166" t="s">
        <v>935</v>
      </c>
      <c r="F599" s="272" t="s">
        <v>936</v>
      </c>
      <c r="G599" s="272"/>
      <c r="H599" s="272"/>
      <c r="I599" s="272"/>
      <c r="J599" s="167" t="s">
        <v>162</v>
      </c>
      <c r="K599" s="168">
        <v>167.06800000000001</v>
      </c>
      <c r="L599" s="273">
        <v>0</v>
      </c>
      <c r="M599" s="274"/>
      <c r="N599" s="275">
        <f>ROUND(L599*K599,2)</f>
        <v>0</v>
      </c>
      <c r="O599" s="275"/>
      <c r="P599" s="275"/>
      <c r="Q599" s="275"/>
      <c r="R599" s="40"/>
      <c r="T599" s="169" t="s">
        <v>22</v>
      </c>
      <c r="U599" s="47" t="s">
        <v>43</v>
      </c>
      <c r="V599" s="39"/>
      <c r="W599" s="170">
        <f>V599*K599</f>
        <v>0</v>
      </c>
      <c r="X599" s="170">
        <v>4.0000000000000002E-4</v>
      </c>
      <c r="Y599" s="170">
        <f>X599*K599</f>
        <v>6.6827200000000003E-2</v>
      </c>
      <c r="Z599" s="170">
        <v>0</v>
      </c>
      <c r="AA599" s="171">
        <f>Z599*K599</f>
        <v>0</v>
      </c>
      <c r="AR599" s="22" t="s">
        <v>233</v>
      </c>
      <c r="AT599" s="22" t="s">
        <v>159</v>
      </c>
      <c r="AU599" s="22" t="s">
        <v>99</v>
      </c>
      <c r="AY599" s="22" t="s">
        <v>158</v>
      </c>
      <c r="BE599" s="108">
        <f>IF(U599="základní",N599,0)</f>
        <v>0</v>
      </c>
      <c r="BF599" s="108">
        <f>IF(U599="snížená",N599,0)</f>
        <v>0</v>
      </c>
      <c r="BG599" s="108">
        <f>IF(U599="zákl. přenesená",N599,0)</f>
        <v>0</v>
      </c>
      <c r="BH599" s="108">
        <f>IF(U599="sníž. přenesená",N599,0)</f>
        <v>0</v>
      </c>
      <c r="BI599" s="108">
        <f>IF(U599="nulová",N599,0)</f>
        <v>0</v>
      </c>
      <c r="BJ599" s="22" t="s">
        <v>83</v>
      </c>
      <c r="BK599" s="108">
        <f>ROUND(L599*K599,2)</f>
        <v>0</v>
      </c>
      <c r="BL599" s="22" t="s">
        <v>233</v>
      </c>
      <c r="BM599" s="22" t="s">
        <v>937</v>
      </c>
    </row>
    <row r="600" spans="2:65" s="12" customFormat="1" ht="16.5" customHeight="1">
      <c r="B600" s="188"/>
      <c r="C600" s="189"/>
      <c r="D600" s="189"/>
      <c r="E600" s="190" t="s">
        <v>22</v>
      </c>
      <c r="F600" s="282" t="s">
        <v>413</v>
      </c>
      <c r="G600" s="283"/>
      <c r="H600" s="283"/>
      <c r="I600" s="283"/>
      <c r="J600" s="189"/>
      <c r="K600" s="190" t="s">
        <v>22</v>
      </c>
      <c r="L600" s="189"/>
      <c r="M600" s="189"/>
      <c r="N600" s="189"/>
      <c r="O600" s="189"/>
      <c r="P600" s="189"/>
      <c r="Q600" s="189"/>
      <c r="R600" s="191"/>
      <c r="T600" s="192"/>
      <c r="U600" s="189"/>
      <c r="V600" s="189"/>
      <c r="W600" s="189"/>
      <c r="X600" s="189"/>
      <c r="Y600" s="189"/>
      <c r="Z600" s="189"/>
      <c r="AA600" s="193"/>
      <c r="AT600" s="194" t="s">
        <v>166</v>
      </c>
      <c r="AU600" s="194" t="s">
        <v>99</v>
      </c>
      <c r="AV600" s="12" t="s">
        <v>83</v>
      </c>
      <c r="AW600" s="12" t="s">
        <v>35</v>
      </c>
      <c r="AX600" s="12" t="s">
        <v>78</v>
      </c>
      <c r="AY600" s="194" t="s">
        <v>158</v>
      </c>
    </row>
    <row r="601" spans="2:65" s="10" customFormat="1" ht="16.5" customHeight="1">
      <c r="B601" s="172"/>
      <c r="C601" s="173"/>
      <c r="D601" s="173"/>
      <c r="E601" s="174" t="s">
        <v>22</v>
      </c>
      <c r="F601" s="278" t="s">
        <v>923</v>
      </c>
      <c r="G601" s="279"/>
      <c r="H601" s="279"/>
      <c r="I601" s="279"/>
      <c r="J601" s="173"/>
      <c r="K601" s="175">
        <v>11.11</v>
      </c>
      <c r="L601" s="173"/>
      <c r="M601" s="173"/>
      <c r="N601" s="173"/>
      <c r="O601" s="173"/>
      <c r="P601" s="173"/>
      <c r="Q601" s="173"/>
      <c r="R601" s="176"/>
      <c r="T601" s="177"/>
      <c r="U601" s="173"/>
      <c r="V601" s="173"/>
      <c r="W601" s="173"/>
      <c r="X601" s="173"/>
      <c r="Y601" s="173"/>
      <c r="Z601" s="173"/>
      <c r="AA601" s="178"/>
      <c r="AT601" s="179" t="s">
        <v>166</v>
      </c>
      <c r="AU601" s="179" t="s">
        <v>99</v>
      </c>
      <c r="AV601" s="10" t="s">
        <v>99</v>
      </c>
      <c r="AW601" s="10" t="s">
        <v>35</v>
      </c>
      <c r="AX601" s="10" t="s">
        <v>78</v>
      </c>
      <c r="AY601" s="179" t="s">
        <v>158</v>
      </c>
    </row>
    <row r="602" spans="2:65" s="12" customFormat="1" ht="16.5" customHeight="1">
      <c r="B602" s="188"/>
      <c r="C602" s="189"/>
      <c r="D602" s="189"/>
      <c r="E602" s="190" t="s">
        <v>22</v>
      </c>
      <c r="F602" s="284" t="s">
        <v>415</v>
      </c>
      <c r="G602" s="285"/>
      <c r="H602" s="285"/>
      <c r="I602" s="285"/>
      <c r="J602" s="189"/>
      <c r="K602" s="190" t="s">
        <v>22</v>
      </c>
      <c r="L602" s="189"/>
      <c r="M602" s="189"/>
      <c r="N602" s="189"/>
      <c r="O602" s="189"/>
      <c r="P602" s="189"/>
      <c r="Q602" s="189"/>
      <c r="R602" s="191"/>
      <c r="T602" s="192"/>
      <c r="U602" s="189"/>
      <c r="V602" s="189"/>
      <c r="W602" s="189"/>
      <c r="X602" s="189"/>
      <c r="Y602" s="189"/>
      <c r="Z602" s="189"/>
      <c r="AA602" s="193"/>
      <c r="AT602" s="194" t="s">
        <v>166</v>
      </c>
      <c r="AU602" s="194" t="s">
        <v>99</v>
      </c>
      <c r="AV602" s="12" t="s">
        <v>83</v>
      </c>
      <c r="AW602" s="12" t="s">
        <v>35</v>
      </c>
      <c r="AX602" s="12" t="s">
        <v>78</v>
      </c>
      <c r="AY602" s="194" t="s">
        <v>158</v>
      </c>
    </row>
    <row r="603" spans="2:65" s="10" customFormat="1" ht="25.5" customHeight="1">
      <c r="B603" s="172"/>
      <c r="C603" s="173"/>
      <c r="D603" s="173"/>
      <c r="E603" s="174" t="s">
        <v>22</v>
      </c>
      <c r="F603" s="278" t="s">
        <v>938</v>
      </c>
      <c r="G603" s="279"/>
      <c r="H603" s="279"/>
      <c r="I603" s="279"/>
      <c r="J603" s="173"/>
      <c r="K603" s="175">
        <v>85.558000000000007</v>
      </c>
      <c r="L603" s="173"/>
      <c r="M603" s="173"/>
      <c r="N603" s="173"/>
      <c r="O603" s="173"/>
      <c r="P603" s="173"/>
      <c r="Q603" s="173"/>
      <c r="R603" s="176"/>
      <c r="T603" s="177"/>
      <c r="U603" s="173"/>
      <c r="V603" s="173"/>
      <c r="W603" s="173"/>
      <c r="X603" s="173"/>
      <c r="Y603" s="173"/>
      <c r="Z603" s="173"/>
      <c r="AA603" s="178"/>
      <c r="AT603" s="179" t="s">
        <v>166</v>
      </c>
      <c r="AU603" s="179" t="s">
        <v>99</v>
      </c>
      <c r="AV603" s="10" t="s">
        <v>99</v>
      </c>
      <c r="AW603" s="10" t="s">
        <v>35</v>
      </c>
      <c r="AX603" s="10" t="s">
        <v>78</v>
      </c>
      <c r="AY603" s="179" t="s">
        <v>158</v>
      </c>
    </row>
    <row r="604" spans="2:65" s="12" customFormat="1" ht="16.5" customHeight="1">
      <c r="B604" s="188"/>
      <c r="C604" s="189"/>
      <c r="D604" s="189"/>
      <c r="E604" s="190" t="s">
        <v>22</v>
      </c>
      <c r="F604" s="284" t="s">
        <v>417</v>
      </c>
      <c r="G604" s="285"/>
      <c r="H604" s="285"/>
      <c r="I604" s="285"/>
      <c r="J604" s="189"/>
      <c r="K604" s="190" t="s">
        <v>22</v>
      </c>
      <c r="L604" s="189"/>
      <c r="M604" s="189"/>
      <c r="N604" s="189"/>
      <c r="O604" s="189"/>
      <c r="P604" s="189"/>
      <c r="Q604" s="189"/>
      <c r="R604" s="191"/>
      <c r="T604" s="192"/>
      <c r="U604" s="189"/>
      <c r="V604" s="189"/>
      <c r="W604" s="189"/>
      <c r="X604" s="189"/>
      <c r="Y604" s="189"/>
      <c r="Z604" s="189"/>
      <c r="AA604" s="193"/>
      <c r="AT604" s="194" t="s">
        <v>166</v>
      </c>
      <c r="AU604" s="194" t="s">
        <v>99</v>
      </c>
      <c r="AV604" s="12" t="s">
        <v>83</v>
      </c>
      <c r="AW604" s="12" t="s">
        <v>35</v>
      </c>
      <c r="AX604" s="12" t="s">
        <v>78</v>
      </c>
      <c r="AY604" s="194" t="s">
        <v>158</v>
      </c>
    </row>
    <row r="605" spans="2:65" s="10" customFormat="1" ht="16.5" customHeight="1">
      <c r="B605" s="172"/>
      <c r="C605" s="173"/>
      <c r="D605" s="173"/>
      <c r="E605" s="174" t="s">
        <v>22</v>
      </c>
      <c r="F605" s="278" t="s">
        <v>939</v>
      </c>
      <c r="G605" s="279"/>
      <c r="H605" s="279"/>
      <c r="I605" s="279"/>
      <c r="J605" s="173"/>
      <c r="K605" s="175">
        <v>70.400000000000006</v>
      </c>
      <c r="L605" s="173"/>
      <c r="M605" s="173"/>
      <c r="N605" s="173"/>
      <c r="O605" s="173"/>
      <c r="P605" s="173"/>
      <c r="Q605" s="173"/>
      <c r="R605" s="176"/>
      <c r="T605" s="177"/>
      <c r="U605" s="173"/>
      <c r="V605" s="173"/>
      <c r="W605" s="173"/>
      <c r="X605" s="173"/>
      <c r="Y605" s="173"/>
      <c r="Z605" s="173"/>
      <c r="AA605" s="178"/>
      <c r="AT605" s="179" t="s">
        <v>166</v>
      </c>
      <c r="AU605" s="179" t="s">
        <v>99</v>
      </c>
      <c r="AV605" s="10" t="s">
        <v>99</v>
      </c>
      <c r="AW605" s="10" t="s">
        <v>35</v>
      </c>
      <c r="AX605" s="10" t="s">
        <v>78</v>
      </c>
      <c r="AY605" s="179" t="s">
        <v>158</v>
      </c>
    </row>
    <row r="606" spans="2:65" s="11" customFormat="1" ht="16.5" customHeight="1">
      <c r="B606" s="180"/>
      <c r="C606" s="181"/>
      <c r="D606" s="181"/>
      <c r="E606" s="182" t="s">
        <v>22</v>
      </c>
      <c r="F606" s="280" t="s">
        <v>168</v>
      </c>
      <c r="G606" s="281"/>
      <c r="H606" s="281"/>
      <c r="I606" s="281"/>
      <c r="J606" s="181"/>
      <c r="K606" s="183">
        <v>167.06800000000001</v>
      </c>
      <c r="L606" s="181"/>
      <c r="M606" s="181"/>
      <c r="N606" s="181"/>
      <c r="O606" s="181"/>
      <c r="P606" s="181"/>
      <c r="Q606" s="181"/>
      <c r="R606" s="184"/>
      <c r="T606" s="185"/>
      <c r="U606" s="181"/>
      <c r="V606" s="181"/>
      <c r="W606" s="181"/>
      <c r="X606" s="181"/>
      <c r="Y606" s="181"/>
      <c r="Z606" s="181"/>
      <c r="AA606" s="186"/>
      <c r="AT606" s="187" t="s">
        <v>166</v>
      </c>
      <c r="AU606" s="187" t="s">
        <v>99</v>
      </c>
      <c r="AV606" s="11" t="s">
        <v>163</v>
      </c>
      <c r="AW606" s="11" t="s">
        <v>35</v>
      </c>
      <c r="AX606" s="11" t="s">
        <v>83</v>
      </c>
      <c r="AY606" s="187" t="s">
        <v>158</v>
      </c>
    </row>
    <row r="607" spans="2:65" s="1" customFormat="1" ht="25.5" customHeight="1">
      <c r="B607" s="38"/>
      <c r="C607" s="195" t="s">
        <v>940</v>
      </c>
      <c r="D607" s="195" t="s">
        <v>283</v>
      </c>
      <c r="E607" s="196" t="s">
        <v>941</v>
      </c>
      <c r="F607" s="286" t="s">
        <v>942</v>
      </c>
      <c r="G607" s="286"/>
      <c r="H607" s="286"/>
      <c r="I607" s="286"/>
      <c r="J607" s="197" t="s">
        <v>162</v>
      </c>
      <c r="K607" s="198">
        <v>200.482</v>
      </c>
      <c r="L607" s="287">
        <v>0</v>
      </c>
      <c r="M607" s="288"/>
      <c r="N607" s="289">
        <f>ROUND(L607*K607,2)</f>
        <v>0</v>
      </c>
      <c r="O607" s="275"/>
      <c r="P607" s="275"/>
      <c r="Q607" s="275"/>
      <c r="R607" s="40"/>
      <c r="T607" s="169" t="s">
        <v>22</v>
      </c>
      <c r="U607" s="47" t="s">
        <v>43</v>
      </c>
      <c r="V607" s="39"/>
      <c r="W607" s="170">
        <f>V607*K607</f>
        <v>0</v>
      </c>
      <c r="X607" s="170">
        <v>5.1999999999999998E-3</v>
      </c>
      <c r="Y607" s="170">
        <f>X607*K607</f>
        <v>1.0425063999999999</v>
      </c>
      <c r="Z607" s="170">
        <v>0</v>
      </c>
      <c r="AA607" s="171">
        <f>Z607*K607</f>
        <v>0</v>
      </c>
      <c r="AR607" s="22" t="s">
        <v>321</v>
      </c>
      <c r="AT607" s="22" t="s">
        <v>283</v>
      </c>
      <c r="AU607" s="22" t="s">
        <v>99</v>
      </c>
      <c r="AY607" s="22" t="s">
        <v>158</v>
      </c>
      <c r="BE607" s="108">
        <f>IF(U607="základní",N607,0)</f>
        <v>0</v>
      </c>
      <c r="BF607" s="108">
        <f>IF(U607="snížená",N607,0)</f>
        <v>0</v>
      </c>
      <c r="BG607" s="108">
        <f>IF(U607="zákl. přenesená",N607,0)</f>
        <v>0</v>
      </c>
      <c r="BH607" s="108">
        <f>IF(U607="sníž. přenesená",N607,0)</f>
        <v>0</v>
      </c>
      <c r="BI607" s="108">
        <f>IF(U607="nulová",N607,0)</f>
        <v>0</v>
      </c>
      <c r="BJ607" s="22" t="s">
        <v>83</v>
      </c>
      <c r="BK607" s="108">
        <f>ROUND(L607*K607,2)</f>
        <v>0</v>
      </c>
      <c r="BL607" s="22" t="s">
        <v>233</v>
      </c>
      <c r="BM607" s="22" t="s">
        <v>943</v>
      </c>
    </row>
    <row r="608" spans="2:65" s="1" customFormat="1" ht="25.5" customHeight="1">
      <c r="B608" s="38"/>
      <c r="C608" s="165" t="s">
        <v>944</v>
      </c>
      <c r="D608" s="165" t="s">
        <v>159</v>
      </c>
      <c r="E608" s="166" t="s">
        <v>945</v>
      </c>
      <c r="F608" s="272" t="s">
        <v>946</v>
      </c>
      <c r="G608" s="272"/>
      <c r="H608" s="272"/>
      <c r="I608" s="272"/>
      <c r="J608" s="167" t="s">
        <v>296</v>
      </c>
      <c r="K608" s="168">
        <v>7</v>
      </c>
      <c r="L608" s="273">
        <v>0</v>
      </c>
      <c r="M608" s="274"/>
      <c r="N608" s="275">
        <f>ROUND(L608*K608,2)</f>
        <v>0</v>
      </c>
      <c r="O608" s="275"/>
      <c r="P608" s="275"/>
      <c r="Q608" s="275"/>
      <c r="R608" s="40"/>
      <c r="T608" s="169" t="s">
        <v>22</v>
      </c>
      <c r="U608" s="47" t="s">
        <v>43</v>
      </c>
      <c r="V608" s="39"/>
      <c r="W608" s="170">
        <f>V608*K608</f>
        <v>0</v>
      </c>
      <c r="X608" s="170">
        <v>2.7999999999999998E-4</v>
      </c>
      <c r="Y608" s="170">
        <f>X608*K608</f>
        <v>1.9599999999999999E-3</v>
      </c>
      <c r="Z608" s="170">
        <v>0</v>
      </c>
      <c r="AA608" s="171">
        <f>Z608*K608</f>
        <v>0</v>
      </c>
      <c r="AR608" s="22" t="s">
        <v>233</v>
      </c>
      <c r="AT608" s="22" t="s">
        <v>159</v>
      </c>
      <c r="AU608" s="22" t="s">
        <v>99</v>
      </c>
      <c r="AY608" s="22" t="s">
        <v>158</v>
      </c>
      <c r="BE608" s="108">
        <f>IF(U608="základní",N608,0)</f>
        <v>0</v>
      </c>
      <c r="BF608" s="108">
        <f>IF(U608="snížená",N608,0)</f>
        <v>0</v>
      </c>
      <c r="BG608" s="108">
        <f>IF(U608="zákl. přenesená",N608,0)</f>
        <v>0</v>
      </c>
      <c r="BH608" s="108">
        <f>IF(U608="sníž. přenesená",N608,0)</f>
        <v>0</v>
      </c>
      <c r="BI608" s="108">
        <f>IF(U608="nulová",N608,0)</f>
        <v>0</v>
      </c>
      <c r="BJ608" s="22" t="s">
        <v>83</v>
      </c>
      <c r="BK608" s="108">
        <f>ROUND(L608*K608,2)</f>
        <v>0</v>
      </c>
      <c r="BL608" s="22" t="s">
        <v>233</v>
      </c>
      <c r="BM608" s="22" t="s">
        <v>947</v>
      </c>
    </row>
    <row r="609" spans="2:65" s="1" customFormat="1" ht="16.5" customHeight="1">
      <c r="B609" s="38"/>
      <c r="C609" s="195" t="s">
        <v>948</v>
      </c>
      <c r="D609" s="195" t="s">
        <v>283</v>
      </c>
      <c r="E609" s="196" t="s">
        <v>949</v>
      </c>
      <c r="F609" s="286" t="s">
        <v>950</v>
      </c>
      <c r="G609" s="286"/>
      <c r="H609" s="286"/>
      <c r="I609" s="286"/>
      <c r="J609" s="197" t="s">
        <v>252</v>
      </c>
      <c r="K609" s="198">
        <v>4</v>
      </c>
      <c r="L609" s="287">
        <v>0</v>
      </c>
      <c r="M609" s="288"/>
      <c r="N609" s="289">
        <f>ROUND(L609*K609,2)</f>
        <v>0</v>
      </c>
      <c r="O609" s="275"/>
      <c r="P609" s="275"/>
      <c r="Q609" s="275"/>
      <c r="R609" s="40"/>
      <c r="T609" s="169" t="s">
        <v>22</v>
      </c>
      <c r="U609" s="47" t="s">
        <v>43</v>
      </c>
      <c r="V609" s="39"/>
      <c r="W609" s="170">
        <f>V609*K609</f>
        <v>0</v>
      </c>
      <c r="X609" s="170">
        <v>3.5E-4</v>
      </c>
      <c r="Y609" s="170">
        <f>X609*K609</f>
        <v>1.4E-3</v>
      </c>
      <c r="Z609" s="170">
        <v>0</v>
      </c>
      <c r="AA609" s="171">
        <f>Z609*K609</f>
        <v>0</v>
      </c>
      <c r="AR609" s="22" t="s">
        <v>321</v>
      </c>
      <c r="AT609" s="22" t="s">
        <v>283</v>
      </c>
      <c r="AU609" s="22" t="s">
        <v>99</v>
      </c>
      <c r="AY609" s="22" t="s">
        <v>158</v>
      </c>
      <c r="BE609" s="108">
        <f>IF(U609="základní",N609,0)</f>
        <v>0</v>
      </c>
      <c r="BF609" s="108">
        <f>IF(U609="snížená",N609,0)</f>
        <v>0</v>
      </c>
      <c r="BG609" s="108">
        <f>IF(U609="zákl. přenesená",N609,0)</f>
        <v>0</v>
      </c>
      <c r="BH609" s="108">
        <f>IF(U609="sníž. přenesená",N609,0)</f>
        <v>0</v>
      </c>
      <c r="BI609" s="108">
        <f>IF(U609="nulová",N609,0)</f>
        <v>0</v>
      </c>
      <c r="BJ609" s="22" t="s">
        <v>83</v>
      </c>
      <c r="BK609" s="108">
        <f>ROUND(L609*K609,2)</f>
        <v>0</v>
      </c>
      <c r="BL609" s="22" t="s">
        <v>233</v>
      </c>
      <c r="BM609" s="22" t="s">
        <v>951</v>
      </c>
    </row>
    <row r="610" spans="2:65" s="1" customFormat="1" ht="25.5" customHeight="1">
      <c r="B610" s="38"/>
      <c r="C610" s="165" t="s">
        <v>952</v>
      </c>
      <c r="D610" s="165" t="s">
        <v>159</v>
      </c>
      <c r="E610" s="166" t="s">
        <v>953</v>
      </c>
      <c r="F610" s="272" t="s">
        <v>954</v>
      </c>
      <c r="G610" s="272"/>
      <c r="H610" s="272"/>
      <c r="I610" s="272"/>
      <c r="J610" s="167" t="s">
        <v>162</v>
      </c>
      <c r="K610" s="168">
        <v>7.5</v>
      </c>
      <c r="L610" s="273">
        <v>0</v>
      </c>
      <c r="M610" s="274"/>
      <c r="N610" s="275">
        <f>ROUND(L610*K610,2)</f>
        <v>0</v>
      </c>
      <c r="O610" s="275"/>
      <c r="P610" s="275"/>
      <c r="Q610" s="275"/>
      <c r="R610" s="40"/>
      <c r="T610" s="169" t="s">
        <v>22</v>
      </c>
      <c r="U610" s="47" t="s">
        <v>43</v>
      </c>
      <c r="V610" s="39"/>
      <c r="W610" s="170">
        <f>V610*K610</f>
        <v>0</v>
      </c>
      <c r="X610" s="170">
        <v>1.1E-4</v>
      </c>
      <c r="Y610" s="170">
        <f>X610*K610</f>
        <v>8.25E-4</v>
      </c>
      <c r="Z610" s="170">
        <v>0</v>
      </c>
      <c r="AA610" s="171">
        <f>Z610*K610</f>
        <v>0</v>
      </c>
      <c r="AR610" s="22" t="s">
        <v>233</v>
      </c>
      <c r="AT610" s="22" t="s">
        <v>159</v>
      </c>
      <c r="AU610" s="22" t="s">
        <v>99</v>
      </c>
      <c r="AY610" s="22" t="s">
        <v>158</v>
      </c>
      <c r="BE610" s="108">
        <f>IF(U610="základní",N610,0)</f>
        <v>0</v>
      </c>
      <c r="BF610" s="108">
        <f>IF(U610="snížená",N610,0)</f>
        <v>0</v>
      </c>
      <c r="BG610" s="108">
        <f>IF(U610="zákl. přenesená",N610,0)</f>
        <v>0</v>
      </c>
      <c r="BH610" s="108">
        <f>IF(U610="sníž. přenesená",N610,0)</f>
        <v>0</v>
      </c>
      <c r="BI610" s="108">
        <f>IF(U610="nulová",N610,0)</f>
        <v>0</v>
      </c>
      <c r="BJ610" s="22" t="s">
        <v>83</v>
      </c>
      <c r="BK610" s="108">
        <f>ROUND(L610*K610,2)</f>
        <v>0</v>
      </c>
      <c r="BL610" s="22" t="s">
        <v>233</v>
      </c>
      <c r="BM610" s="22" t="s">
        <v>955</v>
      </c>
    </row>
    <row r="611" spans="2:65" s="12" customFormat="1" ht="16.5" customHeight="1">
      <c r="B611" s="188"/>
      <c r="C611" s="189"/>
      <c r="D611" s="189"/>
      <c r="E611" s="190" t="s">
        <v>22</v>
      </c>
      <c r="F611" s="282" t="s">
        <v>956</v>
      </c>
      <c r="G611" s="283"/>
      <c r="H611" s="283"/>
      <c r="I611" s="283"/>
      <c r="J611" s="189"/>
      <c r="K611" s="190" t="s">
        <v>22</v>
      </c>
      <c r="L611" s="189"/>
      <c r="M611" s="189"/>
      <c r="N611" s="189"/>
      <c r="O611" s="189"/>
      <c r="P611" s="189"/>
      <c r="Q611" s="189"/>
      <c r="R611" s="191"/>
      <c r="T611" s="192"/>
      <c r="U611" s="189"/>
      <c r="V611" s="189"/>
      <c r="W611" s="189"/>
      <c r="X611" s="189"/>
      <c r="Y611" s="189"/>
      <c r="Z611" s="189"/>
      <c r="AA611" s="193"/>
      <c r="AT611" s="194" t="s">
        <v>166</v>
      </c>
      <c r="AU611" s="194" t="s">
        <v>99</v>
      </c>
      <c r="AV611" s="12" t="s">
        <v>83</v>
      </c>
      <c r="AW611" s="12" t="s">
        <v>35</v>
      </c>
      <c r="AX611" s="12" t="s">
        <v>78</v>
      </c>
      <c r="AY611" s="194" t="s">
        <v>158</v>
      </c>
    </row>
    <row r="612" spans="2:65" s="10" customFormat="1" ht="16.5" customHeight="1">
      <c r="B612" s="172"/>
      <c r="C612" s="173"/>
      <c r="D612" s="173"/>
      <c r="E612" s="174" t="s">
        <v>22</v>
      </c>
      <c r="F612" s="278" t="s">
        <v>99</v>
      </c>
      <c r="G612" s="279"/>
      <c r="H612" s="279"/>
      <c r="I612" s="279"/>
      <c r="J612" s="173"/>
      <c r="K612" s="175">
        <v>2</v>
      </c>
      <c r="L612" s="173"/>
      <c r="M612" s="173"/>
      <c r="N612" s="173"/>
      <c r="O612" s="173"/>
      <c r="P612" s="173"/>
      <c r="Q612" s="173"/>
      <c r="R612" s="176"/>
      <c r="T612" s="177"/>
      <c r="U612" s="173"/>
      <c r="V612" s="173"/>
      <c r="W612" s="173"/>
      <c r="X612" s="173"/>
      <c r="Y612" s="173"/>
      <c r="Z612" s="173"/>
      <c r="AA612" s="178"/>
      <c r="AT612" s="179" t="s">
        <v>166</v>
      </c>
      <c r="AU612" s="179" t="s">
        <v>99</v>
      </c>
      <c r="AV612" s="10" t="s">
        <v>99</v>
      </c>
      <c r="AW612" s="10" t="s">
        <v>35</v>
      </c>
      <c r="AX612" s="10" t="s">
        <v>78</v>
      </c>
      <c r="AY612" s="179" t="s">
        <v>158</v>
      </c>
    </row>
    <row r="613" spans="2:65" s="12" customFormat="1" ht="16.5" customHeight="1">
      <c r="B613" s="188"/>
      <c r="C613" s="189"/>
      <c r="D613" s="189"/>
      <c r="E613" s="190" t="s">
        <v>22</v>
      </c>
      <c r="F613" s="284" t="s">
        <v>957</v>
      </c>
      <c r="G613" s="285"/>
      <c r="H613" s="285"/>
      <c r="I613" s="285"/>
      <c r="J613" s="189"/>
      <c r="K613" s="190" t="s">
        <v>22</v>
      </c>
      <c r="L613" s="189"/>
      <c r="M613" s="189"/>
      <c r="N613" s="189"/>
      <c r="O613" s="189"/>
      <c r="P613" s="189"/>
      <c r="Q613" s="189"/>
      <c r="R613" s="191"/>
      <c r="T613" s="192"/>
      <c r="U613" s="189"/>
      <c r="V613" s="189"/>
      <c r="W613" s="189"/>
      <c r="X613" s="189"/>
      <c r="Y613" s="189"/>
      <c r="Z613" s="189"/>
      <c r="AA613" s="193"/>
      <c r="AT613" s="194" t="s">
        <v>166</v>
      </c>
      <c r="AU613" s="194" t="s">
        <v>99</v>
      </c>
      <c r="AV613" s="12" t="s">
        <v>83</v>
      </c>
      <c r="AW613" s="12" t="s">
        <v>35</v>
      </c>
      <c r="AX613" s="12" t="s">
        <v>78</v>
      </c>
      <c r="AY613" s="194" t="s">
        <v>158</v>
      </c>
    </row>
    <row r="614" spans="2:65" s="10" customFormat="1" ht="16.5" customHeight="1">
      <c r="B614" s="172"/>
      <c r="C614" s="173"/>
      <c r="D614" s="173"/>
      <c r="E614" s="174" t="s">
        <v>22</v>
      </c>
      <c r="F614" s="278" t="s">
        <v>958</v>
      </c>
      <c r="G614" s="279"/>
      <c r="H614" s="279"/>
      <c r="I614" s="279"/>
      <c r="J614" s="173"/>
      <c r="K614" s="175">
        <v>5.5</v>
      </c>
      <c r="L614" s="173"/>
      <c r="M614" s="173"/>
      <c r="N614" s="173"/>
      <c r="O614" s="173"/>
      <c r="P614" s="173"/>
      <c r="Q614" s="173"/>
      <c r="R614" s="176"/>
      <c r="T614" s="177"/>
      <c r="U614" s="173"/>
      <c r="V614" s="173"/>
      <c r="W614" s="173"/>
      <c r="X614" s="173"/>
      <c r="Y614" s="173"/>
      <c r="Z614" s="173"/>
      <c r="AA614" s="178"/>
      <c r="AT614" s="179" t="s">
        <v>166</v>
      </c>
      <c r="AU614" s="179" t="s">
        <v>99</v>
      </c>
      <c r="AV614" s="10" t="s">
        <v>99</v>
      </c>
      <c r="AW614" s="10" t="s">
        <v>35</v>
      </c>
      <c r="AX614" s="10" t="s">
        <v>78</v>
      </c>
      <c r="AY614" s="179" t="s">
        <v>158</v>
      </c>
    </row>
    <row r="615" spans="2:65" s="11" customFormat="1" ht="16.5" customHeight="1">
      <c r="B615" s="180"/>
      <c r="C615" s="181"/>
      <c r="D615" s="181"/>
      <c r="E615" s="182" t="s">
        <v>22</v>
      </c>
      <c r="F615" s="280" t="s">
        <v>168</v>
      </c>
      <c r="G615" s="281"/>
      <c r="H615" s="281"/>
      <c r="I615" s="281"/>
      <c r="J615" s="181"/>
      <c r="K615" s="183">
        <v>7.5</v>
      </c>
      <c r="L615" s="181"/>
      <c r="M615" s="181"/>
      <c r="N615" s="181"/>
      <c r="O615" s="181"/>
      <c r="P615" s="181"/>
      <c r="Q615" s="181"/>
      <c r="R615" s="184"/>
      <c r="T615" s="185"/>
      <c r="U615" s="181"/>
      <c r="V615" s="181"/>
      <c r="W615" s="181"/>
      <c r="X615" s="181"/>
      <c r="Y615" s="181"/>
      <c r="Z615" s="181"/>
      <c r="AA615" s="186"/>
      <c r="AT615" s="187" t="s">
        <v>166</v>
      </c>
      <c r="AU615" s="187" t="s">
        <v>99</v>
      </c>
      <c r="AV615" s="11" t="s">
        <v>163</v>
      </c>
      <c r="AW615" s="11" t="s">
        <v>35</v>
      </c>
      <c r="AX615" s="11" t="s">
        <v>83</v>
      </c>
      <c r="AY615" s="187" t="s">
        <v>158</v>
      </c>
    </row>
    <row r="616" spans="2:65" s="1" customFormat="1" ht="16.5" customHeight="1">
      <c r="B616" s="38"/>
      <c r="C616" s="195" t="s">
        <v>959</v>
      </c>
      <c r="D616" s="195" t="s">
        <v>283</v>
      </c>
      <c r="E616" s="196" t="s">
        <v>960</v>
      </c>
      <c r="F616" s="286" t="s">
        <v>961</v>
      </c>
      <c r="G616" s="286"/>
      <c r="H616" s="286"/>
      <c r="I616" s="286"/>
      <c r="J616" s="197" t="s">
        <v>162</v>
      </c>
      <c r="K616" s="198">
        <v>9</v>
      </c>
      <c r="L616" s="287">
        <v>0</v>
      </c>
      <c r="M616" s="288"/>
      <c r="N616" s="289">
        <f>ROUND(L616*K616,2)</f>
        <v>0</v>
      </c>
      <c r="O616" s="275"/>
      <c r="P616" s="275"/>
      <c r="Q616" s="275"/>
      <c r="R616" s="40"/>
      <c r="T616" s="169" t="s">
        <v>22</v>
      </c>
      <c r="U616" s="47" t="s">
        <v>43</v>
      </c>
      <c r="V616" s="39"/>
      <c r="W616" s="170">
        <f>V616*K616</f>
        <v>0</v>
      </c>
      <c r="X616" s="170">
        <v>4.0000000000000002E-4</v>
      </c>
      <c r="Y616" s="170">
        <f>X616*K616</f>
        <v>3.6000000000000003E-3</v>
      </c>
      <c r="Z616" s="170">
        <v>0</v>
      </c>
      <c r="AA616" s="171">
        <f>Z616*K616</f>
        <v>0</v>
      </c>
      <c r="AR616" s="22" t="s">
        <v>321</v>
      </c>
      <c r="AT616" s="22" t="s">
        <v>283</v>
      </c>
      <c r="AU616" s="22" t="s">
        <v>99</v>
      </c>
      <c r="AY616" s="22" t="s">
        <v>158</v>
      </c>
      <c r="BE616" s="108">
        <f>IF(U616="základní",N616,0)</f>
        <v>0</v>
      </c>
      <c r="BF616" s="108">
        <f>IF(U616="snížená",N616,0)</f>
        <v>0</v>
      </c>
      <c r="BG616" s="108">
        <f>IF(U616="zákl. přenesená",N616,0)</f>
        <v>0</v>
      </c>
      <c r="BH616" s="108">
        <f>IF(U616="sníž. přenesená",N616,0)</f>
        <v>0</v>
      </c>
      <c r="BI616" s="108">
        <f>IF(U616="nulová",N616,0)</f>
        <v>0</v>
      </c>
      <c r="BJ616" s="22" t="s">
        <v>83</v>
      </c>
      <c r="BK616" s="108">
        <f>ROUND(L616*K616,2)</f>
        <v>0</v>
      </c>
      <c r="BL616" s="22" t="s">
        <v>233</v>
      </c>
      <c r="BM616" s="22" t="s">
        <v>962</v>
      </c>
    </row>
    <row r="617" spans="2:65" s="1" customFormat="1" ht="38.25" customHeight="1">
      <c r="B617" s="38"/>
      <c r="C617" s="165" t="s">
        <v>963</v>
      </c>
      <c r="D617" s="165" t="s">
        <v>159</v>
      </c>
      <c r="E617" s="166" t="s">
        <v>964</v>
      </c>
      <c r="F617" s="272" t="s">
        <v>965</v>
      </c>
      <c r="G617" s="272"/>
      <c r="H617" s="272"/>
      <c r="I617" s="272"/>
      <c r="J617" s="167" t="s">
        <v>226</v>
      </c>
      <c r="K617" s="168">
        <v>1.46</v>
      </c>
      <c r="L617" s="273">
        <v>0</v>
      </c>
      <c r="M617" s="274"/>
      <c r="N617" s="275">
        <f>ROUND(L617*K617,2)</f>
        <v>0</v>
      </c>
      <c r="O617" s="275"/>
      <c r="P617" s="275"/>
      <c r="Q617" s="275"/>
      <c r="R617" s="40"/>
      <c r="T617" s="169" t="s">
        <v>22</v>
      </c>
      <c r="U617" s="47" t="s">
        <v>43</v>
      </c>
      <c r="V617" s="39"/>
      <c r="W617" s="170">
        <f>V617*K617</f>
        <v>0</v>
      </c>
      <c r="X617" s="170">
        <v>0</v>
      </c>
      <c r="Y617" s="170">
        <f>X617*K617</f>
        <v>0</v>
      </c>
      <c r="Z617" s="170">
        <v>0</v>
      </c>
      <c r="AA617" s="171">
        <f>Z617*K617</f>
        <v>0</v>
      </c>
      <c r="AR617" s="22" t="s">
        <v>233</v>
      </c>
      <c r="AT617" s="22" t="s">
        <v>159</v>
      </c>
      <c r="AU617" s="22" t="s">
        <v>99</v>
      </c>
      <c r="AY617" s="22" t="s">
        <v>158</v>
      </c>
      <c r="BE617" s="108">
        <f>IF(U617="základní",N617,0)</f>
        <v>0</v>
      </c>
      <c r="BF617" s="108">
        <f>IF(U617="snížená",N617,0)</f>
        <v>0</v>
      </c>
      <c r="BG617" s="108">
        <f>IF(U617="zákl. přenesená",N617,0)</f>
        <v>0</v>
      </c>
      <c r="BH617" s="108">
        <f>IF(U617="sníž. přenesená",N617,0)</f>
        <v>0</v>
      </c>
      <c r="BI617" s="108">
        <f>IF(U617="nulová",N617,0)</f>
        <v>0</v>
      </c>
      <c r="BJ617" s="22" t="s">
        <v>83</v>
      </c>
      <c r="BK617" s="108">
        <f>ROUND(L617*K617,2)</f>
        <v>0</v>
      </c>
      <c r="BL617" s="22" t="s">
        <v>233</v>
      </c>
      <c r="BM617" s="22" t="s">
        <v>966</v>
      </c>
    </row>
    <row r="618" spans="2:65" s="9" customFormat="1" ht="29.85" customHeight="1">
      <c r="B618" s="154"/>
      <c r="C618" s="155"/>
      <c r="D618" s="164" t="s">
        <v>120</v>
      </c>
      <c r="E618" s="164"/>
      <c r="F618" s="164"/>
      <c r="G618" s="164"/>
      <c r="H618" s="164"/>
      <c r="I618" s="164"/>
      <c r="J618" s="164"/>
      <c r="K618" s="164"/>
      <c r="L618" s="164"/>
      <c r="M618" s="164"/>
      <c r="N618" s="297">
        <f>BK618</f>
        <v>0</v>
      </c>
      <c r="O618" s="298"/>
      <c r="P618" s="298"/>
      <c r="Q618" s="298"/>
      <c r="R618" s="157"/>
      <c r="T618" s="158"/>
      <c r="U618" s="155"/>
      <c r="V618" s="155"/>
      <c r="W618" s="159">
        <f>SUM(W619:W631)</f>
        <v>0</v>
      </c>
      <c r="X618" s="155"/>
      <c r="Y618" s="159">
        <f>SUM(Y619:Y631)</f>
        <v>0.18825212000000002</v>
      </c>
      <c r="Z618" s="155"/>
      <c r="AA618" s="160">
        <f>SUM(AA619:AA631)</f>
        <v>0</v>
      </c>
      <c r="AR618" s="161" t="s">
        <v>99</v>
      </c>
      <c r="AT618" s="162" t="s">
        <v>77</v>
      </c>
      <c r="AU618" s="162" t="s">
        <v>83</v>
      </c>
      <c r="AY618" s="161" t="s">
        <v>158</v>
      </c>
      <c r="BK618" s="163">
        <f>SUM(BK619:BK631)</f>
        <v>0</v>
      </c>
    </row>
    <row r="619" spans="2:65" s="1" customFormat="1" ht="25.5" customHeight="1">
      <c r="B619" s="38"/>
      <c r="C619" s="165" t="s">
        <v>967</v>
      </c>
      <c r="D619" s="165" t="s">
        <v>159</v>
      </c>
      <c r="E619" s="166" t="s">
        <v>968</v>
      </c>
      <c r="F619" s="272" t="s">
        <v>969</v>
      </c>
      <c r="G619" s="272"/>
      <c r="H619" s="272"/>
      <c r="I619" s="272"/>
      <c r="J619" s="167" t="s">
        <v>162</v>
      </c>
      <c r="K619" s="168">
        <v>34.1</v>
      </c>
      <c r="L619" s="273">
        <v>0</v>
      </c>
      <c r="M619" s="274"/>
      <c r="N619" s="275">
        <f>ROUND(L619*K619,2)</f>
        <v>0</v>
      </c>
      <c r="O619" s="275"/>
      <c r="P619" s="275"/>
      <c r="Q619" s="275"/>
      <c r="R619" s="40"/>
      <c r="T619" s="169" t="s">
        <v>22</v>
      </c>
      <c r="U619" s="47" t="s">
        <v>43</v>
      </c>
      <c r="V619" s="39"/>
      <c r="W619" s="170">
        <f>V619*K619</f>
        <v>0</v>
      </c>
      <c r="X619" s="170">
        <v>0</v>
      </c>
      <c r="Y619" s="170">
        <f>X619*K619</f>
        <v>0</v>
      </c>
      <c r="Z619" s="170">
        <v>0</v>
      </c>
      <c r="AA619" s="171">
        <f>Z619*K619</f>
        <v>0</v>
      </c>
      <c r="AR619" s="22" t="s">
        <v>233</v>
      </c>
      <c r="AT619" s="22" t="s">
        <v>159</v>
      </c>
      <c r="AU619" s="22" t="s">
        <v>99</v>
      </c>
      <c r="AY619" s="22" t="s">
        <v>158</v>
      </c>
      <c r="BE619" s="108">
        <f>IF(U619="základní",N619,0)</f>
        <v>0</v>
      </c>
      <c r="BF619" s="108">
        <f>IF(U619="snížená",N619,0)</f>
        <v>0</v>
      </c>
      <c r="BG619" s="108">
        <f>IF(U619="zákl. přenesená",N619,0)</f>
        <v>0</v>
      </c>
      <c r="BH619" s="108">
        <f>IF(U619="sníž. přenesená",N619,0)</f>
        <v>0</v>
      </c>
      <c r="BI619" s="108">
        <f>IF(U619="nulová",N619,0)</f>
        <v>0</v>
      </c>
      <c r="BJ619" s="22" t="s">
        <v>83</v>
      </c>
      <c r="BK619" s="108">
        <f>ROUND(L619*K619,2)</f>
        <v>0</v>
      </c>
      <c r="BL619" s="22" t="s">
        <v>233</v>
      </c>
      <c r="BM619" s="22" t="s">
        <v>970</v>
      </c>
    </row>
    <row r="620" spans="2:65" s="12" customFormat="1" ht="16.5" customHeight="1">
      <c r="B620" s="188"/>
      <c r="C620" s="189"/>
      <c r="D620" s="189"/>
      <c r="E620" s="190" t="s">
        <v>22</v>
      </c>
      <c r="F620" s="282" t="s">
        <v>971</v>
      </c>
      <c r="G620" s="283"/>
      <c r="H620" s="283"/>
      <c r="I620" s="283"/>
      <c r="J620" s="189"/>
      <c r="K620" s="190" t="s">
        <v>22</v>
      </c>
      <c r="L620" s="189"/>
      <c r="M620" s="189"/>
      <c r="N620" s="189"/>
      <c r="O620" s="189"/>
      <c r="P620" s="189"/>
      <c r="Q620" s="189"/>
      <c r="R620" s="191"/>
      <c r="T620" s="192"/>
      <c r="U620" s="189"/>
      <c r="V620" s="189"/>
      <c r="W620" s="189"/>
      <c r="X620" s="189"/>
      <c r="Y620" s="189"/>
      <c r="Z620" s="189"/>
      <c r="AA620" s="193"/>
      <c r="AT620" s="194" t="s">
        <v>166</v>
      </c>
      <c r="AU620" s="194" t="s">
        <v>99</v>
      </c>
      <c r="AV620" s="12" t="s">
        <v>83</v>
      </c>
      <c r="AW620" s="12" t="s">
        <v>35</v>
      </c>
      <c r="AX620" s="12" t="s">
        <v>78</v>
      </c>
      <c r="AY620" s="194" t="s">
        <v>158</v>
      </c>
    </row>
    <row r="621" spans="2:65" s="10" customFormat="1" ht="16.5" customHeight="1">
      <c r="B621" s="172"/>
      <c r="C621" s="173"/>
      <c r="D621" s="173"/>
      <c r="E621" s="174" t="s">
        <v>22</v>
      </c>
      <c r="F621" s="278" t="s">
        <v>972</v>
      </c>
      <c r="G621" s="279"/>
      <c r="H621" s="279"/>
      <c r="I621" s="279"/>
      <c r="J621" s="173"/>
      <c r="K621" s="175">
        <v>34.1</v>
      </c>
      <c r="L621" s="173"/>
      <c r="M621" s="173"/>
      <c r="N621" s="173"/>
      <c r="O621" s="173"/>
      <c r="P621" s="173"/>
      <c r="Q621" s="173"/>
      <c r="R621" s="176"/>
      <c r="T621" s="177"/>
      <c r="U621" s="173"/>
      <c r="V621" s="173"/>
      <c r="W621" s="173"/>
      <c r="X621" s="173"/>
      <c r="Y621" s="173"/>
      <c r="Z621" s="173"/>
      <c r="AA621" s="178"/>
      <c r="AT621" s="179" t="s">
        <v>166</v>
      </c>
      <c r="AU621" s="179" t="s">
        <v>99</v>
      </c>
      <c r="AV621" s="10" t="s">
        <v>99</v>
      </c>
      <c r="AW621" s="10" t="s">
        <v>35</v>
      </c>
      <c r="AX621" s="10" t="s">
        <v>83</v>
      </c>
      <c r="AY621" s="179" t="s">
        <v>158</v>
      </c>
    </row>
    <row r="622" spans="2:65" s="1" customFormat="1" ht="16.5" customHeight="1">
      <c r="B622" s="38"/>
      <c r="C622" s="195" t="s">
        <v>973</v>
      </c>
      <c r="D622" s="195" t="s">
        <v>283</v>
      </c>
      <c r="E622" s="196" t="s">
        <v>974</v>
      </c>
      <c r="F622" s="286" t="s">
        <v>975</v>
      </c>
      <c r="G622" s="286"/>
      <c r="H622" s="286"/>
      <c r="I622" s="286"/>
      <c r="J622" s="197" t="s">
        <v>162</v>
      </c>
      <c r="K622" s="198">
        <v>39.215000000000003</v>
      </c>
      <c r="L622" s="287">
        <v>0</v>
      </c>
      <c r="M622" s="288"/>
      <c r="N622" s="289">
        <f>ROUND(L622*K622,2)</f>
        <v>0</v>
      </c>
      <c r="O622" s="275"/>
      <c r="P622" s="275"/>
      <c r="Q622" s="275"/>
      <c r="R622" s="40"/>
      <c r="T622" s="169" t="s">
        <v>22</v>
      </c>
      <c r="U622" s="47" t="s">
        <v>43</v>
      </c>
      <c r="V622" s="39"/>
      <c r="W622" s="170">
        <f>V622*K622</f>
        <v>0</v>
      </c>
      <c r="X622" s="170">
        <v>4.1999999999999997E-3</v>
      </c>
      <c r="Y622" s="170">
        <f>X622*K622</f>
        <v>0.16470300000000002</v>
      </c>
      <c r="Z622" s="170">
        <v>0</v>
      </c>
      <c r="AA622" s="171">
        <f>Z622*K622</f>
        <v>0</v>
      </c>
      <c r="AR622" s="22" t="s">
        <v>321</v>
      </c>
      <c r="AT622" s="22" t="s">
        <v>283</v>
      </c>
      <c r="AU622" s="22" t="s">
        <v>99</v>
      </c>
      <c r="AY622" s="22" t="s">
        <v>158</v>
      </c>
      <c r="BE622" s="108">
        <f>IF(U622="základní",N622,0)</f>
        <v>0</v>
      </c>
      <c r="BF622" s="108">
        <f>IF(U622="snížená",N622,0)</f>
        <v>0</v>
      </c>
      <c r="BG622" s="108">
        <f>IF(U622="zákl. přenesená",N622,0)</f>
        <v>0</v>
      </c>
      <c r="BH622" s="108">
        <f>IF(U622="sníž. přenesená",N622,0)</f>
        <v>0</v>
      </c>
      <c r="BI622" s="108">
        <f>IF(U622="nulová",N622,0)</f>
        <v>0</v>
      </c>
      <c r="BJ622" s="22" t="s">
        <v>83</v>
      </c>
      <c r="BK622" s="108">
        <f>ROUND(L622*K622,2)</f>
        <v>0</v>
      </c>
      <c r="BL622" s="22" t="s">
        <v>233</v>
      </c>
      <c r="BM622" s="22" t="s">
        <v>976</v>
      </c>
    </row>
    <row r="623" spans="2:65" s="1" customFormat="1" ht="38.25" customHeight="1">
      <c r="B623" s="38"/>
      <c r="C623" s="165" t="s">
        <v>977</v>
      </c>
      <c r="D623" s="165" t="s">
        <v>159</v>
      </c>
      <c r="E623" s="166" t="s">
        <v>978</v>
      </c>
      <c r="F623" s="272" t="s">
        <v>979</v>
      </c>
      <c r="G623" s="272"/>
      <c r="H623" s="272"/>
      <c r="I623" s="272"/>
      <c r="J623" s="167" t="s">
        <v>162</v>
      </c>
      <c r="K623" s="168">
        <v>17.05</v>
      </c>
      <c r="L623" s="273">
        <v>0</v>
      </c>
      <c r="M623" s="274"/>
      <c r="N623" s="275">
        <f>ROUND(L623*K623,2)</f>
        <v>0</v>
      </c>
      <c r="O623" s="275"/>
      <c r="P623" s="275"/>
      <c r="Q623" s="275"/>
      <c r="R623" s="40"/>
      <c r="T623" s="169" t="s">
        <v>22</v>
      </c>
      <c r="U623" s="47" t="s">
        <v>43</v>
      </c>
      <c r="V623" s="39"/>
      <c r="W623" s="170">
        <f>V623*K623</f>
        <v>0</v>
      </c>
      <c r="X623" s="170">
        <v>0</v>
      </c>
      <c r="Y623" s="170">
        <f>X623*K623</f>
        <v>0</v>
      </c>
      <c r="Z623" s="170">
        <v>0</v>
      </c>
      <c r="AA623" s="171">
        <f>Z623*K623</f>
        <v>0</v>
      </c>
      <c r="AR623" s="22" t="s">
        <v>233</v>
      </c>
      <c r="AT623" s="22" t="s">
        <v>159</v>
      </c>
      <c r="AU623" s="22" t="s">
        <v>99</v>
      </c>
      <c r="AY623" s="22" t="s">
        <v>158</v>
      </c>
      <c r="BE623" s="108">
        <f>IF(U623="základní",N623,0)</f>
        <v>0</v>
      </c>
      <c r="BF623" s="108">
        <f>IF(U623="snížená",N623,0)</f>
        <v>0</v>
      </c>
      <c r="BG623" s="108">
        <f>IF(U623="zákl. přenesená",N623,0)</f>
        <v>0</v>
      </c>
      <c r="BH623" s="108">
        <f>IF(U623="sníž. přenesená",N623,0)</f>
        <v>0</v>
      </c>
      <c r="BI623" s="108">
        <f>IF(U623="nulová",N623,0)</f>
        <v>0</v>
      </c>
      <c r="BJ623" s="22" t="s">
        <v>83</v>
      </c>
      <c r="BK623" s="108">
        <f>ROUND(L623*K623,2)</f>
        <v>0</v>
      </c>
      <c r="BL623" s="22" t="s">
        <v>233</v>
      </c>
      <c r="BM623" s="22" t="s">
        <v>980</v>
      </c>
    </row>
    <row r="624" spans="2:65" s="12" customFormat="1" ht="16.5" customHeight="1">
      <c r="B624" s="188"/>
      <c r="C624" s="189"/>
      <c r="D624" s="189"/>
      <c r="E624" s="190" t="s">
        <v>22</v>
      </c>
      <c r="F624" s="282" t="s">
        <v>981</v>
      </c>
      <c r="G624" s="283"/>
      <c r="H624" s="283"/>
      <c r="I624" s="283"/>
      <c r="J624" s="189"/>
      <c r="K624" s="190" t="s">
        <v>22</v>
      </c>
      <c r="L624" s="189"/>
      <c r="M624" s="189"/>
      <c r="N624" s="189"/>
      <c r="O624" s="189"/>
      <c r="P624" s="189"/>
      <c r="Q624" s="189"/>
      <c r="R624" s="191"/>
      <c r="T624" s="192"/>
      <c r="U624" s="189"/>
      <c r="V624" s="189"/>
      <c r="W624" s="189"/>
      <c r="X624" s="189"/>
      <c r="Y624" s="189"/>
      <c r="Z624" s="189"/>
      <c r="AA624" s="193"/>
      <c r="AT624" s="194" t="s">
        <v>166</v>
      </c>
      <c r="AU624" s="194" t="s">
        <v>99</v>
      </c>
      <c r="AV624" s="12" t="s">
        <v>83</v>
      </c>
      <c r="AW624" s="12" t="s">
        <v>35</v>
      </c>
      <c r="AX624" s="12" t="s">
        <v>78</v>
      </c>
      <c r="AY624" s="194" t="s">
        <v>158</v>
      </c>
    </row>
    <row r="625" spans="2:65" s="10" customFormat="1" ht="16.5" customHeight="1">
      <c r="B625" s="172"/>
      <c r="C625" s="173"/>
      <c r="D625" s="173"/>
      <c r="E625" s="174" t="s">
        <v>22</v>
      </c>
      <c r="F625" s="278" t="s">
        <v>982</v>
      </c>
      <c r="G625" s="279"/>
      <c r="H625" s="279"/>
      <c r="I625" s="279"/>
      <c r="J625" s="173"/>
      <c r="K625" s="175">
        <v>17.05</v>
      </c>
      <c r="L625" s="173"/>
      <c r="M625" s="173"/>
      <c r="N625" s="173"/>
      <c r="O625" s="173"/>
      <c r="P625" s="173"/>
      <c r="Q625" s="173"/>
      <c r="R625" s="176"/>
      <c r="T625" s="177"/>
      <c r="U625" s="173"/>
      <c r="V625" s="173"/>
      <c r="W625" s="173"/>
      <c r="X625" s="173"/>
      <c r="Y625" s="173"/>
      <c r="Z625" s="173"/>
      <c r="AA625" s="178"/>
      <c r="AT625" s="179" t="s">
        <v>166</v>
      </c>
      <c r="AU625" s="179" t="s">
        <v>99</v>
      </c>
      <c r="AV625" s="10" t="s">
        <v>99</v>
      </c>
      <c r="AW625" s="10" t="s">
        <v>35</v>
      </c>
      <c r="AX625" s="10" t="s">
        <v>83</v>
      </c>
      <c r="AY625" s="179" t="s">
        <v>158</v>
      </c>
    </row>
    <row r="626" spans="2:65" s="1" customFormat="1" ht="16.5" customHeight="1">
      <c r="B626" s="38"/>
      <c r="C626" s="195" t="s">
        <v>983</v>
      </c>
      <c r="D626" s="195" t="s">
        <v>283</v>
      </c>
      <c r="E626" s="196" t="s">
        <v>984</v>
      </c>
      <c r="F626" s="286" t="s">
        <v>985</v>
      </c>
      <c r="G626" s="286"/>
      <c r="H626" s="286"/>
      <c r="I626" s="286"/>
      <c r="J626" s="197" t="s">
        <v>162</v>
      </c>
      <c r="K626" s="198">
        <v>19.608000000000001</v>
      </c>
      <c r="L626" s="287">
        <v>0</v>
      </c>
      <c r="M626" s="288"/>
      <c r="N626" s="289">
        <f>ROUND(L626*K626,2)</f>
        <v>0</v>
      </c>
      <c r="O626" s="275"/>
      <c r="P626" s="275"/>
      <c r="Q626" s="275"/>
      <c r="R626" s="40"/>
      <c r="T626" s="169" t="s">
        <v>22</v>
      </c>
      <c r="U626" s="47" t="s">
        <v>43</v>
      </c>
      <c r="V626" s="39"/>
      <c r="W626" s="170">
        <f>V626*K626</f>
        <v>0</v>
      </c>
      <c r="X626" s="170">
        <v>6.4000000000000005E-4</v>
      </c>
      <c r="Y626" s="170">
        <f>X626*K626</f>
        <v>1.2549120000000002E-2</v>
      </c>
      <c r="Z626" s="170">
        <v>0</v>
      </c>
      <c r="AA626" s="171">
        <f>Z626*K626</f>
        <v>0</v>
      </c>
      <c r="AR626" s="22" t="s">
        <v>321</v>
      </c>
      <c r="AT626" s="22" t="s">
        <v>283</v>
      </c>
      <c r="AU626" s="22" t="s">
        <v>99</v>
      </c>
      <c r="AY626" s="22" t="s">
        <v>158</v>
      </c>
      <c r="BE626" s="108">
        <f>IF(U626="základní",N626,0)</f>
        <v>0</v>
      </c>
      <c r="BF626" s="108">
        <f>IF(U626="snížená",N626,0)</f>
        <v>0</v>
      </c>
      <c r="BG626" s="108">
        <f>IF(U626="zákl. přenesená",N626,0)</f>
        <v>0</v>
      </c>
      <c r="BH626" s="108">
        <f>IF(U626="sníž. přenesená",N626,0)</f>
        <v>0</v>
      </c>
      <c r="BI626" s="108">
        <f>IF(U626="nulová",N626,0)</f>
        <v>0</v>
      </c>
      <c r="BJ626" s="22" t="s">
        <v>83</v>
      </c>
      <c r="BK626" s="108">
        <f>ROUND(L626*K626,2)</f>
        <v>0</v>
      </c>
      <c r="BL626" s="22" t="s">
        <v>233</v>
      </c>
      <c r="BM626" s="22" t="s">
        <v>986</v>
      </c>
    </row>
    <row r="627" spans="2:65" s="1" customFormat="1" ht="25.5" customHeight="1">
      <c r="B627" s="38"/>
      <c r="C627" s="165" t="s">
        <v>987</v>
      </c>
      <c r="D627" s="165" t="s">
        <v>159</v>
      </c>
      <c r="E627" s="166" t="s">
        <v>988</v>
      </c>
      <c r="F627" s="272" t="s">
        <v>989</v>
      </c>
      <c r="G627" s="272"/>
      <c r="H627" s="272"/>
      <c r="I627" s="272"/>
      <c r="J627" s="167" t="s">
        <v>162</v>
      </c>
      <c r="K627" s="168">
        <v>31</v>
      </c>
      <c r="L627" s="273">
        <v>0</v>
      </c>
      <c r="M627" s="274"/>
      <c r="N627" s="275">
        <f>ROUND(L627*K627,2)</f>
        <v>0</v>
      </c>
      <c r="O627" s="275"/>
      <c r="P627" s="275"/>
      <c r="Q627" s="275"/>
      <c r="R627" s="40"/>
      <c r="T627" s="169" t="s">
        <v>22</v>
      </c>
      <c r="U627" s="47" t="s">
        <v>43</v>
      </c>
      <c r="V627" s="39"/>
      <c r="W627" s="170">
        <f>V627*K627</f>
        <v>0</v>
      </c>
      <c r="X627" s="170">
        <v>0</v>
      </c>
      <c r="Y627" s="170">
        <f>X627*K627</f>
        <v>0</v>
      </c>
      <c r="Z627" s="170">
        <v>0</v>
      </c>
      <c r="AA627" s="171">
        <f>Z627*K627</f>
        <v>0</v>
      </c>
      <c r="AR627" s="22" t="s">
        <v>233</v>
      </c>
      <c r="AT627" s="22" t="s">
        <v>159</v>
      </c>
      <c r="AU627" s="22" t="s">
        <v>99</v>
      </c>
      <c r="AY627" s="22" t="s">
        <v>158</v>
      </c>
      <c r="BE627" s="108">
        <f>IF(U627="základní",N627,0)</f>
        <v>0</v>
      </c>
      <c r="BF627" s="108">
        <f>IF(U627="snížená",N627,0)</f>
        <v>0</v>
      </c>
      <c r="BG627" s="108">
        <f>IF(U627="zákl. přenesená",N627,0)</f>
        <v>0</v>
      </c>
      <c r="BH627" s="108">
        <f>IF(U627="sníž. přenesená",N627,0)</f>
        <v>0</v>
      </c>
      <c r="BI627" s="108">
        <f>IF(U627="nulová",N627,0)</f>
        <v>0</v>
      </c>
      <c r="BJ627" s="22" t="s">
        <v>83</v>
      </c>
      <c r="BK627" s="108">
        <f>ROUND(L627*K627,2)</f>
        <v>0</v>
      </c>
      <c r="BL627" s="22" t="s">
        <v>233</v>
      </c>
      <c r="BM627" s="22" t="s">
        <v>990</v>
      </c>
    </row>
    <row r="628" spans="2:65" s="12" customFormat="1" ht="16.5" customHeight="1">
      <c r="B628" s="188"/>
      <c r="C628" s="189"/>
      <c r="D628" s="189"/>
      <c r="E628" s="190" t="s">
        <v>22</v>
      </c>
      <c r="F628" s="282" t="s">
        <v>971</v>
      </c>
      <c r="G628" s="283"/>
      <c r="H628" s="283"/>
      <c r="I628" s="283"/>
      <c r="J628" s="189"/>
      <c r="K628" s="190" t="s">
        <v>22</v>
      </c>
      <c r="L628" s="189"/>
      <c r="M628" s="189"/>
      <c r="N628" s="189"/>
      <c r="O628" s="189"/>
      <c r="P628" s="189"/>
      <c r="Q628" s="189"/>
      <c r="R628" s="191"/>
      <c r="T628" s="192"/>
      <c r="U628" s="189"/>
      <c r="V628" s="189"/>
      <c r="W628" s="189"/>
      <c r="X628" s="189"/>
      <c r="Y628" s="189"/>
      <c r="Z628" s="189"/>
      <c r="AA628" s="193"/>
      <c r="AT628" s="194" t="s">
        <v>166</v>
      </c>
      <c r="AU628" s="194" t="s">
        <v>99</v>
      </c>
      <c r="AV628" s="12" t="s">
        <v>83</v>
      </c>
      <c r="AW628" s="12" t="s">
        <v>35</v>
      </c>
      <c r="AX628" s="12" t="s">
        <v>78</v>
      </c>
      <c r="AY628" s="194" t="s">
        <v>158</v>
      </c>
    </row>
    <row r="629" spans="2:65" s="10" customFormat="1" ht="16.5" customHeight="1">
      <c r="B629" s="172"/>
      <c r="C629" s="173"/>
      <c r="D629" s="173"/>
      <c r="E629" s="174" t="s">
        <v>22</v>
      </c>
      <c r="F629" s="278" t="s">
        <v>991</v>
      </c>
      <c r="G629" s="279"/>
      <c r="H629" s="279"/>
      <c r="I629" s="279"/>
      <c r="J629" s="173"/>
      <c r="K629" s="175">
        <v>31</v>
      </c>
      <c r="L629" s="173"/>
      <c r="M629" s="173"/>
      <c r="N629" s="173"/>
      <c r="O629" s="173"/>
      <c r="P629" s="173"/>
      <c r="Q629" s="173"/>
      <c r="R629" s="176"/>
      <c r="T629" s="177"/>
      <c r="U629" s="173"/>
      <c r="V629" s="173"/>
      <c r="W629" s="173"/>
      <c r="X629" s="173"/>
      <c r="Y629" s="173"/>
      <c r="Z629" s="173"/>
      <c r="AA629" s="178"/>
      <c r="AT629" s="179" t="s">
        <v>166</v>
      </c>
      <c r="AU629" s="179" t="s">
        <v>99</v>
      </c>
      <c r="AV629" s="10" t="s">
        <v>99</v>
      </c>
      <c r="AW629" s="10" t="s">
        <v>35</v>
      </c>
      <c r="AX629" s="10" t="s">
        <v>83</v>
      </c>
      <c r="AY629" s="179" t="s">
        <v>158</v>
      </c>
    </row>
    <row r="630" spans="2:65" s="1" customFormat="1" ht="16.5" customHeight="1">
      <c r="B630" s="38"/>
      <c r="C630" s="195" t="s">
        <v>992</v>
      </c>
      <c r="D630" s="195" t="s">
        <v>283</v>
      </c>
      <c r="E630" s="196" t="s">
        <v>927</v>
      </c>
      <c r="F630" s="286" t="s">
        <v>928</v>
      </c>
      <c r="G630" s="286"/>
      <c r="H630" s="286"/>
      <c r="I630" s="286"/>
      <c r="J630" s="197" t="s">
        <v>226</v>
      </c>
      <c r="K630" s="198">
        <v>1.0999999999999999E-2</v>
      </c>
      <c r="L630" s="287">
        <v>0</v>
      </c>
      <c r="M630" s="288"/>
      <c r="N630" s="289">
        <f>ROUND(L630*K630,2)</f>
        <v>0</v>
      </c>
      <c r="O630" s="275"/>
      <c r="P630" s="275"/>
      <c r="Q630" s="275"/>
      <c r="R630" s="40"/>
      <c r="T630" s="169" t="s">
        <v>22</v>
      </c>
      <c r="U630" s="47" t="s">
        <v>43</v>
      </c>
      <c r="V630" s="39"/>
      <c r="W630" s="170">
        <f>V630*K630</f>
        <v>0</v>
      </c>
      <c r="X630" s="170">
        <v>1</v>
      </c>
      <c r="Y630" s="170">
        <f>X630*K630</f>
        <v>1.0999999999999999E-2</v>
      </c>
      <c r="Z630" s="170">
        <v>0</v>
      </c>
      <c r="AA630" s="171">
        <f>Z630*K630</f>
        <v>0</v>
      </c>
      <c r="AR630" s="22" t="s">
        <v>321</v>
      </c>
      <c r="AT630" s="22" t="s">
        <v>283</v>
      </c>
      <c r="AU630" s="22" t="s">
        <v>99</v>
      </c>
      <c r="AY630" s="22" t="s">
        <v>158</v>
      </c>
      <c r="BE630" s="108">
        <f>IF(U630="základní",N630,0)</f>
        <v>0</v>
      </c>
      <c r="BF630" s="108">
        <f>IF(U630="snížená",N630,0)</f>
        <v>0</v>
      </c>
      <c r="BG630" s="108">
        <f>IF(U630="zákl. přenesená",N630,0)</f>
        <v>0</v>
      </c>
      <c r="BH630" s="108">
        <f>IF(U630="sníž. přenesená",N630,0)</f>
        <v>0</v>
      </c>
      <c r="BI630" s="108">
        <f>IF(U630="nulová",N630,0)</f>
        <v>0</v>
      </c>
      <c r="BJ630" s="22" t="s">
        <v>83</v>
      </c>
      <c r="BK630" s="108">
        <f>ROUND(L630*K630,2)</f>
        <v>0</v>
      </c>
      <c r="BL630" s="22" t="s">
        <v>233</v>
      </c>
      <c r="BM630" s="22" t="s">
        <v>993</v>
      </c>
    </row>
    <row r="631" spans="2:65" s="1" customFormat="1" ht="25.5" customHeight="1">
      <c r="B631" s="38"/>
      <c r="C631" s="165" t="s">
        <v>994</v>
      </c>
      <c r="D631" s="165" t="s">
        <v>159</v>
      </c>
      <c r="E631" s="166" t="s">
        <v>995</v>
      </c>
      <c r="F631" s="272" t="s">
        <v>996</v>
      </c>
      <c r="G631" s="272"/>
      <c r="H631" s="272"/>
      <c r="I631" s="272"/>
      <c r="J631" s="167" t="s">
        <v>226</v>
      </c>
      <c r="K631" s="168">
        <v>0.188</v>
      </c>
      <c r="L631" s="273">
        <v>0</v>
      </c>
      <c r="M631" s="274"/>
      <c r="N631" s="275">
        <f>ROUND(L631*K631,2)</f>
        <v>0</v>
      </c>
      <c r="O631" s="275"/>
      <c r="P631" s="275"/>
      <c r="Q631" s="275"/>
      <c r="R631" s="40"/>
      <c r="T631" s="169" t="s">
        <v>22</v>
      </c>
      <c r="U631" s="47" t="s">
        <v>43</v>
      </c>
      <c r="V631" s="39"/>
      <c r="W631" s="170">
        <f>V631*K631</f>
        <v>0</v>
      </c>
      <c r="X631" s="170">
        <v>0</v>
      </c>
      <c r="Y631" s="170">
        <f>X631*K631</f>
        <v>0</v>
      </c>
      <c r="Z631" s="170">
        <v>0</v>
      </c>
      <c r="AA631" s="171">
        <f>Z631*K631</f>
        <v>0</v>
      </c>
      <c r="AR631" s="22" t="s">
        <v>233</v>
      </c>
      <c r="AT631" s="22" t="s">
        <v>159</v>
      </c>
      <c r="AU631" s="22" t="s">
        <v>99</v>
      </c>
      <c r="AY631" s="22" t="s">
        <v>158</v>
      </c>
      <c r="BE631" s="108">
        <f>IF(U631="základní",N631,0)</f>
        <v>0</v>
      </c>
      <c r="BF631" s="108">
        <f>IF(U631="snížená",N631,0)</f>
        <v>0</v>
      </c>
      <c r="BG631" s="108">
        <f>IF(U631="zákl. přenesená",N631,0)</f>
        <v>0</v>
      </c>
      <c r="BH631" s="108">
        <f>IF(U631="sníž. přenesená",N631,0)</f>
        <v>0</v>
      </c>
      <c r="BI631" s="108">
        <f>IF(U631="nulová",N631,0)</f>
        <v>0</v>
      </c>
      <c r="BJ631" s="22" t="s">
        <v>83</v>
      </c>
      <c r="BK631" s="108">
        <f>ROUND(L631*K631,2)</f>
        <v>0</v>
      </c>
      <c r="BL631" s="22" t="s">
        <v>233</v>
      </c>
      <c r="BM631" s="22" t="s">
        <v>997</v>
      </c>
    </row>
    <row r="632" spans="2:65" s="9" customFormat="1" ht="29.85" customHeight="1">
      <c r="B632" s="154"/>
      <c r="C632" s="155"/>
      <c r="D632" s="164" t="s">
        <v>121</v>
      </c>
      <c r="E632" s="164"/>
      <c r="F632" s="164"/>
      <c r="G632" s="164"/>
      <c r="H632" s="164"/>
      <c r="I632" s="164"/>
      <c r="J632" s="164"/>
      <c r="K632" s="164"/>
      <c r="L632" s="164"/>
      <c r="M632" s="164"/>
      <c r="N632" s="297">
        <f>BK632</f>
        <v>0</v>
      </c>
      <c r="O632" s="298"/>
      <c r="P632" s="298"/>
      <c r="Q632" s="298"/>
      <c r="R632" s="157"/>
      <c r="T632" s="158"/>
      <c r="U632" s="155"/>
      <c r="V632" s="155"/>
      <c r="W632" s="159">
        <f>SUM(W633:W673)</f>
        <v>0</v>
      </c>
      <c r="X632" s="155"/>
      <c r="Y632" s="159">
        <f>SUM(Y633:Y673)</f>
        <v>7.664610849999999</v>
      </c>
      <c r="Z632" s="155"/>
      <c r="AA632" s="160">
        <f>SUM(AA633:AA673)</f>
        <v>0</v>
      </c>
      <c r="AR632" s="161" t="s">
        <v>99</v>
      </c>
      <c r="AT632" s="162" t="s">
        <v>77</v>
      </c>
      <c r="AU632" s="162" t="s">
        <v>83</v>
      </c>
      <c r="AY632" s="161" t="s">
        <v>158</v>
      </c>
      <c r="BK632" s="163">
        <f>SUM(BK633:BK673)</f>
        <v>0</v>
      </c>
    </row>
    <row r="633" spans="2:65" s="1" customFormat="1" ht="38.25" customHeight="1">
      <c r="B633" s="38"/>
      <c r="C633" s="165" t="s">
        <v>998</v>
      </c>
      <c r="D633" s="165" t="s">
        <v>159</v>
      </c>
      <c r="E633" s="166" t="s">
        <v>999</v>
      </c>
      <c r="F633" s="272" t="s">
        <v>1000</v>
      </c>
      <c r="G633" s="272"/>
      <c r="H633" s="272"/>
      <c r="I633" s="272"/>
      <c r="J633" s="167" t="s">
        <v>162</v>
      </c>
      <c r="K633" s="168">
        <v>825.28599999999994</v>
      </c>
      <c r="L633" s="273">
        <v>0</v>
      </c>
      <c r="M633" s="274"/>
      <c r="N633" s="275">
        <f>ROUND(L633*K633,2)</f>
        <v>0</v>
      </c>
      <c r="O633" s="275"/>
      <c r="P633" s="275"/>
      <c r="Q633" s="275"/>
      <c r="R633" s="40"/>
      <c r="T633" s="169" t="s">
        <v>22</v>
      </c>
      <c r="U633" s="47" t="s">
        <v>43</v>
      </c>
      <c r="V633" s="39"/>
      <c r="W633" s="170">
        <f>V633*K633</f>
        <v>0</v>
      </c>
      <c r="X633" s="170">
        <v>0</v>
      </c>
      <c r="Y633" s="170">
        <f>X633*K633</f>
        <v>0</v>
      </c>
      <c r="Z633" s="170">
        <v>0</v>
      </c>
      <c r="AA633" s="171">
        <f>Z633*K633</f>
        <v>0</v>
      </c>
      <c r="AR633" s="22" t="s">
        <v>233</v>
      </c>
      <c r="AT633" s="22" t="s">
        <v>159</v>
      </c>
      <c r="AU633" s="22" t="s">
        <v>99</v>
      </c>
      <c r="AY633" s="22" t="s">
        <v>158</v>
      </c>
      <c r="BE633" s="108">
        <f>IF(U633="základní",N633,0)</f>
        <v>0</v>
      </c>
      <c r="BF633" s="108">
        <f>IF(U633="snížená",N633,0)</f>
        <v>0</v>
      </c>
      <c r="BG633" s="108">
        <f>IF(U633="zákl. přenesená",N633,0)</f>
        <v>0</v>
      </c>
      <c r="BH633" s="108">
        <f>IF(U633="sníž. přenesená",N633,0)</f>
        <v>0</v>
      </c>
      <c r="BI633" s="108">
        <f>IF(U633="nulová",N633,0)</f>
        <v>0</v>
      </c>
      <c r="BJ633" s="22" t="s">
        <v>83</v>
      </c>
      <c r="BK633" s="108">
        <f>ROUND(L633*K633,2)</f>
        <v>0</v>
      </c>
      <c r="BL633" s="22" t="s">
        <v>233</v>
      </c>
      <c r="BM633" s="22" t="s">
        <v>1001</v>
      </c>
    </row>
    <row r="634" spans="2:65" s="12" customFormat="1" ht="16.5" customHeight="1">
      <c r="B634" s="188"/>
      <c r="C634" s="189"/>
      <c r="D634" s="189"/>
      <c r="E634" s="190" t="s">
        <v>22</v>
      </c>
      <c r="F634" s="282" t="s">
        <v>1002</v>
      </c>
      <c r="G634" s="283"/>
      <c r="H634" s="283"/>
      <c r="I634" s="283"/>
      <c r="J634" s="189"/>
      <c r="K634" s="190" t="s">
        <v>22</v>
      </c>
      <c r="L634" s="189"/>
      <c r="M634" s="189"/>
      <c r="N634" s="189"/>
      <c r="O634" s="189"/>
      <c r="P634" s="189"/>
      <c r="Q634" s="189"/>
      <c r="R634" s="191"/>
      <c r="T634" s="192"/>
      <c r="U634" s="189"/>
      <c r="V634" s="189"/>
      <c r="W634" s="189"/>
      <c r="X634" s="189"/>
      <c r="Y634" s="189"/>
      <c r="Z634" s="189"/>
      <c r="AA634" s="193"/>
      <c r="AT634" s="194" t="s">
        <v>166</v>
      </c>
      <c r="AU634" s="194" t="s">
        <v>99</v>
      </c>
      <c r="AV634" s="12" t="s">
        <v>83</v>
      </c>
      <c r="AW634" s="12" t="s">
        <v>35</v>
      </c>
      <c r="AX634" s="12" t="s">
        <v>78</v>
      </c>
      <c r="AY634" s="194" t="s">
        <v>158</v>
      </c>
    </row>
    <row r="635" spans="2:65" s="10" customFormat="1" ht="16.5" customHeight="1">
      <c r="B635" s="172"/>
      <c r="C635" s="173"/>
      <c r="D635" s="173"/>
      <c r="E635" s="174" t="s">
        <v>22</v>
      </c>
      <c r="F635" s="278" t="s">
        <v>1003</v>
      </c>
      <c r="G635" s="279"/>
      <c r="H635" s="279"/>
      <c r="I635" s="279"/>
      <c r="J635" s="173"/>
      <c r="K635" s="175">
        <v>374.64600000000002</v>
      </c>
      <c r="L635" s="173"/>
      <c r="M635" s="173"/>
      <c r="N635" s="173"/>
      <c r="O635" s="173"/>
      <c r="P635" s="173"/>
      <c r="Q635" s="173"/>
      <c r="R635" s="176"/>
      <c r="T635" s="177"/>
      <c r="U635" s="173"/>
      <c r="V635" s="173"/>
      <c r="W635" s="173"/>
      <c r="X635" s="173"/>
      <c r="Y635" s="173"/>
      <c r="Z635" s="173"/>
      <c r="AA635" s="178"/>
      <c r="AT635" s="179" t="s">
        <v>166</v>
      </c>
      <c r="AU635" s="179" t="s">
        <v>99</v>
      </c>
      <c r="AV635" s="10" t="s">
        <v>99</v>
      </c>
      <c r="AW635" s="10" t="s">
        <v>35</v>
      </c>
      <c r="AX635" s="10" t="s">
        <v>78</v>
      </c>
      <c r="AY635" s="179" t="s">
        <v>158</v>
      </c>
    </row>
    <row r="636" spans="2:65" s="12" customFormat="1" ht="16.5" customHeight="1">
      <c r="B636" s="188"/>
      <c r="C636" s="189"/>
      <c r="D636" s="189"/>
      <c r="E636" s="190" t="s">
        <v>22</v>
      </c>
      <c r="F636" s="284" t="s">
        <v>1004</v>
      </c>
      <c r="G636" s="285"/>
      <c r="H636" s="285"/>
      <c r="I636" s="285"/>
      <c r="J636" s="189"/>
      <c r="K636" s="190" t="s">
        <v>22</v>
      </c>
      <c r="L636" s="189"/>
      <c r="M636" s="189"/>
      <c r="N636" s="189"/>
      <c r="O636" s="189"/>
      <c r="P636" s="189"/>
      <c r="Q636" s="189"/>
      <c r="R636" s="191"/>
      <c r="T636" s="192"/>
      <c r="U636" s="189"/>
      <c r="V636" s="189"/>
      <c r="W636" s="189"/>
      <c r="X636" s="189"/>
      <c r="Y636" s="189"/>
      <c r="Z636" s="189"/>
      <c r="AA636" s="193"/>
      <c r="AT636" s="194" t="s">
        <v>166</v>
      </c>
      <c r="AU636" s="194" t="s">
        <v>99</v>
      </c>
      <c r="AV636" s="12" t="s">
        <v>83</v>
      </c>
      <c r="AW636" s="12" t="s">
        <v>35</v>
      </c>
      <c r="AX636" s="12" t="s">
        <v>78</v>
      </c>
      <c r="AY636" s="194" t="s">
        <v>158</v>
      </c>
    </row>
    <row r="637" spans="2:65" s="10" customFormat="1" ht="16.5" customHeight="1">
      <c r="B637" s="172"/>
      <c r="C637" s="173"/>
      <c r="D637" s="173"/>
      <c r="E637" s="174" t="s">
        <v>22</v>
      </c>
      <c r="F637" s="278" t="s">
        <v>1005</v>
      </c>
      <c r="G637" s="279"/>
      <c r="H637" s="279"/>
      <c r="I637" s="279"/>
      <c r="J637" s="173"/>
      <c r="K637" s="175">
        <v>450.64</v>
      </c>
      <c r="L637" s="173"/>
      <c r="M637" s="173"/>
      <c r="N637" s="173"/>
      <c r="O637" s="173"/>
      <c r="P637" s="173"/>
      <c r="Q637" s="173"/>
      <c r="R637" s="176"/>
      <c r="T637" s="177"/>
      <c r="U637" s="173"/>
      <c r="V637" s="173"/>
      <c r="W637" s="173"/>
      <c r="X637" s="173"/>
      <c r="Y637" s="173"/>
      <c r="Z637" s="173"/>
      <c r="AA637" s="178"/>
      <c r="AT637" s="179" t="s">
        <v>166</v>
      </c>
      <c r="AU637" s="179" t="s">
        <v>99</v>
      </c>
      <c r="AV637" s="10" t="s">
        <v>99</v>
      </c>
      <c r="AW637" s="10" t="s">
        <v>35</v>
      </c>
      <c r="AX637" s="10" t="s">
        <v>78</v>
      </c>
      <c r="AY637" s="179" t="s">
        <v>158</v>
      </c>
    </row>
    <row r="638" spans="2:65" s="11" customFormat="1" ht="16.5" customHeight="1">
      <c r="B638" s="180"/>
      <c r="C638" s="181"/>
      <c r="D638" s="181"/>
      <c r="E638" s="182" t="s">
        <v>22</v>
      </c>
      <c r="F638" s="280" t="s">
        <v>168</v>
      </c>
      <c r="G638" s="281"/>
      <c r="H638" s="281"/>
      <c r="I638" s="281"/>
      <c r="J638" s="181"/>
      <c r="K638" s="183">
        <v>825.28599999999994</v>
      </c>
      <c r="L638" s="181"/>
      <c r="M638" s="181"/>
      <c r="N638" s="181"/>
      <c r="O638" s="181"/>
      <c r="P638" s="181"/>
      <c r="Q638" s="181"/>
      <c r="R638" s="184"/>
      <c r="T638" s="185"/>
      <c r="U638" s="181"/>
      <c r="V638" s="181"/>
      <c r="W638" s="181"/>
      <c r="X638" s="181"/>
      <c r="Y638" s="181"/>
      <c r="Z638" s="181"/>
      <c r="AA638" s="186"/>
      <c r="AT638" s="187" t="s">
        <v>166</v>
      </c>
      <c r="AU638" s="187" t="s">
        <v>99</v>
      </c>
      <c r="AV638" s="11" t="s">
        <v>163</v>
      </c>
      <c r="AW638" s="11" t="s">
        <v>35</v>
      </c>
      <c r="AX638" s="11" t="s">
        <v>83</v>
      </c>
      <c r="AY638" s="187" t="s">
        <v>158</v>
      </c>
    </row>
    <row r="639" spans="2:65" s="1" customFormat="1" ht="25.5" customHeight="1">
      <c r="B639" s="38"/>
      <c r="C639" s="195" t="s">
        <v>1006</v>
      </c>
      <c r="D639" s="195" t="s">
        <v>283</v>
      </c>
      <c r="E639" s="196" t="s">
        <v>1007</v>
      </c>
      <c r="F639" s="286" t="s">
        <v>1008</v>
      </c>
      <c r="G639" s="286"/>
      <c r="H639" s="286"/>
      <c r="I639" s="286"/>
      <c r="J639" s="197" t="s">
        <v>162</v>
      </c>
      <c r="K639" s="198">
        <v>949.07899999999995</v>
      </c>
      <c r="L639" s="287">
        <v>0</v>
      </c>
      <c r="M639" s="288"/>
      <c r="N639" s="289">
        <f>ROUND(L639*K639,2)</f>
        <v>0</v>
      </c>
      <c r="O639" s="275"/>
      <c r="P639" s="275"/>
      <c r="Q639" s="275"/>
      <c r="R639" s="40"/>
      <c r="T639" s="169" t="s">
        <v>22</v>
      </c>
      <c r="U639" s="47" t="s">
        <v>43</v>
      </c>
      <c r="V639" s="39"/>
      <c r="W639" s="170">
        <f>V639*K639</f>
        <v>0</v>
      </c>
      <c r="X639" s="170">
        <v>4.5599999999999998E-3</v>
      </c>
      <c r="Y639" s="170">
        <f>X639*K639</f>
        <v>4.3278002399999993</v>
      </c>
      <c r="Z639" s="170">
        <v>0</v>
      </c>
      <c r="AA639" s="171">
        <f>Z639*K639</f>
        <v>0</v>
      </c>
      <c r="AR639" s="22" t="s">
        <v>321</v>
      </c>
      <c r="AT639" s="22" t="s">
        <v>283</v>
      </c>
      <c r="AU639" s="22" t="s">
        <v>99</v>
      </c>
      <c r="AY639" s="22" t="s">
        <v>158</v>
      </c>
      <c r="BE639" s="108">
        <f>IF(U639="základní",N639,0)</f>
        <v>0</v>
      </c>
      <c r="BF639" s="108">
        <f>IF(U639="snížená",N639,0)</f>
        <v>0</v>
      </c>
      <c r="BG639" s="108">
        <f>IF(U639="zákl. přenesená",N639,0)</f>
        <v>0</v>
      </c>
      <c r="BH639" s="108">
        <f>IF(U639="sníž. přenesená",N639,0)</f>
        <v>0</v>
      </c>
      <c r="BI639" s="108">
        <f>IF(U639="nulová",N639,0)</f>
        <v>0</v>
      </c>
      <c r="BJ639" s="22" t="s">
        <v>83</v>
      </c>
      <c r="BK639" s="108">
        <f>ROUND(L639*K639,2)</f>
        <v>0</v>
      </c>
      <c r="BL639" s="22" t="s">
        <v>233</v>
      </c>
      <c r="BM639" s="22" t="s">
        <v>1009</v>
      </c>
    </row>
    <row r="640" spans="2:65" s="1" customFormat="1" ht="38.25" customHeight="1">
      <c r="B640" s="38"/>
      <c r="C640" s="165" t="s">
        <v>1010</v>
      </c>
      <c r="D640" s="165" t="s">
        <v>159</v>
      </c>
      <c r="E640" s="166" t="s">
        <v>1011</v>
      </c>
      <c r="F640" s="272" t="s">
        <v>1012</v>
      </c>
      <c r="G640" s="272"/>
      <c r="H640" s="272"/>
      <c r="I640" s="272"/>
      <c r="J640" s="167" t="s">
        <v>162</v>
      </c>
      <c r="K640" s="168">
        <v>416.4</v>
      </c>
      <c r="L640" s="273">
        <v>0</v>
      </c>
      <c r="M640" s="274"/>
      <c r="N640" s="275">
        <f>ROUND(L640*K640,2)</f>
        <v>0</v>
      </c>
      <c r="O640" s="275"/>
      <c r="P640" s="275"/>
      <c r="Q640" s="275"/>
      <c r="R640" s="40"/>
      <c r="T640" s="169" t="s">
        <v>22</v>
      </c>
      <c r="U640" s="47" t="s">
        <v>43</v>
      </c>
      <c r="V640" s="39"/>
      <c r="W640" s="170">
        <f>V640*K640</f>
        <v>0</v>
      </c>
      <c r="X640" s="170">
        <v>8.0000000000000004E-4</v>
      </c>
      <c r="Y640" s="170">
        <f>X640*K640</f>
        <v>0.33311999999999997</v>
      </c>
      <c r="Z640" s="170">
        <v>0</v>
      </c>
      <c r="AA640" s="171">
        <f>Z640*K640</f>
        <v>0</v>
      </c>
      <c r="AR640" s="22" t="s">
        <v>233</v>
      </c>
      <c r="AT640" s="22" t="s">
        <v>159</v>
      </c>
      <c r="AU640" s="22" t="s">
        <v>99</v>
      </c>
      <c r="AY640" s="22" t="s">
        <v>158</v>
      </c>
      <c r="BE640" s="108">
        <f>IF(U640="základní",N640,0)</f>
        <v>0</v>
      </c>
      <c r="BF640" s="108">
        <f>IF(U640="snížená",N640,0)</f>
        <v>0</v>
      </c>
      <c r="BG640" s="108">
        <f>IF(U640="zákl. přenesená",N640,0)</f>
        <v>0</v>
      </c>
      <c r="BH640" s="108">
        <f>IF(U640="sníž. přenesená",N640,0)</f>
        <v>0</v>
      </c>
      <c r="BI640" s="108">
        <f>IF(U640="nulová",N640,0)</f>
        <v>0</v>
      </c>
      <c r="BJ640" s="22" t="s">
        <v>83</v>
      </c>
      <c r="BK640" s="108">
        <f>ROUND(L640*K640,2)</f>
        <v>0</v>
      </c>
      <c r="BL640" s="22" t="s">
        <v>233</v>
      </c>
      <c r="BM640" s="22" t="s">
        <v>1013</v>
      </c>
    </row>
    <row r="641" spans="2:65" s="12" customFormat="1" ht="16.5" customHeight="1">
      <c r="B641" s="188"/>
      <c r="C641" s="189"/>
      <c r="D641" s="189"/>
      <c r="E641" s="190" t="s">
        <v>22</v>
      </c>
      <c r="F641" s="282" t="s">
        <v>671</v>
      </c>
      <c r="G641" s="283"/>
      <c r="H641" s="283"/>
      <c r="I641" s="283"/>
      <c r="J641" s="189"/>
      <c r="K641" s="190" t="s">
        <v>22</v>
      </c>
      <c r="L641" s="189"/>
      <c r="M641" s="189"/>
      <c r="N641" s="189"/>
      <c r="O641" s="189"/>
      <c r="P641" s="189"/>
      <c r="Q641" s="189"/>
      <c r="R641" s="191"/>
      <c r="T641" s="192"/>
      <c r="U641" s="189"/>
      <c r="V641" s="189"/>
      <c r="W641" s="189"/>
      <c r="X641" s="189"/>
      <c r="Y641" s="189"/>
      <c r="Z641" s="189"/>
      <c r="AA641" s="193"/>
      <c r="AT641" s="194" t="s">
        <v>166</v>
      </c>
      <c r="AU641" s="194" t="s">
        <v>99</v>
      </c>
      <c r="AV641" s="12" t="s">
        <v>83</v>
      </c>
      <c r="AW641" s="12" t="s">
        <v>35</v>
      </c>
      <c r="AX641" s="12" t="s">
        <v>78</v>
      </c>
      <c r="AY641" s="194" t="s">
        <v>158</v>
      </c>
    </row>
    <row r="642" spans="2:65" s="10" customFormat="1" ht="16.5" customHeight="1">
      <c r="B642" s="172"/>
      <c r="C642" s="173"/>
      <c r="D642" s="173"/>
      <c r="E642" s="174" t="s">
        <v>22</v>
      </c>
      <c r="F642" s="278" t="s">
        <v>672</v>
      </c>
      <c r="G642" s="279"/>
      <c r="H642" s="279"/>
      <c r="I642" s="279"/>
      <c r="J642" s="173"/>
      <c r="K642" s="175">
        <v>306</v>
      </c>
      <c r="L642" s="173"/>
      <c r="M642" s="173"/>
      <c r="N642" s="173"/>
      <c r="O642" s="173"/>
      <c r="P642" s="173"/>
      <c r="Q642" s="173"/>
      <c r="R642" s="176"/>
      <c r="T642" s="177"/>
      <c r="U642" s="173"/>
      <c r="V642" s="173"/>
      <c r="W642" s="173"/>
      <c r="X642" s="173"/>
      <c r="Y642" s="173"/>
      <c r="Z642" s="173"/>
      <c r="AA642" s="178"/>
      <c r="AT642" s="179" t="s">
        <v>166</v>
      </c>
      <c r="AU642" s="179" t="s">
        <v>99</v>
      </c>
      <c r="AV642" s="10" t="s">
        <v>99</v>
      </c>
      <c r="AW642" s="10" t="s">
        <v>35</v>
      </c>
      <c r="AX642" s="10" t="s">
        <v>78</v>
      </c>
      <c r="AY642" s="179" t="s">
        <v>158</v>
      </c>
    </row>
    <row r="643" spans="2:65" s="12" customFormat="1" ht="16.5" customHeight="1">
      <c r="B643" s="188"/>
      <c r="C643" s="189"/>
      <c r="D643" s="189"/>
      <c r="E643" s="190" t="s">
        <v>22</v>
      </c>
      <c r="F643" s="284" t="s">
        <v>673</v>
      </c>
      <c r="G643" s="285"/>
      <c r="H643" s="285"/>
      <c r="I643" s="285"/>
      <c r="J643" s="189"/>
      <c r="K643" s="190" t="s">
        <v>22</v>
      </c>
      <c r="L643" s="189"/>
      <c r="M643" s="189"/>
      <c r="N643" s="189"/>
      <c r="O643" s="189"/>
      <c r="P643" s="189"/>
      <c r="Q643" s="189"/>
      <c r="R643" s="191"/>
      <c r="T643" s="192"/>
      <c r="U643" s="189"/>
      <c r="V643" s="189"/>
      <c r="W643" s="189"/>
      <c r="X643" s="189"/>
      <c r="Y643" s="189"/>
      <c r="Z643" s="189"/>
      <c r="AA643" s="193"/>
      <c r="AT643" s="194" t="s">
        <v>166</v>
      </c>
      <c r="AU643" s="194" t="s">
        <v>99</v>
      </c>
      <c r="AV643" s="12" t="s">
        <v>83</v>
      </c>
      <c r="AW643" s="12" t="s">
        <v>35</v>
      </c>
      <c r="AX643" s="12" t="s">
        <v>78</v>
      </c>
      <c r="AY643" s="194" t="s">
        <v>158</v>
      </c>
    </row>
    <row r="644" spans="2:65" s="10" customFormat="1" ht="16.5" customHeight="1">
      <c r="B644" s="172"/>
      <c r="C644" s="173"/>
      <c r="D644" s="173"/>
      <c r="E644" s="174" t="s">
        <v>22</v>
      </c>
      <c r="F644" s="278" t="s">
        <v>674</v>
      </c>
      <c r="G644" s="279"/>
      <c r="H644" s="279"/>
      <c r="I644" s="279"/>
      <c r="J644" s="173"/>
      <c r="K644" s="175">
        <v>110.4</v>
      </c>
      <c r="L644" s="173"/>
      <c r="M644" s="173"/>
      <c r="N644" s="173"/>
      <c r="O644" s="173"/>
      <c r="P644" s="173"/>
      <c r="Q644" s="173"/>
      <c r="R644" s="176"/>
      <c r="T644" s="177"/>
      <c r="U644" s="173"/>
      <c r="V644" s="173"/>
      <c r="W644" s="173"/>
      <c r="X644" s="173"/>
      <c r="Y644" s="173"/>
      <c r="Z644" s="173"/>
      <c r="AA644" s="178"/>
      <c r="AT644" s="179" t="s">
        <v>166</v>
      </c>
      <c r="AU644" s="179" t="s">
        <v>99</v>
      </c>
      <c r="AV644" s="10" t="s">
        <v>99</v>
      </c>
      <c r="AW644" s="10" t="s">
        <v>35</v>
      </c>
      <c r="AX644" s="10" t="s">
        <v>78</v>
      </c>
      <c r="AY644" s="179" t="s">
        <v>158</v>
      </c>
    </row>
    <row r="645" spans="2:65" s="11" customFormat="1" ht="16.5" customHeight="1">
      <c r="B645" s="180"/>
      <c r="C645" s="181"/>
      <c r="D645" s="181"/>
      <c r="E645" s="182" t="s">
        <v>22</v>
      </c>
      <c r="F645" s="280" t="s">
        <v>168</v>
      </c>
      <c r="G645" s="281"/>
      <c r="H645" s="281"/>
      <c r="I645" s="281"/>
      <c r="J645" s="181"/>
      <c r="K645" s="183">
        <v>416.4</v>
      </c>
      <c r="L645" s="181"/>
      <c r="M645" s="181"/>
      <c r="N645" s="181"/>
      <c r="O645" s="181"/>
      <c r="P645" s="181"/>
      <c r="Q645" s="181"/>
      <c r="R645" s="184"/>
      <c r="T645" s="185"/>
      <c r="U645" s="181"/>
      <c r="V645" s="181"/>
      <c r="W645" s="181"/>
      <c r="X645" s="181"/>
      <c r="Y645" s="181"/>
      <c r="Z645" s="181"/>
      <c r="AA645" s="186"/>
      <c r="AT645" s="187" t="s">
        <v>166</v>
      </c>
      <c r="AU645" s="187" t="s">
        <v>99</v>
      </c>
      <c r="AV645" s="11" t="s">
        <v>163</v>
      </c>
      <c r="AW645" s="11" t="s">
        <v>35</v>
      </c>
      <c r="AX645" s="11" t="s">
        <v>83</v>
      </c>
      <c r="AY645" s="187" t="s">
        <v>158</v>
      </c>
    </row>
    <row r="646" spans="2:65" s="1" customFormat="1" ht="38.25" customHeight="1">
      <c r="B646" s="38"/>
      <c r="C646" s="165" t="s">
        <v>1014</v>
      </c>
      <c r="D646" s="165" t="s">
        <v>159</v>
      </c>
      <c r="E646" s="166" t="s">
        <v>1015</v>
      </c>
      <c r="F646" s="272" t="s">
        <v>1016</v>
      </c>
      <c r="G646" s="272"/>
      <c r="H646" s="272"/>
      <c r="I646" s="272"/>
      <c r="J646" s="167" t="s">
        <v>162</v>
      </c>
      <c r="K646" s="168">
        <v>6662.4</v>
      </c>
      <c r="L646" s="273">
        <v>0</v>
      </c>
      <c r="M646" s="274"/>
      <c r="N646" s="275">
        <f>ROUND(L646*K646,2)</f>
        <v>0</v>
      </c>
      <c r="O646" s="275"/>
      <c r="P646" s="275"/>
      <c r="Q646" s="275"/>
      <c r="R646" s="40"/>
      <c r="T646" s="169" t="s">
        <v>22</v>
      </c>
      <c r="U646" s="47" t="s">
        <v>43</v>
      </c>
      <c r="V646" s="39"/>
      <c r="W646" s="170">
        <f>V646*K646</f>
        <v>0</v>
      </c>
      <c r="X646" s="170">
        <v>4.0000000000000002E-4</v>
      </c>
      <c r="Y646" s="170">
        <f>X646*K646</f>
        <v>2.6649599999999998</v>
      </c>
      <c r="Z646" s="170">
        <v>0</v>
      </c>
      <c r="AA646" s="171">
        <f>Z646*K646</f>
        <v>0</v>
      </c>
      <c r="AR646" s="22" t="s">
        <v>233</v>
      </c>
      <c r="AT646" s="22" t="s">
        <v>159</v>
      </c>
      <c r="AU646" s="22" t="s">
        <v>99</v>
      </c>
      <c r="AY646" s="22" t="s">
        <v>158</v>
      </c>
      <c r="BE646" s="108">
        <f>IF(U646="základní",N646,0)</f>
        <v>0</v>
      </c>
      <c r="BF646" s="108">
        <f>IF(U646="snížená",N646,0)</f>
        <v>0</v>
      </c>
      <c r="BG646" s="108">
        <f>IF(U646="zákl. přenesená",N646,0)</f>
        <v>0</v>
      </c>
      <c r="BH646" s="108">
        <f>IF(U646="sníž. přenesená",N646,0)</f>
        <v>0</v>
      </c>
      <c r="BI646" s="108">
        <f>IF(U646="nulová",N646,0)</f>
        <v>0</v>
      </c>
      <c r="BJ646" s="22" t="s">
        <v>83</v>
      </c>
      <c r="BK646" s="108">
        <f>ROUND(L646*K646,2)</f>
        <v>0</v>
      </c>
      <c r="BL646" s="22" t="s">
        <v>233</v>
      </c>
      <c r="BM646" s="22" t="s">
        <v>1017</v>
      </c>
    </row>
    <row r="647" spans="2:65" s="10" customFormat="1" ht="16.5" customHeight="1">
      <c r="B647" s="172"/>
      <c r="C647" s="173"/>
      <c r="D647" s="173"/>
      <c r="E647" s="174" t="s">
        <v>22</v>
      </c>
      <c r="F647" s="276" t="s">
        <v>1018</v>
      </c>
      <c r="G647" s="277"/>
      <c r="H647" s="277"/>
      <c r="I647" s="277"/>
      <c r="J647" s="173"/>
      <c r="K647" s="175">
        <v>6662.4</v>
      </c>
      <c r="L647" s="173"/>
      <c r="M647" s="173"/>
      <c r="N647" s="173"/>
      <c r="O647" s="173"/>
      <c r="P647" s="173"/>
      <c r="Q647" s="173"/>
      <c r="R647" s="176"/>
      <c r="T647" s="177"/>
      <c r="U647" s="173"/>
      <c r="V647" s="173"/>
      <c r="W647" s="173"/>
      <c r="X647" s="173"/>
      <c r="Y647" s="173"/>
      <c r="Z647" s="173"/>
      <c r="AA647" s="178"/>
      <c r="AT647" s="179" t="s">
        <v>166</v>
      </c>
      <c r="AU647" s="179" t="s">
        <v>99</v>
      </c>
      <c r="AV647" s="10" t="s">
        <v>99</v>
      </c>
      <c r="AW647" s="10" t="s">
        <v>35</v>
      </c>
      <c r="AX647" s="10" t="s">
        <v>83</v>
      </c>
      <c r="AY647" s="179" t="s">
        <v>158</v>
      </c>
    </row>
    <row r="648" spans="2:65" s="1" customFormat="1" ht="38.25" customHeight="1">
      <c r="B648" s="38"/>
      <c r="C648" s="165" t="s">
        <v>1019</v>
      </c>
      <c r="D648" s="165" t="s">
        <v>159</v>
      </c>
      <c r="E648" s="166" t="s">
        <v>1020</v>
      </c>
      <c r="F648" s="272" t="s">
        <v>1021</v>
      </c>
      <c r="G648" s="272"/>
      <c r="H648" s="272"/>
      <c r="I648" s="272"/>
      <c r="J648" s="167" t="s">
        <v>162</v>
      </c>
      <c r="K648" s="168">
        <v>31</v>
      </c>
      <c r="L648" s="273">
        <v>0</v>
      </c>
      <c r="M648" s="274"/>
      <c r="N648" s="275">
        <f>ROUND(L648*K648,2)</f>
        <v>0</v>
      </c>
      <c r="O648" s="275"/>
      <c r="P648" s="275"/>
      <c r="Q648" s="275"/>
      <c r="R648" s="40"/>
      <c r="T648" s="169" t="s">
        <v>22</v>
      </c>
      <c r="U648" s="47" t="s">
        <v>43</v>
      </c>
      <c r="V648" s="39"/>
      <c r="W648" s="170">
        <f>V648*K648</f>
        <v>0</v>
      </c>
      <c r="X648" s="170">
        <v>5.8E-4</v>
      </c>
      <c r="Y648" s="170">
        <f>X648*K648</f>
        <v>1.7979999999999999E-2</v>
      </c>
      <c r="Z648" s="170">
        <v>0</v>
      </c>
      <c r="AA648" s="171">
        <f>Z648*K648</f>
        <v>0</v>
      </c>
      <c r="AR648" s="22" t="s">
        <v>233</v>
      </c>
      <c r="AT648" s="22" t="s">
        <v>159</v>
      </c>
      <c r="AU648" s="22" t="s">
        <v>99</v>
      </c>
      <c r="AY648" s="22" t="s">
        <v>158</v>
      </c>
      <c r="BE648" s="108">
        <f>IF(U648="základní",N648,0)</f>
        <v>0</v>
      </c>
      <c r="BF648" s="108">
        <f>IF(U648="snížená",N648,0)</f>
        <v>0</v>
      </c>
      <c r="BG648" s="108">
        <f>IF(U648="zákl. přenesená",N648,0)</f>
        <v>0</v>
      </c>
      <c r="BH648" s="108">
        <f>IF(U648="sníž. přenesená",N648,0)</f>
        <v>0</v>
      </c>
      <c r="BI648" s="108">
        <f>IF(U648="nulová",N648,0)</f>
        <v>0</v>
      </c>
      <c r="BJ648" s="22" t="s">
        <v>83</v>
      </c>
      <c r="BK648" s="108">
        <f>ROUND(L648*K648,2)</f>
        <v>0</v>
      </c>
      <c r="BL648" s="22" t="s">
        <v>233</v>
      </c>
      <c r="BM648" s="22" t="s">
        <v>1022</v>
      </c>
    </row>
    <row r="649" spans="2:65" s="10" customFormat="1" ht="16.5" customHeight="1">
      <c r="B649" s="172"/>
      <c r="C649" s="173"/>
      <c r="D649" s="173"/>
      <c r="E649" s="174" t="s">
        <v>22</v>
      </c>
      <c r="F649" s="276" t="s">
        <v>991</v>
      </c>
      <c r="G649" s="277"/>
      <c r="H649" s="277"/>
      <c r="I649" s="277"/>
      <c r="J649" s="173"/>
      <c r="K649" s="175">
        <v>31</v>
      </c>
      <c r="L649" s="173"/>
      <c r="M649" s="173"/>
      <c r="N649" s="173"/>
      <c r="O649" s="173"/>
      <c r="P649" s="173"/>
      <c r="Q649" s="173"/>
      <c r="R649" s="176"/>
      <c r="T649" s="177"/>
      <c r="U649" s="173"/>
      <c r="V649" s="173"/>
      <c r="W649" s="173"/>
      <c r="X649" s="173"/>
      <c r="Y649" s="173"/>
      <c r="Z649" s="173"/>
      <c r="AA649" s="178"/>
      <c r="AT649" s="179" t="s">
        <v>166</v>
      </c>
      <c r="AU649" s="179" t="s">
        <v>99</v>
      </c>
      <c r="AV649" s="10" t="s">
        <v>99</v>
      </c>
      <c r="AW649" s="10" t="s">
        <v>35</v>
      </c>
      <c r="AX649" s="10" t="s">
        <v>83</v>
      </c>
      <c r="AY649" s="179" t="s">
        <v>158</v>
      </c>
    </row>
    <row r="650" spans="2:65" s="1" customFormat="1" ht="25.5" customHeight="1">
      <c r="B650" s="38"/>
      <c r="C650" s="195" t="s">
        <v>1023</v>
      </c>
      <c r="D650" s="195" t="s">
        <v>283</v>
      </c>
      <c r="E650" s="196" t="s">
        <v>1024</v>
      </c>
      <c r="F650" s="286" t="s">
        <v>1025</v>
      </c>
      <c r="G650" s="286"/>
      <c r="H650" s="286"/>
      <c r="I650" s="286"/>
      <c r="J650" s="197" t="s">
        <v>162</v>
      </c>
      <c r="K650" s="198">
        <v>35.65</v>
      </c>
      <c r="L650" s="287">
        <v>0</v>
      </c>
      <c r="M650" s="288"/>
      <c r="N650" s="289">
        <f>ROUND(L650*K650,2)</f>
        <v>0</v>
      </c>
      <c r="O650" s="275"/>
      <c r="P650" s="275"/>
      <c r="Q650" s="275"/>
      <c r="R650" s="40"/>
      <c r="T650" s="169" t="s">
        <v>22</v>
      </c>
      <c r="U650" s="47" t="s">
        <v>43</v>
      </c>
      <c r="V650" s="39"/>
      <c r="W650" s="170">
        <f>V650*K650</f>
        <v>0</v>
      </c>
      <c r="X650" s="170">
        <v>2.5000000000000001E-3</v>
      </c>
      <c r="Y650" s="170">
        <f>X650*K650</f>
        <v>8.9124999999999996E-2</v>
      </c>
      <c r="Z650" s="170">
        <v>0</v>
      </c>
      <c r="AA650" s="171">
        <f>Z650*K650</f>
        <v>0</v>
      </c>
      <c r="AR650" s="22" t="s">
        <v>321</v>
      </c>
      <c r="AT650" s="22" t="s">
        <v>283</v>
      </c>
      <c r="AU650" s="22" t="s">
        <v>99</v>
      </c>
      <c r="AY650" s="22" t="s">
        <v>158</v>
      </c>
      <c r="BE650" s="108">
        <f>IF(U650="základní",N650,0)</f>
        <v>0</v>
      </c>
      <c r="BF650" s="108">
        <f>IF(U650="snížená",N650,0)</f>
        <v>0</v>
      </c>
      <c r="BG650" s="108">
        <f>IF(U650="zákl. přenesená",N650,0)</f>
        <v>0</v>
      </c>
      <c r="BH650" s="108">
        <f>IF(U650="sníž. přenesená",N650,0)</f>
        <v>0</v>
      </c>
      <c r="BI650" s="108">
        <f>IF(U650="nulová",N650,0)</f>
        <v>0</v>
      </c>
      <c r="BJ650" s="22" t="s">
        <v>83</v>
      </c>
      <c r="BK650" s="108">
        <f>ROUND(L650*K650,2)</f>
        <v>0</v>
      </c>
      <c r="BL650" s="22" t="s">
        <v>233</v>
      </c>
      <c r="BM650" s="22" t="s">
        <v>1026</v>
      </c>
    </row>
    <row r="651" spans="2:65" s="1" customFormat="1" ht="25.5" customHeight="1">
      <c r="B651" s="38"/>
      <c r="C651" s="165" t="s">
        <v>1027</v>
      </c>
      <c r="D651" s="165" t="s">
        <v>159</v>
      </c>
      <c r="E651" s="166" t="s">
        <v>1028</v>
      </c>
      <c r="F651" s="272" t="s">
        <v>1029</v>
      </c>
      <c r="G651" s="272"/>
      <c r="H651" s="272"/>
      <c r="I651" s="272"/>
      <c r="J651" s="167" t="s">
        <v>296</v>
      </c>
      <c r="K651" s="168">
        <v>3.6</v>
      </c>
      <c r="L651" s="273">
        <v>0</v>
      </c>
      <c r="M651" s="274"/>
      <c r="N651" s="275">
        <f>ROUND(L651*K651,2)</f>
        <v>0</v>
      </c>
      <c r="O651" s="275"/>
      <c r="P651" s="275"/>
      <c r="Q651" s="275"/>
      <c r="R651" s="40"/>
      <c r="T651" s="169" t="s">
        <v>22</v>
      </c>
      <c r="U651" s="47" t="s">
        <v>43</v>
      </c>
      <c r="V651" s="39"/>
      <c r="W651" s="170">
        <f>V651*K651</f>
        <v>0</v>
      </c>
      <c r="X651" s="170">
        <v>0</v>
      </c>
      <c r="Y651" s="170">
        <f>X651*K651</f>
        <v>0</v>
      </c>
      <c r="Z651" s="170">
        <v>0</v>
      </c>
      <c r="AA651" s="171">
        <f>Z651*K651</f>
        <v>0</v>
      </c>
      <c r="AR651" s="22" t="s">
        <v>233</v>
      </c>
      <c r="AT651" s="22" t="s">
        <v>159</v>
      </c>
      <c r="AU651" s="22" t="s">
        <v>99</v>
      </c>
      <c r="AY651" s="22" t="s">
        <v>158</v>
      </c>
      <c r="BE651" s="108">
        <f>IF(U651="základní",N651,0)</f>
        <v>0</v>
      </c>
      <c r="BF651" s="108">
        <f>IF(U651="snížená",N651,0)</f>
        <v>0</v>
      </c>
      <c r="BG651" s="108">
        <f>IF(U651="zákl. přenesená",N651,0)</f>
        <v>0</v>
      </c>
      <c r="BH651" s="108">
        <f>IF(U651="sníž. přenesená",N651,0)</f>
        <v>0</v>
      </c>
      <c r="BI651" s="108">
        <f>IF(U651="nulová",N651,0)</f>
        <v>0</v>
      </c>
      <c r="BJ651" s="22" t="s">
        <v>83</v>
      </c>
      <c r="BK651" s="108">
        <f>ROUND(L651*K651,2)</f>
        <v>0</v>
      </c>
      <c r="BL651" s="22" t="s">
        <v>233</v>
      </c>
      <c r="BM651" s="22" t="s">
        <v>1030</v>
      </c>
    </row>
    <row r="652" spans="2:65" s="12" customFormat="1" ht="16.5" customHeight="1">
      <c r="B652" s="188"/>
      <c r="C652" s="189"/>
      <c r="D652" s="189"/>
      <c r="E652" s="190" t="s">
        <v>22</v>
      </c>
      <c r="F652" s="282" t="s">
        <v>1031</v>
      </c>
      <c r="G652" s="283"/>
      <c r="H652" s="283"/>
      <c r="I652" s="283"/>
      <c r="J652" s="189"/>
      <c r="K652" s="190" t="s">
        <v>22</v>
      </c>
      <c r="L652" s="189"/>
      <c r="M652" s="189"/>
      <c r="N652" s="189"/>
      <c r="O652" s="189"/>
      <c r="P652" s="189"/>
      <c r="Q652" s="189"/>
      <c r="R652" s="191"/>
      <c r="T652" s="192"/>
      <c r="U652" s="189"/>
      <c r="V652" s="189"/>
      <c r="W652" s="189"/>
      <c r="X652" s="189"/>
      <c r="Y652" s="189"/>
      <c r="Z652" s="189"/>
      <c r="AA652" s="193"/>
      <c r="AT652" s="194" t="s">
        <v>166</v>
      </c>
      <c r="AU652" s="194" t="s">
        <v>99</v>
      </c>
      <c r="AV652" s="12" t="s">
        <v>83</v>
      </c>
      <c r="AW652" s="12" t="s">
        <v>35</v>
      </c>
      <c r="AX652" s="12" t="s">
        <v>78</v>
      </c>
      <c r="AY652" s="194" t="s">
        <v>158</v>
      </c>
    </row>
    <row r="653" spans="2:65" s="10" customFormat="1" ht="16.5" customHeight="1">
      <c r="B653" s="172"/>
      <c r="C653" s="173"/>
      <c r="D653" s="173"/>
      <c r="E653" s="174" t="s">
        <v>22</v>
      </c>
      <c r="F653" s="278" t="s">
        <v>1032</v>
      </c>
      <c r="G653" s="279"/>
      <c r="H653" s="279"/>
      <c r="I653" s="279"/>
      <c r="J653" s="173"/>
      <c r="K653" s="175">
        <v>3.6</v>
      </c>
      <c r="L653" s="173"/>
      <c r="M653" s="173"/>
      <c r="N653" s="173"/>
      <c r="O653" s="173"/>
      <c r="P653" s="173"/>
      <c r="Q653" s="173"/>
      <c r="R653" s="176"/>
      <c r="T653" s="177"/>
      <c r="U653" s="173"/>
      <c r="V653" s="173"/>
      <c r="W653" s="173"/>
      <c r="X653" s="173"/>
      <c r="Y653" s="173"/>
      <c r="Z653" s="173"/>
      <c r="AA653" s="178"/>
      <c r="AT653" s="179" t="s">
        <v>166</v>
      </c>
      <c r="AU653" s="179" t="s">
        <v>99</v>
      </c>
      <c r="AV653" s="10" t="s">
        <v>99</v>
      </c>
      <c r="AW653" s="10" t="s">
        <v>35</v>
      </c>
      <c r="AX653" s="10" t="s">
        <v>83</v>
      </c>
      <c r="AY653" s="179" t="s">
        <v>158</v>
      </c>
    </row>
    <row r="654" spans="2:65" s="1" customFormat="1" ht="16.5" customHeight="1">
      <c r="B654" s="38"/>
      <c r="C654" s="195" t="s">
        <v>1033</v>
      </c>
      <c r="D654" s="195" t="s">
        <v>283</v>
      </c>
      <c r="E654" s="196" t="s">
        <v>1034</v>
      </c>
      <c r="F654" s="286" t="s">
        <v>1035</v>
      </c>
      <c r="G654" s="286"/>
      <c r="H654" s="286"/>
      <c r="I654" s="286"/>
      <c r="J654" s="197" t="s">
        <v>252</v>
      </c>
      <c r="K654" s="198">
        <v>3.6</v>
      </c>
      <c r="L654" s="287">
        <v>0</v>
      </c>
      <c r="M654" s="288"/>
      <c r="N654" s="289">
        <f>ROUND(L654*K654,2)</f>
        <v>0</v>
      </c>
      <c r="O654" s="275"/>
      <c r="P654" s="275"/>
      <c r="Q654" s="275"/>
      <c r="R654" s="40"/>
      <c r="T654" s="169" t="s">
        <v>22</v>
      </c>
      <c r="U654" s="47" t="s">
        <v>43</v>
      </c>
      <c r="V654" s="39"/>
      <c r="W654" s="170">
        <f>V654*K654</f>
        <v>0</v>
      </c>
      <c r="X654" s="170">
        <v>5.5000000000000003E-4</v>
      </c>
      <c r="Y654" s="170">
        <f>X654*K654</f>
        <v>1.98E-3</v>
      </c>
      <c r="Z654" s="170">
        <v>0</v>
      </c>
      <c r="AA654" s="171">
        <f>Z654*K654</f>
        <v>0</v>
      </c>
      <c r="AR654" s="22" t="s">
        <v>321</v>
      </c>
      <c r="AT654" s="22" t="s">
        <v>283</v>
      </c>
      <c r="AU654" s="22" t="s">
        <v>99</v>
      </c>
      <c r="AY654" s="22" t="s">
        <v>158</v>
      </c>
      <c r="BE654" s="108">
        <f>IF(U654="základní",N654,0)</f>
        <v>0</v>
      </c>
      <c r="BF654" s="108">
        <f>IF(U654="snížená",N654,0)</f>
        <v>0</v>
      </c>
      <c r="BG654" s="108">
        <f>IF(U654="zákl. přenesená",N654,0)</f>
        <v>0</v>
      </c>
      <c r="BH654" s="108">
        <f>IF(U654="sníž. přenesená",N654,0)</f>
        <v>0</v>
      </c>
      <c r="BI654" s="108">
        <f>IF(U654="nulová",N654,0)</f>
        <v>0</v>
      </c>
      <c r="BJ654" s="22" t="s">
        <v>83</v>
      </c>
      <c r="BK654" s="108">
        <f>ROUND(L654*K654,2)</f>
        <v>0</v>
      </c>
      <c r="BL654" s="22" t="s">
        <v>233</v>
      </c>
      <c r="BM654" s="22" t="s">
        <v>1036</v>
      </c>
    </row>
    <row r="655" spans="2:65" s="1" customFormat="1" ht="25.5" customHeight="1">
      <c r="B655" s="38"/>
      <c r="C655" s="165" t="s">
        <v>1037</v>
      </c>
      <c r="D655" s="165" t="s">
        <v>159</v>
      </c>
      <c r="E655" s="166" t="s">
        <v>1038</v>
      </c>
      <c r="F655" s="272" t="s">
        <v>1039</v>
      </c>
      <c r="G655" s="272"/>
      <c r="H655" s="272"/>
      <c r="I655" s="272"/>
      <c r="J655" s="167" t="s">
        <v>162</v>
      </c>
      <c r="K655" s="168">
        <v>15.5</v>
      </c>
      <c r="L655" s="273">
        <v>0</v>
      </c>
      <c r="M655" s="274"/>
      <c r="N655" s="275">
        <f>ROUND(L655*K655,2)</f>
        <v>0</v>
      </c>
      <c r="O655" s="275"/>
      <c r="P655" s="275"/>
      <c r="Q655" s="275"/>
      <c r="R655" s="40"/>
      <c r="T655" s="169" t="s">
        <v>22</v>
      </c>
      <c r="U655" s="47" t="s">
        <v>43</v>
      </c>
      <c r="V655" s="39"/>
      <c r="W655" s="170">
        <f>V655*K655</f>
        <v>0</v>
      </c>
      <c r="X655" s="170">
        <v>5.8E-4</v>
      </c>
      <c r="Y655" s="170">
        <f>X655*K655</f>
        <v>8.9899999999999997E-3</v>
      </c>
      <c r="Z655" s="170">
        <v>0</v>
      </c>
      <c r="AA655" s="171">
        <f>Z655*K655</f>
        <v>0</v>
      </c>
      <c r="AR655" s="22" t="s">
        <v>233</v>
      </c>
      <c r="AT655" s="22" t="s">
        <v>159</v>
      </c>
      <c r="AU655" s="22" t="s">
        <v>99</v>
      </c>
      <c r="AY655" s="22" t="s">
        <v>158</v>
      </c>
      <c r="BE655" s="108">
        <f>IF(U655="základní",N655,0)</f>
        <v>0</v>
      </c>
      <c r="BF655" s="108">
        <f>IF(U655="snížená",N655,0)</f>
        <v>0</v>
      </c>
      <c r="BG655" s="108">
        <f>IF(U655="zákl. přenesená",N655,0)</f>
        <v>0</v>
      </c>
      <c r="BH655" s="108">
        <f>IF(U655="sníž. přenesená",N655,0)</f>
        <v>0</v>
      </c>
      <c r="BI655" s="108">
        <f>IF(U655="nulová",N655,0)</f>
        <v>0</v>
      </c>
      <c r="BJ655" s="22" t="s">
        <v>83</v>
      </c>
      <c r="BK655" s="108">
        <f>ROUND(L655*K655,2)</f>
        <v>0</v>
      </c>
      <c r="BL655" s="22" t="s">
        <v>233</v>
      </c>
      <c r="BM655" s="22" t="s">
        <v>1040</v>
      </c>
    </row>
    <row r="656" spans="2:65" s="1" customFormat="1" ht="25.5" customHeight="1">
      <c r="B656" s="38"/>
      <c r="C656" s="195" t="s">
        <v>1041</v>
      </c>
      <c r="D656" s="195" t="s">
        <v>283</v>
      </c>
      <c r="E656" s="196" t="s">
        <v>1042</v>
      </c>
      <c r="F656" s="286" t="s">
        <v>1043</v>
      </c>
      <c r="G656" s="286"/>
      <c r="H656" s="286"/>
      <c r="I656" s="286"/>
      <c r="J656" s="197" t="s">
        <v>175</v>
      </c>
      <c r="K656" s="198">
        <v>0.63200000000000001</v>
      </c>
      <c r="L656" s="287">
        <v>0</v>
      </c>
      <c r="M656" s="288"/>
      <c r="N656" s="289">
        <f>ROUND(L656*K656,2)</f>
        <v>0</v>
      </c>
      <c r="O656" s="275"/>
      <c r="P656" s="275"/>
      <c r="Q656" s="275"/>
      <c r="R656" s="40"/>
      <c r="T656" s="169" t="s">
        <v>22</v>
      </c>
      <c r="U656" s="47" t="s">
        <v>43</v>
      </c>
      <c r="V656" s="39"/>
      <c r="W656" s="170">
        <f>V656*K656</f>
        <v>0</v>
      </c>
      <c r="X656" s="170">
        <v>0.02</v>
      </c>
      <c r="Y656" s="170">
        <f>X656*K656</f>
        <v>1.264E-2</v>
      </c>
      <c r="Z656" s="170">
        <v>0</v>
      </c>
      <c r="AA656" s="171">
        <f>Z656*K656</f>
        <v>0</v>
      </c>
      <c r="AR656" s="22" t="s">
        <v>321</v>
      </c>
      <c r="AT656" s="22" t="s">
        <v>283</v>
      </c>
      <c r="AU656" s="22" t="s">
        <v>99</v>
      </c>
      <c r="AY656" s="22" t="s">
        <v>158</v>
      </c>
      <c r="BE656" s="108">
        <f>IF(U656="základní",N656,0)</f>
        <v>0</v>
      </c>
      <c r="BF656" s="108">
        <f>IF(U656="snížená",N656,0)</f>
        <v>0</v>
      </c>
      <c r="BG656" s="108">
        <f>IF(U656="zákl. přenesená",N656,0)</f>
        <v>0</v>
      </c>
      <c r="BH656" s="108">
        <f>IF(U656="sníž. přenesená",N656,0)</f>
        <v>0</v>
      </c>
      <c r="BI656" s="108">
        <f>IF(U656="nulová",N656,0)</f>
        <v>0</v>
      </c>
      <c r="BJ656" s="22" t="s">
        <v>83</v>
      </c>
      <c r="BK656" s="108">
        <f>ROUND(L656*K656,2)</f>
        <v>0</v>
      </c>
      <c r="BL656" s="22" t="s">
        <v>233</v>
      </c>
      <c r="BM656" s="22" t="s">
        <v>1044</v>
      </c>
    </row>
    <row r="657" spans="2:65" s="10" customFormat="1" ht="16.5" customHeight="1">
      <c r="B657" s="172"/>
      <c r="C657" s="173"/>
      <c r="D657" s="173"/>
      <c r="E657" s="174" t="s">
        <v>22</v>
      </c>
      <c r="F657" s="276" t="s">
        <v>1045</v>
      </c>
      <c r="G657" s="277"/>
      <c r="H657" s="277"/>
      <c r="I657" s="277"/>
      <c r="J657" s="173"/>
      <c r="K657" s="175">
        <v>0.63200000000000001</v>
      </c>
      <c r="L657" s="173"/>
      <c r="M657" s="173"/>
      <c r="N657" s="173"/>
      <c r="O657" s="173"/>
      <c r="P657" s="173"/>
      <c r="Q657" s="173"/>
      <c r="R657" s="176"/>
      <c r="T657" s="177"/>
      <c r="U657" s="173"/>
      <c r="V657" s="173"/>
      <c r="W657" s="173"/>
      <c r="X657" s="173"/>
      <c r="Y657" s="173"/>
      <c r="Z657" s="173"/>
      <c r="AA657" s="178"/>
      <c r="AT657" s="179" t="s">
        <v>166</v>
      </c>
      <c r="AU657" s="179" t="s">
        <v>99</v>
      </c>
      <c r="AV657" s="10" t="s">
        <v>99</v>
      </c>
      <c r="AW657" s="10" t="s">
        <v>35</v>
      </c>
      <c r="AX657" s="10" t="s">
        <v>83</v>
      </c>
      <c r="AY657" s="179" t="s">
        <v>158</v>
      </c>
    </row>
    <row r="658" spans="2:65" s="1" customFormat="1" ht="38.25" customHeight="1">
      <c r="B658" s="38"/>
      <c r="C658" s="165" t="s">
        <v>1046</v>
      </c>
      <c r="D658" s="165" t="s">
        <v>159</v>
      </c>
      <c r="E658" s="166" t="s">
        <v>1047</v>
      </c>
      <c r="F658" s="272" t="s">
        <v>1048</v>
      </c>
      <c r="G658" s="272"/>
      <c r="H658" s="272"/>
      <c r="I658" s="272"/>
      <c r="J658" s="167" t="s">
        <v>162</v>
      </c>
      <c r="K658" s="168">
        <v>453.90699999999998</v>
      </c>
      <c r="L658" s="273">
        <v>0</v>
      </c>
      <c r="M658" s="274"/>
      <c r="N658" s="275">
        <f>ROUND(L658*K658,2)</f>
        <v>0</v>
      </c>
      <c r="O658" s="275"/>
      <c r="P658" s="275"/>
      <c r="Q658" s="275"/>
      <c r="R658" s="40"/>
      <c r="T658" s="169" t="s">
        <v>22</v>
      </c>
      <c r="U658" s="47" t="s">
        <v>43</v>
      </c>
      <c r="V658" s="39"/>
      <c r="W658" s="170">
        <f>V658*K658</f>
        <v>0</v>
      </c>
      <c r="X658" s="170">
        <v>1.0000000000000001E-5</v>
      </c>
      <c r="Y658" s="170">
        <f>X658*K658</f>
        <v>4.5390700000000001E-3</v>
      </c>
      <c r="Z658" s="170">
        <v>0</v>
      </c>
      <c r="AA658" s="171">
        <f>Z658*K658</f>
        <v>0</v>
      </c>
      <c r="AR658" s="22" t="s">
        <v>233</v>
      </c>
      <c r="AT658" s="22" t="s">
        <v>159</v>
      </c>
      <c r="AU658" s="22" t="s">
        <v>99</v>
      </c>
      <c r="AY658" s="22" t="s">
        <v>158</v>
      </c>
      <c r="BE658" s="108">
        <f>IF(U658="základní",N658,0)</f>
        <v>0</v>
      </c>
      <c r="BF658" s="108">
        <f>IF(U658="snížená",N658,0)</f>
        <v>0</v>
      </c>
      <c r="BG658" s="108">
        <f>IF(U658="zákl. přenesená",N658,0)</f>
        <v>0</v>
      </c>
      <c r="BH658" s="108">
        <f>IF(U658="sníž. přenesená",N658,0)</f>
        <v>0</v>
      </c>
      <c r="BI658" s="108">
        <f>IF(U658="nulová",N658,0)</f>
        <v>0</v>
      </c>
      <c r="BJ658" s="22" t="s">
        <v>83</v>
      </c>
      <c r="BK658" s="108">
        <f>ROUND(L658*K658,2)</f>
        <v>0</v>
      </c>
      <c r="BL658" s="22" t="s">
        <v>233</v>
      </c>
      <c r="BM658" s="22" t="s">
        <v>1049</v>
      </c>
    </row>
    <row r="659" spans="2:65" s="12" customFormat="1" ht="16.5" customHeight="1">
      <c r="B659" s="188"/>
      <c r="C659" s="189"/>
      <c r="D659" s="189"/>
      <c r="E659" s="190" t="s">
        <v>22</v>
      </c>
      <c r="F659" s="282" t="s">
        <v>1002</v>
      </c>
      <c r="G659" s="283"/>
      <c r="H659" s="283"/>
      <c r="I659" s="283"/>
      <c r="J659" s="189"/>
      <c r="K659" s="190" t="s">
        <v>22</v>
      </c>
      <c r="L659" s="189"/>
      <c r="M659" s="189"/>
      <c r="N659" s="189"/>
      <c r="O659" s="189"/>
      <c r="P659" s="189"/>
      <c r="Q659" s="189"/>
      <c r="R659" s="191"/>
      <c r="T659" s="192"/>
      <c r="U659" s="189"/>
      <c r="V659" s="189"/>
      <c r="W659" s="189"/>
      <c r="X659" s="189"/>
      <c r="Y659" s="189"/>
      <c r="Z659" s="189"/>
      <c r="AA659" s="193"/>
      <c r="AT659" s="194" t="s">
        <v>166</v>
      </c>
      <c r="AU659" s="194" t="s">
        <v>99</v>
      </c>
      <c r="AV659" s="12" t="s">
        <v>83</v>
      </c>
      <c r="AW659" s="12" t="s">
        <v>35</v>
      </c>
      <c r="AX659" s="12" t="s">
        <v>78</v>
      </c>
      <c r="AY659" s="194" t="s">
        <v>158</v>
      </c>
    </row>
    <row r="660" spans="2:65" s="10" customFormat="1" ht="16.5" customHeight="1">
      <c r="B660" s="172"/>
      <c r="C660" s="173"/>
      <c r="D660" s="173"/>
      <c r="E660" s="174" t="s">
        <v>22</v>
      </c>
      <c r="F660" s="278" t="s">
        <v>1050</v>
      </c>
      <c r="G660" s="279"/>
      <c r="H660" s="279"/>
      <c r="I660" s="279"/>
      <c r="J660" s="173"/>
      <c r="K660" s="175">
        <v>206.05500000000001</v>
      </c>
      <c r="L660" s="173"/>
      <c r="M660" s="173"/>
      <c r="N660" s="173"/>
      <c r="O660" s="173"/>
      <c r="P660" s="173"/>
      <c r="Q660" s="173"/>
      <c r="R660" s="176"/>
      <c r="T660" s="177"/>
      <c r="U660" s="173"/>
      <c r="V660" s="173"/>
      <c r="W660" s="173"/>
      <c r="X660" s="173"/>
      <c r="Y660" s="173"/>
      <c r="Z660" s="173"/>
      <c r="AA660" s="178"/>
      <c r="AT660" s="179" t="s">
        <v>166</v>
      </c>
      <c r="AU660" s="179" t="s">
        <v>99</v>
      </c>
      <c r="AV660" s="10" t="s">
        <v>99</v>
      </c>
      <c r="AW660" s="10" t="s">
        <v>35</v>
      </c>
      <c r="AX660" s="10" t="s">
        <v>78</v>
      </c>
      <c r="AY660" s="179" t="s">
        <v>158</v>
      </c>
    </row>
    <row r="661" spans="2:65" s="12" customFormat="1" ht="16.5" customHeight="1">
      <c r="B661" s="188"/>
      <c r="C661" s="189"/>
      <c r="D661" s="189"/>
      <c r="E661" s="190" t="s">
        <v>22</v>
      </c>
      <c r="F661" s="284" t="s">
        <v>1004</v>
      </c>
      <c r="G661" s="285"/>
      <c r="H661" s="285"/>
      <c r="I661" s="285"/>
      <c r="J661" s="189"/>
      <c r="K661" s="190" t="s">
        <v>22</v>
      </c>
      <c r="L661" s="189"/>
      <c r="M661" s="189"/>
      <c r="N661" s="189"/>
      <c r="O661" s="189"/>
      <c r="P661" s="189"/>
      <c r="Q661" s="189"/>
      <c r="R661" s="191"/>
      <c r="T661" s="192"/>
      <c r="U661" s="189"/>
      <c r="V661" s="189"/>
      <c r="W661" s="189"/>
      <c r="X661" s="189"/>
      <c r="Y661" s="189"/>
      <c r="Z661" s="189"/>
      <c r="AA661" s="193"/>
      <c r="AT661" s="194" t="s">
        <v>166</v>
      </c>
      <c r="AU661" s="194" t="s">
        <v>99</v>
      </c>
      <c r="AV661" s="12" t="s">
        <v>83</v>
      </c>
      <c r="AW661" s="12" t="s">
        <v>35</v>
      </c>
      <c r="AX661" s="12" t="s">
        <v>78</v>
      </c>
      <c r="AY661" s="194" t="s">
        <v>158</v>
      </c>
    </row>
    <row r="662" spans="2:65" s="10" customFormat="1" ht="16.5" customHeight="1">
      <c r="B662" s="172"/>
      <c r="C662" s="173"/>
      <c r="D662" s="173"/>
      <c r="E662" s="174" t="s">
        <v>22</v>
      </c>
      <c r="F662" s="278" t="s">
        <v>1051</v>
      </c>
      <c r="G662" s="279"/>
      <c r="H662" s="279"/>
      <c r="I662" s="279"/>
      <c r="J662" s="173"/>
      <c r="K662" s="175">
        <v>247.852</v>
      </c>
      <c r="L662" s="173"/>
      <c r="M662" s="173"/>
      <c r="N662" s="173"/>
      <c r="O662" s="173"/>
      <c r="P662" s="173"/>
      <c r="Q662" s="173"/>
      <c r="R662" s="176"/>
      <c r="T662" s="177"/>
      <c r="U662" s="173"/>
      <c r="V662" s="173"/>
      <c r="W662" s="173"/>
      <c r="X662" s="173"/>
      <c r="Y662" s="173"/>
      <c r="Z662" s="173"/>
      <c r="AA662" s="178"/>
      <c r="AT662" s="179" t="s">
        <v>166</v>
      </c>
      <c r="AU662" s="179" t="s">
        <v>99</v>
      </c>
      <c r="AV662" s="10" t="s">
        <v>99</v>
      </c>
      <c r="AW662" s="10" t="s">
        <v>35</v>
      </c>
      <c r="AX662" s="10" t="s">
        <v>78</v>
      </c>
      <c r="AY662" s="179" t="s">
        <v>158</v>
      </c>
    </row>
    <row r="663" spans="2:65" s="11" customFormat="1" ht="16.5" customHeight="1">
      <c r="B663" s="180"/>
      <c r="C663" s="181"/>
      <c r="D663" s="181"/>
      <c r="E663" s="182" t="s">
        <v>22</v>
      </c>
      <c r="F663" s="280" t="s">
        <v>168</v>
      </c>
      <c r="G663" s="281"/>
      <c r="H663" s="281"/>
      <c r="I663" s="281"/>
      <c r="J663" s="181"/>
      <c r="K663" s="183">
        <v>453.90699999999998</v>
      </c>
      <c r="L663" s="181"/>
      <c r="M663" s="181"/>
      <c r="N663" s="181"/>
      <c r="O663" s="181"/>
      <c r="P663" s="181"/>
      <c r="Q663" s="181"/>
      <c r="R663" s="184"/>
      <c r="T663" s="185"/>
      <c r="U663" s="181"/>
      <c r="V663" s="181"/>
      <c r="W663" s="181"/>
      <c r="X663" s="181"/>
      <c r="Y663" s="181"/>
      <c r="Z663" s="181"/>
      <c r="AA663" s="186"/>
      <c r="AT663" s="187" t="s">
        <v>166</v>
      </c>
      <c r="AU663" s="187" t="s">
        <v>99</v>
      </c>
      <c r="AV663" s="11" t="s">
        <v>163</v>
      </c>
      <c r="AW663" s="11" t="s">
        <v>35</v>
      </c>
      <c r="AX663" s="11" t="s">
        <v>83</v>
      </c>
      <c r="AY663" s="187" t="s">
        <v>158</v>
      </c>
    </row>
    <row r="664" spans="2:65" s="1" customFormat="1" ht="16.5" customHeight="1">
      <c r="B664" s="38"/>
      <c r="C664" s="195" t="s">
        <v>1052</v>
      </c>
      <c r="D664" s="195" t="s">
        <v>283</v>
      </c>
      <c r="E664" s="196" t="s">
        <v>1053</v>
      </c>
      <c r="F664" s="286" t="s">
        <v>1054</v>
      </c>
      <c r="G664" s="286"/>
      <c r="H664" s="286"/>
      <c r="I664" s="286"/>
      <c r="J664" s="197" t="s">
        <v>162</v>
      </c>
      <c r="K664" s="198">
        <v>499.298</v>
      </c>
      <c r="L664" s="287">
        <v>0</v>
      </c>
      <c r="M664" s="288"/>
      <c r="N664" s="289">
        <f>ROUND(L664*K664,2)</f>
        <v>0</v>
      </c>
      <c r="O664" s="275"/>
      <c r="P664" s="275"/>
      <c r="Q664" s="275"/>
      <c r="R664" s="40"/>
      <c r="T664" s="169" t="s">
        <v>22</v>
      </c>
      <c r="U664" s="47" t="s">
        <v>43</v>
      </c>
      <c r="V664" s="39"/>
      <c r="W664" s="170">
        <f>V664*K664</f>
        <v>0</v>
      </c>
      <c r="X664" s="170">
        <v>2.0000000000000001E-4</v>
      </c>
      <c r="Y664" s="170">
        <f>X664*K664</f>
        <v>9.9859600000000007E-2</v>
      </c>
      <c r="Z664" s="170">
        <v>0</v>
      </c>
      <c r="AA664" s="171">
        <f>Z664*K664</f>
        <v>0</v>
      </c>
      <c r="AR664" s="22" t="s">
        <v>321</v>
      </c>
      <c r="AT664" s="22" t="s">
        <v>283</v>
      </c>
      <c r="AU664" s="22" t="s">
        <v>99</v>
      </c>
      <c r="AY664" s="22" t="s">
        <v>158</v>
      </c>
      <c r="BE664" s="108">
        <f>IF(U664="základní",N664,0)</f>
        <v>0</v>
      </c>
      <c r="BF664" s="108">
        <f>IF(U664="snížená",N664,0)</f>
        <v>0</v>
      </c>
      <c r="BG664" s="108">
        <f>IF(U664="zákl. přenesená",N664,0)</f>
        <v>0</v>
      </c>
      <c r="BH664" s="108">
        <f>IF(U664="sníž. přenesená",N664,0)</f>
        <v>0</v>
      </c>
      <c r="BI664" s="108">
        <f>IF(U664="nulová",N664,0)</f>
        <v>0</v>
      </c>
      <c r="BJ664" s="22" t="s">
        <v>83</v>
      </c>
      <c r="BK664" s="108">
        <f>ROUND(L664*K664,2)</f>
        <v>0</v>
      </c>
      <c r="BL664" s="22" t="s">
        <v>233</v>
      </c>
      <c r="BM664" s="22" t="s">
        <v>1055</v>
      </c>
    </row>
    <row r="665" spans="2:65" s="1" customFormat="1" ht="25.5" customHeight="1">
      <c r="B665" s="38"/>
      <c r="C665" s="165" t="s">
        <v>1056</v>
      </c>
      <c r="D665" s="165" t="s">
        <v>159</v>
      </c>
      <c r="E665" s="166" t="s">
        <v>1057</v>
      </c>
      <c r="F665" s="272" t="s">
        <v>1058</v>
      </c>
      <c r="G665" s="272"/>
      <c r="H665" s="272"/>
      <c r="I665" s="272"/>
      <c r="J665" s="167" t="s">
        <v>162</v>
      </c>
      <c r="K665" s="168">
        <v>453.90699999999998</v>
      </c>
      <c r="L665" s="273">
        <v>0</v>
      </c>
      <c r="M665" s="274"/>
      <c r="N665" s="275">
        <f>ROUND(L665*K665,2)</f>
        <v>0</v>
      </c>
      <c r="O665" s="275"/>
      <c r="P665" s="275"/>
      <c r="Q665" s="275"/>
      <c r="R665" s="40"/>
      <c r="T665" s="169" t="s">
        <v>22</v>
      </c>
      <c r="U665" s="47" t="s">
        <v>43</v>
      </c>
      <c r="V665" s="39"/>
      <c r="W665" s="170">
        <f>V665*K665</f>
        <v>0</v>
      </c>
      <c r="X665" s="170">
        <v>4.0000000000000003E-5</v>
      </c>
      <c r="Y665" s="170">
        <f>X665*K665</f>
        <v>1.815628E-2</v>
      </c>
      <c r="Z665" s="170">
        <v>0</v>
      </c>
      <c r="AA665" s="171">
        <f>Z665*K665</f>
        <v>0</v>
      </c>
      <c r="AR665" s="22" t="s">
        <v>233</v>
      </c>
      <c r="AT665" s="22" t="s">
        <v>159</v>
      </c>
      <c r="AU665" s="22" t="s">
        <v>99</v>
      </c>
      <c r="AY665" s="22" t="s">
        <v>158</v>
      </c>
      <c r="BE665" s="108">
        <f>IF(U665="základní",N665,0)</f>
        <v>0</v>
      </c>
      <c r="BF665" s="108">
        <f>IF(U665="snížená",N665,0)</f>
        <v>0</v>
      </c>
      <c r="BG665" s="108">
        <f>IF(U665="zákl. přenesená",N665,0)</f>
        <v>0</v>
      </c>
      <c r="BH665" s="108">
        <f>IF(U665="sníž. přenesená",N665,0)</f>
        <v>0</v>
      </c>
      <c r="BI665" s="108">
        <f>IF(U665="nulová",N665,0)</f>
        <v>0</v>
      </c>
      <c r="BJ665" s="22" t="s">
        <v>83</v>
      </c>
      <c r="BK665" s="108">
        <f>ROUND(L665*K665,2)</f>
        <v>0</v>
      </c>
      <c r="BL665" s="22" t="s">
        <v>233</v>
      </c>
      <c r="BM665" s="22" t="s">
        <v>1059</v>
      </c>
    </row>
    <row r="666" spans="2:65" s="12" customFormat="1" ht="16.5" customHeight="1">
      <c r="B666" s="188"/>
      <c r="C666" s="189"/>
      <c r="D666" s="189"/>
      <c r="E666" s="190" t="s">
        <v>22</v>
      </c>
      <c r="F666" s="282" t="s">
        <v>1002</v>
      </c>
      <c r="G666" s="283"/>
      <c r="H666" s="283"/>
      <c r="I666" s="283"/>
      <c r="J666" s="189"/>
      <c r="K666" s="190" t="s">
        <v>22</v>
      </c>
      <c r="L666" s="189"/>
      <c r="M666" s="189"/>
      <c r="N666" s="189"/>
      <c r="O666" s="189"/>
      <c r="P666" s="189"/>
      <c r="Q666" s="189"/>
      <c r="R666" s="191"/>
      <c r="T666" s="192"/>
      <c r="U666" s="189"/>
      <c r="V666" s="189"/>
      <c r="W666" s="189"/>
      <c r="X666" s="189"/>
      <c r="Y666" s="189"/>
      <c r="Z666" s="189"/>
      <c r="AA666" s="193"/>
      <c r="AT666" s="194" t="s">
        <v>166</v>
      </c>
      <c r="AU666" s="194" t="s">
        <v>99</v>
      </c>
      <c r="AV666" s="12" t="s">
        <v>83</v>
      </c>
      <c r="AW666" s="12" t="s">
        <v>35</v>
      </c>
      <c r="AX666" s="12" t="s">
        <v>78</v>
      </c>
      <c r="AY666" s="194" t="s">
        <v>158</v>
      </c>
    </row>
    <row r="667" spans="2:65" s="10" customFormat="1" ht="16.5" customHeight="1">
      <c r="B667" s="172"/>
      <c r="C667" s="173"/>
      <c r="D667" s="173"/>
      <c r="E667" s="174" t="s">
        <v>22</v>
      </c>
      <c r="F667" s="278" t="s">
        <v>1050</v>
      </c>
      <c r="G667" s="279"/>
      <c r="H667" s="279"/>
      <c r="I667" s="279"/>
      <c r="J667" s="173"/>
      <c r="K667" s="175">
        <v>206.05500000000001</v>
      </c>
      <c r="L667" s="173"/>
      <c r="M667" s="173"/>
      <c r="N667" s="173"/>
      <c r="O667" s="173"/>
      <c r="P667" s="173"/>
      <c r="Q667" s="173"/>
      <c r="R667" s="176"/>
      <c r="T667" s="177"/>
      <c r="U667" s="173"/>
      <c r="V667" s="173"/>
      <c r="W667" s="173"/>
      <c r="X667" s="173"/>
      <c r="Y667" s="173"/>
      <c r="Z667" s="173"/>
      <c r="AA667" s="178"/>
      <c r="AT667" s="179" t="s">
        <v>166</v>
      </c>
      <c r="AU667" s="179" t="s">
        <v>99</v>
      </c>
      <c r="AV667" s="10" t="s">
        <v>99</v>
      </c>
      <c r="AW667" s="10" t="s">
        <v>35</v>
      </c>
      <c r="AX667" s="10" t="s">
        <v>78</v>
      </c>
      <c r="AY667" s="179" t="s">
        <v>158</v>
      </c>
    </row>
    <row r="668" spans="2:65" s="12" customFormat="1" ht="16.5" customHeight="1">
      <c r="B668" s="188"/>
      <c r="C668" s="189"/>
      <c r="D668" s="189"/>
      <c r="E668" s="190" t="s">
        <v>22</v>
      </c>
      <c r="F668" s="284" t="s">
        <v>1004</v>
      </c>
      <c r="G668" s="285"/>
      <c r="H668" s="285"/>
      <c r="I668" s="285"/>
      <c r="J668" s="189"/>
      <c r="K668" s="190" t="s">
        <v>22</v>
      </c>
      <c r="L668" s="189"/>
      <c r="M668" s="189"/>
      <c r="N668" s="189"/>
      <c r="O668" s="189"/>
      <c r="P668" s="189"/>
      <c r="Q668" s="189"/>
      <c r="R668" s="191"/>
      <c r="T668" s="192"/>
      <c r="U668" s="189"/>
      <c r="V668" s="189"/>
      <c r="W668" s="189"/>
      <c r="X668" s="189"/>
      <c r="Y668" s="189"/>
      <c r="Z668" s="189"/>
      <c r="AA668" s="193"/>
      <c r="AT668" s="194" t="s">
        <v>166</v>
      </c>
      <c r="AU668" s="194" t="s">
        <v>99</v>
      </c>
      <c r="AV668" s="12" t="s">
        <v>83</v>
      </c>
      <c r="AW668" s="12" t="s">
        <v>35</v>
      </c>
      <c r="AX668" s="12" t="s">
        <v>78</v>
      </c>
      <c r="AY668" s="194" t="s">
        <v>158</v>
      </c>
    </row>
    <row r="669" spans="2:65" s="10" customFormat="1" ht="16.5" customHeight="1">
      <c r="B669" s="172"/>
      <c r="C669" s="173"/>
      <c r="D669" s="173"/>
      <c r="E669" s="174" t="s">
        <v>22</v>
      </c>
      <c r="F669" s="278" t="s">
        <v>1051</v>
      </c>
      <c r="G669" s="279"/>
      <c r="H669" s="279"/>
      <c r="I669" s="279"/>
      <c r="J669" s="173"/>
      <c r="K669" s="175">
        <v>247.852</v>
      </c>
      <c r="L669" s="173"/>
      <c r="M669" s="173"/>
      <c r="N669" s="173"/>
      <c r="O669" s="173"/>
      <c r="P669" s="173"/>
      <c r="Q669" s="173"/>
      <c r="R669" s="176"/>
      <c r="T669" s="177"/>
      <c r="U669" s="173"/>
      <c r="V669" s="173"/>
      <c r="W669" s="173"/>
      <c r="X669" s="173"/>
      <c r="Y669" s="173"/>
      <c r="Z669" s="173"/>
      <c r="AA669" s="178"/>
      <c r="AT669" s="179" t="s">
        <v>166</v>
      </c>
      <c r="AU669" s="179" t="s">
        <v>99</v>
      </c>
      <c r="AV669" s="10" t="s">
        <v>99</v>
      </c>
      <c r="AW669" s="10" t="s">
        <v>35</v>
      </c>
      <c r="AX669" s="10" t="s">
        <v>78</v>
      </c>
      <c r="AY669" s="179" t="s">
        <v>158</v>
      </c>
    </row>
    <row r="670" spans="2:65" s="11" customFormat="1" ht="16.5" customHeight="1">
      <c r="B670" s="180"/>
      <c r="C670" s="181"/>
      <c r="D670" s="181"/>
      <c r="E670" s="182" t="s">
        <v>22</v>
      </c>
      <c r="F670" s="280" t="s">
        <v>168</v>
      </c>
      <c r="G670" s="281"/>
      <c r="H670" s="281"/>
      <c r="I670" s="281"/>
      <c r="J670" s="181"/>
      <c r="K670" s="183">
        <v>453.90699999999998</v>
      </c>
      <c r="L670" s="181"/>
      <c r="M670" s="181"/>
      <c r="N670" s="181"/>
      <c r="O670" s="181"/>
      <c r="P670" s="181"/>
      <c r="Q670" s="181"/>
      <c r="R670" s="184"/>
      <c r="T670" s="185"/>
      <c r="U670" s="181"/>
      <c r="V670" s="181"/>
      <c r="W670" s="181"/>
      <c r="X670" s="181"/>
      <c r="Y670" s="181"/>
      <c r="Z670" s="181"/>
      <c r="AA670" s="186"/>
      <c r="AT670" s="187" t="s">
        <v>166</v>
      </c>
      <c r="AU670" s="187" t="s">
        <v>99</v>
      </c>
      <c r="AV670" s="11" t="s">
        <v>163</v>
      </c>
      <c r="AW670" s="11" t="s">
        <v>35</v>
      </c>
      <c r="AX670" s="11" t="s">
        <v>83</v>
      </c>
      <c r="AY670" s="187" t="s">
        <v>158</v>
      </c>
    </row>
    <row r="671" spans="2:65" s="1" customFormat="1" ht="16.5" customHeight="1">
      <c r="B671" s="38"/>
      <c r="C671" s="195" t="s">
        <v>1060</v>
      </c>
      <c r="D671" s="195" t="s">
        <v>283</v>
      </c>
      <c r="E671" s="196" t="s">
        <v>1061</v>
      </c>
      <c r="F671" s="286" t="s">
        <v>1062</v>
      </c>
      <c r="G671" s="286"/>
      <c r="H671" s="286"/>
      <c r="I671" s="286"/>
      <c r="J671" s="197" t="s">
        <v>162</v>
      </c>
      <c r="K671" s="198">
        <v>499.298</v>
      </c>
      <c r="L671" s="287">
        <v>0</v>
      </c>
      <c r="M671" s="288"/>
      <c r="N671" s="289">
        <f>ROUND(L671*K671,2)</f>
        <v>0</v>
      </c>
      <c r="O671" s="275"/>
      <c r="P671" s="275"/>
      <c r="Q671" s="275"/>
      <c r="R671" s="40"/>
      <c r="T671" s="169" t="s">
        <v>22</v>
      </c>
      <c r="U671" s="47" t="s">
        <v>43</v>
      </c>
      <c r="V671" s="39"/>
      <c r="W671" s="170">
        <f>V671*K671</f>
        <v>0</v>
      </c>
      <c r="X671" s="170">
        <v>1.7000000000000001E-4</v>
      </c>
      <c r="Y671" s="170">
        <f>X671*K671</f>
        <v>8.4880660000000011E-2</v>
      </c>
      <c r="Z671" s="170">
        <v>0</v>
      </c>
      <c r="AA671" s="171">
        <f>Z671*K671</f>
        <v>0</v>
      </c>
      <c r="AR671" s="22" t="s">
        <v>321</v>
      </c>
      <c r="AT671" s="22" t="s">
        <v>283</v>
      </c>
      <c r="AU671" s="22" t="s">
        <v>99</v>
      </c>
      <c r="AY671" s="22" t="s">
        <v>158</v>
      </c>
      <c r="BE671" s="108">
        <f>IF(U671="základní",N671,0)</f>
        <v>0</v>
      </c>
      <c r="BF671" s="108">
        <f>IF(U671="snížená",N671,0)</f>
        <v>0</v>
      </c>
      <c r="BG671" s="108">
        <f>IF(U671="zákl. přenesená",N671,0)</f>
        <v>0</v>
      </c>
      <c r="BH671" s="108">
        <f>IF(U671="sníž. přenesená",N671,0)</f>
        <v>0</v>
      </c>
      <c r="BI671" s="108">
        <f>IF(U671="nulová",N671,0)</f>
        <v>0</v>
      </c>
      <c r="BJ671" s="22" t="s">
        <v>83</v>
      </c>
      <c r="BK671" s="108">
        <f>ROUND(L671*K671,2)</f>
        <v>0</v>
      </c>
      <c r="BL671" s="22" t="s">
        <v>233</v>
      </c>
      <c r="BM671" s="22" t="s">
        <v>1063</v>
      </c>
    </row>
    <row r="672" spans="2:65" s="1" customFormat="1" ht="25.5" customHeight="1">
      <c r="B672" s="38"/>
      <c r="C672" s="165" t="s">
        <v>1064</v>
      </c>
      <c r="D672" s="165" t="s">
        <v>159</v>
      </c>
      <c r="E672" s="166" t="s">
        <v>1065</v>
      </c>
      <c r="F672" s="272" t="s">
        <v>1066</v>
      </c>
      <c r="G672" s="272"/>
      <c r="H672" s="272"/>
      <c r="I672" s="272"/>
      <c r="J672" s="167" t="s">
        <v>252</v>
      </c>
      <c r="K672" s="168">
        <v>1</v>
      </c>
      <c r="L672" s="273">
        <v>0</v>
      </c>
      <c r="M672" s="274"/>
      <c r="N672" s="275">
        <f>ROUND(L672*K672,2)</f>
        <v>0</v>
      </c>
      <c r="O672" s="275"/>
      <c r="P672" s="275"/>
      <c r="Q672" s="275"/>
      <c r="R672" s="40"/>
      <c r="T672" s="169" t="s">
        <v>22</v>
      </c>
      <c r="U672" s="47" t="s">
        <v>43</v>
      </c>
      <c r="V672" s="39"/>
      <c r="W672" s="170">
        <f>V672*K672</f>
        <v>0</v>
      </c>
      <c r="X672" s="170">
        <v>5.8E-4</v>
      </c>
      <c r="Y672" s="170">
        <f>X672*K672</f>
        <v>5.8E-4</v>
      </c>
      <c r="Z672" s="170">
        <v>0</v>
      </c>
      <c r="AA672" s="171">
        <f>Z672*K672</f>
        <v>0</v>
      </c>
      <c r="AR672" s="22" t="s">
        <v>233</v>
      </c>
      <c r="AT672" s="22" t="s">
        <v>159</v>
      </c>
      <c r="AU672" s="22" t="s">
        <v>99</v>
      </c>
      <c r="AY672" s="22" t="s">
        <v>158</v>
      </c>
      <c r="BE672" s="108">
        <f>IF(U672="základní",N672,0)</f>
        <v>0</v>
      </c>
      <c r="BF672" s="108">
        <f>IF(U672="snížená",N672,0)</f>
        <v>0</v>
      </c>
      <c r="BG672" s="108">
        <f>IF(U672="zákl. přenesená",N672,0)</f>
        <v>0</v>
      </c>
      <c r="BH672" s="108">
        <f>IF(U672="sníž. přenesená",N672,0)</f>
        <v>0</v>
      </c>
      <c r="BI672" s="108">
        <f>IF(U672="nulová",N672,0)</f>
        <v>0</v>
      </c>
      <c r="BJ672" s="22" t="s">
        <v>83</v>
      </c>
      <c r="BK672" s="108">
        <f>ROUND(L672*K672,2)</f>
        <v>0</v>
      </c>
      <c r="BL672" s="22" t="s">
        <v>233</v>
      </c>
      <c r="BM672" s="22" t="s">
        <v>1067</v>
      </c>
    </row>
    <row r="673" spans="2:65" s="1" customFormat="1" ht="25.5" customHeight="1">
      <c r="B673" s="38"/>
      <c r="C673" s="165" t="s">
        <v>1068</v>
      </c>
      <c r="D673" s="165" t="s">
        <v>159</v>
      </c>
      <c r="E673" s="166" t="s">
        <v>1069</v>
      </c>
      <c r="F673" s="272" t="s">
        <v>1070</v>
      </c>
      <c r="G673" s="272"/>
      <c r="H673" s="272"/>
      <c r="I673" s="272"/>
      <c r="J673" s="167" t="s">
        <v>226</v>
      </c>
      <c r="K673" s="168">
        <v>7.665</v>
      </c>
      <c r="L673" s="273">
        <v>0</v>
      </c>
      <c r="M673" s="274"/>
      <c r="N673" s="275">
        <f>ROUND(L673*K673,2)</f>
        <v>0</v>
      </c>
      <c r="O673" s="275"/>
      <c r="P673" s="275"/>
      <c r="Q673" s="275"/>
      <c r="R673" s="40"/>
      <c r="T673" s="169" t="s">
        <v>22</v>
      </c>
      <c r="U673" s="47" t="s">
        <v>43</v>
      </c>
      <c r="V673" s="39"/>
      <c r="W673" s="170">
        <f>V673*K673</f>
        <v>0</v>
      </c>
      <c r="X673" s="170">
        <v>0</v>
      </c>
      <c r="Y673" s="170">
        <f>X673*K673</f>
        <v>0</v>
      </c>
      <c r="Z673" s="170">
        <v>0</v>
      </c>
      <c r="AA673" s="171">
        <f>Z673*K673</f>
        <v>0</v>
      </c>
      <c r="AR673" s="22" t="s">
        <v>233</v>
      </c>
      <c r="AT673" s="22" t="s">
        <v>159</v>
      </c>
      <c r="AU673" s="22" t="s">
        <v>99</v>
      </c>
      <c r="AY673" s="22" t="s">
        <v>158</v>
      </c>
      <c r="BE673" s="108">
        <f>IF(U673="základní",N673,0)</f>
        <v>0</v>
      </c>
      <c r="BF673" s="108">
        <f>IF(U673="snížená",N673,0)</f>
        <v>0</v>
      </c>
      <c r="BG673" s="108">
        <f>IF(U673="zákl. přenesená",N673,0)</f>
        <v>0</v>
      </c>
      <c r="BH673" s="108">
        <f>IF(U673="sníž. přenesená",N673,0)</f>
        <v>0</v>
      </c>
      <c r="BI673" s="108">
        <f>IF(U673="nulová",N673,0)</f>
        <v>0</v>
      </c>
      <c r="BJ673" s="22" t="s">
        <v>83</v>
      </c>
      <c r="BK673" s="108">
        <f>ROUND(L673*K673,2)</f>
        <v>0</v>
      </c>
      <c r="BL673" s="22" t="s">
        <v>233</v>
      </c>
      <c r="BM673" s="22" t="s">
        <v>1071</v>
      </c>
    </row>
    <row r="674" spans="2:65" s="9" customFormat="1" ht="29.85" customHeight="1">
      <c r="B674" s="154"/>
      <c r="C674" s="155"/>
      <c r="D674" s="164" t="s">
        <v>122</v>
      </c>
      <c r="E674" s="164"/>
      <c r="F674" s="164"/>
      <c r="G674" s="164"/>
      <c r="H674" s="164"/>
      <c r="I674" s="164"/>
      <c r="J674" s="164"/>
      <c r="K674" s="164"/>
      <c r="L674" s="164"/>
      <c r="M674" s="164"/>
      <c r="N674" s="297">
        <f>BK674</f>
        <v>0</v>
      </c>
      <c r="O674" s="298"/>
      <c r="P674" s="298"/>
      <c r="Q674" s="298"/>
      <c r="R674" s="157"/>
      <c r="T674" s="158"/>
      <c r="U674" s="155"/>
      <c r="V674" s="155"/>
      <c r="W674" s="159">
        <f>SUM(W675:W678)</f>
        <v>0</v>
      </c>
      <c r="X674" s="155"/>
      <c r="Y674" s="159">
        <f>SUM(Y675:Y678)</f>
        <v>0</v>
      </c>
      <c r="Z674" s="155"/>
      <c r="AA674" s="160">
        <f>SUM(AA675:AA678)</f>
        <v>0</v>
      </c>
      <c r="AR674" s="161" t="s">
        <v>99</v>
      </c>
      <c r="AT674" s="162" t="s">
        <v>77</v>
      </c>
      <c r="AU674" s="162" t="s">
        <v>83</v>
      </c>
      <c r="AY674" s="161" t="s">
        <v>158</v>
      </c>
      <c r="BK674" s="163">
        <f>SUM(BK675:BK678)</f>
        <v>0</v>
      </c>
    </row>
    <row r="675" spans="2:65" s="1" customFormat="1" ht="16.5" customHeight="1">
      <c r="B675" s="38"/>
      <c r="C675" s="165" t="s">
        <v>1072</v>
      </c>
      <c r="D675" s="165" t="s">
        <v>159</v>
      </c>
      <c r="E675" s="166" t="s">
        <v>1073</v>
      </c>
      <c r="F675" s="272" t="s">
        <v>1074</v>
      </c>
      <c r="G675" s="272"/>
      <c r="H675" s="272"/>
      <c r="I675" s="272"/>
      <c r="J675" s="167" t="s">
        <v>296</v>
      </c>
      <c r="K675" s="168">
        <v>73</v>
      </c>
      <c r="L675" s="273">
        <v>0</v>
      </c>
      <c r="M675" s="274"/>
      <c r="N675" s="275">
        <f>ROUND(L675*K675,2)</f>
        <v>0</v>
      </c>
      <c r="O675" s="275"/>
      <c r="P675" s="275"/>
      <c r="Q675" s="275"/>
      <c r="R675" s="40"/>
      <c r="T675" s="169" t="s">
        <v>22</v>
      </c>
      <c r="U675" s="47" t="s">
        <v>43</v>
      </c>
      <c r="V675" s="39"/>
      <c r="W675" s="170">
        <f>V675*K675</f>
        <v>0</v>
      </c>
      <c r="X675" s="170">
        <v>0</v>
      </c>
      <c r="Y675" s="170">
        <f>X675*K675</f>
        <v>0</v>
      </c>
      <c r="Z675" s="170">
        <v>0</v>
      </c>
      <c r="AA675" s="171">
        <f>Z675*K675</f>
        <v>0</v>
      </c>
      <c r="AR675" s="22" t="s">
        <v>233</v>
      </c>
      <c r="AT675" s="22" t="s">
        <v>159</v>
      </c>
      <c r="AU675" s="22" t="s">
        <v>99</v>
      </c>
      <c r="AY675" s="22" t="s">
        <v>158</v>
      </c>
      <c r="BE675" s="108">
        <f>IF(U675="základní",N675,0)</f>
        <v>0</v>
      </c>
      <c r="BF675" s="108">
        <f>IF(U675="snížená",N675,0)</f>
        <v>0</v>
      </c>
      <c r="BG675" s="108">
        <f>IF(U675="zákl. přenesená",N675,0)</f>
        <v>0</v>
      </c>
      <c r="BH675" s="108">
        <f>IF(U675="sníž. přenesená",N675,0)</f>
        <v>0</v>
      </c>
      <c r="BI675" s="108">
        <f>IF(U675="nulová",N675,0)</f>
        <v>0</v>
      </c>
      <c r="BJ675" s="22" t="s">
        <v>83</v>
      </c>
      <c r="BK675" s="108">
        <f>ROUND(L675*K675,2)</f>
        <v>0</v>
      </c>
      <c r="BL675" s="22" t="s">
        <v>233</v>
      </c>
      <c r="BM675" s="22" t="s">
        <v>1075</v>
      </c>
    </row>
    <row r="676" spans="2:65" s="1" customFormat="1" ht="25.5" customHeight="1">
      <c r="B676" s="38"/>
      <c r="C676" s="165" t="s">
        <v>1076</v>
      </c>
      <c r="D676" s="165" t="s">
        <v>159</v>
      </c>
      <c r="E676" s="166" t="s">
        <v>1077</v>
      </c>
      <c r="F676" s="272" t="s">
        <v>1078</v>
      </c>
      <c r="G676" s="272"/>
      <c r="H676" s="272"/>
      <c r="I676" s="272"/>
      <c r="J676" s="167" t="s">
        <v>296</v>
      </c>
      <c r="K676" s="168">
        <v>12</v>
      </c>
      <c r="L676" s="273">
        <v>0</v>
      </c>
      <c r="M676" s="274"/>
      <c r="N676" s="275">
        <f>ROUND(L676*K676,2)</f>
        <v>0</v>
      </c>
      <c r="O676" s="275"/>
      <c r="P676" s="275"/>
      <c r="Q676" s="275"/>
      <c r="R676" s="40"/>
      <c r="T676" s="169" t="s">
        <v>22</v>
      </c>
      <c r="U676" s="47" t="s">
        <v>43</v>
      </c>
      <c r="V676" s="39"/>
      <c r="W676" s="170">
        <f>V676*K676</f>
        <v>0</v>
      </c>
      <c r="X676" s="170">
        <v>0</v>
      </c>
      <c r="Y676" s="170">
        <f>X676*K676</f>
        <v>0</v>
      </c>
      <c r="Z676" s="170">
        <v>0</v>
      </c>
      <c r="AA676" s="171">
        <f>Z676*K676</f>
        <v>0</v>
      </c>
      <c r="AR676" s="22" t="s">
        <v>233</v>
      </c>
      <c r="AT676" s="22" t="s">
        <v>159</v>
      </c>
      <c r="AU676" s="22" t="s">
        <v>99</v>
      </c>
      <c r="AY676" s="22" t="s">
        <v>158</v>
      </c>
      <c r="BE676" s="108">
        <f>IF(U676="základní",N676,0)</f>
        <v>0</v>
      </c>
      <c r="BF676" s="108">
        <f>IF(U676="snížená",N676,0)</f>
        <v>0</v>
      </c>
      <c r="BG676" s="108">
        <f>IF(U676="zákl. přenesená",N676,0)</f>
        <v>0</v>
      </c>
      <c r="BH676" s="108">
        <f>IF(U676="sníž. přenesená",N676,0)</f>
        <v>0</v>
      </c>
      <c r="BI676" s="108">
        <f>IF(U676="nulová",N676,0)</f>
        <v>0</v>
      </c>
      <c r="BJ676" s="22" t="s">
        <v>83</v>
      </c>
      <c r="BK676" s="108">
        <f>ROUND(L676*K676,2)</f>
        <v>0</v>
      </c>
      <c r="BL676" s="22" t="s">
        <v>233</v>
      </c>
      <c r="BM676" s="22" t="s">
        <v>1079</v>
      </c>
    </row>
    <row r="677" spans="2:65" s="1" customFormat="1" ht="25.5" customHeight="1">
      <c r="B677" s="38"/>
      <c r="C677" s="165" t="s">
        <v>1080</v>
      </c>
      <c r="D677" s="165" t="s">
        <v>159</v>
      </c>
      <c r="E677" s="166" t="s">
        <v>1081</v>
      </c>
      <c r="F677" s="272" t="s">
        <v>1082</v>
      </c>
      <c r="G677" s="272"/>
      <c r="H677" s="272"/>
      <c r="I677" s="272"/>
      <c r="J677" s="167" t="s">
        <v>296</v>
      </c>
      <c r="K677" s="168">
        <v>73</v>
      </c>
      <c r="L677" s="273">
        <v>0</v>
      </c>
      <c r="M677" s="274"/>
      <c r="N677" s="275">
        <f>ROUND(L677*K677,2)</f>
        <v>0</v>
      </c>
      <c r="O677" s="275"/>
      <c r="P677" s="275"/>
      <c r="Q677" s="275"/>
      <c r="R677" s="40"/>
      <c r="T677" s="169" t="s">
        <v>22</v>
      </c>
      <c r="U677" s="47" t="s">
        <v>43</v>
      </c>
      <c r="V677" s="39"/>
      <c r="W677" s="170">
        <f>V677*K677</f>
        <v>0</v>
      </c>
      <c r="X677" s="170">
        <v>0</v>
      </c>
      <c r="Y677" s="170">
        <f>X677*K677</f>
        <v>0</v>
      </c>
      <c r="Z677" s="170">
        <v>0</v>
      </c>
      <c r="AA677" s="171">
        <f>Z677*K677</f>
        <v>0</v>
      </c>
      <c r="AR677" s="22" t="s">
        <v>233</v>
      </c>
      <c r="AT677" s="22" t="s">
        <v>159</v>
      </c>
      <c r="AU677" s="22" t="s">
        <v>99</v>
      </c>
      <c r="AY677" s="22" t="s">
        <v>158</v>
      </c>
      <c r="BE677" s="108">
        <f>IF(U677="základní",N677,0)</f>
        <v>0</v>
      </c>
      <c r="BF677" s="108">
        <f>IF(U677="snížená",N677,0)</f>
        <v>0</v>
      </c>
      <c r="BG677" s="108">
        <f>IF(U677="zákl. přenesená",N677,0)</f>
        <v>0</v>
      </c>
      <c r="BH677" s="108">
        <f>IF(U677="sníž. přenesená",N677,0)</f>
        <v>0</v>
      </c>
      <c r="BI677" s="108">
        <f>IF(U677="nulová",N677,0)</f>
        <v>0</v>
      </c>
      <c r="BJ677" s="22" t="s">
        <v>83</v>
      </c>
      <c r="BK677" s="108">
        <f>ROUND(L677*K677,2)</f>
        <v>0</v>
      </c>
      <c r="BL677" s="22" t="s">
        <v>233</v>
      </c>
      <c r="BM677" s="22" t="s">
        <v>1083</v>
      </c>
    </row>
    <row r="678" spans="2:65" s="1" customFormat="1" ht="16.5" customHeight="1">
      <c r="B678" s="38"/>
      <c r="C678" s="165" t="s">
        <v>1084</v>
      </c>
      <c r="D678" s="165" t="s">
        <v>159</v>
      </c>
      <c r="E678" s="166" t="s">
        <v>1085</v>
      </c>
      <c r="F678" s="272" t="s">
        <v>1086</v>
      </c>
      <c r="G678" s="272"/>
      <c r="H678" s="272"/>
      <c r="I678" s="272"/>
      <c r="J678" s="167" t="s">
        <v>296</v>
      </c>
      <c r="K678" s="168">
        <v>63</v>
      </c>
      <c r="L678" s="273">
        <v>0</v>
      </c>
      <c r="M678" s="274"/>
      <c r="N678" s="275">
        <f>ROUND(L678*K678,2)</f>
        <v>0</v>
      </c>
      <c r="O678" s="275"/>
      <c r="P678" s="275"/>
      <c r="Q678" s="275"/>
      <c r="R678" s="40"/>
      <c r="T678" s="169" t="s">
        <v>22</v>
      </c>
      <c r="U678" s="47" t="s">
        <v>43</v>
      </c>
      <c r="V678" s="39"/>
      <c r="W678" s="170">
        <f>V678*K678</f>
        <v>0</v>
      </c>
      <c r="X678" s="170">
        <v>0</v>
      </c>
      <c r="Y678" s="170">
        <f>X678*K678</f>
        <v>0</v>
      </c>
      <c r="Z678" s="170">
        <v>0</v>
      </c>
      <c r="AA678" s="171">
        <f>Z678*K678</f>
        <v>0</v>
      </c>
      <c r="AR678" s="22" t="s">
        <v>233</v>
      </c>
      <c r="AT678" s="22" t="s">
        <v>159</v>
      </c>
      <c r="AU678" s="22" t="s">
        <v>99</v>
      </c>
      <c r="AY678" s="22" t="s">
        <v>158</v>
      </c>
      <c r="BE678" s="108">
        <f>IF(U678="základní",N678,0)</f>
        <v>0</v>
      </c>
      <c r="BF678" s="108">
        <f>IF(U678="snížená",N678,0)</f>
        <v>0</v>
      </c>
      <c r="BG678" s="108">
        <f>IF(U678="zákl. přenesená",N678,0)</f>
        <v>0</v>
      </c>
      <c r="BH678" s="108">
        <f>IF(U678="sníž. přenesená",N678,0)</f>
        <v>0</v>
      </c>
      <c r="BI678" s="108">
        <f>IF(U678="nulová",N678,0)</f>
        <v>0</v>
      </c>
      <c r="BJ678" s="22" t="s">
        <v>83</v>
      </c>
      <c r="BK678" s="108">
        <f>ROUND(L678*K678,2)</f>
        <v>0</v>
      </c>
      <c r="BL678" s="22" t="s">
        <v>233</v>
      </c>
      <c r="BM678" s="22" t="s">
        <v>1087</v>
      </c>
    </row>
    <row r="679" spans="2:65" s="9" customFormat="1" ht="29.85" customHeight="1">
      <c r="B679" s="154"/>
      <c r="C679" s="155"/>
      <c r="D679" s="164" t="s">
        <v>123</v>
      </c>
      <c r="E679" s="164"/>
      <c r="F679" s="164"/>
      <c r="G679" s="164"/>
      <c r="H679" s="164"/>
      <c r="I679" s="164"/>
      <c r="J679" s="164"/>
      <c r="K679" s="164"/>
      <c r="L679" s="164"/>
      <c r="M679" s="164"/>
      <c r="N679" s="297">
        <f>BK679</f>
        <v>0</v>
      </c>
      <c r="O679" s="298"/>
      <c r="P679" s="298"/>
      <c r="Q679" s="298"/>
      <c r="R679" s="157"/>
      <c r="T679" s="158"/>
      <c r="U679" s="155"/>
      <c r="V679" s="155"/>
      <c r="W679" s="159">
        <f>SUM(W680:W682)</f>
        <v>0</v>
      </c>
      <c r="X679" s="155"/>
      <c r="Y679" s="159">
        <f>SUM(Y680:Y682)</f>
        <v>2.0000000000000001E-4</v>
      </c>
      <c r="Z679" s="155"/>
      <c r="AA679" s="160">
        <f>SUM(AA680:AA682)</f>
        <v>2E-3</v>
      </c>
      <c r="AR679" s="161" t="s">
        <v>99</v>
      </c>
      <c r="AT679" s="162" t="s">
        <v>77</v>
      </c>
      <c r="AU679" s="162" t="s">
        <v>83</v>
      </c>
      <c r="AY679" s="161" t="s">
        <v>158</v>
      </c>
      <c r="BK679" s="163">
        <f>SUM(BK680:BK682)</f>
        <v>0</v>
      </c>
    </row>
    <row r="680" spans="2:65" s="1" customFormat="1" ht="16.5" customHeight="1">
      <c r="B680" s="38"/>
      <c r="C680" s="165" t="s">
        <v>1088</v>
      </c>
      <c r="D680" s="165" t="s">
        <v>159</v>
      </c>
      <c r="E680" s="166" t="s">
        <v>1089</v>
      </c>
      <c r="F680" s="272" t="s">
        <v>1090</v>
      </c>
      <c r="G680" s="272"/>
      <c r="H680" s="272"/>
      <c r="I680" s="272"/>
      <c r="J680" s="167" t="s">
        <v>252</v>
      </c>
      <c r="K680" s="168">
        <v>1</v>
      </c>
      <c r="L680" s="273">
        <v>0</v>
      </c>
      <c r="M680" s="274"/>
      <c r="N680" s="275">
        <f>ROUND(L680*K680,2)</f>
        <v>0</v>
      </c>
      <c r="O680" s="275"/>
      <c r="P680" s="275"/>
      <c r="Q680" s="275"/>
      <c r="R680" s="40"/>
      <c r="T680" s="169" t="s">
        <v>22</v>
      </c>
      <c r="U680" s="47" t="s">
        <v>43</v>
      </c>
      <c r="V680" s="39"/>
      <c r="W680" s="170">
        <f>V680*K680</f>
        <v>0</v>
      </c>
      <c r="X680" s="170">
        <v>0</v>
      </c>
      <c r="Y680" s="170">
        <f>X680*K680</f>
        <v>0</v>
      </c>
      <c r="Z680" s="170">
        <v>2E-3</v>
      </c>
      <c r="AA680" s="171">
        <f>Z680*K680</f>
        <v>2E-3</v>
      </c>
      <c r="AR680" s="22" t="s">
        <v>233</v>
      </c>
      <c r="AT680" s="22" t="s">
        <v>159</v>
      </c>
      <c r="AU680" s="22" t="s">
        <v>99</v>
      </c>
      <c r="AY680" s="22" t="s">
        <v>158</v>
      </c>
      <c r="BE680" s="108">
        <f>IF(U680="základní",N680,0)</f>
        <v>0</v>
      </c>
      <c r="BF680" s="108">
        <f>IF(U680="snížená",N680,0)</f>
        <v>0</v>
      </c>
      <c r="BG680" s="108">
        <f>IF(U680="zákl. přenesená",N680,0)</f>
        <v>0</v>
      </c>
      <c r="BH680" s="108">
        <f>IF(U680="sníž. přenesená",N680,0)</f>
        <v>0</v>
      </c>
      <c r="BI680" s="108">
        <f>IF(U680="nulová",N680,0)</f>
        <v>0</v>
      </c>
      <c r="BJ680" s="22" t="s">
        <v>83</v>
      </c>
      <c r="BK680" s="108">
        <f>ROUND(L680*K680,2)</f>
        <v>0</v>
      </c>
      <c r="BL680" s="22" t="s">
        <v>233</v>
      </c>
      <c r="BM680" s="22" t="s">
        <v>1091</v>
      </c>
    </row>
    <row r="681" spans="2:65" s="1" customFormat="1" ht="25.5" customHeight="1">
      <c r="B681" s="38"/>
      <c r="C681" s="165" t="s">
        <v>1092</v>
      </c>
      <c r="D681" s="165" t="s">
        <v>159</v>
      </c>
      <c r="E681" s="166" t="s">
        <v>1093</v>
      </c>
      <c r="F681" s="272" t="s">
        <v>1094</v>
      </c>
      <c r="G681" s="272"/>
      <c r="H681" s="272"/>
      <c r="I681" s="272"/>
      <c r="J681" s="167" t="s">
        <v>252</v>
      </c>
      <c r="K681" s="168">
        <v>1</v>
      </c>
      <c r="L681" s="273">
        <v>0</v>
      </c>
      <c r="M681" s="274"/>
      <c r="N681" s="275">
        <f>ROUND(L681*K681,2)</f>
        <v>0</v>
      </c>
      <c r="O681" s="275"/>
      <c r="P681" s="275"/>
      <c r="Q681" s="275"/>
      <c r="R681" s="40"/>
      <c r="T681" s="169" t="s">
        <v>22</v>
      </c>
      <c r="U681" s="47" t="s">
        <v>43</v>
      </c>
      <c r="V681" s="39"/>
      <c r="W681" s="170">
        <f>V681*K681</f>
        <v>0</v>
      </c>
      <c r="X681" s="170">
        <v>0</v>
      </c>
      <c r="Y681" s="170">
        <f>X681*K681</f>
        <v>0</v>
      </c>
      <c r="Z681" s="170">
        <v>0</v>
      </c>
      <c r="AA681" s="171">
        <f>Z681*K681</f>
        <v>0</v>
      </c>
      <c r="AR681" s="22" t="s">
        <v>233</v>
      </c>
      <c r="AT681" s="22" t="s">
        <v>159</v>
      </c>
      <c r="AU681" s="22" t="s">
        <v>99</v>
      </c>
      <c r="AY681" s="22" t="s">
        <v>158</v>
      </c>
      <c r="BE681" s="108">
        <f>IF(U681="základní",N681,0)</f>
        <v>0</v>
      </c>
      <c r="BF681" s="108">
        <f>IF(U681="snížená",N681,0)</f>
        <v>0</v>
      </c>
      <c r="BG681" s="108">
        <f>IF(U681="zákl. přenesená",N681,0)</f>
        <v>0</v>
      </c>
      <c r="BH681" s="108">
        <f>IF(U681="sníž. přenesená",N681,0)</f>
        <v>0</v>
      </c>
      <c r="BI681" s="108">
        <f>IF(U681="nulová",N681,0)</f>
        <v>0</v>
      </c>
      <c r="BJ681" s="22" t="s">
        <v>83</v>
      </c>
      <c r="BK681" s="108">
        <f>ROUND(L681*K681,2)</f>
        <v>0</v>
      </c>
      <c r="BL681" s="22" t="s">
        <v>233</v>
      </c>
      <c r="BM681" s="22" t="s">
        <v>1095</v>
      </c>
    </row>
    <row r="682" spans="2:65" s="1" customFormat="1" ht="38.25" customHeight="1">
      <c r="B682" s="38"/>
      <c r="C682" s="195" t="s">
        <v>1096</v>
      </c>
      <c r="D682" s="195" t="s">
        <v>283</v>
      </c>
      <c r="E682" s="196" t="s">
        <v>1097</v>
      </c>
      <c r="F682" s="286" t="s">
        <v>1098</v>
      </c>
      <c r="G682" s="286"/>
      <c r="H682" s="286"/>
      <c r="I682" s="286"/>
      <c r="J682" s="197" t="s">
        <v>252</v>
      </c>
      <c r="K682" s="198">
        <v>1</v>
      </c>
      <c r="L682" s="287">
        <v>0</v>
      </c>
      <c r="M682" s="288"/>
      <c r="N682" s="289">
        <f>ROUND(L682*K682,2)</f>
        <v>0</v>
      </c>
      <c r="O682" s="275"/>
      <c r="P682" s="275"/>
      <c r="Q682" s="275"/>
      <c r="R682" s="40"/>
      <c r="T682" s="169" t="s">
        <v>22</v>
      </c>
      <c r="U682" s="47" t="s">
        <v>43</v>
      </c>
      <c r="V682" s="39"/>
      <c r="W682" s="170">
        <f>V682*K682</f>
        <v>0</v>
      </c>
      <c r="X682" s="170">
        <v>2.0000000000000001E-4</v>
      </c>
      <c r="Y682" s="170">
        <f>X682*K682</f>
        <v>2.0000000000000001E-4</v>
      </c>
      <c r="Z682" s="170">
        <v>0</v>
      </c>
      <c r="AA682" s="171">
        <f>Z682*K682</f>
        <v>0</v>
      </c>
      <c r="AR682" s="22" t="s">
        <v>321</v>
      </c>
      <c r="AT682" s="22" t="s">
        <v>283</v>
      </c>
      <c r="AU682" s="22" t="s">
        <v>99</v>
      </c>
      <c r="AY682" s="22" t="s">
        <v>158</v>
      </c>
      <c r="BE682" s="108">
        <f>IF(U682="základní",N682,0)</f>
        <v>0</v>
      </c>
      <c r="BF682" s="108">
        <f>IF(U682="snížená",N682,0)</f>
        <v>0</v>
      </c>
      <c r="BG682" s="108">
        <f>IF(U682="zákl. přenesená",N682,0)</f>
        <v>0</v>
      </c>
      <c r="BH682" s="108">
        <f>IF(U682="sníž. přenesená",N682,0)</f>
        <v>0</v>
      </c>
      <c r="BI682" s="108">
        <f>IF(U682="nulová",N682,0)</f>
        <v>0</v>
      </c>
      <c r="BJ682" s="22" t="s">
        <v>83</v>
      </c>
      <c r="BK682" s="108">
        <f>ROUND(L682*K682,2)</f>
        <v>0</v>
      </c>
      <c r="BL682" s="22" t="s">
        <v>233</v>
      </c>
      <c r="BM682" s="22" t="s">
        <v>1099</v>
      </c>
    </row>
    <row r="683" spans="2:65" s="9" customFormat="1" ht="29.85" customHeight="1">
      <c r="B683" s="154"/>
      <c r="C683" s="155"/>
      <c r="D683" s="164" t="s">
        <v>124</v>
      </c>
      <c r="E683" s="164"/>
      <c r="F683" s="164"/>
      <c r="G683" s="164"/>
      <c r="H683" s="164"/>
      <c r="I683" s="164"/>
      <c r="J683" s="164"/>
      <c r="K683" s="164"/>
      <c r="L683" s="164"/>
      <c r="M683" s="164"/>
      <c r="N683" s="297">
        <f>BK683</f>
        <v>0</v>
      </c>
      <c r="O683" s="298"/>
      <c r="P683" s="298"/>
      <c r="Q683" s="298"/>
      <c r="R683" s="157"/>
      <c r="T683" s="158"/>
      <c r="U683" s="155"/>
      <c r="V683" s="155"/>
      <c r="W683" s="159">
        <f>SUM(W684:W702)</f>
        <v>0</v>
      </c>
      <c r="X683" s="155"/>
      <c r="Y683" s="159">
        <f>SUM(Y684:Y702)</f>
        <v>48.591570090000005</v>
      </c>
      <c r="Z683" s="155"/>
      <c r="AA683" s="160">
        <f>SUM(AA684:AA702)</f>
        <v>0</v>
      </c>
      <c r="AR683" s="161" t="s">
        <v>99</v>
      </c>
      <c r="AT683" s="162" t="s">
        <v>77</v>
      </c>
      <c r="AU683" s="162" t="s">
        <v>83</v>
      </c>
      <c r="AY683" s="161" t="s">
        <v>158</v>
      </c>
      <c r="BK683" s="163">
        <f>SUM(BK684:BK702)</f>
        <v>0</v>
      </c>
    </row>
    <row r="684" spans="2:65" s="1" customFormat="1" ht="38.25" customHeight="1">
      <c r="B684" s="38"/>
      <c r="C684" s="165" t="s">
        <v>1100</v>
      </c>
      <c r="D684" s="165" t="s">
        <v>159</v>
      </c>
      <c r="E684" s="166" t="s">
        <v>1101</v>
      </c>
      <c r="F684" s="272" t="s">
        <v>1102</v>
      </c>
      <c r="G684" s="272"/>
      <c r="H684" s="272"/>
      <c r="I684" s="272"/>
      <c r="J684" s="167" t="s">
        <v>175</v>
      </c>
      <c r="K684" s="168">
        <v>8.5999999999999993E-2</v>
      </c>
      <c r="L684" s="273">
        <v>0</v>
      </c>
      <c r="M684" s="274"/>
      <c r="N684" s="275">
        <f>ROUND(L684*K684,2)</f>
        <v>0</v>
      </c>
      <c r="O684" s="275"/>
      <c r="P684" s="275"/>
      <c r="Q684" s="275"/>
      <c r="R684" s="40"/>
      <c r="T684" s="169" t="s">
        <v>22</v>
      </c>
      <c r="U684" s="47" t="s">
        <v>43</v>
      </c>
      <c r="V684" s="39"/>
      <c r="W684" s="170">
        <f>V684*K684</f>
        <v>0</v>
      </c>
      <c r="X684" s="170">
        <v>1.08E-3</v>
      </c>
      <c r="Y684" s="170">
        <f>X684*K684</f>
        <v>9.2879999999999992E-5</v>
      </c>
      <c r="Z684" s="170">
        <v>0</v>
      </c>
      <c r="AA684" s="171">
        <f>Z684*K684</f>
        <v>0</v>
      </c>
      <c r="AR684" s="22" t="s">
        <v>233</v>
      </c>
      <c r="AT684" s="22" t="s">
        <v>159</v>
      </c>
      <c r="AU684" s="22" t="s">
        <v>99</v>
      </c>
      <c r="AY684" s="22" t="s">
        <v>158</v>
      </c>
      <c r="BE684" s="108">
        <f>IF(U684="základní",N684,0)</f>
        <v>0</v>
      </c>
      <c r="BF684" s="108">
        <f>IF(U684="snížená",N684,0)</f>
        <v>0</v>
      </c>
      <c r="BG684" s="108">
        <f>IF(U684="zákl. přenesená",N684,0)</f>
        <v>0</v>
      </c>
      <c r="BH684" s="108">
        <f>IF(U684="sníž. přenesená",N684,0)</f>
        <v>0</v>
      </c>
      <c r="BI684" s="108">
        <f>IF(U684="nulová",N684,0)</f>
        <v>0</v>
      </c>
      <c r="BJ684" s="22" t="s">
        <v>83</v>
      </c>
      <c r="BK684" s="108">
        <f>ROUND(L684*K684,2)</f>
        <v>0</v>
      </c>
      <c r="BL684" s="22" t="s">
        <v>233</v>
      </c>
      <c r="BM684" s="22" t="s">
        <v>1103</v>
      </c>
    </row>
    <row r="685" spans="2:65" s="1" customFormat="1" ht="38.25" customHeight="1">
      <c r="B685" s="38"/>
      <c r="C685" s="165" t="s">
        <v>1104</v>
      </c>
      <c r="D685" s="165" t="s">
        <v>159</v>
      </c>
      <c r="E685" s="166" t="s">
        <v>1105</v>
      </c>
      <c r="F685" s="272" t="s">
        <v>1106</v>
      </c>
      <c r="G685" s="272"/>
      <c r="H685" s="272"/>
      <c r="I685" s="272"/>
      <c r="J685" s="167" t="s">
        <v>296</v>
      </c>
      <c r="K685" s="168">
        <v>8</v>
      </c>
      <c r="L685" s="273">
        <v>0</v>
      </c>
      <c r="M685" s="274"/>
      <c r="N685" s="275">
        <f>ROUND(L685*K685,2)</f>
        <v>0</v>
      </c>
      <c r="O685" s="275"/>
      <c r="P685" s="275"/>
      <c r="Q685" s="275"/>
      <c r="R685" s="40"/>
      <c r="T685" s="169" t="s">
        <v>22</v>
      </c>
      <c r="U685" s="47" t="s">
        <v>43</v>
      </c>
      <c r="V685" s="39"/>
      <c r="W685" s="170">
        <f>V685*K685</f>
        <v>0</v>
      </c>
      <c r="X685" s="170">
        <v>0</v>
      </c>
      <c r="Y685" s="170">
        <f>X685*K685</f>
        <v>0</v>
      </c>
      <c r="Z685" s="170">
        <v>0</v>
      </c>
      <c r="AA685" s="171">
        <f>Z685*K685</f>
        <v>0</v>
      </c>
      <c r="AR685" s="22" t="s">
        <v>233</v>
      </c>
      <c r="AT685" s="22" t="s">
        <v>159</v>
      </c>
      <c r="AU685" s="22" t="s">
        <v>99</v>
      </c>
      <c r="AY685" s="22" t="s">
        <v>158</v>
      </c>
      <c r="BE685" s="108">
        <f>IF(U685="základní",N685,0)</f>
        <v>0</v>
      </c>
      <c r="BF685" s="108">
        <f>IF(U685="snížená",N685,0)</f>
        <v>0</v>
      </c>
      <c r="BG685" s="108">
        <f>IF(U685="zákl. přenesená",N685,0)</f>
        <v>0</v>
      </c>
      <c r="BH685" s="108">
        <f>IF(U685="sníž. přenesená",N685,0)</f>
        <v>0</v>
      </c>
      <c r="BI685" s="108">
        <f>IF(U685="nulová",N685,0)</f>
        <v>0</v>
      </c>
      <c r="BJ685" s="22" t="s">
        <v>83</v>
      </c>
      <c r="BK685" s="108">
        <f>ROUND(L685*K685,2)</f>
        <v>0</v>
      </c>
      <c r="BL685" s="22" t="s">
        <v>233</v>
      </c>
      <c r="BM685" s="22" t="s">
        <v>1107</v>
      </c>
    </row>
    <row r="686" spans="2:65" s="12" customFormat="1" ht="16.5" customHeight="1">
      <c r="B686" s="188"/>
      <c r="C686" s="189"/>
      <c r="D686" s="189"/>
      <c r="E686" s="190" t="s">
        <v>22</v>
      </c>
      <c r="F686" s="282" t="s">
        <v>1108</v>
      </c>
      <c r="G686" s="283"/>
      <c r="H686" s="283"/>
      <c r="I686" s="283"/>
      <c r="J686" s="189"/>
      <c r="K686" s="190" t="s">
        <v>22</v>
      </c>
      <c r="L686" s="189"/>
      <c r="M686" s="189"/>
      <c r="N686" s="189"/>
      <c r="O686" s="189"/>
      <c r="P686" s="189"/>
      <c r="Q686" s="189"/>
      <c r="R686" s="191"/>
      <c r="T686" s="192"/>
      <c r="U686" s="189"/>
      <c r="V686" s="189"/>
      <c r="W686" s="189"/>
      <c r="X686" s="189"/>
      <c r="Y686" s="189"/>
      <c r="Z686" s="189"/>
      <c r="AA686" s="193"/>
      <c r="AT686" s="194" t="s">
        <v>166</v>
      </c>
      <c r="AU686" s="194" t="s">
        <v>99</v>
      </c>
      <c r="AV686" s="12" t="s">
        <v>83</v>
      </c>
      <c r="AW686" s="12" t="s">
        <v>35</v>
      </c>
      <c r="AX686" s="12" t="s">
        <v>78</v>
      </c>
      <c r="AY686" s="194" t="s">
        <v>158</v>
      </c>
    </row>
    <row r="687" spans="2:65" s="10" customFormat="1" ht="16.5" customHeight="1">
      <c r="B687" s="172"/>
      <c r="C687" s="173"/>
      <c r="D687" s="173"/>
      <c r="E687" s="174" t="s">
        <v>22</v>
      </c>
      <c r="F687" s="278" t="s">
        <v>1109</v>
      </c>
      <c r="G687" s="279"/>
      <c r="H687" s="279"/>
      <c r="I687" s="279"/>
      <c r="J687" s="173"/>
      <c r="K687" s="175">
        <v>8</v>
      </c>
      <c r="L687" s="173"/>
      <c r="M687" s="173"/>
      <c r="N687" s="173"/>
      <c r="O687" s="173"/>
      <c r="P687" s="173"/>
      <c r="Q687" s="173"/>
      <c r="R687" s="176"/>
      <c r="T687" s="177"/>
      <c r="U687" s="173"/>
      <c r="V687" s="173"/>
      <c r="W687" s="173"/>
      <c r="X687" s="173"/>
      <c r="Y687" s="173"/>
      <c r="Z687" s="173"/>
      <c r="AA687" s="178"/>
      <c r="AT687" s="179" t="s">
        <v>166</v>
      </c>
      <c r="AU687" s="179" t="s">
        <v>99</v>
      </c>
      <c r="AV687" s="10" t="s">
        <v>99</v>
      </c>
      <c r="AW687" s="10" t="s">
        <v>35</v>
      </c>
      <c r="AX687" s="10" t="s">
        <v>83</v>
      </c>
      <c r="AY687" s="179" t="s">
        <v>158</v>
      </c>
    </row>
    <row r="688" spans="2:65" s="1" customFormat="1" ht="25.5" customHeight="1">
      <c r="B688" s="38"/>
      <c r="C688" s="195" t="s">
        <v>1110</v>
      </c>
      <c r="D688" s="195" t="s">
        <v>283</v>
      </c>
      <c r="E688" s="196" t="s">
        <v>1111</v>
      </c>
      <c r="F688" s="286" t="s">
        <v>1112</v>
      </c>
      <c r="G688" s="286"/>
      <c r="H688" s="286"/>
      <c r="I688" s="286"/>
      <c r="J688" s="197" t="s">
        <v>175</v>
      </c>
      <c r="K688" s="198">
        <v>8.5999999999999993E-2</v>
      </c>
      <c r="L688" s="287">
        <v>0</v>
      </c>
      <c r="M688" s="288"/>
      <c r="N688" s="289">
        <f>ROUND(L688*K688,2)</f>
        <v>0</v>
      </c>
      <c r="O688" s="275"/>
      <c r="P688" s="275"/>
      <c r="Q688" s="275"/>
      <c r="R688" s="40"/>
      <c r="T688" s="169" t="s">
        <v>22</v>
      </c>
      <c r="U688" s="47" t="s">
        <v>43</v>
      </c>
      <c r="V688" s="39"/>
      <c r="W688" s="170">
        <f>V688*K688</f>
        <v>0</v>
      </c>
      <c r="X688" s="170">
        <v>0.55000000000000004</v>
      </c>
      <c r="Y688" s="170">
        <f>X688*K688</f>
        <v>4.7300000000000002E-2</v>
      </c>
      <c r="Z688" s="170">
        <v>0</v>
      </c>
      <c r="AA688" s="171">
        <f>Z688*K688</f>
        <v>0</v>
      </c>
      <c r="AR688" s="22" t="s">
        <v>321</v>
      </c>
      <c r="AT688" s="22" t="s">
        <v>283</v>
      </c>
      <c r="AU688" s="22" t="s">
        <v>99</v>
      </c>
      <c r="AY688" s="22" t="s">
        <v>158</v>
      </c>
      <c r="BE688" s="108">
        <f>IF(U688="základní",N688,0)</f>
        <v>0</v>
      </c>
      <c r="BF688" s="108">
        <f>IF(U688="snížená",N688,0)</f>
        <v>0</v>
      </c>
      <c r="BG688" s="108">
        <f>IF(U688="zákl. přenesená",N688,0)</f>
        <v>0</v>
      </c>
      <c r="BH688" s="108">
        <f>IF(U688="sníž. přenesená",N688,0)</f>
        <v>0</v>
      </c>
      <c r="BI688" s="108">
        <f>IF(U688="nulová",N688,0)</f>
        <v>0</v>
      </c>
      <c r="BJ688" s="22" t="s">
        <v>83</v>
      </c>
      <c r="BK688" s="108">
        <f>ROUND(L688*K688,2)</f>
        <v>0</v>
      </c>
      <c r="BL688" s="22" t="s">
        <v>233</v>
      </c>
      <c r="BM688" s="22" t="s">
        <v>1113</v>
      </c>
    </row>
    <row r="689" spans="2:65" s="10" customFormat="1" ht="16.5" customHeight="1">
      <c r="B689" s="172"/>
      <c r="C689" s="173"/>
      <c r="D689" s="173"/>
      <c r="E689" s="174" t="s">
        <v>22</v>
      </c>
      <c r="F689" s="276" t="s">
        <v>1114</v>
      </c>
      <c r="G689" s="277"/>
      <c r="H689" s="277"/>
      <c r="I689" s="277"/>
      <c r="J689" s="173"/>
      <c r="K689" s="175">
        <v>8.5999999999999993E-2</v>
      </c>
      <c r="L689" s="173"/>
      <c r="M689" s="173"/>
      <c r="N689" s="173"/>
      <c r="O689" s="173"/>
      <c r="P689" s="173"/>
      <c r="Q689" s="173"/>
      <c r="R689" s="176"/>
      <c r="T689" s="177"/>
      <c r="U689" s="173"/>
      <c r="V689" s="173"/>
      <c r="W689" s="173"/>
      <c r="X689" s="173"/>
      <c r="Y689" s="173"/>
      <c r="Z689" s="173"/>
      <c r="AA689" s="178"/>
      <c r="AT689" s="179" t="s">
        <v>166</v>
      </c>
      <c r="AU689" s="179" t="s">
        <v>99</v>
      </c>
      <c r="AV689" s="10" t="s">
        <v>99</v>
      </c>
      <c r="AW689" s="10" t="s">
        <v>35</v>
      </c>
      <c r="AX689" s="10" t="s">
        <v>83</v>
      </c>
      <c r="AY689" s="179" t="s">
        <v>158</v>
      </c>
    </row>
    <row r="690" spans="2:65" s="1" customFormat="1" ht="25.5" customHeight="1">
      <c r="B690" s="38"/>
      <c r="C690" s="165" t="s">
        <v>1115</v>
      </c>
      <c r="D690" s="165" t="s">
        <v>159</v>
      </c>
      <c r="E690" s="166" t="s">
        <v>1116</v>
      </c>
      <c r="F690" s="272" t="s">
        <v>1117</v>
      </c>
      <c r="G690" s="272"/>
      <c r="H690" s="272"/>
      <c r="I690" s="272"/>
      <c r="J690" s="167" t="s">
        <v>162</v>
      </c>
      <c r="K690" s="168">
        <v>2</v>
      </c>
      <c r="L690" s="273">
        <v>0</v>
      </c>
      <c r="M690" s="274"/>
      <c r="N690" s="275">
        <f>ROUND(L690*K690,2)</f>
        <v>0</v>
      </c>
      <c r="O690" s="275"/>
      <c r="P690" s="275"/>
      <c r="Q690" s="275"/>
      <c r="R690" s="40"/>
      <c r="T690" s="169" t="s">
        <v>22</v>
      </c>
      <c r="U690" s="47" t="s">
        <v>43</v>
      </c>
      <c r="V690" s="39"/>
      <c r="W690" s="170">
        <f>V690*K690</f>
        <v>0</v>
      </c>
      <c r="X690" s="170">
        <v>9.9600000000000001E-3</v>
      </c>
      <c r="Y690" s="170">
        <f>X690*K690</f>
        <v>1.992E-2</v>
      </c>
      <c r="Z690" s="170">
        <v>0</v>
      </c>
      <c r="AA690" s="171">
        <f>Z690*K690</f>
        <v>0</v>
      </c>
      <c r="AR690" s="22" t="s">
        <v>233</v>
      </c>
      <c r="AT690" s="22" t="s">
        <v>159</v>
      </c>
      <c r="AU690" s="22" t="s">
        <v>99</v>
      </c>
      <c r="AY690" s="22" t="s">
        <v>158</v>
      </c>
      <c r="BE690" s="108">
        <f>IF(U690="základní",N690,0)</f>
        <v>0</v>
      </c>
      <c r="BF690" s="108">
        <f>IF(U690="snížená",N690,0)</f>
        <v>0</v>
      </c>
      <c r="BG690" s="108">
        <f>IF(U690="zákl. přenesená",N690,0)</f>
        <v>0</v>
      </c>
      <c r="BH690" s="108">
        <f>IF(U690="sníž. přenesená",N690,0)</f>
        <v>0</v>
      </c>
      <c r="BI690" s="108">
        <f>IF(U690="nulová",N690,0)</f>
        <v>0</v>
      </c>
      <c r="BJ690" s="22" t="s">
        <v>83</v>
      </c>
      <c r="BK690" s="108">
        <f>ROUND(L690*K690,2)</f>
        <v>0</v>
      </c>
      <c r="BL690" s="22" t="s">
        <v>233</v>
      </c>
      <c r="BM690" s="22" t="s">
        <v>1118</v>
      </c>
    </row>
    <row r="691" spans="2:65" s="12" customFormat="1" ht="16.5" customHeight="1">
      <c r="B691" s="188"/>
      <c r="C691" s="189"/>
      <c r="D691" s="189"/>
      <c r="E691" s="190" t="s">
        <v>22</v>
      </c>
      <c r="F691" s="282" t="s">
        <v>1108</v>
      </c>
      <c r="G691" s="283"/>
      <c r="H691" s="283"/>
      <c r="I691" s="283"/>
      <c r="J691" s="189"/>
      <c r="K691" s="190" t="s">
        <v>22</v>
      </c>
      <c r="L691" s="189"/>
      <c r="M691" s="189"/>
      <c r="N691" s="189"/>
      <c r="O691" s="189"/>
      <c r="P691" s="189"/>
      <c r="Q691" s="189"/>
      <c r="R691" s="191"/>
      <c r="T691" s="192"/>
      <c r="U691" s="189"/>
      <c r="V691" s="189"/>
      <c r="W691" s="189"/>
      <c r="X691" s="189"/>
      <c r="Y691" s="189"/>
      <c r="Z691" s="189"/>
      <c r="AA691" s="193"/>
      <c r="AT691" s="194" t="s">
        <v>166</v>
      </c>
      <c r="AU691" s="194" t="s">
        <v>99</v>
      </c>
      <c r="AV691" s="12" t="s">
        <v>83</v>
      </c>
      <c r="AW691" s="12" t="s">
        <v>35</v>
      </c>
      <c r="AX691" s="12" t="s">
        <v>78</v>
      </c>
      <c r="AY691" s="194" t="s">
        <v>158</v>
      </c>
    </row>
    <row r="692" spans="2:65" s="10" customFormat="1" ht="16.5" customHeight="1">
      <c r="B692" s="172"/>
      <c r="C692" s="173"/>
      <c r="D692" s="173"/>
      <c r="E692" s="174" t="s">
        <v>22</v>
      </c>
      <c r="F692" s="278" t="s">
        <v>1119</v>
      </c>
      <c r="G692" s="279"/>
      <c r="H692" s="279"/>
      <c r="I692" s="279"/>
      <c r="J692" s="173"/>
      <c r="K692" s="175">
        <v>2</v>
      </c>
      <c r="L692" s="173"/>
      <c r="M692" s="173"/>
      <c r="N692" s="173"/>
      <c r="O692" s="173"/>
      <c r="P692" s="173"/>
      <c r="Q692" s="173"/>
      <c r="R692" s="176"/>
      <c r="T692" s="177"/>
      <c r="U692" s="173"/>
      <c r="V692" s="173"/>
      <c r="W692" s="173"/>
      <c r="X692" s="173"/>
      <c r="Y692" s="173"/>
      <c r="Z692" s="173"/>
      <c r="AA692" s="178"/>
      <c r="AT692" s="179" t="s">
        <v>166</v>
      </c>
      <c r="AU692" s="179" t="s">
        <v>99</v>
      </c>
      <c r="AV692" s="10" t="s">
        <v>99</v>
      </c>
      <c r="AW692" s="10" t="s">
        <v>35</v>
      </c>
      <c r="AX692" s="10" t="s">
        <v>83</v>
      </c>
      <c r="AY692" s="179" t="s">
        <v>158</v>
      </c>
    </row>
    <row r="693" spans="2:65" s="1" customFormat="1" ht="25.5" customHeight="1">
      <c r="B693" s="38"/>
      <c r="C693" s="165" t="s">
        <v>1120</v>
      </c>
      <c r="D693" s="165" t="s">
        <v>159</v>
      </c>
      <c r="E693" s="166" t="s">
        <v>1121</v>
      </c>
      <c r="F693" s="272" t="s">
        <v>1122</v>
      </c>
      <c r="G693" s="272"/>
      <c r="H693" s="272"/>
      <c r="I693" s="272"/>
      <c r="J693" s="167" t="s">
        <v>162</v>
      </c>
      <c r="K693" s="168">
        <v>15.5</v>
      </c>
      <c r="L693" s="273">
        <v>0</v>
      </c>
      <c r="M693" s="274"/>
      <c r="N693" s="275">
        <f>ROUND(L693*K693,2)</f>
        <v>0</v>
      </c>
      <c r="O693" s="275"/>
      <c r="P693" s="275"/>
      <c r="Q693" s="275"/>
      <c r="R693" s="40"/>
      <c r="T693" s="169" t="s">
        <v>22</v>
      </c>
      <c r="U693" s="47" t="s">
        <v>43</v>
      </c>
      <c r="V693" s="39"/>
      <c r="W693" s="170">
        <f>V693*K693</f>
        <v>0</v>
      </c>
      <c r="X693" s="170">
        <v>1.423E-2</v>
      </c>
      <c r="Y693" s="170">
        <f>X693*K693</f>
        <v>0.22056499999999998</v>
      </c>
      <c r="Z693" s="170">
        <v>0</v>
      </c>
      <c r="AA693" s="171">
        <f>Z693*K693</f>
        <v>0</v>
      </c>
      <c r="AR693" s="22" t="s">
        <v>233</v>
      </c>
      <c r="AT693" s="22" t="s">
        <v>159</v>
      </c>
      <c r="AU693" s="22" t="s">
        <v>99</v>
      </c>
      <c r="AY693" s="22" t="s">
        <v>158</v>
      </c>
      <c r="BE693" s="108">
        <f>IF(U693="základní",N693,0)</f>
        <v>0</v>
      </c>
      <c r="BF693" s="108">
        <f>IF(U693="snížená",N693,0)</f>
        <v>0</v>
      </c>
      <c r="BG693" s="108">
        <f>IF(U693="zákl. přenesená",N693,0)</f>
        <v>0</v>
      </c>
      <c r="BH693" s="108">
        <f>IF(U693="sníž. přenesená",N693,0)</f>
        <v>0</v>
      </c>
      <c r="BI693" s="108">
        <f>IF(U693="nulová",N693,0)</f>
        <v>0</v>
      </c>
      <c r="BJ693" s="22" t="s">
        <v>83</v>
      </c>
      <c r="BK693" s="108">
        <f>ROUND(L693*K693,2)</f>
        <v>0</v>
      </c>
      <c r="BL693" s="22" t="s">
        <v>233</v>
      </c>
      <c r="BM693" s="22" t="s">
        <v>1123</v>
      </c>
    </row>
    <row r="694" spans="2:65" s="1" customFormat="1" ht="25.5" customHeight="1">
      <c r="B694" s="38"/>
      <c r="C694" s="165" t="s">
        <v>1124</v>
      </c>
      <c r="D694" s="165" t="s">
        <v>159</v>
      </c>
      <c r="E694" s="166" t="s">
        <v>1125</v>
      </c>
      <c r="F694" s="272" t="s">
        <v>1126</v>
      </c>
      <c r="G694" s="272"/>
      <c r="H694" s="272"/>
      <c r="I694" s="272"/>
      <c r="J694" s="167" t="s">
        <v>162</v>
      </c>
      <c r="K694" s="168">
        <v>5</v>
      </c>
      <c r="L694" s="273">
        <v>0</v>
      </c>
      <c r="M694" s="274"/>
      <c r="N694" s="275">
        <f>ROUND(L694*K694,2)</f>
        <v>0</v>
      </c>
      <c r="O694" s="275"/>
      <c r="P694" s="275"/>
      <c r="Q694" s="275"/>
      <c r="R694" s="40"/>
      <c r="T694" s="169" t="s">
        <v>22</v>
      </c>
      <c r="U694" s="47" t="s">
        <v>43</v>
      </c>
      <c r="V694" s="39"/>
      <c r="W694" s="170">
        <f>V694*K694</f>
        <v>0</v>
      </c>
      <c r="X694" s="170">
        <v>1.9460000000000002E-2</v>
      </c>
      <c r="Y694" s="170">
        <f>X694*K694</f>
        <v>9.7300000000000011E-2</v>
      </c>
      <c r="Z694" s="170">
        <v>0</v>
      </c>
      <c r="AA694" s="171">
        <f>Z694*K694</f>
        <v>0</v>
      </c>
      <c r="AR694" s="22" t="s">
        <v>233</v>
      </c>
      <c r="AT694" s="22" t="s">
        <v>159</v>
      </c>
      <c r="AU694" s="22" t="s">
        <v>99</v>
      </c>
      <c r="AY694" s="22" t="s">
        <v>158</v>
      </c>
      <c r="BE694" s="108">
        <f>IF(U694="základní",N694,0)</f>
        <v>0</v>
      </c>
      <c r="BF694" s="108">
        <f>IF(U694="snížená",N694,0)</f>
        <v>0</v>
      </c>
      <c r="BG694" s="108">
        <f>IF(U694="zákl. přenesená",N694,0)</f>
        <v>0</v>
      </c>
      <c r="BH694" s="108">
        <f>IF(U694="sníž. přenesená",N694,0)</f>
        <v>0</v>
      </c>
      <c r="BI694" s="108">
        <f>IF(U694="nulová",N694,0)</f>
        <v>0</v>
      </c>
      <c r="BJ694" s="22" t="s">
        <v>83</v>
      </c>
      <c r="BK694" s="108">
        <f>ROUND(L694*K694,2)</f>
        <v>0</v>
      </c>
      <c r="BL694" s="22" t="s">
        <v>233</v>
      </c>
      <c r="BM694" s="22" t="s">
        <v>1127</v>
      </c>
    </row>
    <row r="695" spans="2:65" s="12" customFormat="1" ht="16.5" customHeight="1">
      <c r="B695" s="188"/>
      <c r="C695" s="189"/>
      <c r="D695" s="189"/>
      <c r="E695" s="190" t="s">
        <v>22</v>
      </c>
      <c r="F695" s="282" t="s">
        <v>1128</v>
      </c>
      <c r="G695" s="283"/>
      <c r="H695" s="283"/>
      <c r="I695" s="283"/>
      <c r="J695" s="189"/>
      <c r="K695" s="190" t="s">
        <v>22</v>
      </c>
      <c r="L695" s="189"/>
      <c r="M695" s="189"/>
      <c r="N695" s="189"/>
      <c r="O695" s="189"/>
      <c r="P695" s="189"/>
      <c r="Q695" s="189"/>
      <c r="R695" s="191"/>
      <c r="T695" s="192"/>
      <c r="U695" s="189"/>
      <c r="V695" s="189"/>
      <c r="W695" s="189"/>
      <c r="X695" s="189"/>
      <c r="Y695" s="189"/>
      <c r="Z695" s="189"/>
      <c r="AA695" s="193"/>
      <c r="AT695" s="194" t="s">
        <v>166</v>
      </c>
      <c r="AU695" s="194" t="s">
        <v>99</v>
      </c>
      <c r="AV695" s="12" t="s">
        <v>83</v>
      </c>
      <c r="AW695" s="12" t="s">
        <v>35</v>
      </c>
      <c r="AX695" s="12" t="s">
        <v>78</v>
      </c>
      <c r="AY695" s="194" t="s">
        <v>158</v>
      </c>
    </row>
    <row r="696" spans="2:65" s="10" customFormat="1" ht="16.5" customHeight="1">
      <c r="B696" s="172"/>
      <c r="C696" s="173"/>
      <c r="D696" s="173"/>
      <c r="E696" s="174" t="s">
        <v>22</v>
      </c>
      <c r="F696" s="278" t="s">
        <v>183</v>
      </c>
      <c r="G696" s="279"/>
      <c r="H696" s="279"/>
      <c r="I696" s="279"/>
      <c r="J696" s="173"/>
      <c r="K696" s="175">
        <v>5</v>
      </c>
      <c r="L696" s="173"/>
      <c r="M696" s="173"/>
      <c r="N696" s="173"/>
      <c r="O696" s="173"/>
      <c r="P696" s="173"/>
      <c r="Q696" s="173"/>
      <c r="R696" s="176"/>
      <c r="T696" s="177"/>
      <c r="U696" s="173"/>
      <c r="V696" s="173"/>
      <c r="W696" s="173"/>
      <c r="X696" s="173"/>
      <c r="Y696" s="173"/>
      <c r="Z696" s="173"/>
      <c r="AA696" s="178"/>
      <c r="AT696" s="179" t="s">
        <v>166</v>
      </c>
      <c r="AU696" s="179" t="s">
        <v>99</v>
      </c>
      <c r="AV696" s="10" t="s">
        <v>99</v>
      </c>
      <c r="AW696" s="10" t="s">
        <v>35</v>
      </c>
      <c r="AX696" s="10" t="s">
        <v>83</v>
      </c>
      <c r="AY696" s="179" t="s">
        <v>158</v>
      </c>
    </row>
    <row r="697" spans="2:65" s="1" customFormat="1" ht="25.5" customHeight="1">
      <c r="B697" s="38"/>
      <c r="C697" s="165" t="s">
        <v>1129</v>
      </c>
      <c r="D697" s="165" t="s">
        <v>159</v>
      </c>
      <c r="E697" s="166" t="s">
        <v>1130</v>
      </c>
      <c r="F697" s="272" t="s">
        <v>1131</v>
      </c>
      <c r="G697" s="272"/>
      <c r="H697" s="272"/>
      <c r="I697" s="272"/>
      <c r="J697" s="167" t="s">
        <v>162</v>
      </c>
      <c r="K697" s="168">
        <v>85.489000000000004</v>
      </c>
      <c r="L697" s="273">
        <v>0</v>
      </c>
      <c r="M697" s="274"/>
      <c r="N697" s="275">
        <f>ROUND(L697*K697,2)</f>
        <v>0</v>
      </c>
      <c r="O697" s="275"/>
      <c r="P697" s="275"/>
      <c r="Q697" s="275"/>
      <c r="R697" s="40"/>
      <c r="T697" s="169" t="s">
        <v>22</v>
      </c>
      <c r="U697" s="47" t="s">
        <v>43</v>
      </c>
      <c r="V697" s="39"/>
      <c r="W697" s="170">
        <f>V697*K697</f>
        <v>0</v>
      </c>
      <c r="X697" s="170">
        <v>0</v>
      </c>
      <c r="Y697" s="170">
        <f>X697*K697</f>
        <v>0</v>
      </c>
      <c r="Z697" s="170">
        <v>0</v>
      </c>
      <c r="AA697" s="171">
        <f>Z697*K697</f>
        <v>0</v>
      </c>
      <c r="AR697" s="22" t="s">
        <v>233</v>
      </c>
      <c r="AT697" s="22" t="s">
        <v>159</v>
      </c>
      <c r="AU697" s="22" t="s">
        <v>99</v>
      </c>
      <c r="AY697" s="22" t="s">
        <v>158</v>
      </c>
      <c r="BE697" s="108">
        <f>IF(U697="základní",N697,0)</f>
        <v>0</v>
      </c>
      <c r="BF697" s="108">
        <f>IF(U697="snížená",N697,0)</f>
        <v>0</v>
      </c>
      <c r="BG697" s="108">
        <f>IF(U697="zákl. přenesená",N697,0)</f>
        <v>0</v>
      </c>
      <c r="BH697" s="108">
        <f>IF(U697="sníž. přenesená",N697,0)</f>
        <v>0</v>
      </c>
      <c r="BI697" s="108">
        <f>IF(U697="nulová",N697,0)</f>
        <v>0</v>
      </c>
      <c r="BJ697" s="22" t="s">
        <v>83</v>
      </c>
      <c r="BK697" s="108">
        <f>ROUND(L697*K697,2)</f>
        <v>0</v>
      </c>
      <c r="BL697" s="22" t="s">
        <v>233</v>
      </c>
      <c r="BM697" s="22" t="s">
        <v>1132</v>
      </c>
    </row>
    <row r="698" spans="2:65" s="12" customFormat="1" ht="25.5" customHeight="1">
      <c r="B698" s="188"/>
      <c r="C698" s="189"/>
      <c r="D698" s="189"/>
      <c r="E698" s="190" t="s">
        <v>22</v>
      </c>
      <c r="F698" s="282" t="s">
        <v>1133</v>
      </c>
      <c r="G698" s="283"/>
      <c r="H698" s="283"/>
      <c r="I698" s="283"/>
      <c r="J698" s="189"/>
      <c r="K698" s="190" t="s">
        <v>22</v>
      </c>
      <c r="L698" s="189"/>
      <c r="M698" s="189"/>
      <c r="N698" s="189"/>
      <c r="O698" s="189"/>
      <c r="P698" s="189"/>
      <c r="Q698" s="189"/>
      <c r="R698" s="191"/>
      <c r="T698" s="192"/>
      <c r="U698" s="189"/>
      <c r="V698" s="189"/>
      <c r="W698" s="189"/>
      <c r="X698" s="189"/>
      <c r="Y698" s="189"/>
      <c r="Z698" s="189"/>
      <c r="AA698" s="193"/>
      <c r="AT698" s="194" t="s">
        <v>166</v>
      </c>
      <c r="AU698" s="194" t="s">
        <v>99</v>
      </c>
      <c r="AV698" s="12" t="s">
        <v>83</v>
      </c>
      <c r="AW698" s="12" t="s">
        <v>35</v>
      </c>
      <c r="AX698" s="12" t="s">
        <v>78</v>
      </c>
      <c r="AY698" s="194" t="s">
        <v>158</v>
      </c>
    </row>
    <row r="699" spans="2:65" s="10" customFormat="1" ht="16.5" customHeight="1">
      <c r="B699" s="172"/>
      <c r="C699" s="173"/>
      <c r="D699" s="173"/>
      <c r="E699" s="174" t="s">
        <v>22</v>
      </c>
      <c r="F699" s="278" t="s">
        <v>1134</v>
      </c>
      <c r="G699" s="279"/>
      <c r="H699" s="279"/>
      <c r="I699" s="279"/>
      <c r="J699" s="173"/>
      <c r="K699" s="175">
        <v>85.489000000000004</v>
      </c>
      <c r="L699" s="173"/>
      <c r="M699" s="173"/>
      <c r="N699" s="173"/>
      <c r="O699" s="173"/>
      <c r="P699" s="173"/>
      <c r="Q699" s="173"/>
      <c r="R699" s="176"/>
      <c r="T699" s="177"/>
      <c r="U699" s="173"/>
      <c r="V699" s="173"/>
      <c r="W699" s="173"/>
      <c r="X699" s="173"/>
      <c r="Y699" s="173"/>
      <c r="Z699" s="173"/>
      <c r="AA699" s="178"/>
      <c r="AT699" s="179" t="s">
        <v>166</v>
      </c>
      <c r="AU699" s="179" t="s">
        <v>99</v>
      </c>
      <c r="AV699" s="10" t="s">
        <v>99</v>
      </c>
      <c r="AW699" s="10" t="s">
        <v>35</v>
      </c>
      <c r="AX699" s="10" t="s">
        <v>83</v>
      </c>
      <c r="AY699" s="179" t="s">
        <v>158</v>
      </c>
    </row>
    <row r="700" spans="2:65" s="1" customFormat="1" ht="25.5" customHeight="1">
      <c r="B700" s="38"/>
      <c r="C700" s="195" t="s">
        <v>1135</v>
      </c>
      <c r="D700" s="195" t="s">
        <v>283</v>
      </c>
      <c r="E700" s="196" t="s">
        <v>1136</v>
      </c>
      <c r="F700" s="286" t="s">
        <v>1137</v>
      </c>
      <c r="G700" s="286"/>
      <c r="H700" s="286"/>
      <c r="I700" s="286"/>
      <c r="J700" s="197" t="s">
        <v>162</v>
      </c>
      <c r="K700" s="198">
        <v>85.489000000000004</v>
      </c>
      <c r="L700" s="287">
        <v>0</v>
      </c>
      <c r="M700" s="288"/>
      <c r="N700" s="289">
        <f>ROUND(L700*K700,2)</f>
        <v>0</v>
      </c>
      <c r="O700" s="275"/>
      <c r="P700" s="275"/>
      <c r="Q700" s="275"/>
      <c r="R700" s="40"/>
      <c r="T700" s="169" t="s">
        <v>22</v>
      </c>
      <c r="U700" s="47" t="s">
        <v>43</v>
      </c>
      <c r="V700" s="39"/>
      <c r="W700" s="170">
        <f>V700*K700</f>
        <v>0</v>
      </c>
      <c r="X700" s="170">
        <v>0.55000000000000004</v>
      </c>
      <c r="Y700" s="170">
        <f>X700*K700</f>
        <v>47.018950000000004</v>
      </c>
      <c r="Z700" s="170">
        <v>0</v>
      </c>
      <c r="AA700" s="171">
        <f>Z700*K700</f>
        <v>0</v>
      </c>
      <c r="AR700" s="22" t="s">
        <v>321</v>
      </c>
      <c r="AT700" s="22" t="s">
        <v>283</v>
      </c>
      <c r="AU700" s="22" t="s">
        <v>99</v>
      </c>
      <c r="AY700" s="22" t="s">
        <v>158</v>
      </c>
      <c r="BE700" s="108">
        <f>IF(U700="základní",N700,0)</f>
        <v>0</v>
      </c>
      <c r="BF700" s="108">
        <f>IF(U700="snížená",N700,0)</f>
        <v>0</v>
      </c>
      <c r="BG700" s="108">
        <f>IF(U700="zákl. přenesená",N700,0)</f>
        <v>0</v>
      </c>
      <c r="BH700" s="108">
        <f>IF(U700="sníž. přenesená",N700,0)</f>
        <v>0</v>
      </c>
      <c r="BI700" s="108">
        <f>IF(U700="nulová",N700,0)</f>
        <v>0</v>
      </c>
      <c r="BJ700" s="22" t="s">
        <v>83</v>
      </c>
      <c r="BK700" s="108">
        <f>ROUND(L700*K700,2)</f>
        <v>0</v>
      </c>
      <c r="BL700" s="22" t="s">
        <v>233</v>
      </c>
      <c r="BM700" s="22" t="s">
        <v>1138</v>
      </c>
    </row>
    <row r="701" spans="2:65" s="1" customFormat="1" ht="25.5" customHeight="1">
      <c r="B701" s="38"/>
      <c r="C701" s="165" t="s">
        <v>1139</v>
      </c>
      <c r="D701" s="165" t="s">
        <v>159</v>
      </c>
      <c r="E701" s="166" t="s">
        <v>1140</v>
      </c>
      <c r="F701" s="272" t="s">
        <v>1141</v>
      </c>
      <c r="G701" s="272"/>
      <c r="H701" s="272"/>
      <c r="I701" s="272"/>
      <c r="J701" s="167" t="s">
        <v>162</v>
      </c>
      <c r="K701" s="168">
        <v>85.489000000000004</v>
      </c>
      <c r="L701" s="273">
        <v>0</v>
      </c>
      <c r="M701" s="274"/>
      <c r="N701" s="275">
        <f>ROUND(L701*K701,2)</f>
        <v>0</v>
      </c>
      <c r="O701" s="275"/>
      <c r="P701" s="275"/>
      <c r="Q701" s="275"/>
      <c r="R701" s="40"/>
      <c r="T701" s="169" t="s">
        <v>22</v>
      </c>
      <c r="U701" s="47" t="s">
        <v>43</v>
      </c>
      <c r="V701" s="39"/>
      <c r="W701" s="170">
        <f>V701*K701</f>
        <v>0</v>
      </c>
      <c r="X701" s="170">
        <v>1.389E-2</v>
      </c>
      <c r="Y701" s="170">
        <f>X701*K701</f>
        <v>1.1874422099999999</v>
      </c>
      <c r="Z701" s="170">
        <v>0</v>
      </c>
      <c r="AA701" s="171">
        <f>Z701*K701</f>
        <v>0</v>
      </c>
      <c r="AR701" s="22" t="s">
        <v>233</v>
      </c>
      <c r="AT701" s="22" t="s">
        <v>159</v>
      </c>
      <c r="AU701" s="22" t="s">
        <v>99</v>
      </c>
      <c r="AY701" s="22" t="s">
        <v>158</v>
      </c>
      <c r="BE701" s="108">
        <f>IF(U701="základní",N701,0)</f>
        <v>0</v>
      </c>
      <c r="BF701" s="108">
        <f>IF(U701="snížená",N701,0)</f>
        <v>0</v>
      </c>
      <c r="BG701" s="108">
        <f>IF(U701="zákl. přenesená",N701,0)</f>
        <v>0</v>
      </c>
      <c r="BH701" s="108">
        <f>IF(U701="sníž. přenesená",N701,0)</f>
        <v>0</v>
      </c>
      <c r="BI701" s="108">
        <f>IF(U701="nulová",N701,0)</f>
        <v>0</v>
      </c>
      <c r="BJ701" s="22" t="s">
        <v>83</v>
      </c>
      <c r="BK701" s="108">
        <f>ROUND(L701*K701,2)</f>
        <v>0</v>
      </c>
      <c r="BL701" s="22" t="s">
        <v>233</v>
      </c>
      <c r="BM701" s="22" t="s">
        <v>1142</v>
      </c>
    </row>
    <row r="702" spans="2:65" s="1" customFormat="1" ht="25.5" customHeight="1">
      <c r="B702" s="38"/>
      <c r="C702" s="165" t="s">
        <v>1143</v>
      </c>
      <c r="D702" s="165" t="s">
        <v>159</v>
      </c>
      <c r="E702" s="166" t="s">
        <v>1144</v>
      </c>
      <c r="F702" s="272" t="s">
        <v>1145</v>
      </c>
      <c r="G702" s="272"/>
      <c r="H702" s="272"/>
      <c r="I702" s="272"/>
      <c r="J702" s="167" t="s">
        <v>226</v>
      </c>
      <c r="K702" s="168">
        <v>48.591999999999999</v>
      </c>
      <c r="L702" s="273">
        <v>0</v>
      </c>
      <c r="M702" s="274"/>
      <c r="N702" s="275">
        <f>ROUND(L702*K702,2)</f>
        <v>0</v>
      </c>
      <c r="O702" s="275"/>
      <c r="P702" s="275"/>
      <c r="Q702" s="275"/>
      <c r="R702" s="40"/>
      <c r="T702" s="169" t="s">
        <v>22</v>
      </c>
      <c r="U702" s="47" t="s">
        <v>43</v>
      </c>
      <c r="V702" s="39"/>
      <c r="W702" s="170">
        <f>V702*K702</f>
        <v>0</v>
      </c>
      <c r="X702" s="170">
        <v>0</v>
      </c>
      <c r="Y702" s="170">
        <f>X702*K702</f>
        <v>0</v>
      </c>
      <c r="Z702" s="170">
        <v>0</v>
      </c>
      <c r="AA702" s="171">
        <f>Z702*K702</f>
        <v>0</v>
      </c>
      <c r="AR702" s="22" t="s">
        <v>233</v>
      </c>
      <c r="AT702" s="22" t="s">
        <v>159</v>
      </c>
      <c r="AU702" s="22" t="s">
        <v>99</v>
      </c>
      <c r="AY702" s="22" t="s">
        <v>158</v>
      </c>
      <c r="BE702" s="108">
        <f>IF(U702="základní",N702,0)</f>
        <v>0</v>
      </c>
      <c r="BF702" s="108">
        <f>IF(U702="snížená",N702,0)</f>
        <v>0</v>
      </c>
      <c r="BG702" s="108">
        <f>IF(U702="zákl. přenesená",N702,0)</f>
        <v>0</v>
      </c>
      <c r="BH702" s="108">
        <f>IF(U702="sníž. přenesená",N702,0)</f>
        <v>0</v>
      </c>
      <c r="BI702" s="108">
        <f>IF(U702="nulová",N702,0)</f>
        <v>0</v>
      </c>
      <c r="BJ702" s="22" t="s">
        <v>83</v>
      </c>
      <c r="BK702" s="108">
        <f>ROUND(L702*K702,2)</f>
        <v>0</v>
      </c>
      <c r="BL702" s="22" t="s">
        <v>233</v>
      </c>
      <c r="BM702" s="22" t="s">
        <v>1146</v>
      </c>
    </row>
    <row r="703" spans="2:65" s="9" customFormat="1" ht="29.85" customHeight="1">
      <c r="B703" s="154"/>
      <c r="C703" s="155"/>
      <c r="D703" s="164" t="s">
        <v>125</v>
      </c>
      <c r="E703" s="164"/>
      <c r="F703" s="164"/>
      <c r="G703" s="164"/>
      <c r="H703" s="164"/>
      <c r="I703" s="164"/>
      <c r="J703" s="164"/>
      <c r="K703" s="164"/>
      <c r="L703" s="164"/>
      <c r="M703" s="164"/>
      <c r="N703" s="297">
        <f>BK703</f>
        <v>0</v>
      </c>
      <c r="O703" s="298"/>
      <c r="P703" s="298"/>
      <c r="Q703" s="298"/>
      <c r="R703" s="157"/>
      <c r="T703" s="158"/>
      <c r="U703" s="155"/>
      <c r="V703" s="155"/>
      <c r="W703" s="159">
        <f>SUM(W704:W789)</f>
        <v>0</v>
      </c>
      <c r="X703" s="155"/>
      <c r="Y703" s="159">
        <f>SUM(Y704:Y789)</f>
        <v>0.80139254999999976</v>
      </c>
      <c r="Z703" s="155"/>
      <c r="AA703" s="160">
        <f>SUM(AA704:AA789)</f>
        <v>0.73819924999999997</v>
      </c>
      <c r="AR703" s="161" t="s">
        <v>99</v>
      </c>
      <c r="AT703" s="162" t="s">
        <v>77</v>
      </c>
      <c r="AU703" s="162" t="s">
        <v>83</v>
      </c>
      <c r="AY703" s="161" t="s">
        <v>158</v>
      </c>
      <c r="BK703" s="163">
        <f>SUM(BK704:BK789)</f>
        <v>0</v>
      </c>
    </row>
    <row r="704" spans="2:65" s="1" customFormat="1" ht="25.5" customHeight="1">
      <c r="B704" s="38"/>
      <c r="C704" s="165" t="s">
        <v>1147</v>
      </c>
      <c r="D704" s="165" t="s">
        <v>159</v>
      </c>
      <c r="E704" s="166" t="s">
        <v>1148</v>
      </c>
      <c r="F704" s="272" t="s">
        <v>1149</v>
      </c>
      <c r="G704" s="272"/>
      <c r="H704" s="272"/>
      <c r="I704" s="272"/>
      <c r="J704" s="167" t="s">
        <v>162</v>
      </c>
      <c r="K704" s="168">
        <v>16</v>
      </c>
      <c r="L704" s="273">
        <v>0</v>
      </c>
      <c r="M704" s="274"/>
      <c r="N704" s="275">
        <f>ROUND(L704*K704,2)</f>
        <v>0</v>
      </c>
      <c r="O704" s="275"/>
      <c r="P704" s="275"/>
      <c r="Q704" s="275"/>
      <c r="R704" s="40"/>
      <c r="T704" s="169" t="s">
        <v>22</v>
      </c>
      <c r="U704" s="47" t="s">
        <v>43</v>
      </c>
      <c r="V704" s="39"/>
      <c r="W704" s="170">
        <f>V704*K704</f>
        <v>0</v>
      </c>
      <c r="X704" s="170">
        <v>0</v>
      </c>
      <c r="Y704" s="170">
        <f>X704*K704</f>
        <v>0</v>
      </c>
      <c r="Z704" s="170">
        <v>5.94E-3</v>
      </c>
      <c r="AA704" s="171">
        <f>Z704*K704</f>
        <v>9.5039999999999999E-2</v>
      </c>
      <c r="AR704" s="22" t="s">
        <v>233</v>
      </c>
      <c r="AT704" s="22" t="s">
        <v>159</v>
      </c>
      <c r="AU704" s="22" t="s">
        <v>99</v>
      </c>
      <c r="AY704" s="22" t="s">
        <v>158</v>
      </c>
      <c r="BE704" s="108">
        <f>IF(U704="základní",N704,0)</f>
        <v>0</v>
      </c>
      <c r="BF704" s="108">
        <f>IF(U704="snížená",N704,0)</f>
        <v>0</v>
      </c>
      <c r="BG704" s="108">
        <f>IF(U704="zákl. přenesená",N704,0)</f>
        <v>0</v>
      </c>
      <c r="BH704" s="108">
        <f>IF(U704="sníž. přenesená",N704,0)</f>
        <v>0</v>
      </c>
      <c r="BI704" s="108">
        <f>IF(U704="nulová",N704,0)</f>
        <v>0</v>
      </c>
      <c r="BJ704" s="22" t="s">
        <v>83</v>
      </c>
      <c r="BK704" s="108">
        <f>ROUND(L704*K704,2)</f>
        <v>0</v>
      </c>
      <c r="BL704" s="22" t="s">
        <v>233</v>
      </c>
      <c r="BM704" s="22" t="s">
        <v>1150</v>
      </c>
    </row>
    <row r="705" spans="2:65" s="1" customFormat="1" ht="16.5" customHeight="1">
      <c r="B705" s="38"/>
      <c r="C705" s="165" t="s">
        <v>1151</v>
      </c>
      <c r="D705" s="165" t="s">
        <v>159</v>
      </c>
      <c r="E705" s="166" t="s">
        <v>1152</v>
      </c>
      <c r="F705" s="272" t="s">
        <v>1153</v>
      </c>
      <c r="G705" s="272"/>
      <c r="H705" s="272"/>
      <c r="I705" s="272"/>
      <c r="J705" s="167" t="s">
        <v>252</v>
      </c>
      <c r="K705" s="168">
        <v>1</v>
      </c>
      <c r="L705" s="273">
        <v>0</v>
      </c>
      <c r="M705" s="274"/>
      <c r="N705" s="275">
        <f>ROUND(L705*K705,2)</f>
        <v>0</v>
      </c>
      <c r="O705" s="275"/>
      <c r="P705" s="275"/>
      <c r="Q705" s="275"/>
      <c r="R705" s="40"/>
      <c r="T705" s="169" t="s">
        <v>22</v>
      </c>
      <c r="U705" s="47" t="s">
        <v>43</v>
      </c>
      <c r="V705" s="39"/>
      <c r="W705" s="170">
        <f>V705*K705</f>
        <v>0</v>
      </c>
      <c r="X705" s="170">
        <v>0</v>
      </c>
      <c r="Y705" s="170">
        <f>X705*K705</f>
        <v>0</v>
      </c>
      <c r="Z705" s="170">
        <v>9.0600000000000003E-3</v>
      </c>
      <c r="AA705" s="171">
        <f>Z705*K705</f>
        <v>9.0600000000000003E-3</v>
      </c>
      <c r="AR705" s="22" t="s">
        <v>233</v>
      </c>
      <c r="AT705" s="22" t="s">
        <v>159</v>
      </c>
      <c r="AU705" s="22" t="s">
        <v>99</v>
      </c>
      <c r="AY705" s="22" t="s">
        <v>158</v>
      </c>
      <c r="BE705" s="108">
        <f>IF(U705="základní",N705,0)</f>
        <v>0</v>
      </c>
      <c r="BF705" s="108">
        <f>IF(U705="snížená",N705,0)</f>
        <v>0</v>
      </c>
      <c r="BG705" s="108">
        <f>IF(U705="zákl. přenesená",N705,0)</f>
        <v>0</v>
      </c>
      <c r="BH705" s="108">
        <f>IF(U705="sníž. přenesená",N705,0)</f>
        <v>0</v>
      </c>
      <c r="BI705" s="108">
        <f>IF(U705="nulová",N705,0)</f>
        <v>0</v>
      </c>
      <c r="BJ705" s="22" t="s">
        <v>83</v>
      </c>
      <c r="BK705" s="108">
        <f>ROUND(L705*K705,2)</f>
        <v>0</v>
      </c>
      <c r="BL705" s="22" t="s">
        <v>233</v>
      </c>
      <c r="BM705" s="22" t="s">
        <v>1154</v>
      </c>
    </row>
    <row r="706" spans="2:65" s="1" customFormat="1" ht="16.5" customHeight="1">
      <c r="B706" s="38"/>
      <c r="C706" s="165" t="s">
        <v>1155</v>
      </c>
      <c r="D706" s="165" t="s">
        <v>159</v>
      </c>
      <c r="E706" s="166" t="s">
        <v>1156</v>
      </c>
      <c r="F706" s="272" t="s">
        <v>1157</v>
      </c>
      <c r="G706" s="272"/>
      <c r="H706" s="272"/>
      <c r="I706" s="272"/>
      <c r="J706" s="167" t="s">
        <v>296</v>
      </c>
      <c r="K706" s="168">
        <v>52.4</v>
      </c>
      <c r="L706" s="273">
        <v>0</v>
      </c>
      <c r="M706" s="274"/>
      <c r="N706" s="275">
        <f>ROUND(L706*K706,2)</f>
        <v>0</v>
      </c>
      <c r="O706" s="275"/>
      <c r="P706" s="275"/>
      <c r="Q706" s="275"/>
      <c r="R706" s="40"/>
      <c r="T706" s="169" t="s">
        <v>22</v>
      </c>
      <c r="U706" s="47" t="s">
        <v>43</v>
      </c>
      <c r="V706" s="39"/>
      <c r="W706" s="170">
        <f>V706*K706</f>
        <v>0</v>
      </c>
      <c r="X706" s="170">
        <v>0</v>
      </c>
      <c r="Y706" s="170">
        <f>X706*K706</f>
        <v>0</v>
      </c>
      <c r="Z706" s="170">
        <v>1.67E-3</v>
      </c>
      <c r="AA706" s="171">
        <f>Z706*K706</f>
        <v>8.7508000000000002E-2</v>
      </c>
      <c r="AR706" s="22" t="s">
        <v>233</v>
      </c>
      <c r="AT706" s="22" t="s">
        <v>159</v>
      </c>
      <c r="AU706" s="22" t="s">
        <v>99</v>
      </c>
      <c r="AY706" s="22" t="s">
        <v>158</v>
      </c>
      <c r="BE706" s="108">
        <f>IF(U706="základní",N706,0)</f>
        <v>0</v>
      </c>
      <c r="BF706" s="108">
        <f>IF(U706="snížená",N706,0)</f>
        <v>0</v>
      </c>
      <c r="BG706" s="108">
        <f>IF(U706="zákl. přenesená",N706,0)</f>
        <v>0</v>
      </c>
      <c r="BH706" s="108">
        <f>IF(U706="sníž. přenesená",N706,0)</f>
        <v>0</v>
      </c>
      <c r="BI706" s="108">
        <f>IF(U706="nulová",N706,0)</f>
        <v>0</v>
      </c>
      <c r="BJ706" s="22" t="s">
        <v>83</v>
      </c>
      <c r="BK706" s="108">
        <f>ROUND(L706*K706,2)</f>
        <v>0</v>
      </c>
      <c r="BL706" s="22" t="s">
        <v>233</v>
      </c>
      <c r="BM706" s="22" t="s">
        <v>1158</v>
      </c>
    </row>
    <row r="707" spans="2:65" s="10" customFormat="1" ht="16.5" customHeight="1">
      <c r="B707" s="172"/>
      <c r="C707" s="173"/>
      <c r="D707" s="173"/>
      <c r="E707" s="174" t="s">
        <v>22</v>
      </c>
      <c r="F707" s="276" t="s">
        <v>1159</v>
      </c>
      <c r="G707" s="277"/>
      <c r="H707" s="277"/>
      <c r="I707" s="277"/>
      <c r="J707" s="173"/>
      <c r="K707" s="175">
        <v>52.4</v>
      </c>
      <c r="L707" s="173"/>
      <c r="M707" s="173"/>
      <c r="N707" s="173"/>
      <c r="O707" s="173"/>
      <c r="P707" s="173"/>
      <c r="Q707" s="173"/>
      <c r="R707" s="176"/>
      <c r="T707" s="177"/>
      <c r="U707" s="173"/>
      <c r="V707" s="173"/>
      <c r="W707" s="173"/>
      <c r="X707" s="173"/>
      <c r="Y707" s="173"/>
      <c r="Z707" s="173"/>
      <c r="AA707" s="178"/>
      <c r="AT707" s="179" t="s">
        <v>166</v>
      </c>
      <c r="AU707" s="179" t="s">
        <v>99</v>
      </c>
      <c r="AV707" s="10" t="s">
        <v>99</v>
      </c>
      <c r="AW707" s="10" t="s">
        <v>35</v>
      </c>
      <c r="AX707" s="10" t="s">
        <v>83</v>
      </c>
      <c r="AY707" s="179" t="s">
        <v>158</v>
      </c>
    </row>
    <row r="708" spans="2:65" s="1" customFormat="1" ht="25.5" customHeight="1">
      <c r="B708" s="38"/>
      <c r="C708" s="165" t="s">
        <v>1160</v>
      </c>
      <c r="D708" s="165" t="s">
        <v>159</v>
      </c>
      <c r="E708" s="166" t="s">
        <v>1161</v>
      </c>
      <c r="F708" s="272" t="s">
        <v>1162</v>
      </c>
      <c r="G708" s="272"/>
      <c r="H708" s="272"/>
      <c r="I708" s="272"/>
      <c r="J708" s="167" t="s">
        <v>296</v>
      </c>
      <c r="K708" s="168">
        <v>73.400000000000006</v>
      </c>
      <c r="L708" s="273">
        <v>0</v>
      </c>
      <c r="M708" s="274"/>
      <c r="N708" s="275">
        <f>ROUND(L708*K708,2)</f>
        <v>0</v>
      </c>
      <c r="O708" s="275"/>
      <c r="P708" s="275"/>
      <c r="Q708" s="275"/>
      <c r="R708" s="40"/>
      <c r="T708" s="169" t="s">
        <v>22</v>
      </c>
      <c r="U708" s="47" t="s">
        <v>43</v>
      </c>
      <c r="V708" s="39"/>
      <c r="W708" s="170">
        <f>V708*K708</f>
        <v>0</v>
      </c>
      <c r="X708" s="170">
        <v>0</v>
      </c>
      <c r="Y708" s="170">
        <f>X708*K708</f>
        <v>0</v>
      </c>
      <c r="Z708" s="170">
        <v>2.2300000000000002E-3</v>
      </c>
      <c r="AA708" s="171">
        <f>Z708*K708</f>
        <v>0.16368200000000002</v>
      </c>
      <c r="AR708" s="22" t="s">
        <v>233</v>
      </c>
      <c r="AT708" s="22" t="s">
        <v>159</v>
      </c>
      <c r="AU708" s="22" t="s">
        <v>99</v>
      </c>
      <c r="AY708" s="22" t="s">
        <v>158</v>
      </c>
      <c r="BE708" s="108">
        <f>IF(U708="základní",N708,0)</f>
        <v>0</v>
      </c>
      <c r="BF708" s="108">
        <f>IF(U708="snížená",N708,0)</f>
        <v>0</v>
      </c>
      <c r="BG708" s="108">
        <f>IF(U708="zákl. přenesená",N708,0)</f>
        <v>0</v>
      </c>
      <c r="BH708" s="108">
        <f>IF(U708="sníž. přenesená",N708,0)</f>
        <v>0</v>
      </c>
      <c r="BI708" s="108">
        <f>IF(U708="nulová",N708,0)</f>
        <v>0</v>
      </c>
      <c r="BJ708" s="22" t="s">
        <v>83</v>
      </c>
      <c r="BK708" s="108">
        <f>ROUND(L708*K708,2)</f>
        <v>0</v>
      </c>
      <c r="BL708" s="22" t="s">
        <v>233</v>
      </c>
      <c r="BM708" s="22" t="s">
        <v>1163</v>
      </c>
    </row>
    <row r="709" spans="2:65" s="10" customFormat="1" ht="16.5" customHeight="1">
      <c r="B709" s="172"/>
      <c r="C709" s="173"/>
      <c r="D709" s="173"/>
      <c r="E709" s="174" t="s">
        <v>22</v>
      </c>
      <c r="F709" s="276" t="s">
        <v>1164</v>
      </c>
      <c r="G709" s="277"/>
      <c r="H709" s="277"/>
      <c r="I709" s="277"/>
      <c r="J709" s="173"/>
      <c r="K709" s="175">
        <v>73.400000000000006</v>
      </c>
      <c r="L709" s="173"/>
      <c r="M709" s="173"/>
      <c r="N709" s="173"/>
      <c r="O709" s="173"/>
      <c r="P709" s="173"/>
      <c r="Q709" s="173"/>
      <c r="R709" s="176"/>
      <c r="T709" s="177"/>
      <c r="U709" s="173"/>
      <c r="V709" s="173"/>
      <c r="W709" s="173"/>
      <c r="X709" s="173"/>
      <c r="Y709" s="173"/>
      <c r="Z709" s="173"/>
      <c r="AA709" s="178"/>
      <c r="AT709" s="179" t="s">
        <v>166</v>
      </c>
      <c r="AU709" s="179" t="s">
        <v>99</v>
      </c>
      <c r="AV709" s="10" t="s">
        <v>99</v>
      </c>
      <c r="AW709" s="10" t="s">
        <v>35</v>
      </c>
      <c r="AX709" s="10" t="s">
        <v>83</v>
      </c>
      <c r="AY709" s="179" t="s">
        <v>158</v>
      </c>
    </row>
    <row r="710" spans="2:65" s="1" customFormat="1" ht="16.5" customHeight="1">
      <c r="B710" s="38"/>
      <c r="C710" s="165" t="s">
        <v>1165</v>
      </c>
      <c r="D710" s="165" t="s">
        <v>159</v>
      </c>
      <c r="E710" s="166" t="s">
        <v>1166</v>
      </c>
      <c r="F710" s="272" t="s">
        <v>1167</v>
      </c>
      <c r="G710" s="272"/>
      <c r="H710" s="272"/>
      <c r="I710" s="272"/>
      <c r="J710" s="167" t="s">
        <v>296</v>
      </c>
      <c r="K710" s="168">
        <v>61.195</v>
      </c>
      <c r="L710" s="273">
        <v>0</v>
      </c>
      <c r="M710" s="274"/>
      <c r="N710" s="275">
        <f>ROUND(L710*K710,2)</f>
        <v>0</v>
      </c>
      <c r="O710" s="275"/>
      <c r="P710" s="275"/>
      <c r="Q710" s="275"/>
      <c r="R710" s="40"/>
      <c r="T710" s="169" t="s">
        <v>22</v>
      </c>
      <c r="U710" s="47" t="s">
        <v>43</v>
      </c>
      <c r="V710" s="39"/>
      <c r="W710" s="170">
        <f>V710*K710</f>
        <v>0</v>
      </c>
      <c r="X710" s="170">
        <v>0</v>
      </c>
      <c r="Y710" s="170">
        <f>X710*K710</f>
        <v>0</v>
      </c>
      <c r="Z710" s="170">
        <v>1.75E-3</v>
      </c>
      <c r="AA710" s="171">
        <f>Z710*K710</f>
        <v>0.10709125</v>
      </c>
      <c r="AR710" s="22" t="s">
        <v>233</v>
      </c>
      <c r="AT710" s="22" t="s">
        <v>159</v>
      </c>
      <c r="AU710" s="22" t="s">
        <v>99</v>
      </c>
      <c r="AY710" s="22" t="s">
        <v>158</v>
      </c>
      <c r="BE710" s="108">
        <f>IF(U710="základní",N710,0)</f>
        <v>0</v>
      </c>
      <c r="BF710" s="108">
        <f>IF(U710="snížená",N710,0)</f>
        <v>0</v>
      </c>
      <c r="BG710" s="108">
        <f>IF(U710="zákl. přenesená",N710,0)</f>
        <v>0</v>
      </c>
      <c r="BH710" s="108">
        <f>IF(U710="sníž. přenesená",N710,0)</f>
        <v>0</v>
      </c>
      <c r="BI710" s="108">
        <f>IF(U710="nulová",N710,0)</f>
        <v>0</v>
      </c>
      <c r="BJ710" s="22" t="s">
        <v>83</v>
      </c>
      <c r="BK710" s="108">
        <f>ROUND(L710*K710,2)</f>
        <v>0</v>
      </c>
      <c r="BL710" s="22" t="s">
        <v>233</v>
      </c>
      <c r="BM710" s="22" t="s">
        <v>1168</v>
      </c>
    </row>
    <row r="711" spans="2:65" s="10" customFormat="1" ht="16.5" customHeight="1">
      <c r="B711" s="172"/>
      <c r="C711" s="173"/>
      <c r="D711" s="173"/>
      <c r="E711" s="174" t="s">
        <v>22</v>
      </c>
      <c r="F711" s="276" t="s">
        <v>1169</v>
      </c>
      <c r="G711" s="277"/>
      <c r="H711" s="277"/>
      <c r="I711" s="277"/>
      <c r="J711" s="173"/>
      <c r="K711" s="175">
        <v>61.195</v>
      </c>
      <c r="L711" s="173"/>
      <c r="M711" s="173"/>
      <c r="N711" s="173"/>
      <c r="O711" s="173"/>
      <c r="P711" s="173"/>
      <c r="Q711" s="173"/>
      <c r="R711" s="176"/>
      <c r="T711" s="177"/>
      <c r="U711" s="173"/>
      <c r="V711" s="173"/>
      <c r="W711" s="173"/>
      <c r="X711" s="173"/>
      <c r="Y711" s="173"/>
      <c r="Z711" s="173"/>
      <c r="AA711" s="178"/>
      <c r="AT711" s="179" t="s">
        <v>166</v>
      </c>
      <c r="AU711" s="179" t="s">
        <v>99</v>
      </c>
      <c r="AV711" s="10" t="s">
        <v>99</v>
      </c>
      <c r="AW711" s="10" t="s">
        <v>35</v>
      </c>
      <c r="AX711" s="10" t="s">
        <v>83</v>
      </c>
      <c r="AY711" s="179" t="s">
        <v>158</v>
      </c>
    </row>
    <row r="712" spans="2:65" s="1" customFormat="1" ht="16.5" customHeight="1">
      <c r="B712" s="38"/>
      <c r="C712" s="165" t="s">
        <v>1170</v>
      </c>
      <c r="D712" s="165" t="s">
        <v>159</v>
      </c>
      <c r="E712" s="166" t="s">
        <v>1171</v>
      </c>
      <c r="F712" s="272" t="s">
        <v>1172</v>
      </c>
      <c r="G712" s="272"/>
      <c r="H712" s="272"/>
      <c r="I712" s="272"/>
      <c r="J712" s="167" t="s">
        <v>296</v>
      </c>
      <c r="K712" s="168">
        <v>4.25</v>
      </c>
      <c r="L712" s="273">
        <v>0</v>
      </c>
      <c r="M712" s="274"/>
      <c r="N712" s="275">
        <f>ROUND(L712*K712,2)</f>
        <v>0</v>
      </c>
      <c r="O712" s="275"/>
      <c r="P712" s="275"/>
      <c r="Q712" s="275"/>
      <c r="R712" s="40"/>
      <c r="T712" s="169" t="s">
        <v>22</v>
      </c>
      <c r="U712" s="47" t="s">
        <v>43</v>
      </c>
      <c r="V712" s="39"/>
      <c r="W712" s="170">
        <f>V712*K712</f>
        <v>0</v>
      </c>
      <c r="X712" s="170">
        <v>0</v>
      </c>
      <c r="Y712" s="170">
        <f>X712*K712</f>
        <v>0</v>
      </c>
      <c r="Z712" s="170">
        <v>2.5999999999999999E-3</v>
      </c>
      <c r="AA712" s="171">
        <f>Z712*K712</f>
        <v>1.1049999999999999E-2</v>
      </c>
      <c r="AR712" s="22" t="s">
        <v>233</v>
      </c>
      <c r="AT712" s="22" t="s">
        <v>159</v>
      </c>
      <c r="AU712" s="22" t="s">
        <v>99</v>
      </c>
      <c r="AY712" s="22" t="s">
        <v>158</v>
      </c>
      <c r="BE712" s="108">
        <f>IF(U712="základní",N712,0)</f>
        <v>0</v>
      </c>
      <c r="BF712" s="108">
        <f>IF(U712="snížená",N712,0)</f>
        <v>0</v>
      </c>
      <c r="BG712" s="108">
        <f>IF(U712="zákl. přenesená",N712,0)</f>
        <v>0</v>
      </c>
      <c r="BH712" s="108">
        <f>IF(U712="sníž. přenesená",N712,0)</f>
        <v>0</v>
      </c>
      <c r="BI712" s="108">
        <f>IF(U712="nulová",N712,0)</f>
        <v>0</v>
      </c>
      <c r="BJ712" s="22" t="s">
        <v>83</v>
      </c>
      <c r="BK712" s="108">
        <f>ROUND(L712*K712,2)</f>
        <v>0</v>
      </c>
      <c r="BL712" s="22" t="s">
        <v>233</v>
      </c>
      <c r="BM712" s="22" t="s">
        <v>1173</v>
      </c>
    </row>
    <row r="713" spans="2:65" s="1" customFormat="1" ht="38.25" customHeight="1">
      <c r="B713" s="38"/>
      <c r="C713" s="165" t="s">
        <v>1174</v>
      </c>
      <c r="D713" s="165" t="s">
        <v>159</v>
      </c>
      <c r="E713" s="166" t="s">
        <v>1175</v>
      </c>
      <c r="F713" s="272" t="s">
        <v>1176</v>
      </c>
      <c r="G713" s="272"/>
      <c r="H713" s="272"/>
      <c r="I713" s="272"/>
      <c r="J713" s="167" t="s">
        <v>296</v>
      </c>
      <c r="K713" s="168">
        <v>20</v>
      </c>
      <c r="L713" s="273">
        <v>0</v>
      </c>
      <c r="M713" s="274"/>
      <c r="N713" s="275">
        <f>ROUND(L713*K713,2)</f>
        <v>0</v>
      </c>
      <c r="O713" s="275"/>
      <c r="P713" s="275"/>
      <c r="Q713" s="275"/>
      <c r="R713" s="40"/>
      <c r="T713" s="169" t="s">
        <v>22</v>
      </c>
      <c r="U713" s="47" t="s">
        <v>43</v>
      </c>
      <c r="V713" s="39"/>
      <c r="W713" s="170">
        <f>V713*K713</f>
        <v>0</v>
      </c>
      <c r="X713" s="170">
        <v>0</v>
      </c>
      <c r="Y713" s="170">
        <f>X713*K713</f>
        <v>0</v>
      </c>
      <c r="Z713" s="170">
        <v>3.9399999999999999E-3</v>
      </c>
      <c r="AA713" s="171">
        <f>Z713*K713</f>
        <v>7.8799999999999995E-2</v>
      </c>
      <c r="AR713" s="22" t="s">
        <v>233</v>
      </c>
      <c r="AT713" s="22" t="s">
        <v>159</v>
      </c>
      <c r="AU713" s="22" t="s">
        <v>99</v>
      </c>
      <c r="AY713" s="22" t="s">
        <v>158</v>
      </c>
      <c r="BE713" s="108">
        <f>IF(U713="základní",N713,0)</f>
        <v>0</v>
      </c>
      <c r="BF713" s="108">
        <f>IF(U713="snížená",N713,0)</f>
        <v>0</v>
      </c>
      <c r="BG713" s="108">
        <f>IF(U713="zákl. přenesená",N713,0)</f>
        <v>0</v>
      </c>
      <c r="BH713" s="108">
        <f>IF(U713="sníž. přenesená",N713,0)</f>
        <v>0</v>
      </c>
      <c r="BI713" s="108">
        <f>IF(U713="nulová",N713,0)</f>
        <v>0</v>
      </c>
      <c r="BJ713" s="22" t="s">
        <v>83</v>
      </c>
      <c r="BK713" s="108">
        <f>ROUND(L713*K713,2)</f>
        <v>0</v>
      </c>
      <c r="BL713" s="22" t="s">
        <v>233</v>
      </c>
      <c r="BM713" s="22" t="s">
        <v>1177</v>
      </c>
    </row>
    <row r="714" spans="2:65" s="1" customFormat="1" ht="16.5" customHeight="1">
      <c r="B714" s="38"/>
      <c r="C714" s="165" t="s">
        <v>1178</v>
      </c>
      <c r="D714" s="165" t="s">
        <v>159</v>
      </c>
      <c r="E714" s="166" t="s">
        <v>1179</v>
      </c>
      <c r="F714" s="272" t="s">
        <v>1180</v>
      </c>
      <c r="G714" s="272"/>
      <c r="H714" s="272"/>
      <c r="I714" s="272"/>
      <c r="J714" s="167" t="s">
        <v>296</v>
      </c>
      <c r="K714" s="168">
        <v>47.2</v>
      </c>
      <c r="L714" s="273">
        <v>0</v>
      </c>
      <c r="M714" s="274"/>
      <c r="N714" s="275">
        <f>ROUND(L714*K714,2)</f>
        <v>0</v>
      </c>
      <c r="O714" s="275"/>
      <c r="P714" s="275"/>
      <c r="Q714" s="275"/>
      <c r="R714" s="40"/>
      <c r="T714" s="169" t="s">
        <v>22</v>
      </c>
      <c r="U714" s="47" t="s">
        <v>43</v>
      </c>
      <c r="V714" s="39"/>
      <c r="W714" s="170">
        <f>V714*K714</f>
        <v>0</v>
      </c>
      <c r="X714" s="170">
        <v>0</v>
      </c>
      <c r="Y714" s="170">
        <f>X714*K714</f>
        <v>0</v>
      </c>
      <c r="Z714" s="170">
        <v>3.9399999999999999E-3</v>
      </c>
      <c r="AA714" s="171">
        <f>Z714*K714</f>
        <v>0.18596799999999999</v>
      </c>
      <c r="AR714" s="22" t="s">
        <v>233</v>
      </c>
      <c r="AT714" s="22" t="s">
        <v>159</v>
      </c>
      <c r="AU714" s="22" t="s">
        <v>99</v>
      </c>
      <c r="AY714" s="22" t="s">
        <v>158</v>
      </c>
      <c r="BE714" s="108">
        <f>IF(U714="základní",N714,0)</f>
        <v>0</v>
      </c>
      <c r="BF714" s="108">
        <f>IF(U714="snížená",N714,0)</f>
        <v>0</v>
      </c>
      <c r="BG714" s="108">
        <f>IF(U714="zákl. přenesená",N714,0)</f>
        <v>0</v>
      </c>
      <c r="BH714" s="108">
        <f>IF(U714="sníž. přenesená",N714,0)</f>
        <v>0</v>
      </c>
      <c r="BI714" s="108">
        <f>IF(U714="nulová",N714,0)</f>
        <v>0</v>
      </c>
      <c r="BJ714" s="22" t="s">
        <v>83</v>
      </c>
      <c r="BK714" s="108">
        <f>ROUND(L714*K714,2)</f>
        <v>0</v>
      </c>
      <c r="BL714" s="22" t="s">
        <v>233</v>
      </c>
      <c r="BM714" s="22" t="s">
        <v>1181</v>
      </c>
    </row>
    <row r="715" spans="2:65" s="10" customFormat="1" ht="16.5" customHeight="1">
      <c r="B715" s="172"/>
      <c r="C715" s="173"/>
      <c r="D715" s="173"/>
      <c r="E715" s="174" t="s">
        <v>22</v>
      </c>
      <c r="F715" s="276" t="s">
        <v>1182</v>
      </c>
      <c r="G715" s="277"/>
      <c r="H715" s="277"/>
      <c r="I715" s="277"/>
      <c r="J715" s="173"/>
      <c r="K715" s="175">
        <v>47.2</v>
      </c>
      <c r="L715" s="173"/>
      <c r="M715" s="173"/>
      <c r="N715" s="173"/>
      <c r="O715" s="173"/>
      <c r="P715" s="173"/>
      <c r="Q715" s="173"/>
      <c r="R715" s="176"/>
      <c r="T715" s="177"/>
      <c r="U715" s="173"/>
      <c r="V715" s="173"/>
      <c r="W715" s="173"/>
      <c r="X715" s="173"/>
      <c r="Y715" s="173"/>
      <c r="Z715" s="173"/>
      <c r="AA715" s="178"/>
      <c r="AT715" s="179" t="s">
        <v>166</v>
      </c>
      <c r="AU715" s="179" t="s">
        <v>99</v>
      </c>
      <c r="AV715" s="10" t="s">
        <v>99</v>
      </c>
      <c r="AW715" s="10" t="s">
        <v>35</v>
      </c>
      <c r="AX715" s="10" t="s">
        <v>83</v>
      </c>
      <c r="AY715" s="179" t="s">
        <v>158</v>
      </c>
    </row>
    <row r="716" spans="2:65" s="1" customFormat="1" ht="38.25" customHeight="1">
      <c r="B716" s="38"/>
      <c r="C716" s="165" t="s">
        <v>1183</v>
      </c>
      <c r="D716" s="165" t="s">
        <v>159</v>
      </c>
      <c r="E716" s="166" t="s">
        <v>1184</v>
      </c>
      <c r="F716" s="272" t="s">
        <v>1185</v>
      </c>
      <c r="G716" s="272"/>
      <c r="H716" s="272"/>
      <c r="I716" s="272"/>
      <c r="J716" s="167" t="s">
        <v>162</v>
      </c>
      <c r="K716" s="168">
        <v>16</v>
      </c>
      <c r="L716" s="273">
        <v>0</v>
      </c>
      <c r="M716" s="274"/>
      <c r="N716" s="275">
        <f>ROUND(L716*K716,2)</f>
        <v>0</v>
      </c>
      <c r="O716" s="275"/>
      <c r="P716" s="275"/>
      <c r="Q716" s="275"/>
      <c r="R716" s="40"/>
      <c r="T716" s="169" t="s">
        <v>22</v>
      </c>
      <c r="U716" s="47" t="s">
        <v>43</v>
      </c>
      <c r="V716" s="39"/>
      <c r="W716" s="170">
        <f>V716*K716</f>
        <v>0</v>
      </c>
      <c r="X716" s="170">
        <v>6.0099999999999997E-3</v>
      </c>
      <c r="Y716" s="170">
        <f>X716*K716</f>
        <v>9.6159999999999995E-2</v>
      </c>
      <c r="Z716" s="170">
        <v>0</v>
      </c>
      <c r="AA716" s="171">
        <f>Z716*K716</f>
        <v>0</v>
      </c>
      <c r="AR716" s="22" t="s">
        <v>233</v>
      </c>
      <c r="AT716" s="22" t="s">
        <v>159</v>
      </c>
      <c r="AU716" s="22" t="s">
        <v>99</v>
      </c>
      <c r="AY716" s="22" t="s">
        <v>158</v>
      </c>
      <c r="BE716" s="108">
        <f>IF(U716="základní",N716,0)</f>
        <v>0</v>
      </c>
      <c r="BF716" s="108">
        <f>IF(U716="snížená",N716,0)</f>
        <v>0</v>
      </c>
      <c r="BG716" s="108">
        <f>IF(U716="zákl. přenesená",N716,0)</f>
        <v>0</v>
      </c>
      <c r="BH716" s="108">
        <f>IF(U716="sníž. přenesená",N716,0)</f>
        <v>0</v>
      </c>
      <c r="BI716" s="108">
        <f>IF(U716="nulová",N716,0)</f>
        <v>0</v>
      </c>
      <c r="BJ716" s="22" t="s">
        <v>83</v>
      </c>
      <c r="BK716" s="108">
        <f>ROUND(L716*K716,2)</f>
        <v>0</v>
      </c>
      <c r="BL716" s="22" t="s">
        <v>233</v>
      </c>
      <c r="BM716" s="22" t="s">
        <v>1186</v>
      </c>
    </row>
    <row r="717" spans="2:65" s="12" customFormat="1" ht="25.5" customHeight="1">
      <c r="B717" s="188"/>
      <c r="C717" s="189"/>
      <c r="D717" s="189"/>
      <c r="E717" s="190" t="s">
        <v>22</v>
      </c>
      <c r="F717" s="282" t="s">
        <v>1187</v>
      </c>
      <c r="G717" s="283"/>
      <c r="H717" s="283"/>
      <c r="I717" s="283"/>
      <c r="J717" s="189"/>
      <c r="K717" s="190" t="s">
        <v>22</v>
      </c>
      <c r="L717" s="189"/>
      <c r="M717" s="189"/>
      <c r="N717" s="189"/>
      <c r="O717" s="189"/>
      <c r="P717" s="189"/>
      <c r="Q717" s="189"/>
      <c r="R717" s="191"/>
      <c r="T717" s="192"/>
      <c r="U717" s="189"/>
      <c r="V717" s="189"/>
      <c r="W717" s="189"/>
      <c r="X717" s="189"/>
      <c r="Y717" s="189"/>
      <c r="Z717" s="189"/>
      <c r="AA717" s="193"/>
      <c r="AT717" s="194" t="s">
        <v>166</v>
      </c>
      <c r="AU717" s="194" t="s">
        <v>99</v>
      </c>
      <c r="AV717" s="12" t="s">
        <v>83</v>
      </c>
      <c r="AW717" s="12" t="s">
        <v>35</v>
      </c>
      <c r="AX717" s="12" t="s">
        <v>78</v>
      </c>
      <c r="AY717" s="194" t="s">
        <v>158</v>
      </c>
    </row>
    <row r="718" spans="2:65" s="10" customFormat="1" ht="16.5" customHeight="1">
      <c r="B718" s="172"/>
      <c r="C718" s="173"/>
      <c r="D718" s="173"/>
      <c r="E718" s="174" t="s">
        <v>22</v>
      </c>
      <c r="F718" s="278" t="s">
        <v>233</v>
      </c>
      <c r="G718" s="279"/>
      <c r="H718" s="279"/>
      <c r="I718" s="279"/>
      <c r="J718" s="173"/>
      <c r="K718" s="175">
        <v>16</v>
      </c>
      <c r="L718" s="173"/>
      <c r="M718" s="173"/>
      <c r="N718" s="173"/>
      <c r="O718" s="173"/>
      <c r="P718" s="173"/>
      <c r="Q718" s="173"/>
      <c r="R718" s="176"/>
      <c r="T718" s="177"/>
      <c r="U718" s="173"/>
      <c r="V718" s="173"/>
      <c r="W718" s="173"/>
      <c r="X718" s="173"/>
      <c r="Y718" s="173"/>
      <c r="Z718" s="173"/>
      <c r="AA718" s="178"/>
      <c r="AT718" s="179" t="s">
        <v>166</v>
      </c>
      <c r="AU718" s="179" t="s">
        <v>99</v>
      </c>
      <c r="AV718" s="10" t="s">
        <v>99</v>
      </c>
      <c r="AW718" s="10" t="s">
        <v>35</v>
      </c>
      <c r="AX718" s="10" t="s">
        <v>83</v>
      </c>
      <c r="AY718" s="179" t="s">
        <v>158</v>
      </c>
    </row>
    <row r="719" spans="2:65" s="1" customFormat="1" ht="16.5" customHeight="1">
      <c r="B719" s="38"/>
      <c r="C719" s="165" t="s">
        <v>1188</v>
      </c>
      <c r="D719" s="165" t="s">
        <v>159</v>
      </c>
      <c r="E719" s="166" t="s">
        <v>1189</v>
      </c>
      <c r="F719" s="272" t="s">
        <v>1190</v>
      </c>
      <c r="G719" s="272"/>
      <c r="H719" s="272"/>
      <c r="I719" s="272"/>
      <c r="J719" s="167" t="s">
        <v>252</v>
      </c>
      <c r="K719" s="168">
        <v>1</v>
      </c>
      <c r="L719" s="273">
        <v>0</v>
      </c>
      <c r="M719" s="274"/>
      <c r="N719" s="275">
        <f>ROUND(L719*K719,2)</f>
        <v>0</v>
      </c>
      <c r="O719" s="275"/>
      <c r="P719" s="275"/>
      <c r="Q719" s="275"/>
      <c r="R719" s="40"/>
      <c r="T719" s="169" t="s">
        <v>22</v>
      </c>
      <c r="U719" s="47" t="s">
        <v>43</v>
      </c>
      <c r="V719" s="39"/>
      <c r="W719" s="170">
        <f>V719*K719</f>
        <v>0</v>
      </c>
      <c r="X719" s="170">
        <v>0</v>
      </c>
      <c r="Y719" s="170">
        <f>X719*K719</f>
        <v>0</v>
      </c>
      <c r="Z719" s="170">
        <v>0</v>
      </c>
      <c r="AA719" s="171">
        <f>Z719*K719</f>
        <v>0</v>
      </c>
      <c r="AR719" s="22" t="s">
        <v>233</v>
      </c>
      <c r="AT719" s="22" t="s">
        <v>159</v>
      </c>
      <c r="AU719" s="22" t="s">
        <v>99</v>
      </c>
      <c r="AY719" s="22" t="s">
        <v>158</v>
      </c>
      <c r="BE719" s="108">
        <f>IF(U719="základní",N719,0)</f>
        <v>0</v>
      </c>
      <c r="BF719" s="108">
        <f>IF(U719="snížená",N719,0)</f>
        <v>0</v>
      </c>
      <c r="BG719" s="108">
        <f>IF(U719="zákl. přenesená",N719,0)</f>
        <v>0</v>
      </c>
      <c r="BH719" s="108">
        <f>IF(U719="sníž. přenesená",N719,0)</f>
        <v>0</v>
      </c>
      <c r="BI719" s="108">
        <f>IF(U719="nulová",N719,0)</f>
        <v>0</v>
      </c>
      <c r="BJ719" s="22" t="s">
        <v>83</v>
      </c>
      <c r="BK719" s="108">
        <f>ROUND(L719*K719,2)</f>
        <v>0</v>
      </c>
      <c r="BL719" s="22" t="s">
        <v>233</v>
      </c>
      <c r="BM719" s="22" t="s">
        <v>1191</v>
      </c>
    </row>
    <row r="720" spans="2:65" s="1" customFormat="1" ht="63.75" customHeight="1">
      <c r="B720" s="38"/>
      <c r="C720" s="195" t="s">
        <v>1192</v>
      </c>
      <c r="D720" s="195" t="s">
        <v>283</v>
      </c>
      <c r="E720" s="196" t="s">
        <v>1193</v>
      </c>
      <c r="F720" s="286" t="s">
        <v>1194</v>
      </c>
      <c r="G720" s="286"/>
      <c r="H720" s="286"/>
      <c r="I720" s="286"/>
      <c r="J720" s="197" t="s">
        <v>252</v>
      </c>
      <c r="K720" s="198">
        <v>1</v>
      </c>
      <c r="L720" s="287">
        <v>0</v>
      </c>
      <c r="M720" s="288"/>
      <c r="N720" s="289">
        <f>ROUND(L720*K720,2)</f>
        <v>0</v>
      </c>
      <c r="O720" s="275"/>
      <c r="P720" s="275"/>
      <c r="Q720" s="275"/>
      <c r="R720" s="40"/>
      <c r="T720" s="169" t="s">
        <v>22</v>
      </c>
      <c r="U720" s="47" t="s">
        <v>43</v>
      </c>
      <c r="V720" s="39"/>
      <c r="W720" s="170">
        <f>V720*K720</f>
        <v>0</v>
      </c>
      <c r="X720" s="170">
        <v>8.9999999999999993E-3</v>
      </c>
      <c r="Y720" s="170">
        <f>X720*K720</f>
        <v>8.9999999999999993E-3</v>
      </c>
      <c r="Z720" s="170">
        <v>0</v>
      </c>
      <c r="AA720" s="171">
        <f>Z720*K720</f>
        <v>0</v>
      </c>
      <c r="AR720" s="22" t="s">
        <v>321</v>
      </c>
      <c r="AT720" s="22" t="s">
        <v>283</v>
      </c>
      <c r="AU720" s="22" t="s">
        <v>99</v>
      </c>
      <c r="AY720" s="22" t="s">
        <v>158</v>
      </c>
      <c r="BE720" s="108">
        <f>IF(U720="základní",N720,0)</f>
        <v>0</v>
      </c>
      <c r="BF720" s="108">
        <f>IF(U720="snížená",N720,0)</f>
        <v>0</v>
      </c>
      <c r="BG720" s="108">
        <f>IF(U720="zákl. přenesená",N720,0)</f>
        <v>0</v>
      </c>
      <c r="BH720" s="108">
        <f>IF(U720="sníž. přenesená",N720,0)</f>
        <v>0</v>
      </c>
      <c r="BI720" s="108">
        <f>IF(U720="nulová",N720,0)</f>
        <v>0</v>
      </c>
      <c r="BJ720" s="22" t="s">
        <v>83</v>
      </c>
      <c r="BK720" s="108">
        <f>ROUND(L720*K720,2)</f>
        <v>0</v>
      </c>
      <c r="BL720" s="22" t="s">
        <v>233</v>
      </c>
      <c r="BM720" s="22" t="s">
        <v>1195</v>
      </c>
    </row>
    <row r="721" spans="2:65" s="1" customFormat="1" ht="38.25" customHeight="1">
      <c r="B721" s="38"/>
      <c r="C721" s="165" t="s">
        <v>1196</v>
      </c>
      <c r="D721" s="165" t="s">
        <v>159</v>
      </c>
      <c r="E721" s="166" t="s">
        <v>1197</v>
      </c>
      <c r="F721" s="272" t="s">
        <v>1198</v>
      </c>
      <c r="G721" s="272"/>
      <c r="H721" s="272"/>
      <c r="I721" s="272"/>
      <c r="J721" s="167" t="s">
        <v>296</v>
      </c>
      <c r="K721" s="168">
        <v>20.7</v>
      </c>
      <c r="L721" s="273">
        <v>0</v>
      </c>
      <c r="M721" s="274"/>
      <c r="N721" s="275">
        <f>ROUND(L721*K721,2)</f>
        <v>0</v>
      </c>
      <c r="O721" s="275"/>
      <c r="P721" s="275"/>
      <c r="Q721" s="275"/>
      <c r="R721" s="40"/>
      <c r="T721" s="169" t="s">
        <v>22</v>
      </c>
      <c r="U721" s="47" t="s">
        <v>43</v>
      </c>
      <c r="V721" s="39"/>
      <c r="W721" s="170">
        <f>V721*K721</f>
        <v>0</v>
      </c>
      <c r="X721" s="170">
        <v>4.4299999999999999E-3</v>
      </c>
      <c r="Y721" s="170">
        <f>X721*K721</f>
        <v>9.1700999999999991E-2</v>
      </c>
      <c r="Z721" s="170">
        <v>0</v>
      </c>
      <c r="AA721" s="171">
        <f>Z721*K721</f>
        <v>0</v>
      </c>
      <c r="AR721" s="22" t="s">
        <v>233</v>
      </c>
      <c r="AT721" s="22" t="s">
        <v>159</v>
      </c>
      <c r="AU721" s="22" t="s">
        <v>99</v>
      </c>
      <c r="AY721" s="22" t="s">
        <v>158</v>
      </c>
      <c r="BE721" s="108">
        <f>IF(U721="základní",N721,0)</f>
        <v>0</v>
      </c>
      <c r="BF721" s="108">
        <f>IF(U721="snížená",N721,0)</f>
        <v>0</v>
      </c>
      <c r="BG721" s="108">
        <f>IF(U721="zákl. přenesená",N721,0)</f>
        <v>0</v>
      </c>
      <c r="BH721" s="108">
        <f>IF(U721="sníž. přenesená",N721,0)</f>
        <v>0</v>
      </c>
      <c r="BI721" s="108">
        <f>IF(U721="nulová",N721,0)</f>
        <v>0</v>
      </c>
      <c r="BJ721" s="22" t="s">
        <v>83</v>
      </c>
      <c r="BK721" s="108">
        <f>ROUND(L721*K721,2)</f>
        <v>0</v>
      </c>
      <c r="BL721" s="22" t="s">
        <v>233</v>
      </c>
      <c r="BM721" s="22" t="s">
        <v>1199</v>
      </c>
    </row>
    <row r="722" spans="2:65" s="12" customFormat="1" ht="16.5" customHeight="1">
      <c r="B722" s="188"/>
      <c r="C722" s="189"/>
      <c r="D722" s="189"/>
      <c r="E722" s="190" t="s">
        <v>22</v>
      </c>
      <c r="F722" s="282" t="s">
        <v>1200</v>
      </c>
      <c r="G722" s="283"/>
      <c r="H722" s="283"/>
      <c r="I722" s="283"/>
      <c r="J722" s="189"/>
      <c r="K722" s="190" t="s">
        <v>22</v>
      </c>
      <c r="L722" s="189"/>
      <c r="M722" s="189"/>
      <c r="N722" s="189"/>
      <c r="O722" s="189"/>
      <c r="P722" s="189"/>
      <c r="Q722" s="189"/>
      <c r="R722" s="191"/>
      <c r="T722" s="192"/>
      <c r="U722" s="189"/>
      <c r="V722" s="189"/>
      <c r="W722" s="189"/>
      <c r="X722" s="189"/>
      <c r="Y722" s="189"/>
      <c r="Z722" s="189"/>
      <c r="AA722" s="193"/>
      <c r="AT722" s="194" t="s">
        <v>166</v>
      </c>
      <c r="AU722" s="194" t="s">
        <v>99</v>
      </c>
      <c r="AV722" s="12" t="s">
        <v>83</v>
      </c>
      <c r="AW722" s="12" t="s">
        <v>35</v>
      </c>
      <c r="AX722" s="12" t="s">
        <v>78</v>
      </c>
      <c r="AY722" s="194" t="s">
        <v>158</v>
      </c>
    </row>
    <row r="723" spans="2:65" s="10" customFormat="1" ht="16.5" customHeight="1">
      <c r="B723" s="172"/>
      <c r="C723" s="173"/>
      <c r="D723" s="173"/>
      <c r="E723" s="174" t="s">
        <v>22</v>
      </c>
      <c r="F723" s="278" t="s">
        <v>1201</v>
      </c>
      <c r="G723" s="279"/>
      <c r="H723" s="279"/>
      <c r="I723" s="279"/>
      <c r="J723" s="173"/>
      <c r="K723" s="175">
        <v>20.7</v>
      </c>
      <c r="L723" s="173"/>
      <c r="M723" s="173"/>
      <c r="N723" s="173"/>
      <c r="O723" s="173"/>
      <c r="P723" s="173"/>
      <c r="Q723" s="173"/>
      <c r="R723" s="176"/>
      <c r="T723" s="177"/>
      <c r="U723" s="173"/>
      <c r="V723" s="173"/>
      <c r="W723" s="173"/>
      <c r="X723" s="173"/>
      <c r="Y723" s="173"/>
      <c r="Z723" s="173"/>
      <c r="AA723" s="178"/>
      <c r="AT723" s="179" t="s">
        <v>166</v>
      </c>
      <c r="AU723" s="179" t="s">
        <v>99</v>
      </c>
      <c r="AV723" s="10" t="s">
        <v>99</v>
      </c>
      <c r="AW723" s="10" t="s">
        <v>35</v>
      </c>
      <c r="AX723" s="10" t="s">
        <v>83</v>
      </c>
      <c r="AY723" s="179" t="s">
        <v>158</v>
      </c>
    </row>
    <row r="724" spans="2:65" s="1" customFormat="1" ht="38.25" customHeight="1">
      <c r="B724" s="38"/>
      <c r="C724" s="165" t="s">
        <v>1202</v>
      </c>
      <c r="D724" s="165" t="s">
        <v>159</v>
      </c>
      <c r="E724" s="166" t="s">
        <v>1203</v>
      </c>
      <c r="F724" s="272" t="s">
        <v>1204</v>
      </c>
      <c r="G724" s="272"/>
      <c r="H724" s="272"/>
      <c r="I724" s="272"/>
      <c r="J724" s="167" t="s">
        <v>162</v>
      </c>
      <c r="K724" s="168">
        <v>10.395</v>
      </c>
      <c r="L724" s="273">
        <v>0</v>
      </c>
      <c r="M724" s="274"/>
      <c r="N724" s="275">
        <f>ROUND(L724*K724,2)</f>
        <v>0</v>
      </c>
      <c r="O724" s="275"/>
      <c r="P724" s="275"/>
      <c r="Q724" s="275"/>
      <c r="R724" s="40"/>
      <c r="T724" s="169" t="s">
        <v>22</v>
      </c>
      <c r="U724" s="47" t="s">
        <v>43</v>
      </c>
      <c r="V724" s="39"/>
      <c r="W724" s="170">
        <f>V724*K724</f>
        <v>0</v>
      </c>
      <c r="X724" s="170">
        <v>5.0899999999999999E-3</v>
      </c>
      <c r="Y724" s="170">
        <f>X724*K724</f>
        <v>5.2910549999999994E-2</v>
      </c>
      <c r="Z724" s="170">
        <v>0</v>
      </c>
      <c r="AA724" s="171">
        <f>Z724*K724</f>
        <v>0</v>
      </c>
      <c r="AR724" s="22" t="s">
        <v>233</v>
      </c>
      <c r="AT724" s="22" t="s">
        <v>159</v>
      </c>
      <c r="AU724" s="22" t="s">
        <v>99</v>
      </c>
      <c r="AY724" s="22" t="s">
        <v>158</v>
      </c>
      <c r="BE724" s="108">
        <f>IF(U724="základní",N724,0)</f>
        <v>0</v>
      </c>
      <c r="BF724" s="108">
        <f>IF(U724="snížená",N724,0)</f>
        <v>0</v>
      </c>
      <c r="BG724" s="108">
        <f>IF(U724="zákl. přenesená",N724,0)</f>
        <v>0</v>
      </c>
      <c r="BH724" s="108">
        <f>IF(U724="sníž. přenesená",N724,0)</f>
        <v>0</v>
      </c>
      <c r="BI724" s="108">
        <f>IF(U724="nulová",N724,0)</f>
        <v>0</v>
      </c>
      <c r="BJ724" s="22" t="s">
        <v>83</v>
      </c>
      <c r="BK724" s="108">
        <f>ROUND(L724*K724,2)</f>
        <v>0</v>
      </c>
      <c r="BL724" s="22" t="s">
        <v>233</v>
      </c>
      <c r="BM724" s="22" t="s">
        <v>1205</v>
      </c>
    </row>
    <row r="725" spans="2:65" s="12" customFormat="1" ht="16.5" customHeight="1">
      <c r="B725" s="188"/>
      <c r="C725" s="189"/>
      <c r="D725" s="189"/>
      <c r="E725" s="190" t="s">
        <v>22</v>
      </c>
      <c r="F725" s="282" t="s">
        <v>1206</v>
      </c>
      <c r="G725" s="283"/>
      <c r="H725" s="283"/>
      <c r="I725" s="283"/>
      <c r="J725" s="189"/>
      <c r="K725" s="190" t="s">
        <v>22</v>
      </c>
      <c r="L725" s="189"/>
      <c r="M725" s="189"/>
      <c r="N725" s="189"/>
      <c r="O725" s="189"/>
      <c r="P725" s="189"/>
      <c r="Q725" s="189"/>
      <c r="R725" s="191"/>
      <c r="T725" s="192"/>
      <c r="U725" s="189"/>
      <c r="V725" s="189"/>
      <c r="W725" s="189"/>
      <c r="X725" s="189"/>
      <c r="Y725" s="189"/>
      <c r="Z725" s="189"/>
      <c r="AA725" s="193"/>
      <c r="AT725" s="194" t="s">
        <v>166</v>
      </c>
      <c r="AU725" s="194" t="s">
        <v>99</v>
      </c>
      <c r="AV725" s="12" t="s">
        <v>83</v>
      </c>
      <c r="AW725" s="12" t="s">
        <v>35</v>
      </c>
      <c r="AX725" s="12" t="s">
        <v>78</v>
      </c>
      <c r="AY725" s="194" t="s">
        <v>158</v>
      </c>
    </row>
    <row r="726" spans="2:65" s="10" customFormat="1" ht="16.5" customHeight="1">
      <c r="B726" s="172"/>
      <c r="C726" s="173"/>
      <c r="D726" s="173"/>
      <c r="E726" s="174" t="s">
        <v>22</v>
      </c>
      <c r="F726" s="278" t="s">
        <v>1207</v>
      </c>
      <c r="G726" s="279"/>
      <c r="H726" s="279"/>
      <c r="I726" s="279"/>
      <c r="J726" s="173"/>
      <c r="K726" s="175">
        <v>10.395</v>
      </c>
      <c r="L726" s="173"/>
      <c r="M726" s="173"/>
      <c r="N726" s="173"/>
      <c r="O726" s="173"/>
      <c r="P726" s="173"/>
      <c r="Q726" s="173"/>
      <c r="R726" s="176"/>
      <c r="T726" s="177"/>
      <c r="U726" s="173"/>
      <c r="V726" s="173"/>
      <c r="W726" s="173"/>
      <c r="X726" s="173"/>
      <c r="Y726" s="173"/>
      <c r="Z726" s="173"/>
      <c r="AA726" s="178"/>
      <c r="AT726" s="179" t="s">
        <v>166</v>
      </c>
      <c r="AU726" s="179" t="s">
        <v>99</v>
      </c>
      <c r="AV726" s="10" t="s">
        <v>99</v>
      </c>
      <c r="AW726" s="10" t="s">
        <v>35</v>
      </c>
      <c r="AX726" s="10" t="s">
        <v>83</v>
      </c>
      <c r="AY726" s="179" t="s">
        <v>158</v>
      </c>
    </row>
    <row r="727" spans="2:65" s="1" customFormat="1" ht="25.5" customHeight="1">
      <c r="B727" s="38"/>
      <c r="C727" s="165" t="s">
        <v>1208</v>
      </c>
      <c r="D727" s="165" t="s">
        <v>159</v>
      </c>
      <c r="E727" s="166" t="s">
        <v>1209</v>
      </c>
      <c r="F727" s="272" t="s">
        <v>1210</v>
      </c>
      <c r="G727" s="272"/>
      <c r="H727" s="272"/>
      <c r="I727" s="272"/>
      <c r="J727" s="167" t="s">
        <v>296</v>
      </c>
      <c r="K727" s="168">
        <v>5.4</v>
      </c>
      <c r="L727" s="273">
        <v>0</v>
      </c>
      <c r="M727" s="274"/>
      <c r="N727" s="275">
        <f>ROUND(L727*K727,2)</f>
        <v>0</v>
      </c>
      <c r="O727" s="275"/>
      <c r="P727" s="275"/>
      <c r="Q727" s="275"/>
      <c r="R727" s="40"/>
      <c r="T727" s="169" t="s">
        <v>22</v>
      </c>
      <c r="U727" s="47" t="s">
        <v>43</v>
      </c>
      <c r="V727" s="39"/>
      <c r="W727" s="170">
        <f>V727*K727</f>
        <v>0</v>
      </c>
      <c r="X727" s="170">
        <v>1.67E-3</v>
      </c>
      <c r="Y727" s="170">
        <f>X727*K727</f>
        <v>9.018E-3</v>
      </c>
      <c r="Z727" s="170">
        <v>0</v>
      </c>
      <c r="AA727" s="171">
        <f>Z727*K727</f>
        <v>0</v>
      </c>
      <c r="AR727" s="22" t="s">
        <v>233</v>
      </c>
      <c r="AT727" s="22" t="s">
        <v>159</v>
      </c>
      <c r="AU727" s="22" t="s">
        <v>99</v>
      </c>
      <c r="AY727" s="22" t="s">
        <v>158</v>
      </c>
      <c r="BE727" s="108">
        <f>IF(U727="základní",N727,0)</f>
        <v>0</v>
      </c>
      <c r="BF727" s="108">
        <f>IF(U727="snížená",N727,0)</f>
        <v>0</v>
      </c>
      <c r="BG727" s="108">
        <f>IF(U727="zákl. přenesená",N727,0)</f>
        <v>0</v>
      </c>
      <c r="BH727" s="108">
        <f>IF(U727="sníž. přenesená",N727,0)</f>
        <v>0</v>
      </c>
      <c r="BI727" s="108">
        <f>IF(U727="nulová",N727,0)</f>
        <v>0</v>
      </c>
      <c r="BJ727" s="22" t="s">
        <v>83</v>
      </c>
      <c r="BK727" s="108">
        <f>ROUND(L727*K727,2)</f>
        <v>0</v>
      </c>
      <c r="BL727" s="22" t="s">
        <v>233</v>
      </c>
      <c r="BM727" s="22" t="s">
        <v>1211</v>
      </c>
    </row>
    <row r="728" spans="2:65" s="12" customFormat="1" ht="16.5" customHeight="1">
      <c r="B728" s="188"/>
      <c r="C728" s="189"/>
      <c r="D728" s="189"/>
      <c r="E728" s="190" t="s">
        <v>22</v>
      </c>
      <c r="F728" s="282" t="s">
        <v>1212</v>
      </c>
      <c r="G728" s="283"/>
      <c r="H728" s="283"/>
      <c r="I728" s="283"/>
      <c r="J728" s="189"/>
      <c r="K728" s="190" t="s">
        <v>22</v>
      </c>
      <c r="L728" s="189"/>
      <c r="M728" s="189"/>
      <c r="N728" s="189"/>
      <c r="O728" s="189"/>
      <c r="P728" s="189"/>
      <c r="Q728" s="189"/>
      <c r="R728" s="191"/>
      <c r="T728" s="192"/>
      <c r="U728" s="189"/>
      <c r="V728" s="189"/>
      <c r="W728" s="189"/>
      <c r="X728" s="189"/>
      <c r="Y728" s="189"/>
      <c r="Z728" s="189"/>
      <c r="AA728" s="193"/>
      <c r="AT728" s="194" t="s">
        <v>166</v>
      </c>
      <c r="AU728" s="194" t="s">
        <v>99</v>
      </c>
      <c r="AV728" s="12" t="s">
        <v>83</v>
      </c>
      <c r="AW728" s="12" t="s">
        <v>35</v>
      </c>
      <c r="AX728" s="12" t="s">
        <v>78</v>
      </c>
      <c r="AY728" s="194" t="s">
        <v>158</v>
      </c>
    </row>
    <row r="729" spans="2:65" s="10" customFormat="1" ht="16.5" customHeight="1">
      <c r="B729" s="172"/>
      <c r="C729" s="173"/>
      <c r="D729" s="173"/>
      <c r="E729" s="174" t="s">
        <v>22</v>
      </c>
      <c r="F729" s="278" t="s">
        <v>1213</v>
      </c>
      <c r="G729" s="279"/>
      <c r="H729" s="279"/>
      <c r="I729" s="279"/>
      <c r="J729" s="173"/>
      <c r="K729" s="175">
        <v>5.4</v>
      </c>
      <c r="L729" s="173"/>
      <c r="M729" s="173"/>
      <c r="N729" s="173"/>
      <c r="O729" s="173"/>
      <c r="P729" s="173"/>
      <c r="Q729" s="173"/>
      <c r="R729" s="176"/>
      <c r="T729" s="177"/>
      <c r="U729" s="173"/>
      <c r="V729" s="173"/>
      <c r="W729" s="173"/>
      <c r="X729" s="173"/>
      <c r="Y729" s="173"/>
      <c r="Z729" s="173"/>
      <c r="AA729" s="178"/>
      <c r="AT729" s="179" t="s">
        <v>166</v>
      </c>
      <c r="AU729" s="179" t="s">
        <v>99</v>
      </c>
      <c r="AV729" s="10" t="s">
        <v>99</v>
      </c>
      <c r="AW729" s="10" t="s">
        <v>35</v>
      </c>
      <c r="AX729" s="10" t="s">
        <v>83</v>
      </c>
      <c r="AY729" s="179" t="s">
        <v>158</v>
      </c>
    </row>
    <row r="730" spans="2:65" s="1" customFormat="1" ht="38.25" customHeight="1">
      <c r="B730" s="38"/>
      <c r="C730" s="165" t="s">
        <v>1214</v>
      </c>
      <c r="D730" s="165" t="s">
        <v>159</v>
      </c>
      <c r="E730" s="166" t="s">
        <v>1215</v>
      </c>
      <c r="F730" s="272" t="s">
        <v>1216</v>
      </c>
      <c r="G730" s="272"/>
      <c r="H730" s="272"/>
      <c r="I730" s="272"/>
      <c r="J730" s="167" t="s">
        <v>296</v>
      </c>
      <c r="K730" s="168">
        <v>5.0999999999999996</v>
      </c>
      <c r="L730" s="273">
        <v>0</v>
      </c>
      <c r="M730" s="274"/>
      <c r="N730" s="275">
        <f>ROUND(L730*K730,2)</f>
        <v>0</v>
      </c>
      <c r="O730" s="275"/>
      <c r="P730" s="275"/>
      <c r="Q730" s="275"/>
      <c r="R730" s="40"/>
      <c r="T730" s="169" t="s">
        <v>22</v>
      </c>
      <c r="U730" s="47" t="s">
        <v>43</v>
      </c>
      <c r="V730" s="39"/>
      <c r="W730" s="170">
        <f>V730*K730</f>
        <v>0</v>
      </c>
      <c r="X730" s="170">
        <v>2.2200000000000002E-3</v>
      </c>
      <c r="Y730" s="170">
        <f>X730*K730</f>
        <v>1.1322E-2</v>
      </c>
      <c r="Z730" s="170">
        <v>0</v>
      </c>
      <c r="AA730" s="171">
        <f>Z730*K730</f>
        <v>0</v>
      </c>
      <c r="AR730" s="22" t="s">
        <v>233</v>
      </c>
      <c r="AT730" s="22" t="s">
        <v>159</v>
      </c>
      <c r="AU730" s="22" t="s">
        <v>99</v>
      </c>
      <c r="AY730" s="22" t="s">
        <v>158</v>
      </c>
      <c r="BE730" s="108">
        <f>IF(U730="základní",N730,0)</f>
        <v>0</v>
      </c>
      <c r="BF730" s="108">
        <f>IF(U730="snížená",N730,0)</f>
        <v>0</v>
      </c>
      <c r="BG730" s="108">
        <f>IF(U730="zákl. přenesená",N730,0)</f>
        <v>0</v>
      </c>
      <c r="BH730" s="108">
        <f>IF(U730="sníž. přenesená",N730,0)</f>
        <v>0</v>
      </c>
      <c r="BI730" s="108">
        <f>IF(U730="nulová",N730,0)</f>
        <v>0</v>
      </c>
      <c r="BJ730" s="22" t="s">
        <v>83</v>
      </c>
      <c r="BK730" s="108">
        <f>ROUND(L730*K730,2)</f>
        <v>0</v>
      </c>
      <c r="BL730" s="22" t="s">
        <v>233</v>
      </c>
      <c r="BM730" s="22" t="s">
        <v>1217</v>
      </c>
    </row>
    <row r="731" spans="2:65" s="12" customFormat="1" ht="16.5" customHeight="1">
      <c r="B731" s="188"/>
      <c r="C731" s="189"/>
      <c r="D731" s="189"/>
      <c r="E731" s="190" t="s">
        <v>22</v>
      </c>
      <c r="F731" s="282" t="s">
        <v>1218</v>
      </c>
      <c r="G731" s="283"/>
      <c r="H731" s="283"/>
      <c r="I731" s="283"/>
      <c r="J731" s="189"/>
      <c r="K731" s="190" t="s">
        <v>22</v>
      </c>
      <c r="L731" s="189"/>
      <c r="M731" s="189"/>
      <c r="N731" s="189"/>
      <c r="O731" s="189"/>
      <c r="P731" s="189"/>
      <c r="Q731" s="189"/>
      <c r="R731" s="191"/>
      <c r="T731" s="192"/>
      <c r="U731" s="189"/>
      <c r="V731" s="189"/>
      <c r="W731" s="189"/>
      <c r="X731" s="189"/>
      <c r="Y731" s="189"/>
      <c r="Z731" s="189"/>
      <c r="AA731" s="193"/>
      <c r="AT731" s="194" t="s">
        <v>166</v>
      </c>
      <c r="AU731" s="194" t="s">
        <v>99</v>
      </c>
      <c r="AV731" s="12" t="s">
        <v>83</v>
      </c>
      <c r="AW731" s="12" t="s">
        <v>35</v>
      </c>
      <c r="AX731" s="12" t="s">
        <v>78</v>
      </c>
      <c r="AY731" s="194" t="s">
        <v>158</v>
      </c>
    </row>
    <row r="732" spans="2:65" s="12" customFormat="1" ht="16.5" customHeight="1">
      <c r="B732" s="188"/>
      <c r="C732" s="189"/>
      <c r="D732" s="189"/>
      <c r="E732" s="190" t="s">
        <v>22</v>
      </c>
      <c r="F732" s="284" t="s">
        <v>1219</v>
      </c>
      <c r="G732" s="285"/>
      <c r="H732" s="285"/>
      <c r="I732" s="285"/>
      <c r="J732" s="189"/>
      <c r="K732" s="190" t="s">
        <v>22</v>
      </c>
      <c r="L732" s="189"/>
      <c r="M732" s="189"/>
      <c r="N732" s="189"/>
      <c r="O732" s="189"/>
      <c r="P732" s="189"/>
      <c r="Q732" s="189"/>
      <c r="R732" s="191"/>
      <c r="T732" s="192"/>
      <c r="U732" s="189"/>
      <c r="V732" s="189"/>
      <c r="W732" s="189"/>
      <c r="X732" s="189"/>
      <c r="Y732" s="189"/>
      <c r="Z732" s="189"/>
      <c r="AA732" s="193"/>
      <c r="AT732" s="194" t="s">
        <v>166</v>
      </c>
      <c r="AU732" s="194" t="s">
        <v>99</v>
      </c>
      <c r="AV732" s="12" t="s">
        <v>83</v>
      </c>
      <c r="AW732" s="12" t="s">
        <v>35</v>
      </c>
      <c r="AX732" s="12" t="s">
        <v>78</v>
      </c>
      <c r="AY732" s="194" t="s">
        <v>158</v>
      </c>
    </row>
    <row r="733" spans="2:65" s="10" customFormat="1" ht="16.5" customHeight="1">
      <c r="B733" s="172"/>
      <c r="C733" s="173"/>
      <c r="D733" s="173"/>
      <c r="E733" s="174" t="s">
        <v>22</v>
      </c>
      <c r="F733" s="278" t="s">
        <v>1220</v>
      </c>
      <c r="G733" s="279"/>
      <c r="H733" s="279"/>
      <c r="I733" s="279"/>
      <c r="J733" s="173"/>
      <c r="K733" s="175">
        <v>1.55</v>
      </c>
      <c r="L733" s="173"/>
      <c r="M733" s="173"/>
      <c r="N733" s="173"/>
      <c r="O733" s="173"/>
      <c r="P733" s="173"/>
      <c r="Q733" s="173"/>
      <c r="R733" s="176"/>
      <c r="T733" s="177"/>
      <c r="U733" s="173"/>
      <c r="V733" s="173"/>
      <c r="W733" s="173"/>
      <c r="X733" s="173"/>
      <c r="Y733" s="173"/>
      <c r="Z733" s="173"/>
      <c r="AA733" s="178"/>
      <c r="AT733" s="179" t="s">
        <v>166</v>
      </c>
      <c r="AU733" s="179" t="s">
        <v>99</v>
      </c>
      <c r="AV733" s="10" t="s">
        <v>99</v>
      </c>
      <c r="AW733" s="10" t="s">
        <v>35</v>
      </c>
      <c r="AX733" s="10" t="s">
        <v>78</v>
      </c>
      <c r="AY733" s="179" t="s">
        <v>158</v>
      </c>
    </row>
    <row r="734" spans="2:65" s="12" customFormat="1" ht="16.5" customHeight="1">
      <c r="B734" s="188"/>
      <c r="C734" s="189"/>
      <c r="D734" s="189"/>
      <c r="E734" s="190" t="s">
        <v>22</v>
      </c>
      <c r="F734" s="284" t="s">
        <v>1221</v>
      </c>
      <c r="G734" s="285"/>
      <c r="H734" s="285"/>
      <c r="I734" s="285"/>
      <c r="J734" s="189"/>
      <c r="K734" s="190" t="s">
        <v>22</v>
      </c>
      <c r="L734" s="189"/>
      <c r="M734" s="189"/>
      <c r="N734" s="189"/>
      <c r="O734" s="189"/>
      <c r="P734" s="189"/>
      <c r="Q734" s="189"/>
      <c r="R734" s="191"/>
      <c r="T734" s="192"/>
      <c r="U734" s="189"/>
      <c r="V734" s="189"/>
      <c r="W734" s="189"/>
      <c r="X734" s="189"/>
      <c r="Y734" s="189"/>
      <c r="Z734" s="189"/>
      <c r="AA734" s="193"/>
      <c r="AT734" s="194" t="s">
        <v>166</v>
      </c>
      <c r="AU734" s="194" t="s">
        <v>99</v>
      </c>
      <c r="AV734" s="12" t="s">
        <v>83</v>
      </c>
      <c r="AW734" s="12" t="s">
        <v>35</v>
      </c>
      <c r="AX734" s="12" t="s">
        <v>78</v>
      </c>
      <c r="AY734" s="194" t="s">
        <v>158</v>
      </c>
    </row>
    <row r="735" spans="2:65" s="10" customFormat="1" ht="16.5" customHeight="1">
      <c r="B735" s="172"/>
      <c r="C735" s="173"/>
      <c r="D735" s="173"/>
      <c r="E735" s="174" t="s">
        <v>22</v>
      </c>
      <c r="F735" s="278" t="s">
        <v>1222</v>
      </c>
      <c r="G735" s="279"/>
      <c r="H735" s="279"/>
      <c r="I735" s="279"/>
      <c r="J735" s="173"/>
      <c r="K735" s="175">
        <v>1.65</v>
      </c>
      <c r="L735" s="173"/>
      <c r="M735" s="173"/>
      <c r="N735" s="173"/>
      <c r="O735" s="173"/>
      <c r="P735" s="173"/>
      <c r="Q735" s="173"/>
      <c r="R735" s="176"/>
      <c r="T735" s="177"/>
      <c r="U735" s="173"/>
      <c r="V735" s="173"/>
      <c r="W735" s="173"/>
      <c r="X735" s="173"/>
      <c r="Y735" s="173"/>
      <c r="Z735" s="173"/>
      <c r="AA735" s="178"/>
      <c r="AT735" s="179" t="s">
        <v>166</v>
      </c>
      <c r="AU735" s="179" t="s">
        <v>99</v>
      </c>
      <c r="AV735" s="10" t="s">
        <v>99</v>
      </c>
      <c r="AW735" s="10" t="s">
        <v>35</v>
      </c>
      <c r="AX735" s="10" t="s">
        <v>78</v>
      </c>
      <c r="AY735" s="179" t="s">
        <v>158</v>
      </c>
    </row>
    <row r="736" spans="2:65" s="12" customFormat="1" ht="16.5" customHeight="1">
      <c r="B736" s="188"/>
      <c r="C736" s="189"/>
      <c r="D736" s="189"/>
      <c r="E736" s="190" t="s">
        <v>22</v>
      </c>
      <c r="F736" s="284" t="s">
        <v>1223</v>
      </c>
      <c r="G736" s="285"/>
      <c r="H736" s="285"/>
      <c r="I736" s="285"/>
      <c r="J736" s="189"/>
      <c r="K736" s="190" t="s">
        <v>22</v>
      </c>
      <c r="L736" s="189"/>
      <c r="M736" s="189"/>
      <c r="N736" s="189"/>
      <c r="O736" s="189"/>
      <c r="P736" s="189"/>
      <c r="Q736" s="189"/>
      <c r="R736" s="191"/>
      <c r="T736" s="192"/>
      <c r="U736" s="189"/>
      <c r="V736" s="189"/>
      <c r="W736" s="189"/>
      <c r="X736" s="189"/>
      <c r="Y736" s="189"/>
      <c r="Z736" s="189"/>
      <c r="AA736" s="193"/>
      <c r="AT736" s="194" t="s">
        <v>166</v>
      </c>
      <c r="AU736" s="194" t="s">
        <v>99</v>
      </c>
      <c r="AV736" s="12" t="s">
        <v>83</v>
      </c>
      <c r="AW736" s="12" t="s">
        <v>35</v>
      </c>
      <c r="AX736" s="12" t="s">
        <v>78</v>
      </c>
      <c r="AY736" s="194" t="s">
        <v>158</v>
      </c>
    </row>
    <row r="737" spans="2:65" s="10" customFormat="1" ht="16.5" customHeight="1">
      <c r="B737" s="172"/>
      <c r="C737" s="173"/>
      <c r="D737" s="173"/>
      <c r="E737" s="174" t="s">
        <v>22</v>
      </c>
      <c r="F737" s="278" t="s">
        <v>1224</v>
      </c>
      <c r="G737" s="279"/>
      <c r="H737" s="279"/>
      <c r="I737" s="279"/>
      <c r="J737" s="173"/>
      <c r="K737" s="175">
        <v>1.9</v>
      </c>
      <c r="L737" s="173"/>
      <c r="M737" s="173"/>
      <c r="N737" s="173"/>
      <c r="O737" s="173"/>
      <c r="P737" s="173"/>
      <c r="Q737" s="173"/>
      <c r="R737" s="176"/>
      <c r="T737" s="177"/>
      <c r="U737" s="173"/>
      <c r="V737" s="173"/>
      <c r="W737" s="173"/>
      <c r="X737" s="173"/>
      <c r="Y737" s="173"/>
      <c r="Z737" s="173"/>
      <c r="AA737" s="178"/>
      <c r="AT737" s="179" t="s">
        <v>166</v>
      </c>
      <c r="AU737" s="179" t="s">
        <v>99</v>
      </c>
      <c r="AV737" s="10" t="s">
        <v>99</v>
      </c>
      <c r="AW737" s="10" t="s">
        <v>35</v>
      </c>
      <c r="AX737" s="10" t="s">
        <v>78</v>
      </c>
      <c r="AY737" s="179" t="s">
        <v>158</v>
      </c>
    </row>
    <row r="738" spans="2:65" s="11" customFormat="1" ht="16.5" customHeight="1">
      <c r="B738" s="180"/>
      <c r="C738" s="181"/>
      <c r="D738" s="181"/>
      <c r="E738" s="182" t="s">
        <v>22</v>
      </c>
      <c r="F738" s="280" t="s">
        <v>168</v>
      </c>
      <c r="G738" s="281"/>
      <c r="H738" s="281"/>
      <c r="I738" s="281"/>
      <c r="J738" s="181"/>
      <c r="K738" s="183">
        <v>5.0999999999999996</v>
      </c>
      <c r="L738" s="181"/>
      <c r="M738" s="181"/>
      <c r="N738" s="181"/>
      <c r="O738" s="181"/>
      <c r="P738" s="181"/>
      <c r="Q738" s="181"/>
      <c r="R738" s="184"/>
      <c r="T738" s="185"/>
      <c r="U738" s="181"/>
      <c r="V738" s="181"/>
      <c r="W738" s="181"/>
      <c r="X738" s="181"/>
      <c r="Y738" s="181"/>
      <c r="Z738" s="181"/>
      <c r="AA738" s="186"/>
      <c r="AT738" s="187" t="s">
        <v>166</v>
      </c>
      <c r="AU738" s="187" t="s">
        <v>99</v>
      </c>
      <c r="AV738" s="11" t="s">
        <v>163</v>
      </c>
      <c r="AW738" s="11" t="s">
        <v>35</v>
      </c>
      <c r="AX738" s="11" t="s">
        <v>83</v>
      </c>
      <c r="AY738" s="187" t="s">
        <v>158</v>
      </c>
    </row>
    <row r="739" spans="2:65" s="1" customFormat="1" ht="38.25" customHeight="1">
      <c r="B739" s="38"/>
      <c r="C739" s="165" t="s">
        <v>1225</v>
      </c>
      <c r="D739" s="165" t="s">
        <v>159</v>
      </c>
      <c r="E739" s="166" t="s">
        <v>1226</v>
      </c>
      <c r="F739" s="272" t="s">
        <v>1227</v>
      </c>
      <c r="G739" s="272"/>
      <c r="H739" s="272"/>
      <c r="I739" s="272"/>
      <c r="J739" s="167" t="s">
        <v>296</v>
      </c>
      <c r="K739" s="168">
        <v>1.1000000000000001</v>
      </c>
      <c r="L739" s="273">
        <v>0</v>
      </c>
      <c r="M739" s="274"/>
      <c r="N739" s="275">
        <f>ROUND(L739*K739,2)</f>
        <v>0</v>
      </c>
      <c r="O739" s="275"/>
      <c r="P739" s="275"/>
      <c r="Q739" s="275"/>
      <c r="R739" s="40"/>
      <c r="T739" s="169" t="s">
        <v>22</v>
      </c>
      <c r="U739" s="47" t="s">
        <v>43</v>
      </c>
      <c r="V739" s="39"/>
      <c r="W739" s="170">
        <f>V739*K739</f>
        <v>0</v>
      </c>
      <c r="X739" s="170">
        <v>3.5200000000000001E-3</v>
      </c>
      <c r="Y739" s="170">
        <f>X739*K739</f>
        <v>3.8720000000000004E-3</v>
      </c>
      <c r="Z739" s="170">
        <v>0</v>
      </c>
      <c r="AA739" s="171">
        <f>Z739*K739</f>
        <v>0</v>
      </c>
      <c r="AR739" s="22" t="s">
        <v>233</v>
      </c>
      <c r="AT739" s="22" t="s">
        <v>159</v>
      </c>
      <c r="AU739" s="22" t="s">
        <v>99</v>
      </c>
      <c r="AY739" s="22" t="s">
        <v>158</v>
      </c>
      <c r="BE739" s="108">
        <f>IF(U739="základní",N739,0)</f>
        <v>0</v>
      </c>
      <c r="BF739" s="108">
        <f>IF(U739="snížená",N739,0)</f>
        <v>0</v>
      </c>
      <c r="BG739" s="108">
        <f>IF(U739="zákl. přenesená",N739,0)</f>
        <v>0</v>
      </c>
      <c r="BH739" s="108">
        <f>IF(U739="sníž. přenesená",N739,0)</f>
        <v>0</v>
      </c>
      <c r="BI739" s="108">
        <f>IF(U739="nulová",N739,0)</f>
        <v>0</v>
      </c>
      <c r="BJ739" s="22" t="s">
        <v>83</v>
      </c>
      <c r="BK739" s="108">
        <f>ROUND(L739*K739,2)</f>
        <v>0</v>
      </c>
      <c r="BL739" s="22" t="s">
        <v>233</v>
      </c>
      <c r="BM739" s="22" t="s">
        <v>1228</v>
      </c>
    </row>
    <row r="740" spans="2:65" s="12" customFormat="1" ht="16.5" customHeight="1">
      <c r="B740" s="188"/>
      <c r="C740" s="189"/>
      <c r="D740" s="189"/>
      <c r="E740" s="190" t="s">
        <v>22</v>
      </c>
      <c r="F740" s="282" t="s">
        <v>1218</v>
      </c>
      <c r="G740" s="283"/>
      <c r="H740" s="283"/>
      <c r="I740" s="283"/>
      <c r="J740" s="189"/>
      <c r="K740" s="190" t="s">
        <v>22</v>
      </c>
      <c r="L740" s="189"/>
      <c r="M740" s="189"/>
      <c r="N740" s="189"/>
      <c r="O740" s="189"/>
      <c r="P740" s="189"/>
      <c r="Q740" s="189"/>
      <c r="R740" s="191"/>
      <c r="T740" s="192"/>
      <c r="U740" s="189"/>
      <c r="V740" s="189"/>
      <c r="W740" s="189"/>
      <c r="X740" s="189"/>
      <c r="Y740" s="189"/>
      <c r="Z740" s="189"/>
      <c r="AA740" s="193"/>
      <c r="AT740" s="194" t="s">
        <v>166</v>
      </c>
      <c r="AU740" s="194" t="s">
        <v>99</v>
      </c>
      <c r="AV740" s="12" t="s">
        <v>83</v>
      </c>
      <c r="AW740" s="12" t="s">
        <v>35</v>
      </c>
      <c r="AX740" s="12" t="s">
        <v>78</v>
      </c>
      <c r="AY740" s="194" t="s">
        <v>158</v>
      </c>
    </row>
    <row r="741" spans="2:65" s="12" customFormat="1" ht="16.5" customHeight="1">
      <c r="B741" s="188"/>
      <c r="C741" s="189"/>
      <c r="D741" s="189"/>
      <c r="E741" s="190" t="s">
        <v>22</v>
      </c>
      <c r="F741" s="284" t="s">
        <v>1229</v>
      </c>
      <c r="G741" s="285"/>
      <c r="H741" s="285"/>
      <c r="I741" s="285"/>
      <c r="J741" s="189"/>
      <c r="K741" s="190" t="s">
        <v>22</v>
      </c>
      <c r="L741" s="189"/>
      <c r="M741" s="189"/>
      <c r="N741" s="189"/>
      <c r="O741" s="189"/>
      <c r="P741" s="189"/>
      <c r="Q741" s="189"/>
      <c r="R741" s="191"/>
      <c r="T741" s="192"/>
      <c r="U741" s="189"/>
      <c r="V741" s="189"/>
      <c r="W741" s="189"/>
      <c r="X741" s="189"/>
      <c r="Y741" s="189"/>
      <c r="Z741" s="189"/>
      <c r="AA741" s="193"/>
      <c r="AT741" s="194" t="s">
        <v>166</v>
      </c>
      <c r="AU741" s="194" t="s">
        <v>99</v>
      </c>
      <c r="AV741" s="12" t="s">
        <v>83</v>
      </c>
      <c r="AW741" s="12" t="s">
        <v>35</v>
      </c>
      <c r="AX741" s="12" t="s">
        <v>78</v>
      </c>
      <c r="AY741" s="194" t="s">
        <v>158</v>
      </c>
    </row>
    <row r="742" spans="2:65" s="10" customFormat="1" ht="16.5" customHeight="1">
      <c r="B742" s="172"/>
      <c r="C742" s="173"/>
      <c r="D742" s="173"/>
      <c r="E742" s="174" t="s">
        <v>22</v>
      </c>
      <c r="F742" s="278" t="s">
        <v>1230</v>
      </c>
      <c r="G742" s="279"/>
      <c r="H742" s="279"/>
      <c r="I742" s="279"/>
      <c r="J742" s="173"/>
      <c r="K742" s="175">
        <v>1.1000000000000001</v>
      </c>
      <c r="L742" s="173"/>
      <c r="M742" s="173"/>
      <c r="N742" s="173"/>
      <c r="O742" s="173"/>
      <c r="P742" s="173"/>
      <c r="Q742" s="173"/>
      <c r="R742" s="176"/>
      <c r="T742" s="177"/>
      <c r="U742" s="173"/>
      <c r="V742" s="173"/>
      <c r="W742" s="173"/>
      <c r="X742" s="173"/>
      <c r="Y742" s="173"/>
      <c r="Z742" s="173"/>
      <c r="AA742" s="178"/>
      <c r="AT742" s="179" t="s">
        <v>166</v>
      </c>
      <c r="AU742" s="179" t="s">
        <v>99</v>
      </c>
      <c r="AV742" s="10" t="s">
        <v>99</v>
      </c>
      <c r="AW742" s="10" t="s">
        <v>35</v>
      </c>
      <c r="AX742" s="10" t="s">
        <v>83</v>
      </c>
      <c r="AY742" s="179" t="s">
        <v>158</v>
      </c>
    </row>
    <row r="743" spans="2:65" s="1" customFormat="1" ht="38.25" customHeight="1">
      <c r="B743" s="38"/>
      <c r="C743" s="165" t="s">
        <v>1231</v>
      </c>
      <c r="D743" s="165" t="s">
        <v>159</v>
      </c>
      <c r="E743" s="166" t="s">
        <v>1232</v>
      </c>
      <c r="F743" s="272" t="s">
        <v>1233</v>
      </c>
      <c r="G743" s="272"/>
      <c r="H743" s="272"/>
      <c r="I743" s="272"/>
      <c r="J743" s="167" t="s">
        <v>296</v>
      </c>
      <c r="K743" s="168">
        <v>2</v>
      </c>
      <c r="L743" s="273">
        <v>0</v>
      </c>
      <c r="M743" s="274"/>
      <c r="N743" s="275">
        <f>ROUND(L743*K743,2)</f>
        <v>0</v>
      </c>
      <c r="O743" s="275"/>
      <c r="P743" s="275"/>
      <c r="Q743" s="275"/>
      <c r="R743" s="40"/>
      <c r="T743" s="169" t="s">
        <v>22</v>
      </c>
      <c r="U743" s="47" t="s">
        <v>43</v>
      </c>
      <c r="V743" s="39"/>
      <c r="W743" s="170">
        <f>V743*K743</f>
        <v>0</v>
      </c>
      <c r="X743" s="170">
        <v>4.3800000000000002E-3</v>
      </c>
      <c r="Y743" s="170">
        <f>X743*K743</f>
        <v>8.7600000000000004E-3</v>
      </c>
      <c r="Z743" s="170">
        <v>0</v>
      </c>
      <c r="AA743" s="171">
        <f>Z743*K743</f>
        <v>0</v>
      </c>
      <c r="AR743" s="22" t="s">
        <v>233</v>
      </c>
      <c r="AT743" s="22" t="s">
        <v>159</v>
      </c>
      <c r="AU743" s="22" t="s">
        <v>99</v>
      </c>
      <c r="AY743" s="22" t="s">
        <v>158</v>
      </c>
      <c r="BE743" s="108">
        <f>IF(U743="základní",N743,0)</f>
        <v>0</v>
      </c>
      <c r="BF743" s="108">
        <f>IF(U743="snížená",N743,0)</f>
        <v>0</v>
      </c>
      <c r="BG743" s="108">
        <f>IF(U743="zákl. přenesená",N743,0)</f>
        <v>0</v>
      </c>
      <c r="BH743" s="108">
        <f>IF(U743="sníž. přenesená",N743,0)</f>
        <v>0</v>
      </c>
      <c r="BI743" s="108">
        <f>IF(U743="nulová",N743,0)</f>
        <v>0</v>
      </c>
      <c r="BJ743" s="22" t="s">
        <v>83</v>
      </c>
      <c r="BK743" s="108">
        <f>ROUND(L743*K743,2)</f>
        <v>0</v>
      </c>
      <c r="BL743" s="22" t="s">
        <v>233</v>
      </c>
      <c r="BM743" s="22" t="s">
        <v>1234</v>
      </c>
    </row>
    <row r="744" spans="2:65" s="12" customFormat="1" ht="16.5" customHeight="1">
      <c r="B744" s="188"/>
      <c r="C744" s="189"/>
      <c r="D744" s="189"/>
      <c r="E744" s="190" t="s">
        <v>22</v>
      </c>
      <c r="F744" s="282" t="s">
        <v>1235</v>
      </c>
      <c r="G744" s="283"/>
      <c r="H744" s="283"/>
      <c r="I744" s="283"/>
      <c r="J744" s="189"/>
      <c r="K744" s="190" t="s">
        <v>22</v>
      </c>
      <c r="L744" s="189"/>
      <c r="M744" s="189"/>
      <c r="N744" s="189"/>
      <c r="O744" s="189"/>
      <c r="P744" s="189"/>
      <c r="Q744" s="189"/>
      <c r="R744" s="191"/>
      <c r="T744" s="192"/>
      <c r="U744" s="189"/>
      <c r="V744" s="189"/>
      <c r="W744" s="189"/>
      <c r="X744" s="189"/>
      <c r="Y744" s="189"/>
      <c r="Z744" s="189"/>
      <c r="AA744" s="193"/>
      <c r="AT744" s="194" t="s">
        <v>166</v>
      </c>
      <c r="AU744" s="194" t="s">
        <v>99</v>
      </c>
      <c r="AV744" s="12" t="s">
        <v>83</v>
      </c>
      <c r="AW744" s="12" t="s">
        <v>35</v>
      </c>
      <c r="AX744" s="12" t="s">
        <v>78</v>
      </c>
      <c r="AY744" s="194" t="s">
        <v>158</v>
      </c>
    </row>
    <row r="745" spans="2:65" s="10" customFormat="1" ht="16.5" customHeight="1">
      <c r="B745" s="172"/>
      <c r="C745" s="173"/>
      <c r="D745" s="173"/>
      <c r="E745" s="174" t="s">
        <v>22</v>
      </c>
      <c r="F745" s="278" t="s">
        <v>99</v>
      </c>
      <c r="G745" s="279"/>
      <c r="H745" s="279"/>
      <c r="I745" s="279"/>
      <c r="J745" s="173"/>
      <c r="K745" s="175">
        <v>2</v>
      </c>
      <c r="L745" s="173"/>
      <c r="M745" s="173"/>
      <c r="N745" s="173"/>
      <c r="O745" s="173"/>
      <c r="P745" s="173"/>
      <c r="Q745" s="173"/>
      <c r="R745" s="176"/>
      <c r="T745" s="177"/>
      <c r="U745" s="173"/>
      <c r="V745" s="173"/>
      <c r="W745" s="173"/>
      <c r="X745" s="173"/>
      <c r="Y745" s="173"/>
      <c r="Z745" s="173"/>
      <c r="AA745" s="178"/>
      <c r="AT745" s="179" t="s">
        <v>166</v>
      </c>
      <c r="AU745" s="179" t="s">
        <v>99</v>
      </c>
      <c r="AV745" s="10" t="s">
        <v>99</v>
      </c>
      <c r="AW745" s="10" t="s">
        <v>35</v>
      </c>
      <c r="AX745" s="10" t="s">
        <v>83</v>
      </c>
      <c r="AY745" s="179" t="s">
        <v>158</v>
      </c>
    </row>
    <row r="746" spans="2:65" s="1" customFormat="1" ht="25.5" customHeight="1">
      <c r="B746" s="38"/>
      <c r="C746" s="165" t="s">
        <v>1236</v>
      </c>
      <c r="D746" s="165" t="s">
        <v>159</v>
      </c>
      <c r="E746" s="166" t="s">
        <v>1237</v>
      </c>
      <c r="F746" s="272" t="s">
        <v>1238</v>
      </c>
      <c r="G746" s="272"/>
      <c r="H746" s="272"/>
      <c r="I746" s="272"/>
      <c r="J746" s="167" t="s">
        <v>296</v>
      </c>
      <c r="K746" s="168">
        <v>15.6</v>
      </c>
      <c r="L746" s="273">
        <v>0</v>
      </c>
      <c r="M746" s="274"/>
      <c r="N746" s="275">
        <f>ROUND(L746*K746,2)</f>
        <v>0</v>
      </c>
      <c r="O746" s="275"/>
      <c r="P746" s="275"/>
      <c r="Q746" s="275"/>
      <c r="R746" s="40"/>
      <c r="T746" s="169" t="s">
        <v>22</v>
      </c>
      <c r="U746" s="47" t="s">
        <v>43</v>
      </c>
      <c r="V746" s="39"/>
      <c r="W746" s="170">
        <f>V746*K746</f>
        <v>0</v>
      </c>
      <c r="X746" s="170">
        <v>1.92E-3</v>
      </c>
      <c r="Y746" s="170">
        <f>X746*K746</f>
        <v>2.9951999999999999E-2</v>
      </c>
      <c r="Z746" s="170">
        <v>0</v>
      </c>
      <c r="AA746" s="171">
        <f>Z746*K746</f>
        <v>0</v>
      </c>
      <c r="AR746" s="22" t="s">
        <v>233</v>
      </c>
      <c r="AT746" s="22" t="s">
        <v>159</v>
      </c>
      <c r="AU746" s="22" t="s">
        <v>99</v>
      </c>
      <c r="AY746" s="22" t="s">
        <v>158</v>
      </c>
      <c r="BE746" s="108">
        <f>IF(U746="základní",N746,0)</f>
        <v>0</v>
      </c>
      <c r="BF746" s="108">
        <f>IF(U746="snížená",N746,0)</f>
        <v>0</v>
      </c>
      <c r="BG746" s="108">
        <f>IF(U746="zákl. přenesená",N746,0)</f>
        <v>0</v>
      </c>
      <c r="BH746" s="108">
        <f>IF(U746="sníž. přenesená",N746,0)</f>
        <v>0</v>
      </c>
      <c r="BI746" s="108">
        <f>IF(U746="nulová",N746,0)</f>
        <v>0</v>
      </c>
      <c r="BJ746" s="22" t="s">
        <v>83</v>
      </c>
      <c r="BK746" s="108">
        <f>ROUND(L746*K746,2)</f>
        <v>0</v>
      </c>
      <c r="BL746" s="22" t="s">
        <v>233</v>
      </c>
      <c r="BM746" s="22" t="s">
        <v>1239</v>
      </c>
    </row>
    <row r="747" spans="2:65" s="12" customFormat="1" ht="16.5" customHeight="1">
      <c r="B747" s="188"/>
      <c r="C747" s="189"/>
      <c r="D747" s="189"/>
      <c r="E747" s="190" t="s">
        <v>22</v>
      </c>
      <c r="F747" s="282" t="s">
        <v>1240</v>
      </c>
      <c r="G747" s="283"/>
      <c r="H747" s="283"/>
      <c r="I747" s="283"/>
      <c r="J747" s="189"/>
      <c r="K747" s="190" t="s">
        <v>22</v>
      </c>
      <c r="L747" s="189"/>
      <c r="M747" s="189"/>
      <c r="N747" s="189"/>
      <c r="O747" s="189"/>
      <c r="P747" s="189"/>
      <c r="Q747" s="189"/>
      <c r="R747" s="191"/>
      <c r="T747" s="192"/>
      <c r="U747" s="189"/>
      <c r="V747" s="189"/>
      <c r="W747" s="189"/>
      <c r="X747" s="189"/>
      <c r="Y747" s="189"/>
      <c r="Z747" s="189"/>
      <c r="AA747" s="193"/>
      <c r="AT747" s="194" t="s">
        <v>166</v>
      </c>
      <c r="AU747" s="194" t="s">
        <v>99</v>
      </c>
      <c r="AV747" s="12" t="s">
        <v>83</v>
      </c>
      <c r="AW747" s="12" t="s">
        <v>35</v>
      </c>
      <c r="AX747" s="12" t="s">
        <v>78</v>
      </c>
      <c r="AY747" s="194" t="s">
        <v>158</v>
      </c>
    </row>
    <row r="748" spans="2:65" s="10" customFormat="1" ht="16.5" customHeight="1">
      <c r="B748" s="172"/>
      <c r="C748" s="173"/>
      <c r="D748" s="173"/>
      <c r="E748" s="174" t="s">
        <v>22</v>
      </c>
      <c r="F748" s="278" t="s">
        <v>1241</v>
      </c>
      <c r="G748" s="279"/>
      <c r="H748" s="279"/>
      <c r="I748" s="279"/>
      <c r="J748" s="173"/>
      <c r="K748" s="175">
        <v>15.6</v>
      </c>
      <c r="L748" s="173"/>
      <c r="M748" s="173"/>
      <c r="N748" s="173"/>
      <c r="O748" s="173"/>
      <c r="P748" s="173"/>
      <c r="Q748" s="173"/>
      <c r="R748" s="176"/>
      <c r="T748" s="177"/>
      <c r="U748" s="173"/>
      <c r="V748" s="173"/>
      <c r="W748" s="173"/>
      <c r="X748" s="173"/>
      <c r="Y748" s="173"/>
      <c r="Z748" s="173"/>
      <c r="AA748" s="178"/>
      <c r="AT748" s="179" t="s">
        <v>166</v>
      </c>
      <c r="AU748" s="179" t="s">
        <v>99</v>
      </c>
      <c r="AV748" s="10" t="s">
        <v>99</v>
      </c>
      <c r="AW748" s="10" t="s">
        <v>35</v>
      </c>
      <c r="AX748" s="10" t="s">
        <v>83</v>
      </c>
      <c r="AY748" s="179" t="s">
        <v>158</v>
      </c>
    </row>
    <row r="749" spans="2:65" s="1" customFormat="1" ht="38.25" customHeight="1">
      <c r="B749" s="38"/>
      <c r="C749" s="165" t="s">
        <v>1242</v>
      </c>
      <c r="D749" s="165" t="s">
        <v>159</v>
      </c>
      <c r="E749" s="166" t="s">
        <v>1243</v>
      </c>
      <c r="F749" s="272" t="s">
        <v>1244</v>
      </c>
      <c r="G749" s="272"/>
      <c r="H749" s="272"/>
      <c r="I749" s="272"/>
      <c r="J749" s="167" t="s">
        <v>296</v>
      </c>
      <c r="K749" s="168">
        <v>30.1</v>
      </c>
      <c r="L749" s="273">
        <v>0</v>
      </c>
      <c r="M749" s="274"/>
      <c r="N749" s="275">
        <f>ROUND(L749*K749,2)</f>
        <v>0</v>
      </c>
      <c r="O749" s="275"/>
      <c r="P749" s="275"/>
      <c r="Q749" s="275"/>
      <c r="R749" s="40"/>
      <c r="T749" s="169" t="s">
        <v>22</v>
      </c>
      <c r="U749" s="47" t="s">
        <v>43</v>
      </c>
      <c r="V749" s="39"/>
      <c r="W749" s="170">
        <f>V749*K749</f>
        <v>0</v>
      </c>
      <c r="X749" s="170">
        <v>4.79E-3</v>
      </c>
      <c r="Y749" s="170">
        <f>X749*K749</f>
        <v>0.144179</v>
      </c>
      <c r="Z749" s="170">
        <v>0</v>
      </c>
      <c r="AA749" s="171">
        <f>Z749*K749</f>
        <v>0</v>
      </c>
      <c r="AR749" s="22" t="s">
        <v>233</v>
      </c>
      <c r="AT749" s="22" t="s">
        <v>159</v>
      </c>
      <c r="AU749" s="22" t="s">
        <v>99</v>
      </c>
      <c r="AY749" s="22" t="s">
        <v>158</v>
      </c>
      <c r="BE749" s="108">
        <f>IF(U749="základní",N749,0)</f>
        <v>0</v>
      </c>
      <c r="BF749" s="108">
        <f>IF(U749="snížená",N749,0)</f>
        <v>0</v>
      </c>
      <c r="BG749" s="108">
        <f>IF(U749="zákl. přenesená",N749,0)</f>
        <v>0</v>
      </c>
      <c r="BH749" s="108">
        <f>IF(U749="sníž. přenesená",N749,0)</f>
        <v>0</v>
      </c>
      <c r="BI749" s="108">
        <f>IF(U749="nulová",N749,0)</f>
        <v>0</v>
      </c>
      <c r="BJ749" s="22" t="s">
        <v>83</v>
      </c>
      <c r="BK749" s="108">
        <f>ROUND(L749*K749,2)</f>
        <v>0</v>
      </c>
      <c r="BL749" s="22" t="s">
        <v>233</v>
      </c>
      <c r="BM749" s="22" t="s">
        <v>1245</v>
      </c>
    </row>
    <row r="750" spans="2:65" s="12" customFormat="1" ht="16.5" customHeight="1">
      <c r="B750" s="188"/>
      <c r="C750" s="189"/>
      <c r="D750" s="189"/>
      <c r="E750" s="190" t="s">
        <v>22</v>
      </c>
      <c r="F750" s="282" t="s">
        <v>1246</v>
      </c>
      <c r="G750" s="283"/>
      <c r="H750" s="283"/>
      <c r="I750" s="283"/>
      <c r="J750" s="189"/>
      <c r="K750" s="190" t="s">
        <v>22</v>
      </c>
      <c r="L750" s="189"/>
      <c r="M750" s="189"/>
      <c r="N750" s="189"/>
      <c r="O750" s="189"/>
      <c r="P750" s="189"/>
      <c r="Q750" s="189"/>
      <c r="R750" s="191"/>
      <c r="T750" s="192"/>
      <c r="U750" s="189"/>
      <c r="V750" s="189"/>
      <c r="W750" s="189"/>
      <c r="X750" s="189"/>
      <c r="Y750" s="189"/>
      <c r="Z750" s="189"/>
      <c r="AA750" s="193"/>
      <c r="AT750" s="194" t="s">
        <v>166</v>
      </c>
      <c r="AU750" s="194" t="s">
        <v>99</v>
      </c>
      <c r="AV750" s="12" t="s">
        <v>83</v>
      </c>
      <c r="AW750" s="12" t="s">
        <v>35</v>
      </c>
      <c r="AX750" s="12" t="s">
        <v>78</v>
      </c>
      <c r="AY750" s="194" t="s">
        <v>158</v>
      </c>
    </row>
    <row r="751" spans="2:65" s="10" customFormat="1" ht="16.5" customHeight="1">
      <c r="B751" s="172"/>
      <c r="C751" s="173"/>
      <c r="D751" s="173"/>
      <c r="E751" s="174" t="s">
        <v>22</v>
      </c>
      <c r="F751" s="278" t="s">
        <v>1247</v>
      </c>
      <c r="G751" s="279"/>
      <c r="H751" s="279"/>
      <c r="I751" s="279"/>
      <c r="J751" s="173"/>
      <c r="K751" s="175">
        <v>30.1</v>
      </c>
      <c r="L751" s="173"/>
      <c r="M751" s="173"/>
      <c r="N751" s="173"/>
      <c r="O751" s="173"/>
      <c r="P751" s="173"/>
      <c r="Q751" s="173"/>
      <c r="R751" s="176"/>
      <c r="T751" s="177"/>
      <c r="U751" s="173"/>
      <c r="V751" s="173"/>
      <c r="W751" s="173"/>
      <c r="X751" s="173"/>
      <c r="Y751" s="173"/>
      <c r="Z751" s="173"/>
      <c r="AA751" s="178"/>
      <c r="AT751" s="179" t="s">
        <v>166</v>
      </c>
      <c r="AU751" s="179" t="s">
        <v>99</v>
      </c>
      <c r="AV751" s="10" t="s">
        <v>99</v>
      </c>
      <c r="AW751" s="10" t="s">
        <v>35</v>
      </c>
      <c r="AX751" s="10" t="s">
        <v>83</v>
      </c>
      <c r="AY751" s="179" t="s">
        <v>158</v>
      </c>
    </row>
    <row r="752" spans="2:65" s="1" customFormat="1" ht="38.25" customHeight="1">
      <c r="B752" s="38"/>
      <c r="C752" s="165" t="s">
        <v>1248</v>
      </c>
      <c r="D752" s="165" t="s">
        <v>159</v>
      </c>
      <c r="E752" s="166" t="s">
        <v>1249</v>
      </c>
      <c r="F752" s="272" t="s">
        <v>1250</v>
      </c>
      <c r="G752" s="272"/>
      <c r="H752" s="272"/>
      <c r="I752" s="272"/>
      <c r="J752" s="167" t="s">
        <v>296</v>
      </c>
      <c r="K752" s="168">
        <v>2.5</v>
      </c>
      <c r="L752" s="273">
        <v>0</v>
      </c>
      <c r="M752" s="274"/>
      <c r="N752" s="275">
        <f>ROUND(L752*K752,2)</f>
        <v>0</v>
      </c>
      <c r="O752" s="275"/>
      <c r="P752" s="275"/>
      <c r="Q752" s="275"/>
      <c r="R752" s="40"/>
      <c r="T752" s="169" t="s">
        <v>22</v>
      </c>
      <c r="U752" s="47" t="s">
        <v>43</v>
      </c>
      <c r="V752" s="39"/>
      <c r="W752" s="170">
        <f>V752*K752</f>
        <v>0</v>
      </c>
      <c r="X752" s="170">
        <v>1.5100000000000001E-3</v>
      </c>
      <c r="Y752" s="170">
        <f>X752*K752</f>
        <v>3.7750000000000001E-3</v>
      </c>
      <c r="Z752" s="170">
        <v>0</v>
      </c>
      <c r="AA752" s="171">
        <f>Z752*K752</f>
        <v>0</v>
      </c>
      <c r="AR752" s="22" t="s">
        <v>233</v>
      </c>
      <c r="AT752" s="22" t="s">
        <v>159</v>
      </c>
      <c r="AU752" s="22" t="s">
        <v>99</v>
      </c>
      <c r="AY752" s="22" t="s">
        <v>158</v>
      </c>
      <c r="BE752" s="108">
        <f>IF(U752="základní",N752,0)</f>
        <v>0</v>
      </c>
      <c r="BF752" s="108">
        <f>IF(U752="snížená",N752,0)</f>
        <v>0</v>
      </c>
      <c r="BG752" s="108">
        <f>IF(U752="zákl. přenesená",N752,0)</f>
        <v>0</v>
      </c>
      <c r="BH752" s="108">
        <f>IF(U752="sníž. přenesená",N752,0)</f>
        <v>0</v>
      </c>
      <c r="BI752" s="108">
        <f>IF(U752="nulová",N752,0)</f>
        <v>0</v>
      </c>
      <c r="BJ752" s="22" t="s">
        <v>83</v>
      </c>
      <c r="BK752" s="108">
        <f>ROUND(L752*K752,2)</f>
        <v>0</v>
      </c>
      <c r="BL752" s="22" t="s">
        <v>233</v>
      </c>
      <c r="BM752" s="22" t="s">
        <v>1251</v>
      </c>
    </row>
    <row r="753" spans="2:65" s="12" customFormat="1" ht="16.5" customHeight="1">
      <c r="B753" s="188"/>
      <c r="C753" s="189"/>
      <c r="D753" s="189"/>
      <c r="E753" s="190" t="s">
        <v>22</v>
      </c>
      <c r="F753" s="282" t="s">
        <v>1252</v>
      </c>
      <c r="G753" s="283"/>
      <c r="H753" s="283"/>
      <c r="I753" s="283"/>
      <c r="J753" s="189"/>
      <c r="K753" s="190" t="s">
        <v>22</v>
      </c>
      <c r="L753" s="189"/>
      <c r="M753" s="189"/>
      <c r="N753" s="189"/>
      <c r="O753" s="189"/>
      <c r="P753" s="189"/>
      <c r="Q753" s="189"/>
      <c r="R753" s="191"/>
      <c r="T753" s="192"/>
      <c r="U753" s="189"/>
      <c r="V753" s="189"/>
      <c r="W753" s="189"/>
      <c r="X753" s="189"/>
      <c r="Y753" s="189"/>
      <c r="Z753" s="189"/>
      <c r="AA753" s="193"/>
      <c r="AT753" s="194" t="s">
        <v>166</v>
      </c>
      <c r="AU753" s="194" t="s">
        <v>99</v>
      </c>
      <c r="AV753" s="12" t="s">
        <v>83</v>
      </c>
      <c r="AW753" s="12" t="s">
        <v>35</v>
      </c>
      <c r="AX753" s="12" t="s">
        <v>78</v>
      </c>
      <c r="AY753" s="194" t="s">
        <v>158</v>
      </c>
    </row>
    <row r="754" spans="2:65" s="10" customFormat="1" ht="16.5" customHeight="1">
      <c r="B754" s="172"/>
      <c r="C754" s="173"/>
      <c r="D754" s="173"/>
      <c r="E754" s="174" t="s">
        <v>22</v>
      </c>
      <c r="F754" s="278" t="s">
        <v>1253</v>
      </c>
      <c r="G754" s="279"/>
      <c r="H754" s="279"/>
      <c r="I754" s="279"/>
      <c r="J754" s="173"/>
      <c r="K754" s="175">
        <v>1</v>
      </c>
      <c r="L754" s="173"/>
      <c r="M754" s="173"/>
      <c r="N754" s="173"/>
      <c r="O754" s="173"/>
      <c r="P754" s="173"/>
      <c r="Q754" s="173"/>
      <c r="R754" s="176"/>
      <c r="T754" s="177"/>
      <c r="U754" s="173"/>
      <c r="V754" s="173"/>
      <c r="W754" s="173"/>
      <c r="X754" s="173"/>
      <c r="Y754" s="173"/>
      <c r="Z754" s="173"/>
      <c r="AA754" s="178"/>
      <c r="AT754" s="179" t="s">
        <v>166</v>
      </c>
      <c r="AU754" s="179" t="s">
        <v>99</v>
      </c>
      <c r="AV754" s="10" t="s">
        <v>99</v>
      </c>
      <c r="AW754" s="10" t="s">
        <v>35</v>
      </c>
      <c r="AX754" s="10" t="s">
        <v>78</v>
      </c>
      <c r="AY754" s="179" t="s">
        <v>158</v>
      </c>
    </row>
    <row r="755" spans="2:65" s="12" customFormat="1" ht="16.5" customHeight="1">
      <c r="B755" s="188"/>
      <c r="C755" s="189"/>
      <c r="D755" s="189"/>
      <c r="E755" s="190" t="s">
        <v>22</v>
      </c>
      <c r="F755" s="284" t="s">
        <v>1254</v>
      </c>
      <c r="G755" s="285"/>
      <c r="H755" s="285"/>
      <c r="I755" s="285"/>
      <c r="J755" s="189"/>
      <c r="K755" s="190" t="s">
        <v>22</v>
      </c>
      <c r="L755" s="189"/>
      <c r="M755" s="189"/>
      <c r="N755" s="189"/>
      <c r="O755" s="189"/>
      <c r="P755" s="189"/>
      <c r="Q755" s="189"/>
      <c r="R755" s="191"/>
      <c r="T755" s="192"/>
      <c r="U755" s="189"/>
      <c r="V755" s="189"/>
      <c r="W755" s="189"/>
      <c r="X755" s="189"/>
      <c r="Y755" s="189"/>
      <c r="Z755" s="189"/>
      <c r="AA755" s="193"/>
      <c r="AT755" s="194" t="s">
        <v>166</v>
      </c>
      <c r="AU755" s="194" t="s">
        <v>99</v>
      </c>
      <c r="AV755" s="12" t="s">
        <v>83</v>
      </c>
      <c r="AW755" s="12" t="s">
        <v>35</v>
      </c>
      <c r="AX755" s="12" t="s">
        <v>78</v>
      </c>
      <c r="AY755" s="194" t="s">
        <v>158</v>
      </c>
    </row>
    <row r="756" spans="2:65" s="10" customFormat="1" ht="16.5" customHeight="1">
      <c r="B756" s="172"/>
      <c r="C756" s="173"/>
      <c r="D756" s="173"/>
      <c r="E756" s="174" t="s">
        <v>22</v>
      </c>
      <c r="F756" s="278" t="s">
        <v>1255</v>
      </c>
      <c r="G756" s="279"/>
      <c r="H756" s="279"/>
      <c r="I756" s="279"/>
      <c r="J756" s="173"/>
      <c r="K756" s="175">
        <v>1.5</v>
      </c>
      <c r="L756" s="173"/>
      <c r="M756" s="173"/>
      <c r="N756" s="173"/>
      <c r="O756" s="173"/>
      <c r="P756" s="173"/>
      <c r="Q756" s="173"/>
      <c r="R756" s="176"/>
      <c r="T756" s="177"/>
      <c r="U756" s="173"/>
      <c r="V756" s="173"/>
      <c r="W756" s="173"/>
      <c r="X756" s="173"/>
      <c r="Y756" s="173"/>
      <c r="Z756" s="173"/>
      <c r="AA756" s="178"/>
      <c r="AT756" s="179" t="s">
        <v>166</v>
      </c>
      <c r="AU756" s="179" t="s">
        <v>99</v>
      </c>
      <c r="AV756" s="10" t="s">
        <v>99</v>
      </c>
      <c r="AW756" s="10" t="s">
        <v>35</v>
      </c>
      <c r="AX756" s="10" t="s">
        <v>78</v>
      </c>
      <c r="AY756" s="179" t="s">
        <v>158</v>
      </c>
    </row>
    <row r="757" spans="2:65" s="11" customFormat="1" ht="16.5" customHeight="1">
      <c r="B757" s="180"/>
      <c r="C757" s="181"/>
      <c r="D757" s="181"/>
      <c r="E757" s="182" t="s">
        <v>22</v>
      </c>
      <c r="F757" s="280" t="s">
        <v>168</v>
      </c>
      <c r="G757" s="281"/>
      <c r="H757" s="281"/>
      <c r="I757" s="281"/>
      <c r="J757" s="181"/>
      <c r="K757" s="183">
        <v>2.5</v>
      </c>
      <c r="L757" s="181"/>
      <c r="M757" s="181"/>
      <c r="N757" s="181"/>
      <c r="O757" s="181"/>
      <c r="P757" s="181"/>
      <c r="Q757" s="181"/>
      <c r="R757" s="184"/>
      <c r="T757" s="185"/>
      <c r="U757" s="181"/>
      <c r="V757" s="181"/>
      <c r="W757" s="181"/>
      <c r="X757" s="181"/>
      <c r="Y757" s="181"/>
      <c r="Z757" s="181"/>
      <c r="AA757" s="186"/>
      <c r="AT757" s="187" t="s">
        <v>166</v>
      </c>
      <c r="AU757" s="187" t="s">
        <v>99</v>
      </c>
      <c r="AV757" s="11" t="s">
        <v>163</v>
      </c>
      <c r="AW757" s="11" t="s">
        <v>35</v>
      </c>
      <c r="AX757" s="11" t="s">
        <v>83</v>
      </c>
      <c r="AY757" s="187" t="s">
        <v>158</v>
      </c>
    </row>
    <row r="758" spans="2:65" s="1" customFormat="1" ht="38.25" customHeight="1">
      <c r="B758" s="38"/>
      <c r="C758" s="165" t="s">
        <v>1256</v>
      </c>
      <c r="D758" s="165" t="s">
        <v>159</v>
      </c>
      <c r="E758" s="166" t="s">
        <v>1257</v>
      </c>
      <c r="F758" s="272" t="s">
        <v>1258</v>
      </c>
      <c r="G758" s="272"/>
      <c r="H758" s="272"/>
      <c r="I758" s="272"/>
      <c r="J758" s="167" t="s">
        <v>296</v>
      </c>
      <c r="K758" s="168">
        <v>13.3</v>
      </c>
      <c r="L758" s="273">
        <v>0</v>
      </c>
      <c r="M758" s="274"/>
      <c r="N758" s="275">
        <f>ROUND(L758*K758,2)</f>
        <v>0</v>
      </c>
      <c r="O758" s="275"/>
      <c r="P758" s="275"/>
      <c r="Q758" s="275"/>
      <c r="R758" s="40"/>
      <c r="T758" s="169" t="s">
        <v>22</v>
      </c>
      <c r="U758" s="47" t="s">
        <v>43</v>
      </c>
      <c r="V758" s="39"/>
      <c r="W758" s="170">
        <f>V758*K758</f>
        <v>0</v>
      </c>
      <c r="X758" s="170">
        <v>1.97E-3</v>
      </c>
      <c r="Y758" s="170">
        <f>X758*K758</f>
        <v>2.6201000000000002E-2</v>
      </c>
      <c r="Z758" s="170">
        <v>0</v>
      </c>
      <c r="AA758" s="171">
        <f>Z758*K758</f>
        <v>0</v>
      </c>
      <c r="AR758" s="22" t="s">
        <v>233</v>
      </c>
      <c r="AT758" s="22" t="s">
        <v>159</v>
      </c>
      <c r="AU758" s="22" t="s">
        <v>99</v>
      </c>
      <c r="AY758" s="22" t="s">
        <v>158</v>
      </c>
      <c r="BE758" s="108">
        <f>IF(U758="základní",N758,0)</f>
        <v>0</v>
      </c>
      <c r="BF758" s="108">
        <f>IF(U758="snížená",N758,0)</f>
        <v>0</v>
      </c>
      <c r="BG758" s="108">
        <f>IF(U758="zákl. přenesená",N758,0)</f>
        <v>0</v>
      </c>
      <c r="BH758" s="108">
        <f>IF(U758="sníž. přenesená",N758,0)</f>
        <v>0</v>
      </c>
      <c r="BI758" s="108">
        <f>IF(U758="nulová",N758,0)</f>
        <v>0</v>
      </c>
      <c r="BJ758" s="22" t="s">
        <v>83</v>
      </c>
      <c r="BK758" s="108">
        <f>ROUND(L758*K758,2)</f>
        <v>0</v>
      </c>
      <c r="BL758" s="22" t="s">
        <v>233</v>
      </c>
      <c r="BM758" s="22" t="s">
        <v>1259</v>
      </c>
    </row>
    <row r="759" spans="2:65" s="12" customFormat="1" ht="16.5" customHeight="1">
      <c r="B759" s="188"/>
      <c r="C759" s="189"/>
      <c r="D759" s="189"/>
      <c r="E759" s="190" t="s">
        <v>22</v>
      </c>
      <c r="F759" s="282" t="s">
        <v>1260</v>
      </c>
      <c r="G759" s="283"/>
      <c r="H759" s="283"/>
      <c r="I759" s="283"/>
      <c r="J759" s="189"/>
      <c r="K759" s="190" t="s">
        <v>22</v>
      </c>
      <c r="L759" s="189"/>
      <c r="M759" s="189"/>
      <c r="N759" s="189"/>
      <c r="O759" s="189"/>
      <c r="P759" s="189"/>
      <c r="Q759" s="189"/>
      <c r="R759" s="191"/>
      <c r="T759" s="192"/>
      <c r="U759" s="189"/>
      <c r="V759" s="189"/>
      <c r="W759" s="189"/>
      <c r="X759" s="189"/>
      <c r="Y759" s="189"/>
      <c r="Z759" s="189"/>
      <c r="AA759" s="193"/>
      <c r="AT759" s="194" t="s">
        <v>166</v>
      </c>
      <c r="AU759" s="194" t="s">
        <v>99</v>
      </c>
      <c r="AV759" s="12" t="s">
        <v>83</v>
      </c>
      <c r="AW759" s="12" t="s">
        <v>35</v>
      </c>
      <c r="AX759" s="12" t="s">
        <v>78</v>
      </c>
      <c r="AY759" s="194" t="s">
        <v>158</v>
      </c>
    </row>
    <row r="760" spans="2:65" s="10" customFormat="1" ht="16.5" customHeight="1">
      <c r="B760" s="172"/>
      <c r="C760" s="173"/>
      <c r="D760" s="173"/>
      <c r="E760" s="174" t="s">
        <v>22</v>
      </c>
      <c r="F760" s="278" t="s">
        <v>1261</v>
      </c>
      <c r="G760" s="279"/>
      <c r="H760" s="279"/>
      <c r="I760" s="279"/>
      <c r="J760" s="173"/>
      <c r="K760" s="175">
        <v>5.75</v>
      </c>
      <c r="L760" s="173"/>
      <c r="M760" s="173"/>
      <c r="N760" s="173"/>
      <c r="O760" s="173"/>
      <c r="P760" s="173"/>
      <c r="Q760" s="173"/>
      <c r="R760" s="176"/>
      <c r="T760" s="177"/>
      <c r="U760" s="173"/>
      <c r="V760" s="173"/>
      <c r="W760" s="173"/>
      <c r="X760" s="173"/>
      <c r="Y760" s="173"/>
      <c r="Z760" s="173"/>
      <c r="AA760" s="178"/>
      <c r="AT760" s="179" t="s">
        <v>166</v>
      </c>
      <c r="AU760" s="179" t="s">
        <v>99</v>
      </c>
      <c r="AV760" s="10" t="s">
        <v>99</v>
      </c>
      <c r="AW760" s="10" t="s">
        <v>35</v>
      </c>
      <c r="AX760" s="10" t="s">
        <v>78</v>
      </c>
      <c r="AY760" s="179" t="s">
        <v>158</v>
      </c>
    </row>
    <row r="761" spans="2:65" s="12" customFormat="1" ht="16.5" customHeight="1">
      <c r="B761" s="188"/>
      <c r="C761" s="189"/>
      <c r="D761" s="189"/>
      <c r="E761" s="190" t="s">
        <v>22</v>
      </c>
      <c r="F761" s="284" t="s">
        <v>1262</v>
      </c>
      <c r="G761" s="285"/>
      <c r="H761" s="285"/>
      <c r="I761" s="285"/>
      <c r="J761" s="189"/>
      <c r="K761" s="190" t="s">
        <v>22</v>
      </c>
      <c r="L761" s="189"/>
      <c r="M761" s="189"/>
      <c r="N761" s="189"/>
      <c r="O761" s="189"/>
      <c r="P761" s="189"/>
      <c r="Q761" s="189"/>
      <c r="R761" s="191"/>
      <c r="T761" s="192"/>
      <c r="U761" s="189"/>
      <c r="V761" s="189"/>
      <c r="W761" s="189"/>
      <c r="X761" s="189"/>
      <c r="Y761" s="189"/>
      <c r="Z761" s="189"/>
      <c r="AA761" s="193"/>
      <c r="AT761" s="194" t="s">
        <v>166</v>
      </c>
      <c r="AU761" s="194" t="s">
        <v>99</v>
      </c>
      <c r="AV761" s="12" t="s">
        <v>83</v>
      </c>
      <c r="AW761" s="12" t="s">
        <v>35</v>
      </c>
      <c r="AX761" s="12" t="s">
        <v>78</v>
      </c>
      <c r="AY761" s="194" t="s">
        <v>158</v>
      </c>
    </row>
    <row r="762" spans="2:65" s="10" customFormat="1" ht="16.5" customHeight="1">
      <c r="B762" s="172"/>
      <c r="C762" s="173"/>
      <c r="D762" s="173"/>
      <c r="E762" s="174" t="s">
        <v>22</v>
      </c>
      <c r="F762" s="278" t="s">
        <v>1263</v>
      </c>
      <c r="G762" s="279"/>
      <c r="H762" s="279"/>
      <c r="I762" s="279"/>
      <c r="J762" s="173"/>
      <c r="K762" s="175">
        <v>1.3</v>
      </c>
      <c r="L762" s="173"/>
      <c r="M762" s="173"/>
      <c r="N762" s="173"/>
      <c r="O762" s="173"/>
      <c r="P762" s="173"/>
      <c r="Q762" s="173"/>
      <c r="R762" s="176"/>
      <c r="T762" s="177"/>
      <c r="U762" s="173"/>
      <c r="V762" s="173"/>
      <c r="W762" s="173"/>
      <c r="X762" s="173"/>
      <c r="Y762" s="173"/>
      <c r="Z762" s="173"/>
      <c r="AA762" s="178"/>
      <c r="AT762" s="179" t="s">
        <v>166</v>
      </c>
      <c r="AU762" s="179" t="s">
        <v>99</v>
      </c>
      <c r="AV762" s="10" t="s">
        <v>99</v>
      </c>
      <c r="AW762" s="10" t="s">
        <v>35</v>
      </c>
      <c r="AX762" s="10" t="s">
        <v>78</v>
      </c>
      <c r="AY762" s="179" t="s">
        <v>158</v>
      </c>
    </row>
    <row r="763" spans="2:65" s="12" customFormat="1" ht="16.5" customHeight="1">
      <c r="B763" s="188"/>
      <c r="C763" s="189"/>
      <c r="D763" s="189"/>
      <c r="E763" s="190" t="s">
        <v>22</v>
      </c>
      <c r="F763" s="284" t="s">
        <v>1264</v>
      </c>
      <c r="G763" s="285"/>
      <c r="H763" s="285"/>
      <c r="I763" s="285"/>
      <c r="J763" s="189"/>
      <c r="K763" s="190" t="s">
        <v>22</v>
      </c>
      <c r="L763" s="189"/>
      <c r="M763" s="189"/>
      <c r="N763" s="189"/>
      <c r="O763" s="189"/>
      <c r="P763" s="189"/>
      <c r="Q763" s="189"/>
      <c r="R763" s="191"/>
      <c r="T763" s="192"/>
      <c r="U763" s="189"/>
      <c r="V763" s="189"/>
      <c r="W763" s="189"/>
      <c r="X763" s="189"/>
      <c r="Y763" s="189"/>
      <c r="Z763" s="189"/>
      <c r="AA763" s="193"/>
      <c r="AT763" s="194" t="s">
        <v>166</v>
      </c>
      <c r="AU763" s="194" t="s">
        <v>99</v>
      </c>
      <c r="AV763" s="12" t="s">
        <v>83</v>
      </c>
      <c r="AW763" s="12" t="s">
        <v>35</v>
      </c>
      <c r="AX763" s="12" t="s">
        <v>78</v>
      </c>
      <c r="AY763" s="194" t="s">
        <v>158</v>
      </c>
    </row>
    <row r="764" spans="2:65" s="10" customFormat="1" ht="16.5" customHeight="1">
      <c r="B764" s="172"/>
      <c r="C764" s="173"/>
      <c r="D764" s="173"/>
      <c r="E764" s="174" t="s">
        <v>22</v>
      </c>
      <c r="F764" s="278" t="s">
        <v>1265</v>
      </c>
      <c r="G764" s="279"/>
      <c r="H764" s="279"/>
      <c r="I764" s="279"/>
      <c r="J764" s="173"/>
      <c r="K764" s="175">
        <v>0.85</v>
      </c>
      <c r="L764" s="173"/>
      <c r="M764" s="173"/>
      <c r="N764" s="173"/>
      <c r="O764" s="173"/>
      <c r="P764" s="173"/>
      <c r="Q764" s="173"/>
      <c r="R764" s="176"/>
      <c r="T764" s="177"/>
      <c r="U764" s="173"/>
      <c r="V764" s="173"/>
      <c r="W764" s="173"/>
      <c r="X764" s="173"/>
      <c r="Y764" s="173"/>
      <c r="Z764" s="173"/>
      <c r="AA764" s="178"/>
      <c r="AT764" s="179" t="s">
        <v>166</v>
      </c>
      <c r="AU764" s="179" t="s">
        <v>99</v>
      </c>
      <c r="AV764" s="10" t="s">
        <v>99</v>
      </c>
      <c r="AW764" s="10" t="s">
        <v>35</v>
      </c>
      <c r="AX764" s="10" t="s">
        <v>78</v>
      </c>
      <c r="AY764" s="179" t="s">
        <v>158</v>
      </c>
    </row>
    <row r="765" spans="2:65" s="12" customFormat="1" ht="16.5" customHeight="1">
      <c r="B765" s="188"/>
      <c r="C765" s="189"/>
      <c r="D765" s="189"/>
      <c r="E765" s="190" t="s">
        <v>22</v>
      </c>
      <c r="F765" s="284" t="s">
        <v>1266</v>
      </c>
      <c r="G765" s="285"/>
      <c r="H765" s="285"/>
      <c r="I765" s="285"/>
      <c r="J765" s="189"/>
      <c r="K765" s="190" t="s">
        <v>22</v>
      </c>
      <c r="L765" s="189"/>
      <c r="M765" s="189"/>
      <c r="N765" s="189"/>
      <c r="O765" s="189"/>
      <c r="P765" s="189"/>
      <c r="Q765" s="189"/>
      <c r="R765" s="191"/>
      <c r="T765" s="192"/>
      <c r="U765" s="189"/>
      <c r="V765" s="189"/>
      <c r="W765" s="189"/>
      <c r="X765" s="189"/>
      <c r="Y765" s="189"/>
      <c r="Z765" s="189"/>
      <c r="AA765" s="193"/>
      <c r="AT765" s="194" t="s">
        <v>166</v>
      </c>
      <c r="AU765" s="194" t="s">
        <v>99</v>
      </c>
      <c r="AV765" s="12" t="s">
        <v>83</v>
      </c>
      <c r="AW765" s="12" t="s">
        <v>35</v>
      </c>
      <c r="AX765" s="12" t="s">
        <v>78</v>
      </c>
      <c r="AY765" s="194" t="s">
        <v>158</v>
      </c>
    </row>
    <row r="766" spans="2:65" s="10" customFormat="1" ht="16.5" customHeight="1">
      <c r="B766" s="172"/>
      <c r="C766" s="173"/>
      <c r="D766" s="173"/>
      <c r="E766" s="174" t="s">
        <v>22</v>
      </c>
      <c r="F766" s="278" t="s">
        <v>1213</v>
      </c>
      <c r="G766" s="279"/>
      <c r="H766" s="279"/>
      <c r="I766" s="279"/>
      <c r="J766" s="173"/>
      <c r="K766" s="175">
        <v>5.4</v>
      </c>
      <c r="L766" s="173"/>
      <c r="M766" s="173"/>
      <c r="N766" s="173"/>
      <c r="O766" s="173"/>
      <c r="P766" s="173"/>
      <c r="Q766" s="173"/>
      <c r="R766" s="176"/>
      <c r="T766" s="177"/>
      <c r="U766" s="173"/>
      <c r="V766" s="173"/>
      <c r="W766" s="173"/>
      <c r="X766" s="173"/>
      <c r="Y766" s="173"/>
      <c r="Z766" s="173"/>
      <c r="AA766" s="178"/>
      <c r="AT766" s="179" t="s">
        <v>166</v>
      </c>
      <c r="AU766" s="179" t="s">
        <v>99</v>
      </c>
      <c r="AV766" s="10" t="s">
        <v>99</v>
      </c>
      <c r="AW766" s="10" t="s">
        <v>35</v>
      </c>
      <c r="AX766" s="10" t="s">
        <v>78</v>
      </c>
      <c r="AY766" s="179" t="s">
        <v>158</v>
      </c>
    </row>
    <row r="767" spans="2:65" s="11" customFormat="1" ht="16.5" customHeight="1">
      <c r="B767" s="180"/>
      <c r="C767" s="181"/>
      <c r="D767" s="181"/>
      <c r="E767" s="182" t="s">
        <v>22</v>
      </c>
      <c r="F767" s="280" t="s">
        <v>168</v>
      </c>
      <c r="G767" s="281"/>
      <c r="H767" s="281"/>
      <c r="I767" s="281"/>
      <c r="J767" s="181"/>
      <c r="K767" s="183">
        <v>13.3</v>
      </c>
      <c r="L767" s="181"/>
      <c r="M767" s="181"/>
      <c r="N767" s="181"/>
      <c r="O767" s="181"/>
      <c r="P767" s="181"/>
      <c r="Q767" s="181"/>
      <c r="R767" s="184"/>
      <c r="T767" s="185"/>
      <c r="U767" s="181"/>
      <c r="V767" s="181"/>
      <c r="W767" s="181"/>
      <c r="X767" s="181"/>
      <c r="Y767" s="181"/>
      <c r="Z767" s="181"/>
      <c r="AA767" s="186"/>
      <c r="AT767" s="187" t="s">
        <v>166</v>
      </c>
      <c r="AU767" s="187" t="s">
        <v>99</v>
      </c>
      <c r="AV767" s="11" t="s">
        <v>163</v>
      </c>
      <c r="AW767" s="11" t="s">
        <v>35</v>
      </c>
      <c r="AX767" s="11" t="s">
        <v>83</v>
      </c>
      <c r="AY767" s="187" t="s">
        <v>158</v>
      </c>
    </row>
    <row r="768" spans="2:65" s="1" customFormat="1" ht="38.25" customHeight="1">
      <c r="B768" s="38"/>
      <c r="C768" s="165" t="s">
        <v>1267</v>
      </c>
      <c r="D768" s="165" t="s">
        <v>159</v>
      </c>
      <c r="E768" s="166" t="s">
        <v>1268</v>
      </c>
      <c r="F768" s="272" t="s">
        <v>1269</v>
      </c>
      <c r="G768" s="272"/>
      <c r="H768" s="272"/>
      <c r="I768" s="272"/>
      <c r="J768" s="167" t="s">
        <v>296</v>
      </c>
      <c r="K768" s="168">
        <v>7.4</v>
      </c>
      <c r="L768" s="273">
        <v>0</v>
      </c>
      <c r="M768" s="274"/>
      <c r="N768" s="275">
        <f>ROUND(L768*K768,2)</f>
        <v>0</v>
      </c>
      <c r="O768" s="275"/>
      <c r="P768" s="275"/>
      <c r="Q768" s="275"/>
      <c r="R768" s="40"/>
      <c r="T768" s="169" t="s">
        <v>22</v>
      </c>
      <c r="U768" s="47" t="s">
        <v>43</v>
      </c>
      <c r="V768" s="39"/>
      <c r="W768" s="170">
        <f>V768*K768</f>
        <v>0</v>
      </c>
      <c r="X768" s="170">
        <v>2.96E-3</v>
      </c>
      <c r="Y768" s="170">
        <f>X768*K768</f>
        <v>2.1904E-2</v>
      </c>
      <c r="Z768" s="170">
        <v>0</v>
      </c>
      <c r="AA768" s="171">
        <f>Z768*K768</f>
        <v>0</v>
      </c>
      <c r="AR768" s="22" t="s">
        <v>233</v>
      </c>
      <c r="AT768" s="22" t="s">
        <v>159</v>
      </c>
      <c r="AU768" s="22" t="s">
        <v>99</v>
      </c>
      <c r="AY768" s="22" t="s">
        <v>158</v>
      </c>
      <c r="BE768" s="108">
        <f>IF(U768="základní",N768,0)</f>
        <v>0</v>
      </c>
      <c r="BF768" s="108">
        <f>IF(U768="snížená",N768,0)</f>
        <v>0</v>
      </c>
      <c r="BG768" s="108">
        <f>IF(U768="zákl. přenesená",N768,0)</f>
        <v>0</v>
      </c>
      <c r="BH768" s="108">
        <f>IF(U768="sníž. přenesená",N768,0)</f>
        <v>0</v>
      </c>
      <c r="BI768" s="108">
        <f>IF(U768="nulová",N768,0)</f>
        <v>0</v>
      </c>
      <c r="BJ768" s="22" t="s">
        <v>83</v>
      </c>
      <c r="BK768" s="108">
        <f>ROUND(L768*K768,2)</f>
        <v>0</v>
      </c>
      <c r="BL768" s="22" t="s">
        <v>233</v>
      </c>
      <c r="BM768" s="22" t="s">
        <v>1270</v>
      </c>
    </row>
    <row r="769" spans="2:65" s="12" customFormat="1" ht="16.5" customHeight="1">
      <c r="B769" s="188"/>
      <c r="C769" s="189"/>
      <c r="D769" s="189"/>
      <c r="E769" s="190" t="s">
        <v>22</v>
      </c>
      <c r="F769" s="282" t="s">
        <v>1271</v>
      </c>
      <c r="G769" s="283"/>
      <c r="H769" s="283"/>
      <c r="I769" s="283"/>
      <c r="J769" s="189"/>
      <c r="K769" s="190" t="s">
        <v>22</v>
      </c>
      <c r="L769" s="189"/>
      <c r="M769" s="189"/>
      <c r="N769" s="189"/>
      <c r="O769" s="189"/>
      <c r="P769" s="189"/>
      <c r="Q769" s="189"/>
      <c r="R769" s="191"/>
      <c r="T769" s="192"/>
      <c r="U769" s="189"/>
      <c r="V769" s="189"/>
      <c r="W769" s="189"/>
      <c r="X769" s="189"/>
      <c r="Y769" s="189"/>
      <c r="Z769" s="189"/>
      <c r="AA769" s="193"/>
      <c r="AT769" s="194" t="s">
        <v>166</v>
      </c>
      <c r="AU769" s="194" t="s">
        <v>99</v>
      </c>
      <c r="AV769" s="12" t="s">
        <v>83</v>
      </c>
      <c r="AW769" s="12" t="s">
        <v>35</v>
      </c>
      <c r="AX769" s="12" t="s">
        <v>78</v>
      </c>
      <c r="AY769" s="194" t="s">
        <v>158</v>
      </c>
    </row>
    <row r="770" spans="2:65" s="10" customFormat="1" ht="16.5" customHeight="1">
      <c r="B770" s="172"/>
      <c r="C770" s="173"/>
      <c r="D770" s="173"/>
      <c r="E770" s="174" t="s">
        <v>22</v>
      </c>
      <c r="F770" s="278" t="s">
        <v>1272</v>
      </c>
      <c r="G770" s="279"/>
      <c r="H770" s="279"/>
      <c r="I770" s="279"/>
      <c r="J770" s="173"/>
      <c r="K770" s="175">
        <v>4.3499999999999996</v>
      </c>
      <c r="L770" s="173"/>
      <c r="M770" s="173"/>
      <c r="N770" s="173"/>
      <c r="O770" s="173"/>
      <c r="P770" s="173"/>
      <c r="Q770" s="173"/>
      <c r="R770" s="176"/>
      <c r="T770" s="177"/>
      <c r="U770" s="173"/>
      <c r="V770" s="173"/>
      <c r="W770" s="173"/>
      <c r="X770" s="173"/>
      <c r="Y770" s="173"/>
      <c r="Z770" s="173"/>
      <c r="AA770" s="178"/>
      <c r="AT770" s="179" t="s">
        <v>166</v>
      </c>
      <c r="AU770" s="179" t="s">
        <v>99</v>
      </c>
      <c r="AV770" s="10" t="s">
        <v>99</v>
      </c>
      <c r="AW770" s="10" t="s">
        <v>35</v>
      </c>
      <c r="AX770" s="10" t="s">
        <v>78</v>
      </c>
      <c r="AY770" s="179" t="s">
        <v>158</v>
      </c>
    </row>
    <row r="771" spans="2:65" s="12" customFormat="1" ht="16.5" customHeight="1">
      <c r="B771" s="188"/>
      <c r="C771" s="189"/>
      <c r="D771" s="189"/>
      <c r="E771" s="190" t="s">
        <v>22</v>
      </c>
      <c r="F771" s="284" t="s">
        <v>1273</v>
      </c>
      <c r="G771" s="285"/>
      <c r="H771" s="285"/>
      <c r="I771" s="285"/>
      <c r="J771" s="189"/>
      <c r="K771" s="190" t="s">
        <v>22</v>
      </c>
      <c r="L771" s="189"/>
      <c r="M771" s="189"/>
      <c r="N771" s="189"/>
      <c r="O771" s="189"/>
      <c r="P771" s="189"/>
      <c r="Q771" s="189"/>
      <c r="R771" s="191"/>
      <c r="T771" s="192"/>
      <c r="U771" s="189"/>
      <c r="V771" s="189"/>
      <c r="W771" s="189"/>
      <c r="X771" s="189"/>
      <c r="Y771" s="189"/>
      <c r="Z771" s="189"/>
      <c r="AA771" s="193"/>
      <c r="AT771" s="194" t="s">
        <v>166</v>
      </c>
      <c r="AU771" s="194" t="s">
        <v>99</v>
      </c>
      <c r="AV771" s="12" t="s">
        <v>83</v>
      </c>
      <c r="AW771" s="12" t="s">
        <v>35</v>
      </c>
      <c r="AX771" s="12" t="s">
        <v>78</v>
      </c>
      <c r="AY771" s="194" t="s">
        <v>158</v>
      </c>
    </row>
    <row r="772" spans="2:65" s="10" customFormat="1" ht="16.5" customHeight="1">
      <c r="B772" s="172"/>
      <c r="C772" s="173"/>
      <c r="D772" s="173"/>
      <c r="E772" s="174" t="s">
        <v>22</v>
      </c>
      <c r="F772" s="278" t="s">
        <v>1274</v>
      </c>
      <c r="G772" s="279"/>
      <c r="H772" s="279"/>
      <c r="I772" s="279"/>
      <c r="J772" s="173"/>
      <c r="K772" s="175">
        <v>3.05</v>
      </c>
      <c r="L772" s="173"/>
      <c r="M772" s="173"/>
      <c r="N772" s="173"/>
      <c r="O772" s="173"/>
      <c r="P772" s="173"/>
      <c r="Q772" s="173"/>
      <c r="R772" s="176"/>
      <c r="T772" s="177"/>
      <c r="U772" s="173"/>
      <c r="V772" s="173"/>
      <c r="W772" s="173"/>
      <c r="X772" s="173"/>
      <c r="Y772" s="173"/>
      <c r="Z772" s="173"/>
      <c r="AA772" s="178"/>
      <c r="AT772" s="179" t="s">
        <v>166</v>
      </c>
      <c r="AU772" s="179" t="s">
        <v>99</v>
      </c>
      <c r="AV772" s="10" t="s">
        <v>99</v>
      </c>
      <c r="AW772" s="10" t="s">
        <v>35</v>
      </c>
      <c r="AX772" s="10" t="s">
        <v>78</v>
      </c>
      <c r="AY772" s="179" t="s">
        <v>158</v>
      </c>
    </row>
    <row r="773" spans="2:65" s="11" customFormat="1" ht="16.5" customHeight="1">
      <c r="B773" s="180"/>
      <c r="C773" s="181"/>
      <c r="D773" s="181"/>
      <c r="E773" s="182" t="s">
        <v>22</v>
      </c>
      <c r="F773" s="280" t="s">
        <v>168</v>
      </c>
      <c r="G773" s="281"/>
      <c r="H773" s="281"/>
      <c r="I773" s="281"/>
      <c r="J773" s="181"/>
      <c r="K773" s="183">
        <v>7.4</v>
      </c>
      <c r="L773" s="181"/>
      <c r="M773" s="181"/>
      <c r="N773" s="181"/>
      <c r="O773" s="181"/>
      <c r="P773" s="181"/>
      <c r="Q773" s="181"/>
      <c r="R773" s="184"/>
      <c r="T773" s="185"/>
      <c r="U773" s="181"/>
      <c r="V773" s="181"/>
      <c r="W773" s="181"/>
      <c r="X773" s="181"/>
      <c r="Y773" s="181"/>
      <c r="Z773" s="181"/>
      <c r="AA773" s="186"/>
      <c r="AT773" s="187" t="s">
        <v>166</v>
      </c>
      <c r="AU773" s="187" t="s">
        <v>99</v>
      </c>
      <c r="AV773" s="11" t="s">
        <v>163</v>
      </c>
      <c r="AW773" s="11" t="s">
        <v>35</v>
      </c>
      <c r="AX773" s="11" t="s">
        <v>83</v>
      </c>
      <c r="AY773" s="187" t="s">
        <v>158</v>
      </c>
    </row>
    <row r="774" spans="2:65" s="1" customFormat="1" ht="38.25" customHeight="1">
      <c r="B774" s="38"/>
      <c r="C774" s="165" t="s">
        <v>1275</v>
      </c>
      <c r="D774" s="165" t="s">
        <v>159</v>
      </c>
      <c r="E774" s="166" t="s">
        <v>1276</v>
      </c>
      <c r="F774" s="272" t="s">
        <v>1277</v>
      </c>
      <c r="G774" s="272"/>
      <c r="H774" s="272"/>
      <c r="I774" s="272"/>
      <c r="J774" s="167" t="s">
        <v>296</v>
      </c>
      <c r="K774" s="168">
        <v>14.8</v>
      </c>
      <c r="L774" s="273">
        <v>0</v>
      </c>
      <c r="M774" s="274"/>
      <c r="N774" s="275">
        <f>ROUND(L774*K774,2)</f>
        <v>0</v>
      </c>
      <c r="O774" s="275"/>
      <c r="P774" s="275"/>
      <c r="Q774" s="275"/>
      <c r="R774" s="40"/>
      <c r="T774" s="169" t="s">
        <v>22</v>
      </c>
      <c r="U774" s="47" t="s">
        <v>43</v>
      </c>
      <c r="V774" s="39"/>
      <c r="W774" s="170">
        <f>V774*K774</f>
        <v>0</v>
      </c>
      <c r="X774" s="170">
        <v>3.0100000000000001E-3</v>
      </c>
      <c r="Y774" s="170">
        <f>X774*K774</f>
        <v>4.4548000000000004E-2</v>
      </c>
      <c r="Z774" s="170">
        <v>0</v>
      </c>
      <c r="AA774" s="171">
        <f>Z774*K774</f>
        <v>0</v>
      </c>
      <c r="AR774" s="22" t="s">
        <v>233</v>
      </c>
      <c r="AT774" s="22" t="s">
        <v>159</v>
      </c>
      <c r="AU774" s="22" t="s">
        <v>99</v>
      </c>
      <c r="AY774" s="22" t="s">
        <v>158</v>
      </c>
      <c r="BE774" s="108">
        <f>IF(U774="základní",N774,0)</f>
        <v>0</v>
      </c>
      <c r="BF774" s="108">
        <f>IF(U774="snížená",N774,0)</f>
        <v>0</v>
      </c>
      <c r="BG774" s="108">
        <f>IF(U774="zákl. přenesená",N774,0)</f>
        <v>0</v>
      </c>
      <c r="BH774" s="108">
        <f>IF(U774="sníž. přenesená",N774,0)</f>
        <v>0</v>
      </c>
      <c r="BI774" s="108">
        <f>IF(U774="nulová",N774,0)</f>
        <v>0</v>
      </c>
      <c r="BJ774" s="22" t="s">
        <v>83</v>
      </c>
      <c r="BK774" s="108">
        <f>ROUND(L774*K774,2)</f>
        <v>0</v>
      </c>
      <c r="BL774" s="22" t="s">
        <v>233</v>
      </c>
      <c r="BM774" s="22" t="s">
        <v>1278</v>
      </c>
    </row>
    <row r="775" spans="2:65" s="12" customFormat="1" ht="16.5" customHeight="1">
      <c r="B775" s="188"/>
      <c r="C775" s="189"/>
      <c r="D775" s="189"/>
      <c r="E775" s="190" t="s">
        <v>22</v>
      </c>
      <c r="F775" s="282" t="s">
        <v>1279</v>
      </c>
      <c r="G775" s="283"/>
      <c r="H775" s="283"/>
      <c r="I775" s="283"/>
      <c r="J775" s="189"/>
      <c r="K775" s="190" t="s">
        <v>22</v>
      </c>
      <c r="L775" s="189"/>
      <c r="M775" s="189"/>
      <c r="N775" s="189"/>
      <c r="O775" s="189"/>
      <c r="P775" s="189"/>
      <c r="Q775" s="189"/>
      <c r="R775" s="191"/>
      <c r="T775" s="192"/>
      <c r="U775" s="189"/>
      <c r="V775" s="189"/>
      <c r="W775" s="189"/>
      <c r="X775" s="189"/>
      <c r="Y775" s="189"/>
      <c r="Z775" s="189"/>
      <c r="AA775" s="193"/>
      <c r="AT775" s="194" t="s">
        <v>166</v>
      </c>
      <c r="AU775" s="194" t="s">
        <v>99</v>
      </c>
      <c r="AV775" s="12" t="s">
        <v>83</v>
      </c>
      <c r="AW775" s="12" t="s">
        <v>35</v>
      </c>
      <c r="AX775" s="12" t="s">
        <v>78</v>
      </c>
      <c r="AY775" s="194" t="s">
        <v>158</v>
      </c>
    </row>
    <row r="776" spans="2:65" s="10" customFormat="1" ht="16.5" customHeight="1">
      <c r="B776" s="172"/>
      <c r="C776" s="173"/>
      <c r="D776" s="173"/>
      <c r="E776" s="174" t="s">
        <v>22</v>
      </c>
      <c r="F776" s="278" t="s">
        <v>1280</v>
      </c>
      <c r="G776" s="279"/>
      <c r="H776" s="279"/>
      <c r="I776" s="279"/>
      <c r="J776" s="173"/>
      <c r="K776" s="175">
        <v>14.8</v>
      </c>
      <c r="L776" s="173"/>
      <c r="M776" s="173"/>
      <c r="N776" s="173"/>
      <c r="O776" s="173"/>
      <c r="P776" s="173"/>
      <c r="Q776" s="173"/>
      <c r="R776" s="176"/>
      <c r="T776" s="177"/>
      <c r="U776" s="173"/>
      <c r="V776" s="173"/>
      <c r="W776" s="173"/>
      <c r="X776" s="173"/>
      <c r="Y776" s="173"/>
      <c r="Z776" s="173"/>
      <c r="AA776" s="178"/>
      <c r="AT776" s="179" t="s">
        <v>166</v>
      </c>
      <c r="AU776" s="179" t="s">
        <v>99</v>
      </c>
      <c r="AV776" s="10" t="s">
        <v>99</v>
      </c>
      <c r="AW776" s="10" t="s">
        <v>35</v>
      </c>
      <c r="AX776" s="10" t="s">
        <v>83</v>
      </c>
      <c r="AY776" s="179" t="s">
        <v>158</v>
      </c>
    </row>
    <row r="777" spans="2:65" s="1" customFormat="1" ht="38.25" customHeight="1">
      <c r="B777" s="38"/>
      <c r="C777" s="165" t="s">
        <v>1281</v>
      </c>
      <c r="D777" s="165" t="s">
        <v>159</v>
      </c>
      <c r="E777" s="166" t="s">
        <v>1282</v>
      </c>
      <c r="F777" s="272" t="s">
        <v>1283</v>
      </c>
      <c r="G777" s="272"/>
      <c r="H777" s="272"/>
      <c r="I777" s="272"/>
      <c r="J777" s="167" t="s">
        <v>296</v>
      </c>
      <c r="K777" s="168">
        <v>14.8</v>
      </c>
      <c r="L777" s="273">
        <v>0</v>
      </c>
      <c r="M777" s="274"/>
      <c r="N777" s="275">
        <f>ROUND(L777*K777,2)</f>
        <v>0</v>
      </c>
      <c r="O777" s="275"/>
      <c r="P777" s="275"/>
      <c r="Q777" s="275"/>
      <c r="R777" s="40"/>
      <c r="T777" s="169" t="s">
        <v>22</v>
      </c>
      <c r="U777" s="47" t="s">
        <v>43</v>
      </c>
      <c r="V777" s="39"/>
      <c r="W777" s="170">
        <f>V777*K777</f>
        <v>0</v>
      </c>
      <c r="X777" s="170">
        <v>4.0400000000000002E-3</v>
      </c>
      <c r="Y777" s="170">
        <f>X777*K777</f>
        <v>5.9792000000000005E-2</v>
      </c>
      <c r="Z777" s="170">
        <v>0</v>
      </c>
      <c r="AA777" s="171">
        <f>Z777*K777</f>
        <v>0</v>
      </c>
      <c r="AR777" s="22" t="s">
        <v>233</v>
      </c>
      <c r="AT777" s="22" t="s">
        <v>159</v>
      </c>
      <c r="AU777" s="22" t="s">
        <v>99</v>
      </c>
      <c r="AY777" s="22" t="s">
        <v>158</v>
      </c>
      <c r="BE777" s="108">
        <f>IF(U777="základní",N777,0)</f>
        <v>0</v>
      </c>
      <c r="BF777" s="108">
        <f>IF(U777="snížená",N777,0)</f>
        <v>0</v>
      </c>
      <c r="BG777" s="108">
        <f>IF(U777="zákl. přenesená",N777,0)</f>
        <v>0</v>
      </c>
      <c r="BH777" s="108">
        <f>IF(U777="sníž. přenesená",N777,0)</f>
        <v>0</v>
      </c>
      <c r="BI777" s="108">
        <f>IF(U777="nulová",N777,0)</f>
        <v>0</v>
      </c>
      <c r="BJ777" s="22" t="s">
        <v>83</v>
      </c>
      <c r="BK777" s="108">
        <f>ROUND(L777*K777,2)</f>
        <v>0</v>
      </c>
      <c r="BL777" s="22" t="s">
        <v>233</v>
      </c>
      <c r="BM777" s="22" t="s">
        <v>1284</v>
      </c>
    </row>
    <row r="778" spans="2:65" s="1" customFormat="1" ht="38.25" customHeight="1">
      <c r="B778" s="38"/>
      <c r="C778" s="165" t="s">
        <v>1285</v>
      </c>
      <c r="D778" s="165" t="s">
        <v>159</v>
      </c>
      <c r="E778" s="166" t="s">
        <v>1286</v>
      </c>
      <c r="F778" s="272" t="s">
        <v>1287</v>
      </c>
      <c r="G778" s="272"/>
      <c r="H778" s="272"/>
      <c r="I778" s="272"/>
      <c r="J778" s="167" t="s">
        <v>296</v>
      </c>
      <c r="K778" s="168">
        <v>1.3</v>
      </c>
      <c r="L778" s="273">
        <v>0</v>
      </c>
      <c r="M778" s="274"/>
      <c r="N778" s="275">
        <f>ROUND(L778*K778,2)</f>
        <v>0</v>
      </c>
      <c r="O778" s="275"/>
      <c r="P778" s="275"/>
      <c r="Q778" s="275"/>
      <c r="R778" s="40"/>
      <c r="T778" s="169" t="s">
        <v>22</v>
      </c>
      <c r="U778" s="47" t="s">
        <v>43</v>
      </c>
      <c r="V778" s="39"/>
      <c r="W778" s="170">
        <f>V778*K778</f>
        <v>0</v>
      </c>
      <c r="X778" s="170">
        <v>1.49E-3</v>
      </c>
      <c r="Y778" s="170">
        <f>X778*K778</f>
        <v>1.9370000000000001E-3</v>
      </c>
      <c r="Z778" s="170">
        <v>0</v>
      </c>
      <c r="AA778" s="171">
        <f>Z778*K778</f>
        <v>0</v>
      </c>
      <c r="AR778" s="22" t="s">
        <v>233</v>
      </c>
      <c r="AT778" s="22" t="s">
        <v>159</v>
      </c>
      <c r="AU778" s="22" t="s">
        <v>99</v>
      </c>
      <c r="AY778" s="22" t="s">
        <v>158</v>
      </c>
      <c r="BE778" s="108">
        <f>IF(U778="základní",N778,0)</f>
        <v>0</v>
      </c>
      <c r="BF778" s="108">
        <f>IF(U778="snížená",N778,0)</f>
        <v>0</v>
      </c>
      <c r="BG778" s="108">
        <f>IF(U778="zákl. přenesená",N778,0)</f>
        <v>0</v>
      </c>
      <c r="BH778" s="108">
        <f>IF(U778="sníž. přenesená",N778,0)</f>
        <v>0</v>
      </c>
      <c r="BI778" s="108">
        <f>IF(U778="nulová",N778,0)</f>
        <v>0</v>
      </c>
      <c r="BJ778" s="22" t="s">
        <v>83</v>
      </c>
      <c r="BK778" s="108">
        <f>ROUND(L778*K778,2)</f>
        <v>0</v>
      </c>
      <c r="BL778" s="22" t="s">
        <v>233</v>
      </c>
      <c r="BM778" s="22" t="s">
        <v>1288</v>
      </c>
    </row>
    <row r="779" spans="2:65" s="12" customFormat="1" ht="16.5" customHeight="1">
      <c r="B779" s="188"/>
      <c r="C779" s="189"/>
      <c r="D779" s="189"/>
      <c r="E779" s="190" t="s">
        <v>22</v>
      </c>
      <c r="F779" s="282" t="s">
        <v>1289</v>
      </c>
      <c r="G779" s="283"/>
      <c r="H779" s="283"/>
      <c r="I779" s="283"/>
      <c r="J779" s="189"/>
      <c r="K779" s="190" t="s">
        <v>22</v>
      </c>
      <c r="L779" s="189"/>
      <c r="M779" s="189"/>
      <c r="N779" s="189"/>
      <c r="O779" s="189"/>
      <c r="P779" s="189"/>
      <c r="Q779" s="189"/>
      <c r="R779" s="191"/>
      <c r="T779" s="192"/>
      <c r="U779" s="189"/>
      <c r="V779" s="189"/>
      <c r="W779" s="189"/>
      <c r="X779" s="189"/>
      <c r="Y779" s="189"/>
      <c r="Z779" s="189"/>
      <c r="AA779" s="193"/>
      <c r="AT779" s="194" t="s">
        <v>166</v>
      </c>
      <c r="AU779" s="194" t="s">
        <v>99</v>
      </c>
      <c r="AV779" s="12" t="s">
        <v>83</v>
      </c>
      <c r="AW779" s="12" t="s">
        <v>35</v>
      </c>
      <c r="AX779" s="12" t="s">
        <v>78</v>
      </c>
      <c r="AY779" s="194" t="s">
        <v>158</v>
      </c>
    </row>
    <row r="780" spans="2:65" s="10" customFormat="1" ht="16.5" customHeight="1">
      <c r="B780" s="172"/>
      <c r="C780" s="173"/>
      <c r="D780" s="173"/>
      <c r="E780" s="174" t="s">
        <v>22</v>
      </c>
      <c r="F780" s="278" t="s">
        <v>1290</v>
      </c>
      <c r="G780" s="279"/>
      <c r="H780" s="279"/>
      <c r="I780" s="279"/>
      <c r="J780" s="173"/>
      <c r="K780" s="175">
        <v>1.3</v>
      </c>
      <c r="L780" s="173"/>
      <c r="M780" s="173"/>
      <c r="N780" s="173"/>
      <c r="O780" s="173"/>
      <c r="P780" s="173"/>
      <c r="Q780" s="173"/>
      <c r="R780" s="176"/>
      <c r="T780" s="177"/>
      <c r="U780" s="173"/>
      <c r="V780" s="173"/>
      <c r="W780" s="173"/>
      <c r="X780" s="173"/>
      <c r="Y780" s="173"/>
      <c r="Z780" s="173"/>
      <c r="AA780" s="178"/>
      <c r="AT780" s="179" t="s">
        <v>166</v>
      </c>
      <c r="AU780" s="179" t="s">
        <v>99</v>
      </c>
      <c r="AV780" s="10" t="s">
        <v>99</v>
      </c>
      <c r="AW780" s="10" t="s">
        <v>35</v>
      </c>
      <c r="AX780" s="10" t="s">
        <v>83</v>
      </c>
      <c r="AY780" s="179" t="s">
        <v>158</v>
      </c>
    </row>
    <row r="781" spans="2:65" s="1" customFormat="1" ht="25.5" customHeight="1">
      <c r="B781" s="38"/>
      <c r="C781" s="165" t="s">
        <v>1291</v>
      </c>
      <c r="D781" s="165" t="s">
        <v>159</v>
      </c>
      <c r="E781" s="166" t="s">
        <v>1292</v>
      </c>
      <c r="F781" s="272" t="s">
        <v>1293</v>
      </c>
      <c r="G781" s="272"/>
      <c r="H781" s="272"/>
      <c r="I781" s="272"/>
      <c r="J781" s="167" t="s">
        <v>296</v>
      </c>
      <c r="K781" s="168">
        <v>4.25</v>
      </c>
      <c r="L781" s="273">
        <v>0</v>
      </c>
      <c r="M781" s="274"/>
      <c r="N781" s="275">
        <f>ROUND(L781*K781,2)</f>
        <v>0</v>
      </c>
      <c r="O781" s="275"/>
      <c r="P781" s="275"/>
      <c r="Q781" s="275"/>
      <c r="R781" s="40"/>
      <c r="T781" s="169" t="s">
        <v>22</v>
      </c>
      <c r="U781" s="47" t="s">
        <v>43</v>
      </c>
      <c r="V781" s="39"/>
      <c r="W781" s="170">
        <f>V781*K781</f>
        <v>0</v>
      </c>
      <c r="X781" s="170">
        <v>3.2200000000000002E-3</v>
      </c>
      <c r="Y781" s="170">
        <f>X781*K781</f>
        <v>1.3685000000000001E-2</v>
      </c>
      <c r="Z781" s="170">
        <v>0</v>
      </c>
      <c r="AA781" s="171">
        <f>Z781*K781</f>
        <v>0</v>
      </c>
      <c r="AR781" s="22" t="s">
        <v>233</v>
      </c>
      <c r="AT781" s="22" t="s">
        <v>159</v>
      </c>
      <c r="AU781" s="22" t="s">
        <v>99</v>
      </c>
      <c r="AY781" s="22" t="s">
        <v>158</v>
      </c>
      <c r="BE781" s="108">
        <f>IF(U781="základní",N781,0)</f>
        <v>0</v>
      </c>
      <c r="BF781" s="108">
        <f>IF(U781="snížená",N781,0)</f>
        <v>0</v>
      </c>
      <c r="BG781" s="108">
        <f>IF(U781="zákl. přenesená",N781,0)</f>
        <v>0</v>
      </c>
      <c r="BH781" s="108">
        <f>IF(U781="sníž. přenesená",N781,0)</f>
        <v>0</v>
      </c>
      <c r="BI781" s="108">
        <f>IF(U781="nulová",N781,0)</f>
        <v>0</v>
      </c>
      <c r="BJ781" s="22" t="s">
        <v>83</v>
      </c>
      <c r="BK781" s="108">
        <f>ROUND(L781*K781,2)</f>
        <v>0</v>
      </c>
      <c r="BL781" s="22" t="s">
        <v>233</v>
      </c>
      <c r="BM781" s="22" t="s">
        <v>1294</v>
      </c>
    </row>
    <row r="782" spans="2:65" s="12" customFormat="1" ht="16.5" customHeight="1">
      <c r="B782" s="188"/>
      <c r="C782" s="189"/>
      <c r="D782" s="189"/>
      <c r="E782" s="190" t="s">
        <v>22</v>
      </c>
      <c r="F782" s="282" t="s">
        <v>1295</v>
      </c>
      <c r="G782" s="283"/>
      <c r="H782" s="283"/>
      <c r="I782" s="283"/>
      <c r="J782" s="189"/>
      <c r="K782" s="190" t="s">
        <v>22</v>
      </c>
      <c r="L782" s="189"/>
      <c r="M782" s="189"/>
      <c r="N782" s="189"/>
      <c r="O782" s="189"/>
      <c r="P782" s="189"/>
      <c r="Q782" s="189"/>
      <c r="R782" s="191"/>
      <c r="T782" s="192"/>
      <c r="U782" s="189"/>
      <c r="V782" s="189"/>
      <c r="W782" s="189"/>
      <c r="X782" s="189"/>
      <c r="Y782" s="189"/>
      <c r="Z782" s="189"/>
      <c r="AA782" s="193"/>
      <c r="AT782" s="194" t="s">
        <v>166</v>
      </c>
      <c r="AU782" s="194" t="s">
        <v>99</v>
      </c>
      <c r="AV782" s="12" t="s">
        <v>83</v>
      </c>
      <c r="AW782" s="12" t="s">
        <v>35</v>
      </c>
      <c r="AX782" s="12" t="s">
        <v>78</v>
      </c>
      <c r="AY782" s="194" t="s">
        <v>158</v>
      </c>
    </row>
    <row r="783" spans="2:65" s="10" customFormat="1" ht="16.5" customHeight="1">
      <c r="B783" s="172"/>
      <c r="C783" s="173"/>
      <c r="D783" s="173"/>
      <c r="E783" s="174" t="s">
        <v>22</v>
      </c>
      <c r="F783" s="278" t="s">
        <v>1296</v>
      </c>
      <c r="G783" s="279"/>
      <c r="H783" s="279"/>
      <c r="I783" s="279"/>
      <c r="J783" s="173"/>
      <c r="K783" s="175">
        <v>4.25</v>
      </c>
      <c r="L783" s="173"/>
      <c r="M783" s="173"/>
      <c r="N783" s="173"/>
      <c r="O783" s="173"/>
      <c r="P783" s="173"/>
      <c r="Q783" s="173"/>
      <c r="R783" s="176"/>
      <c r="T783" s="177"/>
      <c r="U783" s="173"/>
      <c r="V783" s="173"/>
      <c r="W783" s="173"/>
      <c r="X783" s="173"/>
      <c r="Y783" s="173"/>
      <c r="Z783" s="173"/>
      <c r="AA783" s="178"/>
      <c r="AT783" s="179" t="s">
        <v>166</v>
      </c>
      <c r="AU783" s="179" t="s">
        <v>99</v>
      </c>
      <c r="AV783" s="10" t="s">
        <v>99</v>
      </c>
      <c r="AW783" s="10" t="s">
        <v>35</v>
      </c>
      <c r="AX783" s="10" t="s">
        <v>83</v>
      </c>
      <c r="AY783" s="179" t="s">
        <v>158</v>
      </c>
    </row>
    <row r="784" spans="2:65" s="1" customFormat="1" ht="25.5" customHeight="1">
      <c r="B784" s="38"/>
      <c r="C784" s="165" t="s">
        <v>1297</v>
      </c>
      <c r="D784" s="165" t="s">
        <v>159</v>
      </c>
      <c r="E784" s="166" t="s">
        <v>1298</v>
      </c>
      <c r="F784" s="272" t="s">
        <v>1299</v>
      </c>
      <c r="G784" s="272"/>
      <c r="H784" s="272"/>
      <c r="I784" s="272"/>
      <c r="J784" s="167" t="s">
        <v>296</v>
      </c>
      <c r="K784" s="168">
        <v>1.2</v>
      </c>
      <c r="L784" s="273">
        <v>0</v>
      </c>
      <c r="M784" s="274"/>
      <c r="N784" s="275">
        <f>ROUND(L784*K784,2)</f>
        <v>0</v>
      </c>
      <c r="O784" s="275"/>
      <c r="P784" s="275"/>
      <c r="Q784" s="275"/>
      <c r="R784" s="40"/>
      <c r="T784" s="169" t="s">
        <v>22</v>
      </c>
      <c r="U784" s="47" t="s">
        <v>43</v>
      </c>
      <c r="V784" s="39"/>
      <c r="W784" s="170">
        <f>V784*K784</f>
        <v>0</v>
      </c>
      <c r="X784" s="170">
        <v>2.8300000000000001E-3</v>
      </c>
      <c r="Y784" s="170">
        <f>X784*K784</f>
        <v>3.3960000000000001E-3</v>
      </c>
      <c r="Z784" s="170">
        <v>0</v>
      </c>
      <c r="AA784" s="171">
        <f>Z784*K784</f>
        <v>0</v>
      </c>
      <c r="AR784" s="22" t="s">
        <v>233</v>
      </c>
      <c r="AT784" s="22" t="s">
        <v>159</v>
      </c>
      <c r="AU784" s="22" t="s">
        <v>99</v>
      </c>
      <c r="AY784" s="22" t="s">
        <v>158</v>
      </c>
      <c r="BE784" s="108">
        <f>IF(U784="základní",N784,0)</f>
        <v>0</v>
      </c>
      <c r="BF784" s="108">
        <f>IF(U784="snížená",N784,0)</f>
        <v>0</v>
      </c>
      <c r="BG784" s="108">
        <f>IF(U784="zákl. přenesená",N784,0)</f>
        <v>0</v>
      </c>
      <c r="BH784" s="108">
        <f>IF(U784="sníž. přenesená",N784,0)</f>
        <v>0</v>
      </c>
      <c r="BI784" s="108">
        <f>IF(U784="nulová",N784,0)</f>
        <v>0</v>
      </c>
      <c r="BJ784" s="22" t="s">
        <v>83</v>
      </c>
      <c r="BK784" s="108">
        <f>ROUND(L784*K784,2)</f>
        <v>0</v>
      </c>
      <c r="BL784" s="22" t="s">
        <v>233</v>
      </c>
      <c r="BM784" s="22" t="s">
        <v>1300</v>
      </c>
    </row>
    <row r="785" spans="2:65" s="12" customFormat="1" ht="16.5" customHeight="1">
      <c r="B785" s="188"/>
      <c r="C785" s="189"/>
      <c r="D785" s="189"/>
      <c r="E785" s="190" t="s">
        <v>22</v>
      </c>
      <c r="F785" s="282" t="s">
        <v>1301</v>
      </c>
      <c r="G785" s="283"/>
      <c r="H785" s="283"/>
      <c r="I785" s="283"/>
      <c r="J785" s="189"/>
      <c r="K785" s="190" t="s">
        <v>22</v>
      </c>
      <c r="L785" s="189"/>
      <c r="M785" s="189"/>
      <c r="N785" s="189"/>
      <c r="O785" s="189"/>
      <c r="P785" s="189"/>
      <c r="Q785" s="189"/>
      <c r="R785" s="191"/>
      <c r="T785" s="192"/>
      <c r="U785" s="189"/>
      <c r="V785" s="189"/>
      <c r="W785" s="189"/>
      <c r="X785" s="189"/>
      <c r="Y785" s="189"/>
      <c r="Z785" s="189"/>
      <c r="AA785" s="193"/>
      <c r="AT785" s="194" t="s">
        <v>166</v>
      </c>
      <c r="AU785" s="194" t="s">
        <v>99</v>
      </c>
      <c r="AV785" s="12" t="s">
        <v>83</v>
      </c>
      <c r="AW785" s="12" t="s">
        <v>35</v>
      </c>
      <c r="AX785" s="12" t="s">
        <v>78</v>
      </c>
      <c r="AY785" s="194" t="s">
        <v>158</v>
      </c>
    </row>
    <row r="786" spans="2:65" s="10" customFormat="1" ht="16.5" customHeight="1">
      <c r="B786" s="172"/>
      <c r="C786" s="173"/>
      <c r="D786" s="173"/>
      <c r="E786" s="174" t="s">
        <v>22</v>
      </c>
      <c r="F786" s="278" t="s">
        <v>1302</v>
      </c>
      <c r="G786" s="279"/>
      <c r="H786" s="279"/>
      <c r="I786" s="279"/>
      <c r="J786" s="173"/>
      <c r="K786" s="175">
        <v>1.2</v>
      </c>
      <c r="L786" s="173"/>
      <c r="M786" s="173"/>
      <c r="N786" s="173"/>
      <c r="O786" s="173"/>
      <c r="P786" s="173"/>
      <c r="Q786" s="173"/>
      <c r="R786" s="176"/>
      <c r="T786" s="177"/>
      <c r="U786" s="173"/>
      <c r="V786" s="173"/>
      <c r="W786" s="173"/>
      <c r="X786" s="173"/>
      <c r="Y786" s="173"/>
      <c r="Z786" s="173"/>
      <c r="AA786" s="178"/>
      <c r="AT786" s="179" t="s">
        <v>166</v>
      </c>
      <c r="AU786" s="179" t="s">
        <v>99</v>
      </c>
      <c r="AV786" s="10" t="s">
        <v>99</v>
      </c>
      <c r="AW786" s="10" t="s">
        <v>35</v>
      </c>
      <c r="AX786" s="10" t="s">
        <v>83</v>
      </c>
      <c r="AY786" s="179" t="s">
        <v>158</v>
      </c>
    </row>
    <row r="787" spans="2:65" s="1" customFormat="1" ht="38.25" customHeight="1">
      <c r="B787" s="38"/>
      <c r="C787" s="165" t="s">
        <v>1303</v>
      </c>
      <c r="D787" s="165" t="s">
        <v>159</v>
      </c>
      <c r="E787" s="166" t="s">
        <v>1304</v>
      </c>
      <c r="F787" s="272" t="s">
        <v>1305</v>
      </c>
      <c r="G787" s="272"/>
      <c r="H787" s="272"/>
      <c r="I787" s="272"/>
      <c r="J787" s="167" t="s">
        <v>296</v>
      </c>
      <c r="K787" s="168">
        <v>46</v>
      </c>
      <c r="L787" s="273">
        <v>0</v>
      </c>
      <c r="M787" s="274"/>
      <c r="N787" s="275">
        <f>ROUND(L787*K787,2)</f>
        <v>0</v>
      </c>
      <c r="O787" s="275"/>
      <c r="P787" s="275"/>
      <c r="Q787" s="275"/>
      <c r="R787" s="40"/>
      <c r="T787" s="169" t="s">
        <v>22</v>
      </c>
      <c r="U787" s="47" t="s">
        <v>43</v>
      </c>
      <c r="V787" s="39"/>
      <c r="W787" s="170">
        <f>V787*K787</f>
        <v>0</v>
      </c>
      <c r="X787" s="170">
        <v>3.6800000000000001E-3</v>
      </c>
      <c r="Y787" s="170">
        <f>X787*K787</f>
        <v>0.16928000000000001</v>
      </c>
      <c r="Z787" s="170">
        <v>0</v>
      </c>
      <c r="AA787" s="171">
        <f>Z787*K787</f>
        <v>0</v>
      </c>
      <c r="AR787" s="22" t="s">
        <v>233</v>
      </c>
      <c r="AT787" s="22" t="s">
        <v>159</v>
      </c>
      <c r="AU787" s="22" t="s">
        <v>99</v>
      </c>
      <c r="AY787" s="22" t="s">
        <v>158</v>
      </c>
      <c r="BE787" s="108">
        <f>IF(U787="základní",N787,0)</f>
        <v>0</v>
      </c>
      <c r="BF787" s="108">
        <f>IF(U787="snížená",N787,0)</f>
        <v>0</v>
      </c>
      <c r="BG787" s="108">
        <f>IF(U787="zákl. přenesená",N787,0)</f>
        <v>0</v>
      </c>
      <c r="BH787" s="108">
        <f>IF(U787="sníž. přenesená",N787,0)</f>
        <v>0</v>
      </c>
      <c r="BI787" s="108">
        <f>IF(U787="nulová",N787,0)</f>
        <v>0</v>
      </c>
      <c r="BJ787" s="22" t="s">
        <v>83</v>
      </c>
      <c r="BK787" s="108">
        <f>ROUND(L787*K787,2)</f>
        <v>0</v>
      </c>
      <c r="BL787" s="22" t="s">
        <v>233</v>
      </c>
      <c r="BM787" s="22" t="s">
        <v>1306</v>
      </c>
    </row>
    <row r="788" spans="2:65" s="10" customFormat="1" ht="16.5" customHeight="1">
      <c r="B788" s="172"/>
      <c r="C788" s="173"/>
      <c r="D788" s="173"/>
      <c r="E788" s="174" t="s">
        <v>22</v>
      </c>
      <c r="F788" s="276" t="s">
        <v>1307</v>
      </c>
      <c r="G788" s="277"/>
      <c r="H788" s="277"/>
      <c r="I788" s="277"/>
      <c r="J788" s="173"/>
      <c r="K788" s="175">
        <v>46</v>
      </c>
      <c r="L788" s="173"/>
      <c r="M788" s="173"/>
      <c r="N788" s="173"/>
      <c r="O788" s="173"/>
      <c r="P788" s="173"/>
      <c r="Q788" s="173"/>
      <c r="R788" s="176"/>
      <c r="T788" s="177"/>
      <c r="U788" s="173"/>
      <c r="V788" s="173"/>
      <c r="W788" s="173"/>
      <c r="X788" s="173"/>
      <c r="Y788" s="173"/>
      <c r="Z788" s="173"/>
      <c r="AA788" s="178"/>
      <c r="AT788" s="179" t="s">
        <v>166</v>
      </c>
      <c r="AU788" s="179" t="s">
        <v>99</v>
      </c>
      <c r="AV788" s="10" t="s">
        <v>99</v>
      </c>
      <c r="AW788" s="10" t="s">
        <v>35</v>
      </c>
      <c r="AX788" s="10" t="s">
        <v>83</v>
      </c>
      <c r="AY788" s="179" t="s">
        <v>158</v>
      </c>
    </row>
    <row r="789" spans="2:65" s="1" customFormat="1" ht="25.5" customHeight="1">
      <c r="B789" s="38"/>
      <c r="C789" s="165" t="s">
        <v>1308</v>
      </c>
      <c r="D789" s="165" t="s">
        <v>159</v>
      </c>
      <c r="E789" s="166" t="s">
        <v>1309</v>
      </c>
      <c r="F789" s="272" t="s">
        <v>1310</v>
      </c>
      <c r="G789" s="272"/>
      <c r="H789" s="272"/>
      <c r="I789" s="272"/>
      <c r="J789" s="167" t="s">
        <v>226</v>
      </c>
      <c r="K789" s="168">
        <v>0.80100000000000005</v>
      </c>
      <c r="L789" s="273">
        <v>0</v>
      </c>
      <c r="M789" s="274"/>
      <c r="N789" s="275">
        <f>ROUND(L789*K789,2)</f>
        <v>0</v>
      </c>
      <c r="O789" s="275"/>
      <c r="P789" s="275"/>
      <c r="Q789" s="275"/>
      <c r="R789" s="40"/>
      <c r="T789" s="169" t="s">
        <v>22</v>
      </c>
      <c r="U789" s="47" t="s">
        <v>43</v>
      </c>
      <c r="V789" s="39"/>
      <c r="W789" s="170">
        <f>V789*K789</f>
        <v>0</v>
      </c>
      <c r="X789" s="170">
        <v>0</v>
      </c>
      <c r="Y789" s="170">
        <f>X789*K789</f>
        <v>0</v>
      </c>
      <c r="Z789" s="170">
        <v>0</v>
      </c>
      <c r="AA789" s="171">
        <f>Z789*K789</f>
        <v>0</v>
      </c>
      <c r="AR789" s="22" t="s">
        <v>233</v>
      </c>
      <c r="AT789" s="22" t="s">
        <v>159</v>
      </c>
      <c r="AU789" s="22" t="s">
        <v>99</v>
      </c>
      <c r="AY789" s="22" t="s">
        <v>158</v>
      </c>
      <c r="BE789" s="108">
        <f>IF(U789="základní",N789,0)</f>
        <v>0</v>
      </c>
      <c r="BF789" s="108">
        <f>IF(U789="snížená",N789,0)</f>
        <v>0</v>
      </c>
      <c r="BG789" s="108">
        <f>IF(U789="zákl. přenesená",N789,0)</f>
        <v>0</v>
      </c>
      <c r="BH789" s="108">
        <f>IF(U789="sníž. přenesená",N789,0)</f>
        <v>0</v>
      </c>
      <c r="BI789" s="108">
        <f>IF(U789="nulová",N789,0)</f>
        <v>0</v>
      </c>
      <c r="BJ789" s="22" t="s">
        <v>83</v>
      </c>
      <c r="BK789" s="108">
        <f>ROUND(L789*K789,2)</f>
        <v>0</v>
      </c>
      <c r="BL789" s="22" t="s">
        <v>233</v>
      </c>
      <c r="BM789" s="22" t="s">
        <v>1311</v>
      </c>
    </row>
    <row r="790" spans="2:65" s="9" customFormat="1" ht="29.85" customHeight="1">
      <c r="B790" s="154"/>
      <c r="C790" s="155"/>
      <c r="D790" s="164" t="s">
        <v>126</v>
      </c>
      <c r="E790" s="164"/>
      <c r="F790" s="164"/>
      <c r="G790" s="164"/>
      <c r="H790" s="164"/>
      <c r="I790" s="164"/>
      <c r="J790" s="164"/>
      <c r="K790" s="164"/>
      <c r="L790" s="164"/>
      <c r="M790" s="164"/>
      <c r="N790" s="297">
        <f>BK790</f>
        <v>0</v>
      </c>
      <c r="O790" s="298"/>
      <c r="P790" s="298"/>
      <c r="Q790" s="298"/>
      <c r="R790" s="157"/>
      <c r="T790" s="158"/>
      <c r="U790" s="155"/>
      <c r="V790" s="155"/>
      <c r="W790" s="159">
        <f>SUM(W791:W844)</f>
        <v>0</v>
      </c>
      <c r="X790" s="155"/>
      <c r="Y790" s="159">
        <f>SUM(Y791:Y844)</f>
        <v>0.98361220000000016</v>
      </c>
      <c r="Z790" s="155"/>
      <c r="AA790" s="160">
        <f>SUM(AA791:AA844)</f>
        <v>0.19900000000000001</v>
      </c>
      <c r="AR790" s="161" t="s">
        <v>99</v>
      </c>
      <c r="AT790" s="162" t="s">
        <v>77</v>
      </c>
      <c r="AU790" s="162" t="s">
        <v>83</v>
      </c>
      <c r="AY790" s="161" t="s">
        <v>158</v>
      </c>
      <c r="BK790" s="163">
        <f>SUM(BK791:BK844)</f>
        <v>0</v>
      </c>
    </row>
    <row r="791" spans="2:65" s="1" customFormat="1" ht="38.25" customHeight="1">
      <c r="B791" s="38"/>
      <c r="C791" s="165" t="s">
        <v>1312</v>
      </c>
      <c r="D791" s="165" t="s">
        <v>159</v>
      </c>
      <c r="E791" s="166" t="s">
        <v>1313</v>
      </c>
      <c r="F791" s="272" t="s">
        <v>1314</v>
      </c>
      <c r="G791" s="272"/>
      <c r="H791" s="272"/>
      <c r="I791" s="272"/>
      <c r="J791" s="167" t="s">
        <v>252</v>
      </c>
      <c r="K791" s="168">
        <v>8</v>
      </c>
      <c r="L791" s="273">
        <v>0</v>
      </c>
      <c r="M791" s="274"/>
      <c r="N791" s="275">
        <f>ROUND(L791*K791,2)</f>
        <v>0</v>
      </c>
      <c r="O791" s="275"/>
      <c r="P791" s="275"/>
      <c r="Q791" s="275"/>
      <c r="R791" s="40"/>
      <c r="T791" s="169" t="s">
        <v>22</v>
      </c>
      <c r="U791" s="47" t="s">
        <v>43</v>
      </c>
      <c r="V791" s="39"/>
      <c r="W791" s="170">
        <f>V791*K791</f>
        <v>0</v>
      </c>
      <c r="X791" s="170">
        <v>0</v>
      </c>
      <c r="Y791" s="170">
        <f>X791*K791</f>
        <v>0</v>
      </c>
      <c r="Z791" s="170">
        <v>3.0000000000000001E-3</v>
      </c>
      <c r="AA791" s="171">
        <f>Z791*K791</f>
        <v>2.4E-2</v>
      </c>
      <c r="AR791" s="22" t="s">
        <v>233</v>
      </c>
      <c r="AT791" s="22" t="s">
        <v>159</v>
      </c>
      <c r="AU791" s="22" t="s">
        <v>99</v>
      </c>
      <c r="AY791" s="22" t="s">
        <v>158</v>
      </c>
      <c r="BE791" s="108">
        <f>IF(U791="základní",N791,0)</f>
        <v>0</v>
      </c>
      <c r="BF791" s="108">
        <f>IF(U791="snížená",N791,0)</f>
        <v>0</v>
      </c>
      <c r="BG791" s="108">
        <f>IF(U791="zákl. přenesená",N791,0)</f>
        <v>0</v>
      </c>
      <c r="BH791" s="108">
        <f>IF(U791="sníž. přenesená",N791,0)</f>
        <v>0</v>
      </c>
      <c r="BI791" s="108">
        <f>IF(U791="nulová",N791,0)</f>
        <v>0</v>
      </c>
      <c r="BJ791" s="22" t="s">
        <v>83</v>
      </c>
      <c r="BK791" s="108">
        <f>ROUND(L791*K791,2)</f>
        <v>0</v>
      </c>
      <c r="BL791" s="22" t="s">
        <v>233</v>
      </c>
      <c r="BM791" s="22" t="s">
        <v>1315</v>
      </c>
    </row>
    <row r="792" spans="2:65" s="1" customFormat="1" ht="38.25" customHeight="1">
      <c r="B792" s="38"/>
      <c r="C792" s="165" t="s">
        <v>1316</v>
      </c>
      <c r="D792" s="165" t="s">
        <v>159</v>
      </c>
      <c r="E792" s="166" t="s">
        <v>1317</v>
      </c>
      <c r="F792" s="272" t="s">
        <v>1318</v>
      </c>
      <c r="G792" s="272"/>
      <c r="H792" s="272"/>
      <c r="I792" s="272"/>
      <c r="J792" s="167" t="s">
        <v>252</v>
      </c>
      <c r="K792" s="168">
        <v>14</v>
      </c>
      <c r="L792" s="273">
        <v>0</v>
      </c>
      <c r="M792" s="274"/>
      <c r="N792" s="275">
        <f>ROUND(L792*K792,2)</f>
        <v>0</v>
      </c>
      <c r="O792" s="275"/>
      <c r="P792" s="275"/>
      <c r="Q792" s="275"/>
      <c r="R792" s="40"/>
      <c r="T792" s="169" t="s">
        <v>22</v>
      </c>
      <c r="U792" s="47" t="s">
        <v>43</v>
      </c>
      <c r="V792" s="39"/>
      <c r="W792" s="170">
        <f>V792*K792</f>
        <v>0</v>
      </c>
      <c r="X792" s="170">
        <v>0</v>
      </c>
      <c r="Y792" s="170">
        <f>X792*K792</f>
        <v>0</v>
      </c>
      <c r="Z792" s="170">
        <v>4.0000000000000001E-3</v>
      </c>
      <c r="AA792" s="171">
        <f>Z792*K792</f>
        <v>5.6000000000000001E-2</v>
      </c>
      <c r="AR792" s="22" t="s">
        <v>233</v>
      </c>
      <c r="AT792" s="22" t="s">
        <v>159</v>
      </c>
      <c r="AU792" s="22" t="s">
        <v>99</v>
      </c>
      <c r="AY792" s="22" t="s">
        <v>158</v>
      </c>
      <c r="BE792" s="108">
        <f>IF(U792="základní",N792,0)</f>
        <v>0</v>
      </c>
      <c r="BF792" s="108">
        <f>IF(U792="snížená",N792,0)</f>
        <v>0</v>
      </c>
      <c r="BG792" s="108">
        <f>IF(U792="zákl. přenesená",N792,0)</f>
        <v>0</v>
      </c>
      <c r="BH792" s="108">
        <f>IF(U792="sníž. přenesená",N792,0)</f>
        <v>0</v>
      </c>
      <c r="BI792" s="108">
        <f>IF(U792="nulová",N792,0)</f>
        <v>0</v>
      </c>
      <c r="BJ792" s="22" t="s">
        <v>83</v>
      </c>
      <c r="BK792" s="108">
        <f>ROUND(L792*K792,2)</f>
        <v>0</v>
      </c>
      <c r="BL792" s="22" t="s">
        <v>233</v>
      </c>
      <c r="BM792" s="22" t="s">
        <v>1319</v>
      </c>
    </row>
    <row r="793" spans="2:65" s="1" customFormat="1" ht="38.25" customHeight="1">
      <c r="B793" s="38"/>
      <c r="C793" s="165" t="s">
        <v>1320</v>
      </c>
      <c r="D793" s="165" t="s">
        <v>159</v>
      </c>
      <c r="E793" s="166" t="s">
        <v>1321</v>
      </c>
      <c r="F793" s="272" t="s">
        <v>1322</v>
      </c>
      <c r="G793" s="272"/>
      <c r="H793" s="272"/>
      <c r="I793" s="272"/>
      <c r="J793" s="167" t="s">
        <v>252</v>
      </c>
      <c r="K793" s="168">
        <v>13</v>
      </c>
      <c r="L793" s="273">
        <v>0</v>
      </c>
      <c r="M793" s="274"/>
      <c r="N793" s="275">
        <f>ROUND(L793*K793,2)</f>
        <v>0</v>
      </c>
      <c r="O793" s="275"/>
      <c r="P793" s="275"/>
      <c r="Q793" s="275"/>
      <c r="R793" s="40"/>
      <c r="T793" s="169" t="s">
        <v>22</v>
      </c>
      <c r="U793" s="47" t="s">
        <v>43</v>
      </c>
      <c r="V793" s="39"/>
      <c r="W793" s="170">
        <f>V793*K793</f>
        <v>0</v>
      </c>
      <c r="X793" s="170">
        <v>0</v>
      </c>
      <c r="Y793" s="170">
        <f>X793*K793</f>
        <v>0</v>
      </c>
      <c r="Z793" s="170">
        <v>5.0000000000000001E-3</v>
      </c>
      <c r="AA793" s="171">
        <f>Z793*K793</f>
        <v>6.5000000000000002E-2</v>
      </c>
      <c r="AR793" s="22" t="s">
        <v>233</v>
      </c>
      <c r="AT793" s="22" t="s">
        <v>159</v>
      </c>
      <c r="AU793" s="22" t="s">
        <v>99</v>
      </c>
      <c r="AY793" s="22" t="s">
        <v>158</v>
      </c>
      <c r="BE793" s="108">
        <f>IF(U793="základní",N793,0)</f>
        <v>0</v>
      </c>
      <c r="BF793" s="108">
        <f>IF(U793="snížená",N793,0)</f>
        <v>0</v>
      </c>
      <c r="BG793" s="108">
        <f>IF(U793="zákl. přenesená",N793,0)</f>
        <v>0</v>
      </c>
      <c r="BH793" s="108">
        <f>IF(U793="sníž. přenesená",N793,0)</f>
        <v>0</v>
      </c>
      <c r="BI793" s="108">
        <f>IF(U793="nulová",N793,0)</f>
        <v>0</v>
      </c>
      <c r="BJ793" s="22" t="s">
        <v>83</v>
      </c>
      <c r="BK793" s="108">
        <f>ROUND(L793*K793,2)</f>
        <v>0</v>
      </c>
      <c r="BL793" s="22" t="s">
        <v>233</v>
      </c>
      <c r="BM793" s="22" t="s">
        <v>1323</v>
      </c>
    </row>
    <row r="794" spans="2:65" s="1" customFormat="1" ht="38.25" customHeight="1">
      <c r="B794" s="38"/>
      <c r="C794" s="165" t="s">
        <v>1324</v>
      </c>
      <c r="D794" s="165" t="s">
        <v>159</v>
      </c>
      <c r="E794" s="166" t="s">
        <v>1325</v>
      </c>
      <c r="F794" s="272" t="s">
        <v>1326</v>
      </c>
      <c r="G794" s="272"/>
      <c r="H794" s="272"/>
      <c r="I794" s="272"/>
      <c r="J794" s="167" t="s">
        <v>252</v>
      </c>
      <c r="K794" s="168">
        <v>9</v>
      </c>
      <c r="L794" s="273">
        <v>0</v>
      </c>
      <c r="M794" s="274"/>
      <c r="N794" s="275">
        <f>ROUND(L794*K794,2)</f>
        <v>0</v>
      </c>
      <c r="O794" s="275"/>
      <c r="P794" s="275"/>
      <c r="Q794" s="275"/>
      <c r="R794" s="40"/>
      <c r="T794" s="169" t="s">
        <v>22</v>
      </c>
      <c r="U794" s="47" t="s">
        <v>43</v>
      </c>
      <c r="V794" s="39"/>
      <c r="W794" s="170">
        <f>V794*K794</f>
        <v>0</v>
      </c>
      <c r="X794" s="170">
        <v>0</v>
      </c>
      <c r="Y794" s="170">
        <f>X794*K794</f>
        <v>0</v>
      </c>
      <c r="Z794" s="170">
        <v>6.0000000000000001E-3</v>
      </c>
      <c r="AA794" s="171">
        <f>Z794*K794</f>
        <v>5.3999999999999999E-2</v>
      </c>
      <c r="AR794" s="22" t="s">
        <v>233</v>
      </c>
      <c r="AT794" s="22" t="s">
        <v>159</v>
      </c>
      <c r="AU794" s="22" t="s">
        <v>99</v>
      </c>
      <c r="AY794" s="22" t="s">
        <v>158</v>
      </c>
      <c r="BE794" s="108">
        <f>IF(U794="základní",N794,0)</f>
        <v>0</v>
      </c>
      <c r="BF794" s="108">
        <f>IF(U794="snížená",N794,0)</f>
        <v>0</v>
      </c>
      <c r="BG794" s="108">
        <f>IF(U794="zákl. přenesená",N794,0)</f>
        <v>0</v>
      </c>
      <c r="BH794" s="108">
        <f>IF(U794="sníž. přenesená",N794,0)</f>
        <v>0</v>
      </c>
      <c r="BI794" s="108">
        <f>IF(U794="nulová",N794,0)</f>
        <v>0</v>
      </c>
      <c r="BJ794" s="22" t="s">
        <v>83</v>
      </c>
      <c r="BK794" s="108">
        <f>ROUND(L794*K794,2)</f>
        <v>0</v>
      </c>
      <c r="BL794" s="22" t="s">
        <v>233</v>
      </c>
      <c r="BM794" s="22" t="s">
        <v>1327</v>
      </c>
    </row>
    <row r="795" spans="2:65" s="1" customFormat="1" ht="38.25" customHeight="1">
      <c r="B795" s="38"/>
      <c r="C795" s="165" t="s">
        <v>1328</v>
      </c>
      <c r="D795" s="165" t="s">
        <v>159</v>
      </c>
      <c r="E795" s="166" t="s">
        <v>1329</v>
      </c>
      <c r="F795" s="272" t="s">
        <v>1330</v>
      </c>
      <c r="G795" s="272"/>
      <c r="H795" s="272"/>
      <c r="I795" s="272"/>
      <c r="J795" s="167" t="s">
        <v>162</v>
      </c>
      <c r="K795" s="168">
        <v>29.844999999999999</v>
      </c>
      <c r="L795" s="273">
        <v>0</v>
      </c>
      <c r="M795" s="274"/>
      <c r="N795" s="275">
        <f>ROUND(L795*K795,2)</f>
        <v>0</v>
      </c>
      <c r="O795" s="275"/>
      <c r="P795" s="275"/>
      <c r="Q795" s="275"/>
      <c r="R795" s="40"/>
      <c r="T795" s="169" t="s">
        <v>22</v>
      </c>
      <c r="U795" s="47" t="s">
        <v>43</v>
      </c>
      <c r="V795" s="39"/>
      <c r="W795" s="170">
        <f>V795*K795</f>
        <v>0</v>
      </c>
      <c r="X795" s="170">
        <v>2.5999999999999998E-4</v>
      </c>
      <c r="Y795" s="170">
        <f>X795*K795</f>
        <v>7.7596999999999987E-3</v>
      </c>
      <c r="Z795" s="170">
        <v>0</v>
      </c>
      <c r="AA795" s="171">
        <f>Z795*K795</f>
        <v>0</v>
      </c>
      <c r="AR795" s="22" t="s">
        <v>233</v>
      </c>
      <c r="AT795" s="22" t="s">
        <v>159</v>
      </c>
      <c r="AU795" s="22" t="s">
        <v>99</v>
      </c>
      <c r="AY795" s="22" t="s">
        <v>158</v>
      </c>
      <c r="BE795" s="108">
        <f>IF(U795="základní",N795,0)</f>
        <v>0</v>
      </c>
      <c r="BF795" s="108">
        <f>IF(U795="snížená",N795,0)</f>
        <v>0</v>
      </c>
      <c r="BG795" s="108">
        <f>IF(U795="zákl. přenesená",N795,0)</f>
        <v>0</v>
      </c>
      <c r="BH795" s="108">
        <f>IF(U795="sníž. přenesená",N795,0)</f>
        <v>0</v>
      </c>
      <c r="BI795" s="108">
        <f>IF(U795="nulová",N795,0)</f>
        <v>0</v>
      </c>
      <c r="BJ795" s="22" t="s">
        <v>83</v>
      </c>
      <c r="BK795" s="108">
        <f>ROUND(L795*K795,2)</f>
        <v>0</v>
      </c>
      <c r="BL795" s="22" t="s">
        <v>233</v>
      </c>
      <c r="BM795" s="22" t="s">
        <v>1331</v>
      </c>
    </row>
    <row r="796" spans="2:65" s="10" customFormat="1" ht="16.5" customHeight="1">
      <c r="B796" s="172"/>
      <c r="C796" s="173"/>
      <c r="D796" s="173"/>
      <c r="E796" s="174" t="s">
        <v>22</v>
      </c>
      <c r="F796" s="276" t="s">
        <v>1332</v>
      </c>
      <c r="G796" s="277"/>
      <c r="H796" s="277"/>
      <c r="I796" s="277"/>
      <c r="J796" s="173"/>
      <c r="K796" s="175">
        <v>29.844999999999999</v>
      </c>
      <c r="L796" s="173"/>
      <c r="M796" s="173"/>
      <c r="N796" s="173"/>
      <c r="O796" s="173"/>
      <c r="P796" s="173"/>
      <c r="Q796" s="173"/>
      <c r="R796" s="176"/>
      <c r="T796" s="177"/>
      <c r="U796" s="173"/>
      <c r="V796" s="173"/>
      <c r="W796" s="173"/>
      <c r="X796" s="173"/>
      <c r="Y796" s="173"/>
      <c r="Z796" s="173"/>
      <c r="AA796" s="178"/>
      <c r="AT796" s="179" t="s">
        <v>166</v>
      </c>
      <c r="AU796" s="179" t="s">
        <v>99</v>
      </c>
      <c r="AV796" s="10" t="s">
        <v>99</v>
      </c>
      <c r="AW796" s="10" t="s">
        <v>35</v>
      </c>
      <c r="AX796" s="10" t="s">
        <v>83</v>
      </c>
      <c r="AY796" s="179" t="s">
        <v>158</v>
      </c>
    </row>
    <row r="797" spans="2:65" s="1" customFormat="1" ht="51" customHeight="1">
      <c r="B797" s="38"/>
      <c r="C797" s="195" t="s">
        <v>1333</v>
      </c>
      <c r="D797" s="195" t="s">
        <v>283</v>
      </c>
      <c r="E797" s="196" t="s">
        <v>1334</v>
      </c>
      <c r="F797" s="286" t="s">
        <v>1335</v>
      </c>
      <c r="G797" s="286"/>
      <c r="H797" s="286"/>
      <c r="I797" s="286"/>
      <c r="J797" s="197" t="s">
        <v>252</v>
      </c>
      <c r="K797" s="198">
        <v>12</v>
      </c>
      <c r="L797" s="287">
        <v>0</v>
      </c>
      <c r="M797" s="288"/>
      <c r="N797" s="289">
        <f>ROUND(L797*K797,2)</f>
        <v>0</v>
      </c>
      <c r="O797" s="275"/>
      <c r="P797" s="275"/>
      <c r="Q797" s="275"/>
      <c r="R797" s="40"/>
      <c r="T797" s="169" t="s">
        <v>22</v>
      </c>
      <c r="U797" s="47" t="s">
        <v>43</v>
      </c>
      <c r="V797" s="39"/>
      <c r="W797" s="170">
        <f>V797*K797</f>
        <v>0</v>
      </c>
      <c r="X797" s="170">
        <v>0.01</v>
      </c>
      <c r="Y797" s="170">
        <f>X797*K797</f>
        <v>0.12</v>
      </c>
      <c r="Z797" s="170">
        <v>0</v>
      </c>
      <c r="AA797" s="171">
        <f>Z797*K797</f>
        <v>0</v>
      </c>
      <c r="AR797" s="22" t="s">
        <v>321</v>
      </c>
      <c r="AT797" s="22" t="s">
        <v>283</v>
      </c>
      <c r="AU797" s="22" t="s">
        <v>99</v>
      </c>
      <c r="AY797" s="22" t="s">
        <v>158</v>
      </c>
      <c r="BE797" s="108">
        <f>IF(U797="základní",N797,0)</f>
        <v>0</v>
      </c>
      <c r="BF797" s="108">
        <f>IF(U797="snížená",N797,0)</f>
        <v>0</v>
      </c>
      <c r="BG797" s="108">
        <f>IF(U797="zákl. přenesená",N797,0)</f>
        <v>0</v>
      </c>
      <c r="BH797" s="108">
        <f>IF(U797="sníž. přenesená",N797,0)</f>
        <v>0</v>
      </c>
      <c r="BI797" s="108">
        <f>IF(U797="nulová",N797,0)</f>
        <v>0</v>
      </c>
      <c r="BJ797" s="22" t="s">
        <v>83</v>
      </c>
      <c r="BK797" s="108">
        <f>ROUND(L797*K797,2)</f>
        <v>0</v>
      </c>
      <c r="BL797" s="22" t="s">
        <v>233</v>
      </c>
      <c r="BM797" s="22" t="s">
        <v>1336</v>
      </c>
    </row>
    <row r="798" spans="2:65" s="1" customFormat="1" ht="38.25" customHeight="1">
      <c r="B798" s="38"/>
      <c r="C798" s="165" t="s">
        <v>1337</v>
      </c>
      <c r="D798" s="165" t="s">
        <v>159</v>
      </c>
      <c r="E798" s="166" t="s">
        <v>1338</v>
      </c>
      <c r="F798" s="272" t="s">
        <v>1339</v>
      </c>
      <c r="G798" s="272"/>
      <c r="H798" s="272"/>
      <c r="I798" s="272"/>
      <c r="J798" s="167" t="s">
        <v>162</v>
      </c>
      <c r="K798" s="168">
        <v>17.515000000000001</v>
      </c>
      <c r="L798" s="273">
        <v>0</v>
      </c>
      <c r="M798" s="274"/>
      <c r="N798" s="275">
        <f>ROUND(L798*K798,2)</f>
        <v>0</v>
      </c>
      <c r="O798" s="275"/>
      <c r="P798" s="275"/>
      <c r="Q798" s="275"/>
      <c r="R798" s="40"/>
      <c r="T798" s="169" t="s">
        <v>22</v>
      </c>
      <c r="U798" s="47" t="s">
        <v>43</v>
      </c>
      <c r="V798" s="39"/>
      <c r="W798" s="170">
        <f>V798*K798</f>
        <v>0</v>
      </c>
      <c r="X798" s="170">
        <v>2.5000000000000001E-4</v>
      </c>
      <c r="Y798" s="170">
        <f>X798*K798</f>
        <v>4.3787499999999998E-3</v>
      </c>
      <c r="Z798" s="170">
        <v>0</v>
      </c>
      <c r="AA798" s="171">
        <f>Z798*K798</f>
        <v>0</v>
      </c>
      <c r="AR798" s="22" t="s">
        <v>233</v>
      </c>
      <c r="AT798" s="22" t="s">
        <v>159</v>
      </c>
      <c r="AU798" s="22" t="s">
        <v>99</v>
      </c>
      <c r="AY798" s="22" t="s">
        <v>158</v>
      </c>
      <c r="BE798" s="108">
        <f>IF(U798="základní",N798,0)</f>
        <v>0</v>
      </c>
      <c r="BF798" s="108">
        <f>IF(U798="snížená",N798,0)</f>
        <v>0</v>
      </c>
      <c r="BG798" s="108">
        <f>IF(U798="zákl. přenesená",N798,0)</f>
        <v>0</v>
      </c>
      <c r="BH798" s="108">
        <f>IF(U798="sníž. přenesená",N798,0)</f>
        <v>0</v>
      </c>
      <c r="BI798" s="108">
        <f>IF(U798="nulová",N798,0)</f>
        <v>0</v>
      </c>
      <c r="BJ798" s="22" t="s">
        <v>83</v>
      </c>
      <c r="BK798" s="108">
        <f>ROUND(L798*K798,2)</f>
        <v>0</v>
      </c>
      <c r="BL798" s="22" t="s">
        <v>233</v>
      </c>
      <c r="BM798" s="22" t="s">
        <v>1340</v>
      </c>
    </row>
    <row r="799" spans="2:65" s="10" customFormat="1" ht="25.5" customHeight="1">
      <c r="B799" s="172"/>
      <c r="C799" s="173"/>
      <c r="D799" s="173"/>
      <c r="E799" s="174" t="s">
        <v>22</v>
      </c>
      <c r="F799" s="276" t="s">
        <v>1341</v>
      </c>
      <c r="G799" s="277"/>
      <c r="H799" s="277"/>
      <c r="I799" s="277"/>
      <c r="J799" s="173"/>
      <c r="K799" s="175">
        <v>17.515000000000001</v>
      </c>
      <c r="L799" s="173"/>
      <c r="M799" s="173"/>
      <c r="N799" s="173"/>
      <c r="O799" s="173"/>
      <c r="P799" s="173"/>
      <c r="Q799" s="173"/>
      <c r="R799" s="176"/>
      <c r="T799" s="177"/>
      <c r="U799" s="173"/>
      <c r="V799" s="173"/>
      <c r="W799" s="173"/>
      <c r="X799" s="173"/>
      <c r="Y799" s="173"/>
      <c r="Z799" s="173"/>
      <c r="AA799" s="178"/>
      <c r="AT799" s="179" t="s">
        <v>166</v>
      </c>
      <c r="AU799" s="179" t="s">
        <v>99</v>
      </c>
      <c r="AV799" s="10" t="s">
        <v>99</v>
      </c>
      <c r="AW799" s="10" t="s">
        <v>35</v>
      </c>
      <c r="AX799" s="10" t="s">
        <v>83</v>
      </c>
      <c r="AY799" s="179" t="s">
        <v>158</v>
      </c>
    </row>
    <row r="800" spans="2:65" s="1" customFormat="1" ht="38.25" customHeight="1">
      <c r="B800" s="38"/>
      <c r="C800" s="165" t="s">
        <v>1342</v>
      </c>
      <c r="D800" s="165" t="s">
        <v>159</v>
      </c>
      <c r="E800" s="166" t="s">
        <v>1343</v>
      </c>
      <c r="F800" s="272" t="s">
        <v>1344</v>
      </c>
      <c r="G800" s="272"/>
      <c r="H800" s="272"/>
      <c r="I800" s="272"/>
      <c r="J800" s="167" t="s">
        <v>162</v>
      </c>
      <c r="K800" s="168">
        <v>23.422999999999998</v>
      </c>
      <c r="L800" s="273">
        <v>0</v>
      </c>
      <c r="M800" s="274"/>
      <c r="N800" s="275">
        <f>ROUND(L800*K800,2)</f>
        <v>0</v>
      </c>
      <c r="O800" s="275"/>
      <c r="P800" s="275"/>
      <c r="Q800" s="275"/>
      <c r="R800" s="40"/>
      <c r="T800" s="169" t="s">
        <v>22</v>
      </c>
      <c r="U800" s="47" t="s">
        <v>43</v>
      </c>
      <c r="V800" s="39"/>
      <c r="W800" s="170">
        <f>V800*K800</f>
        <v>0</v>
      </c>
      <c r="X800" s="170">
        <v>2.5000000000000001E-4</v>
      </c>
      <c r="Y800" s="170">
        <f>X800*K800</f>
        <v>5.8557499999999998E-3</v>
      </c>
      <c r="Z800" s="170">
        <v>0</v>
      </c>
      <c r="AA800" s="171">
        <f>Z800*K800</f>
        <v>0</v>
      </c>
      <c r="AR800" s="22" t="s">
        <v>233</v>
      </c>
      <c r="AT800" s="22" t="s">
        <v>159</v>
      </c>
      <c r="AU800" s="22" t="s">
        <v>99</v>
      </c>
      <c r="AY800" s="22" t="s">
        <v>158</v>
      </c>
      <c r="BE800" s="108">
        <f>IF(U800="základní",N800,0)</f>
        <v>0</v>
      </c>
      <c r="BF800" s="108">
        <f>IF(U800="snížená",N800,0)</f>
        <v>0</v>
      </c>
      <c r="BG800" s="108">
        <f>IF(U800="zákl. přenesená",N800,0)</f>
        <v>0</v>
      </c>
      <c r="BH800" s="108">
        <f>IF(U800="sníž. přenesená",N800,0)</f>
        <v>0</v>
      </c>
      <c r="BI800" s="108">
        <f>IF(U800="nulová",N800,0)</f>
        <v>0</v>
      </c>
      <c r="BJ800" s="22" t="s">
        <v>83</v>
      </c>
      <c r="BK800" s="108">
        <f>ROUND(L800*K800,2)</f>
        <v>0</v>
      </c>
      <c r="BL800" s="22" t="s">
        <v>233</v>
      </c>
      <c r="BM800" s="22" t="s">
        <v>1345</v>
      </c>
    </row>
    <row r="801" spans="2:65" s="10" customFormat="1" ht="16.5" customHeight="1">
      <c r="B801" s="172"/>
      <c r="C801" s="173"/>
      <c r="D801" s="173"/>
      <c r="E801" s="174" t="s">
        <v>22</v>
      </c>
      <c r="F801" s="276" t="s">
        <v>1346</v>
      </c>
      <c r="G801" s="277"/>
      <c r="H801" s="277"/>
      <c r="I801" s="277"/>
      <c r="J801" s="173"/>
      <c r="K801" s="175">
        <v>23.422999999999998</v>
      </c>
      <c r="L801" s="173"/>
      <c r="M801" s="173"/>
      <c r="N801" s="173"/>
      <c r="O801" s="173"/>
      <c r="P801" s="173"/>
      <c r="Q801" s="173"/>
      <c r="R801" s="176"/>
      <c r="T801" s="177"/>
      <c r="U801" s="173"/>
      <c r="V801" s="173"/>
      <c r="W801" s="173"/>
      <c r="X801" s="173"/>
      <c r="Y801" s="173"/>
      <c r="Z801" s="173"/>
      <c r="AA801" s="178"/>
      <c r="AT801" s="179" t="s">
        <v>166</v>
      </c>
      <c r="AU801" s="179" t="s">
        <v>99</v>
      </c>
      <c r="AV801" s="10" t="s">
        <v>99</v>
      </c>
      <c r="AW801" s="10" t="s">
        <v>35</v>
      </c>
      <c r="AX801" s="10" t="s">
        <v>83</v>
      </c>
      <c r="AY801" s="179" t="s">
        <v>158</v>
      </c>
    </row>
    <row r="802" spans="2:65" s="1" customFormat="1" ht="51" customHeight="1">
      <c r="B802" s="38"/>
      <c r="C802" s="195" t="s">
        <v>1347</v>
      </c>
      <c r="D802" s="195" t="s">
        <v>283</v>
      </c>
      <c r="E802" s="196" t="s">
        <v>1348</v>
      </c>
      <c r="F802" s="286" t="s">
        <v>1349</v>
      </c>
      <c r="G802" s="286"/>
      <c r="H802" s="286"/>
      <c r="I802" s="286"/>
      <c r="J802" s="197" t="s">
        <v>252</v>
      </c>
      <c r="K802" s="198">
        <v>5</v>
      </c>
      <c r="L802" s="287">
        <v>0</v>
      </c>
      <c r="M802" s="288"/>
      <c r="N802" s="289">
        <f t="shared" ref="N802:N809" si="25">ROUND(L802*K802,2)</f>
        <v>0</v>
      </c>
      <c r="O802" s="275"/>
      <c r="P802" s="275"/>
      <c r="Q802" s="275"/>
      <c r="R802" s="40"/>
      <c r="T802" s="169" t="s">
        <v>22</v>
      </c>
      <c r="U802" s="47" t="s">
        <v>43</v>
      </c>
      <c r="V802" s="39"/>
      <c r="W802" s="170">
        <f t="shared" ref="W802:W809" si="26">V802*K802</f>
        <v>0</v>
      </c>
      <c r="X802" s="170">
        <v>1.7000000000000001E-2</v>
      </c>
      <c r="Y802" s="170">
        <f t="shared" ref="Y802:Y809" si="27">X802*K802</f>
        <v>8.5000000000000006E-2</v>
      </c>
      <c r="Z802" s="170">
        <v>0</v>
      </c>
      <c r="AA802" s="171">
        <f t="shared" ref="AA802:AA809" si="28">Z802*K802</f>
        <v>0</v>
      </c>
      <c r="AR802" s="22" t="s">
        <v>321</v>
      </c>
      <c r="AT802" s="22" t="s">
        <v>283</v>
      </c>
      <c r="AU802" s="22" t="s">
        <v>99</v>
      </c>
      <c r="AY802" s="22" t="s">
        <v>158</v>
      </c>
      <c r="BE802" s="108">
        <f t="shared" ref="BE802:BE809" si="29">IF(U802="základní",N802,0)</f>
        <v>0</v>
      </c>
      <c r="BF802" s="108">
        <f t="shared" ref="BF802:BF809" si="30">IF(U802="snížená",N802,0)</f>
        <v>0</v>
      </c>
      <c r="BG802" s="108">
        <f t="shared" ref="BG802:BG809" si="31">IF(U802="zákl. přenesená",N802,0)</f>
        <v>0</v>
      </c>
      <c r="BH802" s="108">
        <f t="shared" ref="BH802:BH809" si="32">IF(U802="sníž. přenesená",N802,0)</f>
        <v>0</v>
      </c>
      <c r="BI802" s="108">
        <f t="shared" ref="BI802:BI809" si="33">IF(U802="nulová",N802,0)</f>
        <v>0</v>
      </c>
      <c r="BJ802" s="22" t="s">
        <v>83</v>
      </c>
      <c r="BK802" s="108">
        <f t="shared" ref="BK802:BK809" si="34">ROUND(L802*K802,2)</f>
        <v>0</v>
      </c>
      <c r="BL802" s="22" t="s">
        <v>233</v>
      </c>
      <c r="BM802" s="22" t="s">
        <v>1350</v>
      </c>
    </row>
    <row r="803" spans="2:65" s="1" customFormat="1" ht="63.75" customHeight="1">
      <c r="B803" s="38"/>
      <c r="C803" s="195" t="s">
        <v>1351</v>
      </c>
      <c r="D803" s="195" t="s">
        <v>283</v>
      </c>
      <c r="E803" s="196" t="s">
        <v>1352</v>
      </c>
      <c r="F803" s="286" t="s">
        <v>1353</v>
      </c>
      <c r="G803" s="286"/>
      <c r="H803" s="286"/>
      <c r="I803" s="286"/>
      <c r="J803" s="197" t="s">
        <v>252</v>
      </c>
      <c r="K803" s="198">
        <v>3</v>
      </c>
      <c r="L803" s="287">
        <v>0</v>
      </c>
      <c r="M803" s="288"/>
      <c r="N803" s="289">
        <f t="shared" si="25"/>
        <v>0</v>
      </c>
      <c r="O803" s="275"/>
      <c r="P803" s="275"/>
      <c r="Q803" s="275"/>
      <c r="R803" s="40"/>
      <c r="T803" s="169" t="s">
        <v>22</v>
      </c>
      <c r="U803" s="47" t="s">
        <v>43</v>
      </c>
      <c r="V803" s="39"/>
      <c r="W803" s="170">
        <f t="shared" si="26"/>
        <v>0</v>
      </c>
      <c r="X803" s="170">
        <v>1.7000000000000001E-2</v>
      </c>
      <c r="Y803" s="170">
        <f t="shared" si="27"/>
        <v>5.1000000000000004E-2</v>
      </c>
      <c r="Z803" s="170">
        <v>0</v>
      </c>
      <c r="AA803" s="171">
        <f t="shared" si="28"/>
        <v>0</v>
      </c>
      <c r="AR803" s="22" t="s">
        <v>321</v>
      </c>
      <c r="AT803" s="22" t="s">
        <v>283</v>
      </c>
      <c r="AU803" s="22" t="s">
        <v>99</v>
      </c>
      <c r="AY803" s="22" t="s">
        <v>158</v>
      </c>
      <c r="BE803" s="108">
        <f t="shared" si="29"/>
        <v>0</v>
      </c>
      <c r="BF803" s="108">
        <f t="shared" si="30"/>
        <v>0</v>
      </c>
      <c r="BG803" s="108">
        <f t="shared" si="31"/>
        <v>0</v>
      </c>
      <c r="BH803" s="108">
        <f t="shared" si="32"/>
        <v>0</v>
      </c>
      <c r="BI803" s="108">
        <f t="shared" si="33"/>
        <v>0</v>
      </c>
      <c r="BJ803" s="22" t="s">
        <v>83</v>
      </c>
      <c r="BK803" s="108">
        <f t="shared" si="34"/>
        <v>0</v>
      </c>
      <c r="BL803" s="22" t="s">
        <v>233</v>
      </c>
      <c r="BM803" s="22" t="s">
        <v>1354</v>
      </c>
    </row>
    <row r="804" spans="2:65" s="1" customFormat="1" ht="51" customHeight="1">
      <c r="B804" s="38"/>
      <c r="C804" s="195" t="s">
        <v>1355</v>
      </c>
      <c r="D804" s="195" t="s">
        <v>283</v>
      </c>
      <c r="E804" s="196" t="s">
        <v>1356</v>
      </c>
      <c r="F804" s="286" t="s">
        <v>1357</v>
      </c>
      <c r="G804" s="286"/>
      <c r="H804" s="286"/>
      <c r="I804" s="286"/>
      <c r="J804" s="197" t="s">
        <v>252</v>
      </c>
      <c r="K804" s="198">
        <v>2</v>
      </c>
      <c r="L804" s="287">
        <v>0</v>
      </c>
      <c r="M804" s="288"/>
      <c r="N804" s="289">
        <f t="shared" si="25"/>
        <v>0</v>
      </c>
      <c r="O804" s="275"/>
      <c r="P804" s="275"/>
      <c r="Q804" s="275"/>
      <c r="R804" s="40"/>
      <c r="T804" s="169" t="s">
        <v>22</v>
      </c>
      <c r="U804" s="47" t="s">
        <v>43</v>
      </c>
      <c r="V804" s="39"/>
      <c r="W804" s="170">
        <f t="shared" si="26"/>
        <v>0</v>
      </c>
      <c r="X804" s="170">
        <v>1.7000000000000001E-2</v>
      </c>
      <c r="Y804" s="170">
        <f t="shared" si="27"/>
        <v>3.4000000000000002E-2</v>
      </c>
      <c r="Z804" s="170">
        <v>0</v>
      </c>
      <c r="AA804" s="171">
        <f t="shared" si="28"/>
        <v>0</v>
      </c>
      <c r="AR804" s="22" t="s">
        <v>321</v>
      </c>
      <c r="AT804" s="22" t="s">
        <v>283</v>
      </c>
      <c r="AU804" s="22" t="s">
        <v>99</v>
      </c>
      <c r="AY804" s="22" t="s">
        <v>158</v>
      </c>
      <c r="BE804" s="108">
        <f t="shared" si="29"/>
        <v>0</v>
      </c>
      <c r="BF804" s="108">
        <f t="shared" si="30"/>
        <v>0</v>
      </c>
      <c r="BG804" s="108">
        <f t="shared" si="31"/>
        <v>0</v>
      </c>
      <c r="BH804" s="108">
        <f t="shared" si="32"/>
        <v>0</v>
      </c>
      <c r="BI804" s="108">
        <f t="shared" si="33"/>
        <v>0</v>
      </c>
      <c r="BJ804" s="22" t="s">
        <v>83</v>
      </c>
      <c r="BK804" s="108">
        <f t="shared" si="34"/>
        <v>0</v>
      </c>
      <c r="BL804" s="22" t="s">
        <v>233</v>
      </c>
      <c r="BM804" s="22" t="s">
        <v>1358</v>
      </c>
    </row>
    <row r="805" spans="2:65" s="1" customFormat="1" ht="51" customHeight="1">
      <c r="B805" s="38"/>
      <c r="C805" s="195" t="s">
        <v>1359</v>
      </c>
      <c r="D805" s="195" t="s">
        <v>283</v>
      </c>
      <c r="E805" s="196" t="s">
        <v>1360</v>
      </c>
      <c r="F805" s="286" t="s">
        <v>1361</v>
      </c>
      <c r="G805" s="286"/>
      <c r="H805" s="286"/>
      <c r="I805" s="286"/>
      <c r="J805" s="197" t="s">
        <v>252</v>
      </c>
      <c r="K805" s="198">
        <v>1</v>
      </c>
      <c r="L805" s="287">
        <v>0</v>
      </c>
      <c r="M805" s="288"/>
      <c r="N805" s="289">
        <f t="shared" si="25"/>
        <v>0</v>
      </c>
      <c r="O805" s="275"/>
      <c r="P805" s="275"/>
      <c r="Q805" s="275"/>
      <c r="R805" s="40"/>
      <c r="T805" s="169" t="s">
        <v>22</v>
      </c>
      <c r="U805" s="47" t="s">
        <v>43</v>
      </c>
      <c r="V805" s="39"/>
      <c r="W805" s="170">
        <f t="shared" si="26"/>
        <v>0</v>
      </c>
      <c r="X805" s="170">
        <v>1.7000000000000001E-2</v>
      </c>
      <c r="Y805" s="170">
        <f t="shared" si="27"/>
        <v>1.7000000000000001E-2</v>
      </c>
      <c r="Z805" s="170">
        <v>0</v>
      </c>
      <c r="AA805" s="171">
        <f t="shared" si="28"/>
        <v>0</v>
      </c>
      <c r="AR805" s="22" t="s">
        <v>321</v>
      </c>
      <c r="AT805" s="22" t="s">
        <v>283</v>
      </c>
      <c r="AU805" s="22" t="s">
        <v>99</v>
      </c>
      <c r="AY805" s="22" t="s">
        <v>158</v>
      </c>
      <c r="BE805" s="108">
        <f t="shared" si="29"/>
        <v>0</v>
      </c>
      <c r="BF805" s="108">
        <f t="shared" si="30"/>
        <v>0</v>
      </c>
      <c r="BG805" s="108">
        <f t="shared" si="31"/>
        <v>0</v>
      </c>
      <c r="BH805" s="108">
        <f t="shared" si="32"/>
        <v>0</v>
      </c>
      <c r="BI805" s="108">
        <f t="shared" si="33"/>
        <v>0</v>
      </c>
      <c r="BJ805" s="22" t="s">
        <v>83</v>
      </c>
      <c r="BK805" s="108">
        <f t="shared" si="34"/>
        <v>0</v>
      </c>
      <c r="BL805" s="22" t="s">
        <v>233</v>
      </c>
      <c r="BM805" s="22" t="s">
        <v>1362</v>
      </c>
    </row>
    <row r="806" spans="2:65" s="1" customFormat="1" ht="51" customHeight="1">
      <c r="B806" s="38"/>
      <c r="C806" s="195" t="s">
        <v>1363</v>
      </c>
      <c r="D806" s="195" t="s">
        <v>283</v>
      </c>
      <c r="E806" s="196" t="s">
        <v>1364</v>
      </c>
      <c r="F806" s="286" t="s">
        <v>1365</v>
      </c>
      <c r="G806" s="286"/>
      <c r="H806" s="286"/>
      <c r="I806" s="286"/>
      <c r="J806" s="197" t="s">
        <v>252</v>
      </c>
      <c r="K806" s="198">
        <v>2</v>
      </c>
      <c r="L806" s="287">
        <v>0</v>
      </c>
      <c r="M806" s="288"/>
      <c r="N806" s="289">
        <f t="shared" si="25"/>
        <v>0</v>
      </c>
      <c r="O806" s="275"/>
      <c r="P806" s="275"/>
      <c r="Q806" s="275"/>
      <c r="R806" s="40"/>
      <c r="T806" s="169" t="s">
        <v>22</v>
      </c>
      <c r="U806" s="47" t="s">
        <v>43</v>
      </c>
      <c r="V806" s="39"/>
      <c r="W806" s="170">
        <f t="shared" si="26"/>
        <v>0</v>
      </c>
      <c r="X806" s="170">
        <v>1.7000000000000001E-2</v>
      </c>
      <c r="Y806" s="170">
        <f t="shared" si="27"/>
        <v>3.4000000000000002E-2</v>
      </c>
      <c r="Z806" s="170">
        <v>0</v>
      </c>
      <c r="AA806" s="171">
        <f t="shared" si="28"/>
        <v>0</v>
      </c>
      <c r="AR806" s="22" t="s">
        <v>321</v>
      </c>
      <c r="AT806" s="22" t="s">
        <v>283</v>
      </c>
      <c r="AU806" s="22" t="s">
        <v>99</v>
      </c>
      <c r="AY806" s="22" t="s">
        <v>158</v>
      </c>
      <c r="BE806" s="108">
        <f t="shared" si="29"/>
        <v>0</v>
      </c>
      <c r="BF806" s="108">
        <f t="shared" si="30"/>
        <v>0</v>
      </c>
      <c r="BG806" s="108">
        <f t="shared" si="31"/>
        <v>0</v>
      </c>
      <c r="BH806" s="108">
        <f t="shared" si="32"/>
        <v>0</v>
      </c>
      <c r="BI806" s="108">
        <f t="shared" si="33"/>
        <v>0</v>
      </c>
      <c r="BJ806" s="22" t="s">
        <v>83</v>
      </c>
      <c r="BK806" s="108">
        <f t="shared" si="34"/>
        <v>0</v>
      </c>
      <c r="BL806" s="22" t="s">
        <v>233</v>
      </c>
      <c r="BM806" s="22" t="s">
        <v>1366</v>
      </c>
    </row>
    <row r="807" spans="2:65" s="1" customFormat="1" ht="51" customHeight="1">
      <c r="B807" s="38"/>
      <c r="C807" s="195" t="s">
        <v>1367</v>
      </c>
      <c r="D807" s="195" t="s">
        <v>283</v>
      </c>
      <c r="E807" s="196" t="s">
        <v>1368</v>
      </c>
      <c r="F807" s="286" t="s">
        <v>1369</v>
      </c>
      <c r="G807" s="286"/>
      <c r="H807" s="286"/>
      <c r="I807" s="286"/>
      <c r="J807" s="197" t="s">
        <v>252</v>
      </c>
      <c r="K807" s="198">
        <v>1</v>
      </c>
      <c r="L807" s="287">
        <v>0</v>
      </c>
      <c r="M807" s="288"/>
      <c r="N807" s="289">
        <f t="shared" si="25"/>
        <v>0</v>
      </c>
      <c r="O807" s="275"/>
      <c r="P807" s="275"/>
      <c r="Q807" s="275"/>
      <c r="R807" s="40"/>
      <c r="T807" s="169" t="s">
        <v>22</v>
      </c>
      <c r="U807" s="47" t="s">
        <v>43</v>
      </c>
      <c r="V807" s="39"/>
      <c r="W807" s="170">
        <f t="shared" si="26"/>
        <v>0</v>
      </c>
      <c r="X807" s="170">
        <v>1.7000000000000001E-2</v>
      </c>
      <c r="Y807" s="170">
        <f t="shared" si="27"/>
        <v>1.7000000000000001E-2</v>
      </c>
      <c r="Z807" s="170">
        <v>0</v>
      </c>
      <c r="AA807" s="171">
        <f t="shared" si="28"/>
        <v>0</v>
      </c>
      <c r="AR807" s="22" t="s">
        <v>321</v>
      </c>
      <c r="AT807" s="22" t="s">
        <v>283</v>
      </c>
      <c r="AU807" s="22" t="s">
        <v>99</v>
      </c>
      <c r="AY807" s="22" t="s">
        <v>158</v>
      </c>
      <c r="BE807" s="108">
        <f t="shared" si="29"/>
        <v>0</v>
      </c>
      <c r="BF807" s="108">
        <f t="shared" si="30"/>
        <v>0</v>
      </c>
      <c r="BG807" s="108">
        <f t="shared" si="31"/>
        <v>0</v>
      </c>
      <c r="BH807" s="108">
        <f t="shared" si="32"/>
        <v>0</v>
      </c>
      <c r="BI807" s="108">
        <f t="shared" si="33"/>
        <v>0</v>
      </c>
      <c r="BJ807" s="22" t="s">
        <v>83</v>
      </c>
      <c r="BK807" s="108">
        <f t="shared" si="34"/>
        <v>0</v>
      </c>
      <c r="BL807" s="22" t="s">
        <v>233</v>
      </c>
      <c r="BM807" s="22" t="s">
        <v>1370</v>
      </c>
    </row>
    <row r="808" spans="2:65" s="1" customFormat="1" ht="51" customHeight="1">
      <c r="B808" s="38"/>
      <c r="C808" s="195" t="s">
        <v>1371</v>
      </c>
      <c r="D808" s="195" t="s">
        <v>283</v>
      </c>
      <c r="E808" s="196" t="s">
        <v>1372</v>
      </c>
      <c r="F808" s="286" t="s">
        <v>1373</v>
      </c>
      <c r="G808" s="286"/>
      <c r="H808" s="286"/>
      <c r="I808" s="286"/>
      <c r="J808" s="197" t="s">
        <v>252</v>
      </c>
      <c r="K808" s="198">
        <v>2</v>
      </c>
      <c r="L808" s="287">
        <v>0</v>
      </c>
      <c r="M808" s="288"/>
      <c r="N808" s="289">
        <f t="shared" si="25"/>
        <v>0</v>
      </c>
      <c r="O808" s="275"/>
      <c r="P808" s="275"/>
      <c r="Q808" s="275"/>
      <c r="R808" s="40"/>
      <c r="T808" s="169" t="s">
        <v>22</v>
      </c>
      <c r="U808" s="47" t="s">
        <v>43</v>
      </c>
      <c r="V808" s="39"/>
      <c r="W808" s="170">
        <f t="shared" si="26"/>
        <v>0</v>
      </c>
      <c r="X808" s="170">
        <v>1.7000000000000001E-2</v>
      </c>
      <c r="Y808" s="170">
        <f t="shared" si="27"/>
        <v>3.4000000000000002E-2</v>
      </c>
      <c r="Z808" s="170">
        <v>0</v>
      </c>
      <c r="AA808" s="171">
        <f t="shared" si="28"/>
        <v>0</v>
      </c>
      <c r="AR808" s="22" t="s">
        <v>321</v>
      </c>
      <c r="AT808" s="22" t="s">
        <v>283</v>
      </c>
      <c r="AU808" s="22" t="s">
        <v>99</v>
      </c>
      <c r="AY808" s="22" t="s">
        <v>158</v>
      </c>
      <c r="BE808" s="108">
        <f t="shared" si="29"/>
        <v>0</v>
      </c>
      <c r="BF808" s="108">
        <f t="shared" si="30"/>
        <v>0</v>
      </c>
      <c r="BG808" s="108">
        <f t="shared" si="31"/>
        <v>0</v>
      </c>
      <c r="BH808" s="108">
        <f t="shared" si="32"/>
        <v>0</v>
      </c>
      <c r="BI808" s="108">
        <f t="shared" si="33"/>
        <v>0</v>
      </c>
      <c r="BJ808" s="22" t="s">
        <v>83</v>
      </c>
      <c r="BK808" s="108">
        <f t="shared" si="34"/>
        <v>0</v>
      </c>
      <c r="BL808" s="22" t="s">
        <v>233</v>
      </c>
      <c r="BM808" s="22" t="s">
        <v>1374</v>
      </c>
    </row>
    <row r="809" spans="2:65" s="1" customFormat="1" ht="38.25" customHeight="1">
      <c r="B809" s="38"/>
      <c r="C809" s="165" t="s">
        <v>1375</v>
      </c>
      <c r="D809" s="165" t="s">
        <v>159</v>
      </c>
      <c r="E809" s="166" t="s">
        <v>1376</v>
      </c>
      <c r="F809" s="272" t="s">
        <v>1377</v>
      </c>
      <c r="G809" s="272"/>
      <c r="H809" s="272"/>
      <c r="I809" s="272"/>
      <c r="J809" s="167" t="s">
        <v>162</v>
      </c>
      <c r="K809" s="168">
        <v>3.72</v>
      </c>
      <c r="L809" s="273">
        <v>0</v>
      </c>
      <c r="M809" s="274"/>
      <c r="N809" s="275">
        <f t="shared" si="25"/>
        <v>0</v>
      </c>
      <c r="O809" s="275"/>
      <c r="P809" s="275"/>
      <c r="Q809" s="275"/>
      <c r="R809" s="40"/>
      <c r="T809" s="169" t="s">
        <v>22</v>
      </c>
      <c r="U809" s="47" t="s">
        <v>43</v>
      </c>
      <c r="V809" s="39"/>
      <c r="W809" s="170">
        <f t="shared" si="26"/>
        <v>0</v>
      </c>
      <c r="X809" s="170">
        <v>2.5000000000000001E-4</v>
      </c>
      <c r="Y809" s="170">
        <f t="shared" si="27"/>
        <v>9.3000000000000005E-4</v>
      </c>
      <c r="Z809" s="170">
        <v>0</v>
      </c>
      <c r="AA809" s="171">
        <f t="shared" si="28"/>
        <v>0</v>
      </c>
      <c r="AR809" s="22" t="s">
        <v>233</v>
      </c>
      <c r="AT809" s="22" t="s">
        <v>159</v>
      </c>
      <c r="AU809" s="22" t="s">
        <v>99</v>
      </c>
      <c r="AY809" s="22" t="s">
        <v>158</v>
      </c>
      <c r="BE809" s="108">
        <f t="shared" si="29"/>
        <v>0</v>
      </c>
      <c r="BF809" s="108">
        <f t="shared" si="30"/>
        <v>0</v>
      </c>
      <c r="BG809" s="108">
        <f t="shared" si="31"/>
        <v>0</v>
      </c>
      <c r="BH809" s="108">
        <f t="shared" si="32"/>
        <v>0</v>
      </c>
      <c r="BI809" s="108">
        <f t="shared" si="33"/>
        <v>0</v>
      </c>
      <c r="BJ809" s="22" t="s">
        <v>83</v>
      </c>
      <c r="BK809" s="108">
        <f t="shared" si="34"/>
        <v>0</v>
      </c>
      <c r="BL809" s="22" t="s">
        <v>233</v>
      </c>
      <c r="BM809" s="22" t="s">
        <v>1378</v>
      </c>
    </row>
    <row r="810" spans="2:65" s="10" customFormat="1" ht="16.5" customHeight="1">
      <c r="B810" s="172"/>
      <c r="C810" s="173"/>
      <c r="D810" s="173"/>
      <c r="E810" s="174" t="s">
        <v>22</v>
      </c>
      <c r="F810" s="276" t="s">
        <v>1379</v>
      </c>
      <c r="G810" s="277"/>
      <c r="H810" s="277"/>
      <c r="I810" s="277"/>
      <c r="J810" s="173"/>
      <c r="K810" s="175">
        <v>3.72</v>
      </c>
      <c r="L810" s="173"/>
      <c r="M810" s="173"/>
      <c r="N810" s="173"/>
      <c r="O810" s="173"/>
      <c r="P810" s="173"/>
      <c r="Q810" s="173"/>
      <c r="R810" s="176"/>
      <c r="T810" s="177"/>
      <c r="U810" s="173"/>
      <c r="V810" s="173"/>
      <c r="W810" s="173"/>
      <c r="X810" s="173"/>
      <c r="Y810" s="173"/>
      <c r="Z810" s="173"/>
      <c r="AA810" s="178"/>
      <c r="AT810" s="179" t="s">
        <v>166</v>
      </c>
      <c r="AU810" s="179" t="s">
        <v>99</v>
      </c>
      <c r="AV810" s="10" t="s">
        <v>99</v>
      </c>
      <c r="AW810" s="10" t="s">
        <v>35</v>
      </c>
      <c r="AX810" s="10" t="s">
        <v>83</v>
      </c>
      <c r="AY810" s="179" t="s">
        <v>158</v>
      </c>
    </row>
    <row r="811" spans="2:65" s="1" customFormat="1" ht="38.25" customHeight="1">
      <c r="B811" s="38"/>
      <c r="C811" s="165" t="s">
        <v>1380</v>
      </c>
      <c r="D811" s="165" t="s">
        <v>159</v>
      </c>
      <c r="E811" s="166" t="s">
        <v>1381</v>
      </c>
      <c r="F811" s="272" t="s">
        <v>1382</v>
      </c>
      <c r="G811" s="272"/>
      <c r="H811" s="272"/>
      <c r="I811" s="272"/>
      <c r="J811" s="167" t="s">
        <v>162</v>
      </c>
      <c r="K811" s="168">
        <v>7.92</v>
      </c>
      <c r="L811" s="273">
        <v>0</v>
      </c>
      <c r="M811" s="274"/>
      <c r="N811" s="275">
        <f>ROUND(L811*K811,2)</f>
        <v>0</v>
      </c>
      <c r="O811" s="275"/>
      <c r="P811" s="275"/>
      <c r="Q811" s="275"/>
      <c r="R811" s="40"/>
      <c r="T811" s="169" t="s">
        <v>22</v>
      </c>
      <c r="U811" s="47" t="s">
        <v>43</v>
      </c>
      <c r="V811" s="39"/>
      <c r="W811" s="170">
        <f>V811*K811</f>
        <v>0</v>
      </c>
      <c r="X811" s="170">
        <v>2.5000000000000001E-4</v>
      </c>
      <c r="Y811" s="170">
        <f>X811*K811</f>
        <v>1.98E-3</v>
      </c>
      <c r="Z811" s="170">
        <v>0</v>
      </c>
      <c r="AA811" s="171">
        <f>Z811*K811</f>
        <v>0</v>
      </c>
      <c r="AR811" s="22" t="s">
        <v>233</v>
      </c>
      <c r="AT811" s="22" t="s">
        <v>159</v>
      </c>
      <c r="AU811" s="22" t="s">
        <v>99</v>
      </c>
      <c r="AY811" s="22" t="s">
        <v>158</v>
      </c>
      <c r="BE811" s="108">
        <f>IF(U811="základní",N811,0)</f>
        <v>0</v>
      </c>
      <c r="BF811" s="108">
        <f>IF(U811="snížená",N811,0)</f>
        <v>0</v>
      </c>
      <c r="BG811" s="108">
        <f>IF(U811="zákl. přenesená",N811,0)</f>
        <v>0</v>
      </c>
      <c r="BH811" s="108">
        <f>IF(U811="sníž. přenesená",N811,0)</f>
        <v>0</v>
      </c>
      <c r="BI811" s="108">
        <f>IF(U811="nulová",N811,0)</f>
        <v>0</v>
      </c>
      <c r="BJ811" s="22" t="s">
        <v>83</v>
      </c>
      <c r="BK811" s="108">
        <f>ROUND(L811*K811,2)</f>
        <v>0</v>
      </c>
      <c r="BL811" s="22" t="s">
        <v>233</v>
      </c>
      <c r="BM811" s="22" t="s">
        <v>1383</v>
      </c>
    </row>
    <row r="812" spans="2:65" s="10" customFormat="1" ht="16.5" customHeight="1">
      <c r="B812" s="172"/>
      <c r="C812" s="173"/>
      <c r="D812" s="173"/>
      <c r="E812" s="174" t="s">
        <v>22</v>
      </c>
      <c r="F812" s="276" t="s">
        <v>1384</v>
      </c>
      <c r="G812" s="277"/>
      <c r="H812" s="277"/>
      <c r="I812" s="277"/>
      <c r="J812" s="173"/>
      <c r="K812" s="175">
        <v>7.92</v>
      </c>
      <c r="L812" s="173"/>
      <c r="M812" s="173"/>
      <c r="N812" s="173"/>
      <c r="O812" s="173"/>
      <c r="P812" s="173"/>
      <c r="Q812" s="173"/>
      <c r="R812" s="176"/>
      <c r="T812" s="177"/>
      <c r="U812" s="173"/>
      <c r="V812" s="173"/>
      <c r="W812" s="173"/>
      <c r="X812" s="173"/>
      <c r="Y812" s="173"/>
      <c r="Z812" s="173"/>
      <c r="AA812" s="178"/>
      <c r="AT812" s="179" t="s">
        <v>166</v>
      </c>
      <c r="AU812" s="179" t="s">
        <v>99</v>
      </c>
      <c r="AV812" s="10" t="s">
        <v>99</v>
      </c>
      <c r="AW812" s="10" t="s">
        <v>35</v>
      </c>
      <c r="AX812" s="10" t="s">
        <v>83</v>
      </c>
      <c r="AY812" s="179" t="s">
        <v>158</v>
      </c>
    </row>
    <row r="813" spans="2:65" s="1" customFormat="1" ht="51" customHeight="1">
      <c r="B813" s="38"/>
      <c r="C813" s="195" t="s">
        <v>1385</v>
      </c>
      <c r="D813" s="195" t="s">
        <v>283</v>
      </c>
      <c r="E813" s="196" t="s">
        <v>1386</v>
      </c>
      <c r="F813" s="286" t="s">
        <v>1387</v>
      </c>
      <c r="G813" s="286"/>
      <c r="H813" s="286"/>
      <c r="I813" s="286"/>
      <c r="J813" s="197" t="s">
        <v>252</v>
      </c>
      <c r="K813" s="198">
        <v>1</v>
      </c>
      <c r="L813" s="287">
        <v>0</v>
      </c>
      <c r="M813" s="288"/>
      <c r="N813" s="289">
        <f t="shared" ref="N813:N824" si="35">ROUND(L813*K813,2)</f>
        <v>0</v>
      </c>
      <c r="O813" s="275"/>
      <c r="P813" s="275"/>
      <c r="Q813" s="275"/>
      <c r="R813" s="40"/>
      <c r="T813" s="169" t="s">
        <v>22</v>
      </c>
      <c r="U813" s="47" t="s">
        <v>43</v>
      </c>
      <c r="V813" s="39"/>
      <c r="W813" s="170">
        <f t="shared" ref="W813:W824" si="36">V813*K813</f>
        <v>0</v>
      </c>
      <c r="X813" s="170">
        <v>1.4E-2</v>
      </c>
      <c r="Y813" s="170">
        <f t="shared" ref="Y813:Y824" si="37">X813*K813</f>
        <v>1.4E-2</v>
      </c>
      <c r="Z813" s="170">
        <v>0</v>
      </c>
      <c r="AA813" s="171">
        <f t="shared" ref="AA813:AA824" si="38">Z813*K813</f>
        <v>0</v>
      </c>
      <c r="AR813" s="22" t="s">
        <v>321</v>
      </c>
      <c r="AT813" s="22" t="s">
        <v>283</v>
      </c>
      <c r="AU813" s="22" t="s">
        <v>99</v>
      </c>
      <c r="AY813" s="22" t="s">
        <v>158</v>
      </c>
      <c r="BE813" s="108">
        <f t="shared" ref="BE813:BE824" si="39">IF(U813="základní",N813,0)</f>
        <v>0</v>
      </c>
      <c r="BF813" s="108">
        <f t="shared" ref="BF813:BF824" si="40">IF(U813="snížená",N813,0)</f>
        <v>0</v>
      </c>
      <c r="BG813" s="108">
        <f t="shared" ref="BG813:BG824" si="41">IF(U813="zákl. přenesená",N813,0)</f>
        <v>0</v>
      </c>
      <c r="BH813" s="108">
        <f t="shared" ref="BH813:BH824" si="42">IF(U813="sníž. přenesená",N813,0)</f>
        <v>0</v>
      </c>
      <c r="BI813" s="108">
        <f t="shared" ref="BI813:BI824" si="43">IF(U813="nulová",N813,0)</f>
        <v>0</v>
      </c>
      <c r="BJ813" s="22" t="s">
        <v>83</v>
      </c>
      <c r="BK813" s="108">
        <f t="shared" ref="BK813:BK824" si="44">ROUND(L813*K813,2)</f>
        <v>0</v>
      </c>
      <c r="BL813" s="22" t="s">
        <v>233</v>
      </c>
      <c r="BM813" s="22" t="s">
        <v>1388</v>
      </c>
    </row>
    <row r="814" spans="2:65" s="1" customFormat="1" ht="38.25" customHeight="1">
      <c r="B814" s="38"/>
      <c r="C814" s="195" t="s">
        <v>1389</v>
      </c>
      <c r="D814" s="195" t="s">
        <v>283</v>
      </c>
      <c r="E814" s="196" t="s">
        <v>1390</v>
      </c>
      <c r="F814" s="286" t="s">
        <v>1391</v>
      </c>
      <c r="G814" s="286"/>
      <c r="H814" s="286"/>
      <c r="I814" s="286"/>
      <c r="J814" s="197" t="s">
        <v>252</v>
      </c>
      <c r="K814" s="198">
        <v>3</v>
      </c>
      <c r="L814" s="287">
        <v>0</v>
      </c>
      <c r="M814" s="288"/>
      <c r="N814" s="289">
        <f t="shared" si="35"/>
        <v>0</v>
      </c>
      <c r="O814" s="275"/>
      <c r="P814" s="275"/>
      <c r="Q814" s="275"/>
      <c r="R814" s="40"/>
      <c r="T814" s="169" t="s">
        <v>22</v>
      </c>
      <c r="U814" s="47" t="s">
        <v>43</v>
      </c>
      <c r="V814" s="39"/>
      <c r="W814" s="170">
        <f t="shared" si="36"/>
        <v>0</v>
      </c>
      <c r="X814" s="170">
        <v>1.4E-2</v>
      </c>
      <c r="Y814" s="170">
        <f t="shared" si="37"/>
        <v>4.2000000000000003E-2</v>
      </c>
      <c r="Z814" s="170">
        <v>0</v>
      </c>
      <c r="AA814" s="171">
        <f t="shared" si="38"/>
        <v>0</v>
      </c>
      <c r="AR814" s="22" t="s">
        <v>321</v>
      </c>
      <c r="AT814" s="22" t="s">
        <v>283</v>
      </c>
      <c r="AU814" s="22" t="s">
        <v>99</v>
      </c>
      <c r="AY814" s="22" t="s">
        <v>158</v>
      </c>
      <c r="BE814" s="108">
        <f t="shared" si="39"/>
        <v>0</v>
      </c>
      <c r="BF814" s="108">
        <f t="shared" si="40"/>
        <v>0</v>
      </c>
      <c r="BG814" s="108">
        <f t="shared" si="41"/>
        <v>0</v>
      </c>
      <c r="BH814" s="108">
        <f t="shared" si="42"/>
        <v>0</v>
      </c>
      <c r="BI814" s="108">
        <f t="shared" si="43"/>
        <v>0</v>
      </c>
      <c r="BJ814" s="22" t="s">
        <v>83</v>
      </c>
      <c r="BK814" s="108">
        <f t="shared" si="44"/>
        <v>0</v>
      </c>
      <c r="BL814" s="22" t="s">
        <v>233</v>
      </c>
      <c r="BM814" s="22" t="s">
        <v>1392</v>
      </c>
    </row>
    <row r="815" spans="2:65" s="1" customFormat="1" ht="38.25" customHeight="1">
      <c r="B815" s="38"/>
      <c r="C815" s="195" t="s">
        <v>1393</v>
      </c>
      <c r="D815" s="195" t="s">
        <v>283</v>
      </c>
      <c r="E815" s="196" t="s">
        <v>1394</v>
      </c>
      <c r="F815" s="286" t="s">
        <v>1395</v>
      </c>
      <c r="G815" s="286"/>
      <c r="H815" s="286"/>
      <c r="I815" s="286"/>
      <c r="J815" s="197" t="s">
        <v>252</v>
      </c>
      <c r="K815" s="198">
        <v>2</v>
      </c>
      <c r="L815" s="287">
        <v>0</v>
      </c>
      <c r="M815" s="288"/>
      <c r="N815" s="289">
        <f t="shared" si="35"/>
        <v>0</v>
      </c>
      <c r="O815" s="275"/>
      <c r="P815" s="275"/>
      <c r="Q815" s="275"/>
      <c r="R815" s="40"/>
      <c r="T815" s="169" t="s">
        <v>22</v>
      </c>
      <c r="U815" s="47" t="s">
        <v>43</v>
      </c>
      <c r="V815" s="39"/>
      <c r="W815" s="170">
        <f t="shared" si="36"/>
        <v>0</v>
      </c>
      <c r="X815" s="170">
        <v>1.4E-2</v>
      </c>
      <c r="Y815" s="170">
        <f t="shared" si="37"/>
        <v>2.8000000000000001E-2</v>
      </c>
      <c r="Z815" s="170">
        <v>0</v>
      </c>
      <c r="AA815" s="171">
        <f t="shared" si="38"/>
        <v>0</v>
      </c>
      <c r="AR815" s="22" t="s">
        <v>321</v>
      </c>
      <c r="AT815" s="22" t="s">
        <v>283</v>
      </c>
      <c r="AU815" s="22" t="s">
        <v>99</v>
      </c>
      <c r="AY815" s="22" t="s">
        <v>158</v>
      </c>
      <c r="BE815" s="108">
        <f t="shared" si="39"/>
        <v>0</v>
      </c>
      <c r="BF815" s="108">
        <f t="shared" si="40"/>
        <v>0</v>
      </c>
      <c r="BG815" s="108">
        <f t="shared" si="41"/>
        <v>0</v>
      </c>
      <c r="BH815" s="108">
        <f t="shared" si="42"/>
        <v>0</v>
      </c>
      <c r="BI815" s="108">
        <f t="shared" si="43"/>
        <v>0</v>
      </c>
      <c r="BJ815" s="22" t="s">
        <v>83</v>
      </c>
      <c r="BK815" s="108">
        <f t="shared" si="44"/>
        <v>0</v>
      </c>
      <c r="BL815" s="22" t="s">
        <v>233</v>
      </c>
      <c r="BM815" s="22" t="s">
        <v>1396</v>
      </c>
    </row>
    <row r="816" spans="2:65" s="1" customFormat="1" ht="38.25" customHeight="1">
      <c r="B816" s="38"/>
      <c r="C816" s="195" t="s">
        <v>1397</v>
      </c>
      <c r="D816" s="195" t="s">
        <v>283</v>
      </c>
      <c r="E816" s="196" t="s">
        <v>1398</v>
      </c>
      <c r="F816" s="286" t="s">
        <v>1399</v>
      </c>
      <c r="G816" s="286"/>
      <c r="H816" s="286"/>
      <c r="I816" s="286"/>
      <c r="J816" s="197" t="s">
        <v>252</v>
      </c>
      <c r="K816" s="198">
        <v>2</v>
      </c>
      <c r="L816" s="287">
        <v>0</v>
      </c>
      <c r="M816" s="288"/>
      <c r="N816" s="289">
        <f t="shared" si="35"/>
        <v>0</v>
      </c>
      <c r="O816" s="275"/>
      <c r="P816" s="275"/>
      <c r="Q816" s="275"/>
      <c r="R816" s="40"/>
      <c r="T816" s="169" t="s">
        <v>22</v>
      </c>
      <c r="U816" s="47" t="s">
        <v>43</v>
      </c>
      <c r="V816" s="39"/>
      <c r="W816" s="170">
        <f t="shared" si="36"/>
        <v>0</v>
      </c>
      <c r="X816" s="170">
        <v>1.4E-2</v>
      </c>
      <c r="Y816" s="170">
        <f t="shared" si="37"/>
        <v>2.8000000000000001E-2</v>
      </c>
      <c r="Z816" s="170">
        <v>0</v>
      </c>
      <c r="AA816" s="171">
        <f t="shared" si="38"/>
        <v>0</v>
      </c>
      <c r="AR816" s="22" t="s">
        <v>321</v>
      </c>
      <c r="AT816" s="22" t="s">
        <v>283</v>
      </c>
      <c r="AU816" s="22" t="s">
        <v>99</v>
      </c>
      <c r="AY816" s="22" t="s">
        <v>158</v>
      </c>
      <c r="BE816" s="108">
        <f t="shared" si="39"/>
        <v>0</v>
      </c>
      <c r="BF816" s="108">
        <f t="shared" si="40"/>
        <v>0</v>
      </c>
      <c r="BG816" s="108">
        <f t="shared" si="41"/>
        <v>0</v>
      </c>
      <c r="BH816" s="108">
        <f t="shared" si="42"/>
        <v>0</v>
      </c>
      <c r="BI816" s="108">
        <f t="shared" si="43"/>
        <v>0</v>
      </c>
      <c r="BJ816" s="22" t="s">
        <v>83</v>
      </c>
      <c r="BK816" s="108">
        <f t="shared" si="44"/>
        <v>0</v>
      </c>
      <c r="BL816" s="22" t="s">
        <v>233</v>
      </c>
      <c r="BM816" s="22" t="s">
        <v>1400</v>
      </c>
    </row>
    <row r="817" spans="2:65" s="1" customFormat="1" ht="38.25" customHeight="1">
      <c r="B817" s="38"/>
      <c r="C817" s="195" t="s">
        <v>1401</v>
      </c>
      <c r="D817" s="195" t="s">
        <v>283</v>
      </c>
      <c r="E817" s="196" t="s">
        <v>1402</v>
      </c>
      <c r="F817" s="286" t="s">
        <v>1403</v>
      </c>
      <c r="G817" s="286"/>
      <c r="H817" s="286"/>
      <c r="I817" s="286"/>
      <c r="J817" s="197" t="s">
        <v>252</v>
      </c>
      <c r="K817" s="198">
        <v>1</v>
      </c>
      <c r="L817" s="287">
        <v>0</v>
      </c>
      <c r="M817" s="288"/>
      <c r="N817" s="289">
        <f t="shared" si="35"/>
        <v>0</v>
      </c>
      <c r="O817" s="275"/>
      <c r="P817" s="275"/>
      <c r="Q817" s="275"/>
      <c r="R817" s="40"/>
      <c r="T817" s="169" t="s">
        <v>22</v>
      </c>
      <c r="U817" s="47" t="s">
        <v>43</v>
      </c>
      <c r="V817" s="39"/>
      <c r="W817" s="170">
        <f t="shared" si="36"/>
        <v>0</v>
      </c>
      <c r="X817" s="170">
        <v>1.4E-2</v>
      </c>
      <c r="Y817" s="170">
        <f t="shared" si="37"/>
        <v>1.4E-2</v>
      </c>
      <c r="Z817" s="170">
        <v>0</v>
      </c>
      <c r="AA817" s="171">
        <f t="shared" si="38"/>
        <v>0</v>
      </c>
      <c r="AR817" s="22" t="s">
        <v>321</v>
      </c>
      <c r="AT817" s="22" t="s">
        <v>283</v>
      </c>
      <c r="AU817" s="22" t="s">
        <v>99</v>
      </c>
      <c r="AY817" s="22" t="s">
        <v>158</v>
      </c>
      <c r="BE817" s="108">
        <f t="shared" si="39"/>
        <v>0</v>
      </c>
      <c r="BF817" s="108">
        <f t="shared" si="40"/>
        <v>0</v>
      </c>
      <c r="BG817" s="108">
        <f t="shared" si="41"/>
        <v>0</v>
      </c>
      <c r="BH817" s="108">
        <f t="shared" si="42"/>
        <v>0</v>
      </c>
      <c r="BI817" s="108">
        <f t="shared" si="43"/>
        <v>0</v>
      </c>
      <c r="BJ817" s="22" t="s">
        <v>83</v>
      </c>
      <c r="BK817" s="108">
        <f t="shared" si="44"/>
        <v>0</v>
      </c>
      <c r="BL817" s="22" t="s">
        <v>233</v>
      </c>
      <c r="BM817" s="22" t="s">
        <v>1404</v>
      </c>
    </row>
    <row r="818" spans="2:65" s="1" customFormat="1" ht="25.5" customHeight="1">
      <c r="B818" s="38"/>
      <c r="C818" s="165" t="s">
        <v>1405</v>
      </c>
      <c r="D818" s="165" t="s">
        <v>159</v>
      </c>
      <c r="E818" s="166" t="s">
        <v>1406</v>
      </c>
      <c r="F818" s="272" t="s">
        <v>1407</v>
      </c>
      <c r="G818" s="272"/>
      <c r="H818" s="272"/>
      <c r="I818" s="272"/>
      <c r="J818" s="167" t="s">
        <v>252</v>
      </c>
      <c r="K818" s="168">
        <v>1</v>
      </c>
      <c r="L818" s="273">
        <v>0</v>
      </c>
      <c r="M818" s="274"/>
      <c r="N818" s="275">
        <f t="shared" si="35"/>
        <v>0</v>
      </c>
      <c r="O818" s="275"/>
      <c r="P818" s="275"/>
      <c r="Q818" s="275"/>
      <c r="R818" s="40"/>
      <c r="T818" s="169" t="s">
        <v>22</v>
      </c>
      <c r="U818" s="47" t="s">
        <v>43</v>
      </c>
      <c r="V818" s="39"/>
      <c r="W818" s="170">
        <f t="shared" si="36"/>
        <v>0</v>
      </c>
      <c r="X818" s="170">
        <v>8.7000000000000001E-4</v>
      </c>
      <c r="Y818" s="170">
        <f t="shared" si="37"/>
        <v>8.7000000000000001E-4</v>
      </c>
      <c r="Z818" s="170">
        <v>0</v>
      </c>
      <c r="AA818" s="171">
        <f t="shared" si="38"/>
        <v>0</v>
      </c>
      <c r="AR818" s="22" t="s">
        <v>233</v>
      </c>
      <c r="AT818" s="22" t="s">
        <v>159</v>
      </c>
      <c r="AU818" s="22" t="s">
        <v>99</v>
      </c>
      <c r="AY818" s="22" t="s">
        <v>158</v>
      </c>
      <c r="BE818" s="108">
        <f t="shared" si="39"/>
        <v>0</v>
      </c>
      <c r="BF818" s="108">
        <f t="shared" si="40"/>
        <v>0</v>
      </c>
      <c r="BG818" s="108">
        <f t="shared" si="41"/>
        <v>0</v>
      </c>
      <c r="BH818" s="108">
        <f t="shared" si="42"/>
        <v>0</v>
      </c>
      <c r="BI818" s="108">
        <f t="shared" si="43"/>
        <v>0</v>
      </c>
      <c r="BJ818" s="22" t="s">
        <v>83</v>
      </c>
      <c r="BK818" s="108">
        <f t="shared" si="44"/>
        <v>0</v>
      </c>
      <c r="BL818" s="22" t="s">
        <v>233</v>
      </c>
      <c r="BM818" s="22" t="s">
        <v>1408</v>
      </c>
    </row>
    <row r="819" spans="2:65" s="1" customFormat="1" ht="25.5" customHeight="1">
      <c r="B819" s="38"/>
      <c r="C819" s="165" t="s">
        <v>1409</v>
      </c>
      <c r="D819" s="165" t="s">
        <v>159</v>
      </c>
      <c r="E819" s="166" t="s">
        <v>1410</v>
      </c>
      <c r="F819" s="272" t="s">
        <v>1411</v>
      </c>
      <c r="G819" s="272"/>
      <c r="H819" s="272"/>
      <c r="I819" s="272"/>
      <c r="J819" s="167" t="s">
        <v>252</v>
      </c>
      <c r="K819" s="168">
        <v>1</v>
      </c>
      <c r="L819" s="273">
        <v>0</v>
      </c>
      <c r="M819" s="274"/>
      <c r="N819" s="275">
        <f t="shared" si="35"/>
        <v>0</v>
      </c>
      <c r="O819" s="275"/>
      <c r="P819" s="275"/>
      <c r="Q819" s="275"/>
      <c r="R819" s="40"/>
      <c r="T819" s="169" t="s">
        <v>22</v>
      </c>
      <c r="U819" s="47" t="s">
        <v>43</v>
      </c>
      <c r="V819" s="39"/>
      <c r="W819" s="170">
        <f t="shared" si="36"/>
        <v>0</v>
      </c>
      <c r="X819" s="170">
        <v>8.8000000000000003E-4</v>
      </c>
      <c r="Y819" s="170">
        <f t="shared" si="37"/>
        <v>8.8000000000000003E-4</v>
      </c>
      <c r="Z819" s="170">
        <v>0</v>
      </c>
      <c r="AA819" s="171">
        <f t="shared" si="38"/>
        <v>0</v>
      </c>
      <c r="AR819" s="22" t="s">
        <v>233</v>
      </c>
      <c r="AT819" s="22" t="s">
        <v>159</v>
      </c>
      <c r="AU819" s="22" t="s">
        <v>99</v>
      </c>
      <c r="AY819" s="22" t="s">
        <v>158</v>
      </c>
      <c r="BE819" s="108">
        <f t="shared" si="39"/>
        <v>0</v>
      </c>
      <c r="BF819" s="108">
        <f t="shared" si="40"/>
        <v>0</v>
      </c>
      <c r="BG819" s="108">
        <f t="shared" si="41"/>
        <v>0</v>
      </c>
      <c r="BH819" s="108">
        <f t="shared" si="42"/>
        <v>0</v>
      </c>
      <c r="BI819" s="108">
        <f t="shared" si="43"/>
        <v>0</v>
      </c>
      <c r="BJ819" s="22" t="s">
        <v>83</v>
      </c>
      <c r="BK819" s="108">
        <f t="shared" si="44"/>
        <v>0</v>
      </c>
      <c r="BL819" s="22" t="s">
        <v>233</v>
      </c>
      <c r="BM819" s="22" t="s">
        <v>1412</v>
      </c>
    </row>
    <row r="820" spans="2:65" s="1" customFormat="1" ht="38.25" customHeight="1">
      <c r="B820" s="38"/>
      <c r="C820" s="195" t="s">
        <v>1413</v>
      </c>
      <c r="D820" s="195" t="s">
        <v>283</v>
      </c>
      <c r="E820" s="196" t="s">
        <v>1414</v>
      </c>
      <c r="F820" s="286" t="s">
        <v>1415</v>
      </c>
      <c r="G820" s="286"/>
      <c r="H820" s="286"/>
      <c r="I820" s="286"/>
      <c r="J820" s="197" t="s">
        <v>252</v>
      </c>
      <c r="K820" s="198">
        <v>1</v>
      </c>
      <c r="L820" s="287">
        <v>0</v>
      </c>
      <c r="M820" s="288"/>
      <c r="N820" s="289">
        <f t="shared" si="35"/>
        <v>0</v>
      </c>
      <c r="O820" s="275"/>
      <c r="P820" s="275"/>
      <c r="Q820" s="275"/>
      <c r="R820" s="40"/>
      <c r="T820" s="169" t="s">
        <v>22</v>
      </c>
      <c r="U820" s="47" t="s">
        <v>43</v>
      </c>
      <c r="V820" s="39"/>
      <c r="W820" s="170">
        <f t="shared" si="36"/>
        <v>0</v>
      </c>
      <c r="X820" s="170">
        <v>0.03</v>
      </c>
      <c r="Y820" s="170">
        <f t="shared" si="37"/>
        <v>0.03</v>
      </c>
      <c r="Z820" s="170">
        <v>0</v>
      </c>
      <c r="AA820" s="171">
        <f t="shared" si="38"/>
        <v>0</v>
      </c>
      <c r="AR820" s="22" t="s">
        <v>321</v>
      </c>
      <c r="AT820" s="22" t="s">
        <v>283</v>
      </c>
      <c r="AU820" s="22" t="s">
        <v>99</v>
      </c>
      <c r="AY820" s="22" t="s">
        <v>158</v>
      </c>
      <c r="BE820" s="108">
        <f t="shared" si="39"/>
        <v>0</v>
      </c>
      <c r="BF820" s="108">
        <f t="shared" si="40"/>
        <v>0</v>
      </c>
      <c r="BG820" s="108">
        <f t="shared" si="41"/>
        <v>0</v>
      </c>
      <c r="BH820" s="108">
        <f t="shared" si="42"/>
        <v>0</v>
      </c>
      <c r="BI820" s="108">
        <f t="shared" si="43"/>
        <v>0</v>
      </c>
      <c r="BJ820" s="22" t="s">
        <v>83</v>
      </c>
      <c r="BK820" s="108">
        <f t="shared" si="44"/>
        <v>0</v>
      </c>
      <c r="BL820" s="22" t="s">
        <v>233</v>
      </c>
      <c r="BM820" s="22" t="s">
        <v>1416</v>
      </c>
    </row>
    <row r="821" spans="2:65" s="1" customFormat="1" ht="63.75" customHeight="1">
      <c r="B821" s="38"/>
      <c r="C821" s="195" t="s">
        <v>1417</v>
      </c>
      <c r="D821" s="195" t="s">
        <v>283</v>
      </c>
      <c r="E821" s="196" t="s">
        <v>1418</v>
      </c>
      <c r="F821" s="286" t="s">
        <v>1419</v>
      </c>
      <c r="G821" s="286"/>
      <c r="H821" s="286"/>
      <c r="I821" s="286"/>
      <c r="J821" s="197" t="s">
        <v>252</v>
      </c>
      <c r="K821" s="198">
        <v>1</v>
      </c>
      <c r="L821" s="287">
        <v>0</v>
      </c>
      <c r="M821" s="288"/>
      <c r="N821" s="289">
        <f t="shared" si="35"/>
        <v>0</v>
      </c>
      <c r="O821" s="275"/>
      <c r="P821" s="275"/>
      <c r="Q821" s="275"/>
      <c r="R821" s="40"/>
      <c r="T821" s="169" t="s">
        <v>22</v>
      </c>
      <c r="U821" s="47" t="s">
        <v>43</v>
      </c>
      <c r="V821" s="39"/>
      <c r="W821" s="170">
        <f t="shared" si="36"/>
        <v>0</v>
      </c>
      <c r="X821" s="170">
        <v>0.03</v>
      </c>
      <c r="Y821" s="170">
        <f t="shared" si="37"/>
        <v>0.03</v>
      </c>
      <c r="Z821" s="170">
        <v>0</v>
      </c>
      <c r="AA821" s="171">
        <f t="shared" si="38"/>
        <v>0</v>
      </c>
      <c r="AR821" s="22" t="s">
        <v>321</v>
      </c>
      <c r="AT821" s="22" t="s">
        <v>283</v>
      </c>
      <c r="AU821" s="22" t="s">
        <v>99</v>
      </c>
      <c r="AY821" s="22" t="s">
        <v>158</v>
      </c>
      <c r="BE821" s="108">
        <f t="shared" si="39"/>
        <v>0</v>
      </c>
      <c r="BF821" s="108">
        <f t="shared" si="40"/>
        <v>0</v>
      </c>
      <c r="BG821" s="108">
        <f t="shared" si="41"/>
        <v>0</v>
      </c>
      <c r="BH821" s="108">
        <f t="shared" si="42"/>
        <v>0</v>
      </c>
      <c r="BI821" s="108">
        <f t="shared" si="43"/>
        <v>0</v>
      </c>
      <c r="BJ821" s="22" t="s">
        <v>83</v>
      </c>
      <c r="BK821" s="108">
        <f t="shared" si="44"/>
        <v>0</v>
      </c>
      <c r="BL821" s="22" t="s">
        <v>233</v>
      </c>
      <c r="BM821" s="22" t="s">
        <v>1420</v>
      </c>
    </row>
    <row r="822" spans="2:65" s="1" customFormat="1" ht="25.5" customHeight="1">
      <c r="B822" s="38"/>
      <c r="C822" s="165" t="s">
        <v>1421</v>
      </c>
      <c r="D822" s="165" t="s">
        <v>159</v>
      </c>
      <c r="E822" s="166" t="s">
        <v>1422</v>
      </c>
      <c r="F822" s="272" t="s">
        <v>1423</v>
      </c>
      <c r="G822" s="272"/>
      <c r="H822" s="272"/>
      <c r="I822" s="272"/>
      <c r="J822" s="167" t="s">
        <v>252</v>
      </c>
      <c r="K822" s="168">
        <v>1</v>
      </c>
      <c r="L822" s="273">
        <v>0</v>
      </c>
      <c r="M822" s="274"/>
      <c r="N822" s="275">
        <f t="shared" si="35"/>
        <v>0</v>
      </c>
      <c r="O822" s="275"/>
      <c r="P822" s="275"/>
      <c r="Q822" s="275"/>
      <c r="R822" s="40"/>
      <c r="T822" s="169" t="s">
        <v>22</v>
      </c>
      <c r="U822" s="47" t="s">
        <v>43</v>
      </c>
      <c r="V822" s="39"/>
      <c r="W822" s="170">
        <f t="shared" si="36"/>
        <v>0</v>
      </c>
      <c r="X822" s="170">
        <v>8.4000000000000003E-4</v>
      </c>
      <c r="Y822" s="170">
        <f t="shared" si="37"/>
        <v>8.4000000000000003E-4</v>
      </c>
      <c r="Z822" s="170">
        <v>0</v>
      </c>
      <c r="AA822" s="171">
        <f t="shared" si="38"/>
        <v>0</v>
      </c>
      <c r="AR822" s="22" t="s">
        <v>233</v>
      </c>
      <c r="AT822" s="22" t="s">
        <v>159</v>
      </c>
      <c r="AU822" s="22" t="s">
        <v>99</v>
      </c>
      <c r="AY822" s="22" t="s">
        <v>158</v>
      </c>
      <c r="BE822" s="108">
        <f t="shared" si="39"/>
        <v>0</v>
      </c>
      <c r="BF822" s="108">
        <f t="shared" si="40"/>
        <v>0</v>
      </c>
      <c r="BG822" s="108">
        <f t="shared" si="41"/>
        <v>0</v>
      </c>
      <c r="BH822" s="108">
        <f t="shared" si="42"/>
        <v>0</v>
      </c>
      <c r="BI822" s="108">
        <f t="shared" si="43"/>
        <v>0</v>
      </c>
      <c r="BJ822" s="22" t="s">
        <v>83</v>
      </c>
      <c r="BK822" s="108">
        <f t="shared" si="44"/>
        <v>0</v>
      </c>
      <c r="BL822" s="22" t="s">
        <v>233</v>
      </c>
      <c r="BM822" s="22" t="s">
        <v>1424</v>
      </c>
    </row>
    <row r="823" spans="2:65" s="1" customFormat="1" ht="38.25" customHeight="1">
      <c r="B823" s="38"/>
      <c r="C823" s="195" t="s">
        <v>1425</v>
      </c>
      <c r="D823" s="195" t="s">
        <v>283</v>
      </c>
      <c r="E823" s="196" t="s">
        <v>1426</v>
      </c>
      <c r="F823" s="286" t="s">
        <v>1427</v>
      </c>
      <c r="G823" s="286"/>
      <c r="H823" s="286"/>
      <c r="I823" s="286"/>
      <c r="J823" s="197" t="s">
        <v>252</v>
      </c>
      <c r="K823" s="198">
        <v>1</v>
      </c>
      <c r="L823" s="287">
        <v>0</v>
      </c>
      <c r="M823" s="288"/>
      <c r="N823" s="289">
        <f t="shared" si="35"/>
        <v>0</v>
      </c>
      <c r="O823" s="275"/>
      <c r="P823" s="275"/>
      <c r="Q823" s="275"/>
      <c r="R823" s="40"/>
      <c r="T823" s="169" t="s">
        <v>22</v>
      </c>
      <c r="U823" s="47" t="s">
        <v>43</v>
      </c>
      <c r="V823" s="39"/>
      <c r="W823" s="170">
        <f t="shared" si="36"/>
        <v>0</v>
      </c>
      <c r="X823" s="170">
        <v>1.9E-2</v>
      </c>
      <c r="Y823" s="170">
        <f t="shared" si="37"/>
        <v>1.9E-2</v>
      </c>
      <c r="Z823" s="170">
        <v>0</v>
      </c>
      <c r="AA823" s="171">
        <f t="shared" si="38"/>
        <v>0</v>
      </c>
      <c r="AR823" s="22" t="s">
        <v>321</v>
      </c>
      <c r="AT823" s="22" t="s">
        <v>283</v>
      </c>
      <c r="AU823" s="22" t="s">
        <v>99</v>
      </c>
      <c r="AY823" s="22" t="s">
        <v>158</v>
      </c>
      <c r="BE823" s="108">
        <f t="shared" si="39"/>
        <v>0</v>
      </c>
      <c r="BF823" s="108">
        <f t="shared" si="40"/>
        <v>0</v>
      </c>
      <c r="BG823" s="108">
        <f t="shared" si="41"/>
        <v>0</v>
      </c>
      <c r="BH823" s="108">
        <f t="shared" si="42"/>
        <v>0</v>
      </c>
      <c r="BI823" s="108">
        <f t="shared" si="43"/>
        <v>0</v>
      </c>
      <c r="BJ823" s="22" t="s">
        <v>83</v>
      </c>
      <c r="BK823" s="108">
        <f t="shared" si="44"/>
        <v>0</v>
      </c>
      <c r="BL823" s="22" t="s">
        <v>233</v>
      </c>
      <c r="BM823" s="22" t="s">
        <v>1428</v>
      </c>
    </row>
    <row r="824" spans="2:65" s="1" customFormat="1" ht="16.5" customHeight="1">
      <c r="B824" s="38"/>
      <c r="C824" s="165" t="s">
        <v>1429</v>
      </c>
      <c r="D824" s="165" t="s">
        <v>159</v>
      </c>
      <c r="E824" s="166" t="s">
        <v>1430</v>
      </c>
      <c r="F824" s="272" t="s">
        <v>1431</v>
      </c>
      <c r="G824" s="272"/>
      <c r="H824" s="272"/>
      <c r="I824" s="272"/>
      <c r="J824" s="167" t="s">
        <v>296</v>
      </c>
      <c r="K824" s="168">
        <v>530</v>
      </c>
      <c r="L824" s="273">
        <v>0</v>
      </c>
      <c r="M824" s="274"/>
      <c r="N824" s="275">
        <f t="shared" si="35"/>
        <v>0</v>
      </c>
      <c r="O824" s="275"/>
      <c r="P824" s="275"/>
      <c r="Q824" s="275"/>
      <c r="R824" s="40"/>
      <c r="T824" s="169" t="s">
        <v>22</v>
      </c>
      <c r="U824" s="47" t="s">
        <v>43</v>
      </c>
      <c r="V824" s="39"/>
      <c r="W824" s="170">
        <f t="shared" si="36"/>
        <v>0</v>
      </c>
      <c r="X824" s="170">
        <v>0</v>
      </c>
      <c r="Y824" s="170">
        <f t="shared" si="37"/>
        <v>0</v>
      </c>
      <c r="Z824" s="170">
        <v>0</v>
      </c>
      <c r="AA824" s="171">
        <f t="shared" si="38"/>
        <v>0</v>
      </c>
      <c r="AR824" s="22" t="s">
        <v>233</v>
      </c>
      <c r="AT824" s="22" t="s">
        <v>159</v>
      </c>
      <c r="AU824" s="22" t="s">
        <v>99</v>
      </c>
      <c r="AY824" s="22" t="s">
        <v>158</v>
      </c>
      <c r="BE824" s="108">
        <f t="shared" si="39"/>
        <v>0</v>
      </c>
      <c r="BF824" s="108">
        <f t="shared" si="40"/>
        <v>0</v>
      </c>
      <c r="BG824" s="108">
        <f t="shared" si="41"/>
        <v>0</v>
      </c>
      <c r="BH824" s="108">
        <f t="shared" si="42"/>
        <v>0</v>
      </c>
      <c r="BI824" s="108">
        <f t="shared" si="43"/>
        <v>0</v>
      </c>
      <c r="BJ824" s="22" t="s">
        <v>83</v>
      </c>
      <c r="BK824" s="108">
        <f t="shared" si="44"/>
        <v>0</v>
      </c>
      <c r="BL824" s="22" t="s">
        <v>233</v>
      </c>
      <c r="BM824" s="22" t="s">
        <v>1432</v>
      </c>
    </row>
    <row r="825" spans="2:65" s="10" customFormat="1" ht="16.5" customHeight="1">
      <c r="B825" s="172"/>
      <c r="C825" s="173"/>
      <c r="D825" s="173"/>
      <c r="E825" s="174" t="s">
        <v>22</v>
      </c>
      <c r="F825" s="276" t="s">
        <v>1433</v>
      </c>
      <c r="G825" s="277"/>
      <c r="H825" s="277"/>
      <c r="I825" s="277"/>
      <c r="J825" s="173"/>
      <c r="K825" s="175">
        <v>530</v>
      </c>
      <c r="L825" s="173"/>
      <c r="M825" s="173"/>
      <c r="N825" s="173"/>
      <c r="O825" s="173"/>
      <c r="P825" s="173"/>
      <c r="Q825" s="173"/>
      <c r="R825" s="176"/>
      <c r="T825" s="177"/>
      <c r="U825" s="173"/>
      <c r="V825" s="173"/>
      <c r="W825" s="173"/>
      <c r="X825" s="173"/>
      <c r="Y825" s="173"/>
      <c r="Z825" s="173"/>
      <c r="AA825" s="178"/>
      <c r="AT825" s="179" t="s">
        <v>166</v>
      </c>
      <c r="AU825" s="179" t="s">
        <v>99</v>
      </c>
      <c r="AV825" s="10" t="s">
        <v>99</v>
      </c>
      <c r="AW825" s="10" t="s">
        <v>35</v>
      </c>
      <c r="AX825" s="10" t="s">
        <v>83</v>
      </c>
      <c r="AY825" s="179" t="s">
        <v>158</v>
      </c>
    </row>
    <row r="826" spans="2:65" s="1" customFormat="1" ht="16.5" customHeight="1">
      <c r="B826" s="38"/>
      <c r="C826" s="195" t="s">
        <v>1434</v>
      </c>
      <c r="D826" s="195" t="s">
        <v>283</v>
      </c>
      <c r="E826" s="196" t="s">
        <v>1435</v>
      </c>
      <c r="F826" s="286" t="s">
        <v>1436</v>
      </c>
      <c r="G826" s="286"/>
      <c r="H826" s="286"/>
      <c r="I826" s="286"/>
      <c r="J826" s="197" t="s">
        <v>296</v>
      </c>
      <c r="K826" s="198">
        <v>278.25</v>
      </c>
      <c r="L826" s="287">
        <v>0</v>
      </c>
      <c r="M826" s="288"/>
      <c r="N826" s="289">
        <f>ROUND(L826*K826,2)</f>
        <v>0</v>
      </c>
      <c r="O826" s="275"/>
      <c r="P826" s="275"/>
      <c r="Q826" s="275"/>
      <c r="R826" s="40"/>
      <c r="T826" s="169" t="s">
        <v>22</v>
      </c>
      <c r="U826" s="47" t="s">
        <v>43</v>
      </c>
      <c r="V826" s="39"/>
      <c r="W826" s="170">
        <f>V826*K826</f>
        <v>0</v>
      </c>
      <c r="X826" s="170">
        <v>6.0000000000000002E-5</v>
      </c>
      <c r="Y826" s="170">
        <f>X826*K826</f>
        <v>1.6695000000000002E-2</v>
      </c>
      <c r="Z826" s="170">
        <v>0</v>
      </c>
      <c r="AA826" s="171">
        <f>Z826*K826</f>
        <v>0</v>
      </c>
      <c r="AR826" s="22" t="s">
        <v>321</v>
      </c>
      <c r="AT826" s="22" t="s">
        <v>283</v>
      </c>
      <c r="AU826" s="22" t="s">
        <v>99</v>
      </c>
      <c r="AY826" s="22" t="s">
        <v>158</v>
      </c>
      <c r="BE826" s="108">
        <f>IF(U826="základní",N826,0)</f>
        <v>0</v>
      </c>
      <c r="BF826" s="108">
        <f>IF(U826="snížená",N826,0)</f>
        <v>0</v>
      </c>
      <c r="BG826" s="108">
        <f>IF(U826="zákl. přenesená",N826,0)</f>
        <v>0</v>
      </c>
      <c r="BH826" s="108">
        <f>IF(U826="sníž. přenesená",N826,0)</f>
        <v>0</v>
      </c>
      <c r="BI826" s="108">
        <f>IF(U826="nulová",N826,0)</f>
        <v>0</v>
      </c>
      <c r="BJ826" s="22" t="s">
        <v>83</v>
      </c>
      <c r="BK826" s="108">
        <f>ROUND(L826*K826,2)</f>
        <v>0</v>
      </c>
      <c r="BL826" s="22" t="s">
        <v>233</v>
      </c>
      <c r="BM826" s="22" t="s">
        <v>1437</v>
      </c>
    </row>
    <row r="827" spans="2:65" s="1" customFormat="1" ht="16.5" customHeight="1">
      <c r="B827" s="38"/>
      <c r="C827" s="195" t="s">
        <v>1438</v>
      </c>
      <c r="D827" s="195" t="s">
        <v>283</v>
      </c>
      <c r="E827" s="196" t="s">
        <v>1439</v>
      </c>
      <c r="F827" s="286" t="s">
        <v>1440</v>
      </c>
      <c r="G827" s="286"/>
      <c r="H827" s="286"/>
      <c r="I827" s="286"/>
      <c r="J827" s="197" t="s">
        <v>296</v>
      </c>
      <c r="K827" s="198">
        <v>278.25</v>
      </c>
      <c r="L827" s="287">
        <v>0</v>
      </c>
      <c r="M827" s="288"/>
      <c r="N827" s="289">
        <f>ROUND(L827*K827,2)</f>
        <v>0</v>
      </c>
      <c r="O827" s="275"/>
      <c r="P827" s="275"/>
      <c r="Q827" s="275"/>
      <c r="R827" s="40"/>
      <c r="T827" s="169" t="s">
        <v>22</v>
      </c>
      <c r="U827" s="47" t="s">
        <v>43</v>
      </c>
      <c r="V827" s="39"/>
      <c r="W827" s="170">
        <f>V827*K827</f>
        <v>0</v>
      </c>
      <c r="X827" s="170">
        <v>6.0000000000000002E-5</v>
      </c>
      <c r="Y827" s="170">
        <f>X827*K827</f>
        <v>1.6695000000000002E-2</v>
      </c>
      <c r="Z827" s="170">
        <v>0</v>
      </c>
      <c r="AA827" s="171">
        <f>Z827*K827</f>
        <v>0</v>
      </c>
      <c r="AR827" s="22" t="s">
        <v>321</v>
      </c>
      <c r="AT827" s="22" t="s">
        <v>283</v>
      </c>
      <c r="AU827" s="22" t="s">
        <v>99</v>
      </c>
      <c r="AY827" s="22" t="s">
        <v>158</v>
      </c>
      <c r="BE827" s="108">
        <f>IF(U827="základní",N827,0)</f>
        <v>0</v>
      </c>
      <c r="BF827" s="108">
        <f>IF(U827="snížená",N827,0)</f>
        <v>0</v>
      </c>
      <c r="BG827" s="108">
        <f>IF(U827="zákl. přenesená",N827,0)</f>
        <v>0</v>
      </c>
      <c r="BH827" s="108">
        <f>IF(U827="sníž. přenesená",N827,0)</f>
        <v>0</v>
      </c>
      <c r="BI827" s="108">
        <f>IF(U827="nulová",N827,0)</f>
        <v>0</v>
      </c>
      <c r="BJ827" s="22" t="s">
        <v>83</v>
      </c>
      <c r="BK827" s="108">
        <f>ROUND(L827*K827,2)</f>
        <v>0</v>
      </c>
      <c r="BL827" s="22" t="s">
        <v>233</v>
      </c>
      <c r="BM827" s="22" t="s">
        <v>1441</v>
      </c>
    </row>
    <row r="828" spans="2:65" s="1" customFormat="1" ht="38.25" customHeight="1">
      <c r="B828" s="38"/>
      <c r="C828" s="165" t="s">
        <v>1442</v>
      </c>
      <c r="D828" s="165" t="s">
        <v>159</v>
      </c>
      <c r="E828" s="166" t="s">
        <v>1443</v>
      </c>
      <c r="F828" s="272" t="s">
        <v>1444</v>
      </c>
      <c r="G828" s="272"/>
      <c r="H828" s="272"/>
      <c r="I828" s="272"/>
      <c r="J828" s="167" t="s">
        <v>252</v>
      </c>
      <c r="K828" s="168">
        <v>8</v>
      </c>
      <c r="L828" s="273">
        <v>0</v>
      </c>
      <c r="M828" s="274"/>
      <c r="N828" s="275">
        <f>ROUND(L828*K828,2)</f>
        <v>0</v>
      </c>
      <c r="O828" s="275"/>
      <c r="P828" s="275"/>
      <c r="Q828" s="275"/>
      <c r="R828" s="40"/>
      <c r="T828" s="169" t="s">
        <v>22</v>
      </c>
      <c r="U828" s="47" t="s">
        <v>43</v>
      </c>
      <c r="V828" s="39"/>
      <c r="W828" s="170">
        <f>V828*K828</f>
        <v>0</v>
      </c>
      <c r="X828" s="170">
        <v>0</v>
      </c>
      <c r="Y828" s="170">
        <f>X828*K828</f>
        <v>0</v>
      </c>
      <c r="Z828" s="170">
        <v>0</v>
      </c>
      <c r="AA828" s="171">
        <f>Z828*K828</f>
        <v>0</v>
      </c>
      <c r="AR828" s="22" t="s">
        <v>233</v>
      </c>
      <c r="AT828" s="22" t="s">
        <v>159</v>
      </c>
      <c r="AU828" s="22" t="s">
        <v>99</v>
      </c>
      <c r="AY828" s="22" t="s">
        <v>158</v>
      </c>
      <c r="BE828" s="108">
        <f>IF(U828="základní",N828,0)</f>
        <v>0</v>
      </c>
      <c r="BF828" s="108">
        <f>IF(U828="snížená",N828,0)</f>
        <v>0</v>
      </c>
      <c r="BG828" s="108">
        <f>IF(U828="zákl. přenesená",N828,0)</f>
        <v>0</v>
      </c>
      <c r="BH828" s="108">
        <f>IF(U828="sníž. přenesená",N828,0)</f>
        <v>0</v>
      </c>
      <c r="BI828" s="108">
        <f>IF(U828="nulová",N828,0)</f>
        <v>0</v>
      </c>
      <c r="BJ828" s="22" t="s">
        <v>83</v>
      </c>
      <c r="BK828" s="108">
        <f>ROUND(L828*K828,2)</f>
        <v>0</v>
      </c>
      <c r="BL828" s="22" t="s">
        <v>233</v>
      </c>
      <c r="BM828" s="22" t="s">
        <v>1445</v>
      </c>
    </row>
    <row r="829" spans="2:65" s="10" customFormat="1" ht="16.5" customHeight="1">
      <c r="B829" s="172"/>
      <c r="C829" s="173"/>
      <c r="D829" s="173"/>
      <c r="E829" s="174" t="s">
        <v>22</v>
      </c>
      <c r="F829" s="276" t="s">
        <v>1446</v>
      </c>
      <c r="G829" s="277"/>
      <c r="H829" s="277"/>
      <c r="I829" s="277"/>
      <c r="J829" s="173"/>
      <c r="K829" s="175">
        <v>8</v>
      </c>
      <c r="L829" s="173"/>
      <c r="M829" s="173"/>
      <c r="N829" s="173"/>
      <c r="O829" s="173"/>
      <c r="P829" s="173"/>
      <c r="Q829" s="173"/>
      <c r="R829" s="176"/>
      <c r="T829" s="177"/>
      <c r="U829" s="173"/>
      <c r="V829" s="173"/>
      <c r="W829" s="173"/>
      <c r="X829" s="173"/>
      <c r="Y829" s="173"/>
      <c r="Z829" s="173"/>
      <c r="AA829" s="178"/>
      <c r="AT829" s="179" t="s">
        <v>166</v>
      </c>
      <c r="AU829" s="179" t="s">
        <v>99</v>
      </c>
      <c r="AV829" s="10" t="s">
        <v>99</v>
      </c>
      <c r="AW829" s="10" t="s">
        <v>35</v>
      </c>
      <c r="AX829" s="10" t="s">
        <v>83</v>
      </c>
      <c r="AY829" s="179" t="s">
        <v>158</v>
      </c>
    </row>
    <row r="830" spans="2:65" s="1" customFormat="1" ht="38.25" customHeight="1">
      <c r="B830" s="38"/>
      <c r="C830" s="165" t="s">
        <v>1447</v>
      </c>
      <c r="D830" s="165" t="s">
        <v>159</v>
      </c>
      <c r="E830" s="166" t="s">
        <v>1448</v>
      </c>
      <c r="F830" s="272" t="s">
        <v>1449</v>
      </c>
      <c r="G830" s="272"/>
      <c r="H830" s="272"/>
      <c r="I830" s="272"/>
      <c r="J830" s="167" t="s">
        <v>252</v>
      </c>
      <c r="K830" s="168">
        <v>13</v>
      </c>
      <c r="L830" s="273">
        <v>0</v>
      </c>
      <c r="M830" s="274"/>
      <c r="N830" s="275">
        <f>ROUND(L830*K830,2)</f>
        <v>0</v>
      </c>
      <c r="O830" s="275"/>
      <c r="P830" s="275"/>
      <c r="Q830" s="275"/>
      <c r="R830" s="40"/>
      <c r="T830" s="169" t="s">
        <v>22</v>
      </c>
      <c r="U830" s="47" t="s">
        <v>43</v>
      </c>
      <c r="V830" s="39"/>
      <c r="W830" s="170">
        <f>V830*K830</f>
        <v>0</v>
      </c>
      <c r="X830" s="170">
        <v>0</v>
      </c>
      <c r="Y830" s="170">
        <f>X830*K830</f>
        <v>0</v>
      </c>
      <c r="Z830" s="170">
        <v>0</v>
      </c>
      <c r="AA830" s="171">
        <f>Z830*K830</f>
        <v>0</v>
      </c>
      <c r="AR830" s="22" t="s">
        <v>233</v>
      </c>
      <c r="AT830" s="22" t="s">
        <v>159</v>
      </c>
      <c r="AU830" s="22" t="s">
        <v>99</v>
      </c>
      <c r="AY830" s="22" t="s">
        <v>158</v>
      </c>
      <c r="BE830" s="108">
        <f>IF(U830="základní",N830,0)</f>
        <v>0</v>
      </c>
      <c r="BF830" s="108">
        <f>IF(U830="snížená",N830,0)</f>
        <v>0</v>
      </c>
      <c r="BG830" s="108">
        <f>IF(U830="zákl. přenesená",N830,0)</f>
        <v>0</v>
      </c>
      <c r="BH830" s="108">
        <f>IF(U830="sníž. přenesená",N830,0)</f>
        <v>0</v>
      </c>
      <c r="BI830" s="108">
        <f>IF(U830="nulová",N830,0)</f>
        <v>0</v>
      </c>
      <c r="BJ830" s="22" t="s">
        <v>83</v>
      </c>
      <c r="BK830" s="108">
        <f>ROUND(L830*K830,2)</f>
        <v>0</v>
      </c>
      <c r="BL830" s="22" t="s">
        <v>233</v>
      </c>
      <c r="BM830" s="22" t="s">
        <v>1450</v>
      </c>
    </row>
    <row r="831" spans="2:65" s="10" customFormat="1" ht="16.5" customHeight="1">
      <c r="B831" s="172"/>
      <c r="C831" s="173"/>
      <c r="D831" s="173"/>
      <c r="E831" s="174" t="s">
        <v>22</v>
      </c>
      <c r="F831" s="276" t="s">
        <v>1451</v>
      </c>
      <c r="G831" s="277"/>
      <c r="H831" s="277"/>
      <c r="I831" s="277"/>
      <c r="J831" s="173"/>
      <c r="K831" s="175">
        <v>13</v>
      </c>
      <c r="L831" s="173"/>
      <c r="M831" s="173"/>
      <c r="N831" s="173"/>
      <c r="O831" s="173"/>
      <c r="P831" s="173"/>
      <c r="Q831" s="173"/>
      <c r="R831" s="176"/>
      <c r="T831" s="177"/>
      <c r="U831" s="173"/>
      <c r="V831" s="173"/>
      <c r="W831" s="173"/>
      <c r="X831" s="173"/>
      <c r="Y831" s="173"/>
      <c r="Z831" s="173"/>
      <c r="AA831" s="178"/>
      <c r="AT831" s="179" t="s">
        <v>166</v>
      </c>
      <c r="AU831" s="179" t="s">
        <v>99</v>
      </c>
      <c r="AV831" s="10" t="s">
        <v>99</v>
      </c>
      <c r="AW831" s="10" t="s">
        <v>35</v>
      </c>
      <c r="AX831" s="10" t="s">
        <v>83</v>
      </c>
      <c r="AY831" s="179" t="s">
        <v>158</v>
      </c>
    </row>
    <row r="832" spans="2:65" s="1" customFormat="1" ht="38.25" customHeight="1">
      <c r="B832" s="38"/>
      <c r="C832" s="165" t="s">
        <v>1452</v>
      </c>
      <c r="D832" s="165" t="s">
        <v>159</v>
      </c>
      <c r="E832" s="166" t="s">
        <v>1453</v>
      </c>
      <c r="F832" s="272" t="s">
        <v>1454</v>
      </c>
      <c r="G832" s="272"/>
      <c r="H832" s="272"/>
      <c r="I832" s="272"/>
      <c r="J832" s="167" t="s">
        <v>252</v>
      </c>
      <c r="K832" s="168">
        <v>14</v>
      </c>
      <c r="L832" s="273">
        <v>0</v>
      </c>
      <c r="M832" s="274"/>
      <c r="N832" s="275">
        <f>ROUND(L832*K832,2)</f>
        <v>0</v>
      </c>
      <c r="O832" s="275"/>
      <c r="P832" s="275"/>
      <c r="Q832" s="275"/>
      <c r="R832" s="40"/>
      <c r="T832" s="169" t="s">
        <v>22</v>
      </c>
      <c r="U832" s="47" t="s">
        <v>43</v>
      </c>
      <c r="V832" s="39"/>
      <c r="W832" s="170">
        <f>V832*K832</f>
        <v>0</v>
      </c>
      <c r="X832" s="170">
        <v>0</v>
      </c>
      <c r="Y832" s="170">
        <f>X832*K832</f>
        <v>0</v>
      </c>
      <c r="Z832" s="170">
        <v>0</v>
      </c>
      <c r="AA832" s="171">
        <f>Z832*K832</f>
        <v>0</v>
      </c>
      <c r="AR832" s="22" t="s">
        <v>233</v>
      </c>
      <c r="AT832" s="22" t="s">
        <v>159</v>
      </c>
      <c r="AU832" s="22" t="s">
        <v>99</v>
      </c>
      <c r="AY832" s="22" t="s">
        <v>158</v>
      </c>
      <c r="BE832" s="108">
        <f>IF(U832="základní",N832,0)</f>
        <v>0</v>
      </c>
      <c r="BF832" s="108">
        <f>IF(U832="snížená",N832,0)</f>
        <v>0</v>
      </c>
      <c r="BG832" s="108">
        <f>IF(U832="zákl. přenesená",N832,0)</f>
        <v>0</v>
      </c>
      <c r="BH832" s="108">
        <f>IF(U832="sníž. přenesená",N832,0)</f>
        <v>0</v>
      </c>
      <c r="BI832" s="108">
        <f>IF(U832="nulová",N832,0)</f>
        <v>0</v>
      </c>
      <c r="BJ832" s="22" t="s">
        <v>83</v>
      </c>
      <c r="BK832" s="108">
        <f>ROUND(L832*K832,2)</f>
        <v>0</v>
      </c>
      <c r="BL832" s="22" t="s">
        <v>233</v>
      </c>
      <c r="BM832" s="22" t="s">
        <v>1455</v>
      </c>
    </row>
    <row r="833" spans="2:65" s="10" customFormat="1" ht="16.5" customHeight="1">
      <c r="B833" s="172"/>
      <c r="C833" s="173"/>
      <c r="D833" s="173"/>
      <c r="E833" s="174" t="s">
        <v>22</v>
      </c>
      <c r="F833" s="276" t="s">
        <v>1456</v>
      </c>
      <c r="G833" s="277"/>
      <c r="H833" s="277"/>
      <c r="I833" s="277"/>
      <c r="J833" s="173"/>
      <c r="K833" s="175">
        <v>14</v>
      </c>
      <c r="L833" s="173"/>
      <c r="M833" s="173"/>
      <c r="N833" s="173"/>
      <c r="O833" s="173"/>
      <c r="P833" s="173"/>
      <c r="Q833" s="173"/>
      <c r="R833" s="176"/>
      <c r="T833" s="177"/>
      <c r="U833" s="173"/>
      <c r="V833" s="173"/>
      <c r="W833" s="173"/>
      <c r="X833" s="173"/>
      <c r="Y833" s="173"/>
      <c r="Z833" s="173"/>
      <c r="AA833" s="178"/>
      <c r="AT833" s="179" t="s">
        <v>166</v>
      </c>
      <c r="AU833" s="179" t="s">
        <v>99</v>
      </c>
      <c r="AV833" s="10" t="s">
        <v>99</v>
      </c>
      <c r="AW833" s="10" t="s">
        <v>35</v>
      </c>
      <c r="AX833" s="10" t="s">
        <v>83</v>
      </c>
      <c r="AY833" s="179" t="s">
        <v>158</v>
      </c>
    </row>
    <row r="834" spans="2:65" s="1" customFormat="1" ht="38.25" customHeight="1">
      <c r="B834" s="38"/>
      <c r="C834" s="165" t="s">
        <v>1457</v>
      </c>
      <c r="D834" s="165" t="s">
        <v>159</v>
      </c>
      <c r="E834" s="166" t="s">
        <v>1458</v>
      </c>
      <c r="F834" s="272" t="s">
        <v>1459</v>
      </c>
      <c r="G834" s="272"/>
      <c r="H834" s="272"/>
      <c r="I834" s="272"/>
      <c r="J834" s="167" t="s">
        <v>252</v>
      </c>
      <c r="K834" s="168">
        <v>9</v>
      </c>
      <c r="L834" s="273">
        <v>0</v>
      </c>
      <c r="M834" s="274"/>
      <c r="N834" s="275">
        <f>ROUND(L834*K834,2)</f>
        <v>0</v>
      </c>
      <c r="O834" s="275"/>
      <c r="P834" s="275"/>
      <c r="Q834" s="275"/>
      <c r="R834" s="40"/>
      <c r="T834" s="169" t="s">
        <v>22</v>
      </c>
      <c r="U834" s="47" t="s">
        <v>43</v>
      </c>
      <c r="V834" s="39"/>
      <c r="W834" s="170">
        <f>V834*K834</f>
        <v>0</v>
      </c>
      <c r="X834" s="170">
        <v>0</v>
      </c>
      <c r="Y834" s="170">
        <f>X834*K834</f>
        <v>0</v>
      </c>
      <c r="Z834" s="170">
        <v>0</v>
      </c>
      <c r="AA834" s="171">
        <f>Z834*K834</f>
        <v>0</v>
      </c>
      <c r="AR834" s="22" t="s">
        <v>233</v>
      </c>
      <c r="AT834" s="22" t="s">
        <v>159</v>
      </c>
      <c r="AU834" s="22" t="s">
        <v>99</v>
      </c>
      <c r="AY834" s="22" t="s">
        <v>158</v>
      </c>
      <c r="BE834" s="108">
        <f>IF(U834="základní",N834,0)</f>
        <v>0</v>
      </c>
      <c r="BF834" s="108">
        <f>IF(U834="snížená",N834,0)</f>
        <v>0</v>
      </c>
      <c r="BG834" s="108">
        <f>IF(U834="zákl. přenesená",N834,0)</f>
        <v>0</v>
      </c>
      <c r="BH834" s="108">
        <f>IF(U834="sníž. přenesená",N834,0)</f>
        <v>0</v>
      </c>
      <c r="BI834" s="108">
        <f>IF(U834="nulová",N834,0)</f>
        <v>0</v>
      </c>
      <c r="BJ834" s="22" t="s">
        <v>83</v>
      </c>
      <c r="BK834" s="108">
        <f>ROUND(L834*K834,2)</f>
        <v>0</v>
      </c>
      <c r="BL834" s="22" t="s">
        <v>233</v>
      </c>
      <c r="BM834" s="22" t="s">
        <v>1460</v>
      </c>
    </row>
    <row r="835" spans="2:65" s="10" customFormat="1" ht="16.5" customHeight="1">
      <c r="B835" s="172"/>
      <c r="C835" s="173"/>
      <c r="D835" s="173"/>
      <c r="E835" s="174" t="s">
        <v>22</v>
      </c>
      <c r="F835" s="276" t="s">
        <v>1461</v>
      </c>
      <c r="G835" s="277"/>
      <c r="H835" s="277"/>
      <c r="I835" s="277"/>
      <c r="J835" s="173"/>
      <c r="K835" s="175">
        <v>9</v>
      </c>
      <c r="L835" s="173"/>
      <c r="M835" s="173"/>
      <c r="N835" s="173"/>
      <c r="O835" s="173"/>
      <c r="P835" s="173"/>
      <c r="Q835" s="173"/>
      <c r="R835" s="176"/>
      <c r="T835" s="177"/>
      <c r="U835" s="173"/>
      <c r="V835" s="173"/>
      <c r="W835" s="173"/>
      <c r="X835" s="173"/>
      <c r="Y835" s="173"/>
      <c r="Z835" s="173"/>
      <c r="AA835" s="178"/>
      <c r="AT835" s="179" t="s">
        <v>166</v>
      </c>
      <c r="AU835" s="179" t="s">
        <v>99</v>
      </c>
      <c r="AV835" s="10" t="s">
        <v>99</v>
      </c>
      <c r="AW835" s="10" t="s">
        <v>35</v>
      </c>
      <c r="AX835" s="10" t="s">
        <v>83</v>
      </c>
      <c r="AY835" s="179" t="s">
        <v>158</v>
      </c>
    </row>
    <row r="836" spans="2:65" s="1" customFormat="1" ht="25.5" customHeight="1">
      <c r="B836" s="38"/>
      <c r="C836" s="195" t="s">
        <v>1462</v>
      </c>
      <c r="D836" s="195" t="s">
        <v>283</v>
      </c>
      <c r="E836" s="196" t="s">
        <v>1463</v>
      </c>
      <c r="F836" s="286" t="s">
        <v>1464</v>
      </c>
      <c r="G836" s="286"/>
      <c r="H836" s="286"/>
      <c r="I836" s="286"/>
      <c r="J836" s="197" t="s">
        <v>296</v>
      </c>
      <c r="K836" s="198">
        <v>7.8</v>
      </c>
      <c r="L836" s="287">
        <v>0</v>
      </c>
      <c r="M836" s="288"/>
      <c r="N836" s="289">
        <f>ROUND(L836*K836,2)</f>
        <v>0</v>
      </c>
      <c r="O836" s="275"/>
      <c r="P836" s="275"/>
      <c r="Q836" s="275"/>
      <c r="R836" s="40"/>
      <c r="T836" s="169" t="s">
        <v>22</v>
      </c>
      <c r="U836" s="47" t="s">
        <v>43</v>
      </c>
      <c r="V836" s="39"/>
      <c r="W836" s="170">
        <f>V836*K836</f>
        <v>0</v>
      </c>
      <c r="X836" s="170">
        <v>5.0000000000000001E-3</v>
      </c>
      <c r="Y836" s="170">
        <f>X836*K836</f>
        <v>3.9E-2</v>
      </c>
      <c r="Z836" s="170">
        <v>0</v>
      </c>
      <c r="AA836" s="171">
        <f>Z836*K836</f>
        <v>0</v>
      </c>
      <c r="AR836" s="22" t="s">
        <v>321</v>
      </c>
      <c r="AT836" s="22" t="s">
        <v>283</v>
      </c>
      <c r="AU836" s="22" t="s">
        <v>99</v>
      </c>
      <c r="AY836" s="22" t="s">
        <v>158</v>
      </c>
      <c r="BE836" s="108">
        <f>IF(U836="základní",N836,0)</f>
        <v>0</v>
      </c>
      <c r="BF836" s="108">
        <f>IF(U836="snížená",N836,0)</f>
        <v>0</v>
      </c>
      <c r="BG836" s="108">
        <f>IF(U836="zákl. přenesená",N836,0)</f>
        <v>0</v>
      </c>
      <c r="BH836" s="108">
        <f>IF(U836="sníž. přenesená",N836,0)</f>
        <v>0</v>
      </c>
      <c r="BI836" s="108">
        <f>IF(U836="nulová",N836,0)</f>
        <v>0</v>
      </c>
      <c r="BJ836" s="22" t="s">
        <v>83</v>
      </c>
      <c r="BK836" s="108">
        <f>ROUND(L836*K836,2)</f>
        <v>0</v>
      </c>
      <c r="BL836" s="22" t="s">
        <v>233</v>
      </c>
      <c r="BM836" s="22" t="s">
        <v>1465</v>
      </c>
    </row>
    <row r="837" spans="2:65" s="10" customFormat="1" ht="16.5" customHeight="1">
      <c r="B837" s="172"/>
      <c r="C837" s="173"/>
      <c r="D837" s="173"/>
      <c r="E837" s="174" t="s">
        <v>22</v>
      </c>
      <c r="F837" s="276" t="s">
        <v>1466</v>
      </c>
      <c r="G837" s="277"/>
      <c r="H837" s="277"/>
      <c r="I837" s="277"/>
      <c r="J837" s="173"/>
      <c r="K837" s="175">
        <v>7.8</v>
      </c>
      <c r="L837" s="173"/>
      <c r="M837" s="173"/>
      <c r="N837" s="173"/>
      <c r="O837" s="173"/>
      <c r="P837" s="173"/>
      <c r="Q837" s="173"/>
      <c r="R837" s="176"/>
      <c r="T837" s="177"/>
      <c r="U837" s="173"/>
      <c r="V837" s="173"/>
      <c r="W837" s="173"/>
      <c r="X837" s="173"/>
      <c r="Y837" s="173"/>
      <c r="Z837" s="173"/>
      <c r="AA837" s="178"/>
      <c r="AT837" s="179" t="s">
        <v>166</v>
      </c>
      <c r="AU837" s="179" t="s">
        <v>99</v>
      </c>
      <c r="AV837" s="10" t="s">
        <v>99</v>
      </c>
      <c r="AW837" s="10" t="s">
        <v>35</v>
      </c>
      <c r="AX837" s="10" t="s">
        <v>83</v>
      </c>
      <c r="AY837" s="179" t="s">
        <v>158</v>
      </c>
    </row>
    <row r="838" spans="2:65" s="1" customFormat="1" ht="25.5" customHeight="1">
      <c r="B838" s="38"/>
      <c r="C838" s="195" t="s">
        <v>1467</v>
      </c>
      <c r="D838" s="195" t="s">
        <v>283</v>
      </c>
      <c r="E838" s="196" t="s">
        <v>1468</v>
      </c>
      <c r="F838" s="286" t="s">
        <v>1469</v>
      </c>
      <c r="G838" s="286"/>
      <c r="H838" s="286"/>
      <c r="I838" s="286"/>
      <c r="J838" s="197" t="s">
        <v>296</v>
      </c>
      <c r="K838" s="198">
        <v>15.236000000000001</v>
      </c>
      <c r="L838" s="287">
        <v>0</v>
      </c>
      <c r="M838" s="288"/>
      <c r="N838" s="289">
        <f>ROUND(L838*K838,2)</f>
        <v>0</v>
      </c>
      <c r="O838" s="275"/>
      <c r="P838" s="275"/>
      <c r="Q838" s="275"/>
      <c r="R838" s="40"/>
      <c r="T838" s="169" t="s">
        <v>22</v>
      </c>
      <c r="U838" s="47" t="s">
        <v>43</v>
      </c>
      <c r="V838" s="39"/>
      <c r="W838" s="170">
        <f>V838*K838</f>
        <v>0</v>
      </c>
      <c r="X838" s="170">
        <v>7.0000000000000001E-3</v>
      </c>
      <c r="Y838" s="170">
        <f>X838*K838</f>
        <v>0.10665200000000001</v>
      </c>
      <c r="Z838" s="170">
        <v>0</v>
      </c>
      <c r="AA838" s="171">
        <f>Z838*K838</f>
        <v>0</v>
      </c>
      <c r="AR838" s="22" t="s">
        <v>321</v>
      </c>
      <c r="AT838" s="22" t="s">
        <v>283</v>
      </c>
      <c r="AU838" s="22" t="s">
        <v>99</v>
      </c>
      <c r="AY838" s="22" t="s">
        <v>158</v>
      </c>
      <c r="BE838" s="108">
        <f>IF(U838="základní",N838,0)</f>
        <v>0</v>
      </c>
      <c r="BF838" s="108">
        <f>IF(U838="snížená",N838,0)</f>
        <v>0</v>
      </c>
      <c r="BG838" s="108">
        <f>IF(U838="zákl. přenesená",N838,0)</f>
        <v>0</v>
      </c>
      <c r="BH838" s="108">
        <f>IF(U838="sníž. přenesená",N838,0)</f>
        <v>0</v>
      </c>
      <c r="BI838" s="108">
        <f>IF(U838="nulová",N838,0)</f>
        <v>0</v>
      </c>
      <c r="BJ838" s="22" t="s">
        <v>83</v>
      </c>
      <c r="BK838" s="108">
        <f>ROUND(L838*K838,2)</f>
        <v>0</v>
      </c>
      <c r="BL838" s="22" t="s">
        <v>233</v>
      </c>
      <c r="BM838" s="22" t="s">
        <v>1470</v>
      </c>
    </row>
    <row r="839" spans="2:65" s="10" customFormat="1" ht="25.5" customHeight="1">
      <c r="B839" s="172"/>
      <c r="C839" s="173"/>
      <c r="D839" s="173"/>
      <c r="E839" s="174" t="s">
        <v>22</v>
      </c>
      <c r="F839" s="276" t="s">
        <v>1471</v>
      </c>
      <c r="G839" s="277"/>
      <c r="H839" s="277"/>
      <c r="I839" s="277"/>
      <c r="J839" s="173"/>
      <c r="K839" s="175">
        <v>15.236000000000001</v>
      </c>
      <c r="L839" s="173"/>
      <c r="M839" s="173"/>
      <c r="N839" s="173"/>
      <c r="O839" s="173"/>
      <c r="P839" s="173"/>
      <c r="Q839" s="173"/>
      <c r="R839" s="176"/>
      <c r="T839" s="177"/>
      <c r="U839" s="173"/>
      <c r="V839" s="173"/>
      <c r="W839" s="173"/>
      <c r="X839" s="173"/>
      <c r="Y839" s="173"/>
      <c r="Z839" s="173"/>
      <c r="AA839" s="178"/>
      <c r="AT839" s="179" t="s">
        <v>166</v>
      </c>
      <c r="AU839" s="179" t="s">
        <v>99</v>
      </c>
      <c r="AV839" s="10" t="s">
        <v>99</v>
      </c>
      <c r="AW839" s="10" t="s">
        <v>35</v>
      </c>
      <c r="AX839" s="10" t="s">
        <v>83</v>
      </c>
      <c r="AY839" s="179" t="s">
        <v>158</v>
      </c>
    </row>
    <row r="840" spans="2:65" s="1" customFormat="1" ht="25.5" customHeight="1">
      <c r="B840" s="38"/>
      <c r="C840" s="195" t="s">
        <v>1472</v>
      </c>
      <c r="D840" s="195" t="s">
        <v>283</v>
      </c>
      <c r="E840" s="196" t="s">
        <v>1473</v>
      </c>
      <c r="F840" s="286" t="s">
        <v>1474</v>
      </c>
      <c r="G840" s="286"/>
      <c r="H840" s="286"/>
      <c r="I840" s="286"/>
      <c r="J840" s="197" t="s">
        <v>296</v>
      </c>
      <c r="K840" s="198">
        <v>10.561</v>
      </c>
      <c r="L840" s="287">
        <v>0</v>
      </c>
      <c r="M840" s="288"/>
      <c r="N840" s="289">
        <f>ROUND(L840*K840,2)</f>
        <v>0</v>
      </c>
      <c r="O840" s="275"/>
      <c r="P840" s="275"/>
      <c r="Q840" s="275"/>
      <c r="R840" s="40"/>
      <c r="T840" s="169" t="s">
        <v>22</v>
      </c>
      <c r="U840" s="47" t="s">
        <v>43</v>
      </c>
      <c r="V840" s="39"/>
      <c r="W840" s="170">
        <f>V840*K840</f>
        <v>0</v>
      </c>
      <c r="X840" s="170">
        <v>8.0000000000000002E-3</v>
      </c>
      <c r="Y840" s="170">
        <f>X840*K840</f>
        <v>8.4488000000000008E-2</v>
      </c>
      <c r="Z840" s="170">
        <v>0</v>
      </c>
      <c r="AA840" s="171">
        <f>Z840*K840</f>
        <v>0</v>
      </c>
      <c r="AR840" s="22" t="s">
        <v>321</v>
      </c>
      <c r="AT840" s="22" t="s">
        <v>283</v>
      </c>
      <c r="AU840" s="22" t="s">
        <v>99</v>
      </c>
      <c r="AY840" s="22" t="s">
        <v>158</v>
      </c>
      <c r="BE840" s="108">
        <f>IF(U840="základní",N840,0)</f>
        <v>0</v>
      </c>
      <c r="BF840" s="108">
        <f>IF(U840="snížená",N840,0)</f>
        <v>0</v>
      </c>
      <c r="BG840" s="108">
        <f>IF(U840="zákl. přenesená",N840,0)</f>
        <v>0</v>
      </c>
      <c r="BH840" s="108">
        <f>IF(U840="sníž. přenesená",N840,0)</f>
        <v>0</v>
      </c>
      <c r="BI840" s="108">
        <f>IF(U840="nulová",N840,0)</f>
        <v>0</v>
      </c>
      <c r="BJ840" s="22" t="s">
        <v>83</v>
      </c>
      <c r="BK840" s="108">
        <f>ROUND(L840*K840,2)</f>
        <v>0</v>
      </c>
      <c r="BL840" s="22" t="s">
        <v>233</v>
      </c>
      <c r="BM840" s="22" t="s">
        <v>1475</v>
      </c>
    </row>
    <row r="841" spans="2:65" s="10" customFormat="1" ht="16.5" customHeight="1">
      <c r="B841" s="172"/>
      <c r="C841" s="173"/>
      <c r="D841" s="173"/>
      <c r="E841" s="174" t="s">
        <v>22</v>
      </c>
      <c r="F841" s="276" t="s">
        <v>1476</v>
      </c>
      <c r="G841" s="277"/>
      <c r="H841" s="277"/>
      <c r="I841" s="277"/>
      <c r="J841" s="173"/>
      <c r="K841" s="175">
        <v>10.561</v>
      </c>
      <c r="L841" s="173"/>
      <c r="M841" s="173"/>
      <c r="N841" s="173"/>
      <c r="O841" s="173"/>
      <c r="P841" s="173"/>
      <c r="Q841" s="173"/>
      <c r="R841" s="176"/>
      <c r="T841" s="177"/>
      <c r="U841" s="173"/>
      <c r="V841" s="173"/>
      <c r="W841" s="173"/>
      <c r="X841" s="173"/>
      <c r="Y841" s="173"/>
      <c r="Z841" s="173"/>
      <c r="AA841" s="178"/>
      <c r="AT841" s="179" t="s">
        <v>166</v>
      </c>
      <c r="AU841" s="179" t="s">
        <v>99</v>
      </c>
      <c r="AV841" s="10" t="s">
        <v>99</v>
      </c>
      <c r="AW841" s="10" t="s">
        <v>35</v>
      </c>
      <c r="AX841" s="10" t="s">
        <v>83</v>
      </c>
      <c r="AY841" s="179" t="s">
        <v>158</v>
      </c>
    </row>
    <row r="842" spans="2:65" s="1" customFormat="1" ht="38.25" customHeight="1">
      <c r="B842" s="38"/>
      <c r="C842" s="195" t="s">
        <v>1477</v>
      </c>
      <c r="D842" s="195" t="s">
        <v>283</v>
      </c>
      <c r="E842" s="196" t="s">
        <v>1478</v>
      </c>
      <c r="F842" s="286" t="s">
        <v>1479</v>
      </c>
      <c r="G842" s="286"/>
      <c r="H842" s="286"/>
      <c r="I842" s="286"/>
      <c r="J842" s="197" t="s">
        <v>296</v>
      </c>
      <c r="K842" s="198">
        <v>16.597999999999999</v>
      </c>
      <c r="L842" s="287">
        <v>0</v>
      </c>
      <c r="M842" s="288"/>
      <c r="N842" s="289">
        <f>ROUND(L842*K842,2)</f>
        <v>0</v>
      </c>
      <c r="O842" s="275"/>
      <c r="P842" s="275"/>
      <c r="Q842" s="275"/>
      <c r="R842" s="40"/>
      <c r="T842" s="169" t="s">
        <v>22</v>
      </c>
      <c r="U842" s="47" t="s">
        <v>43</v>
      </c>
      <c r="V842" s="39"/>
      <c r="W842" s="170">
        <f>V842*K842</f>
        <v>0</v>
      </c>
      <c r="X842" s="170">
        <v>6.0000000000000001E-3</v>
      </c>
      <c r="Y842" s="170">
        <f>X842*K842</f>
        <v>9.9587999999999996E-2</v>
      </c>
      <c r="Z842" s="170">
        <v>0</v>
      </c>
      <c r="AA842" s="171">
        <f>Z842*K842</f>
        <v>0</v>
      </c>
      <c r="AR842" s="22" t="s">
        <v>321</v>
      </c>
      <c r="AT842" s="22" t="s">
        <v>283</v>
      </c>
      <c r="AU842" s="22" t="s">
        <v>99</v>
      </c>
      <c r="AY842" s="22" t="s">
        <v>158</v>
      </c>
      <c r="BE842" s="108">
        <f>IF(U842="základní",N842,0)</f>
        <v>0</v>
      </c>
      <c r="BF842" s="108">
        <f>IF(U842="snížená",N842,0)</f>
        <v>0</v>
      </c>
      <c r="BG842" s="108">
        <f>IF(U842="zákl. přenesená",N842,0)</f>
        <v>0</v>
      </c>
      <c r="BH842" s="108">
        <f>IF(U842="sníž. přenesená",N842,0)</f>
        <v>0</v>
      </c>
      <c r="BI842" s="108">
        <f>IF(U842="nulová",N842,0)</f>
        <v>0</v>
      </c>
      <c r="BJ842" s="22" t="s">
        <v>83</v>
      </c>
      <c r="BK842" s="108">
        <f>ROUND(L842*K842,2)</f>
        <v>0</v>
      </c>
      <c r="BL842" s="22" t="s">
        <v>233</v>
      </c>
      <c r="BM842" s="22" t="s">
        <v>1480</v>
      </c>
    </row>
    <row r="843" spans="2:65" s="10" customFormat="1" ht="16.5" customHeight="1">
      <c r="B843" s="172"/>
      <c r="C843" s="173"/>
      <c r="D843" s="173"/>
      <c r="E843" s="174" t="s">
        <v>22</v>
      </c>
      <c r="F843" s="276" t="s">
        <v>1481</v>
      </c>
      <c r="G843" s="277"/>
      <c r="H843" s="277"/>
      <c r="I843" s="277"/>
      <c r="J843" s="173"/>
      <c r="K843" s="175">
        <v>16.597999999999999</v>
      </c>
      <c r="L843" s="173"/>
      <c r="M843" s="173"/>
      <c r="N843" s="173"/>
      <c r="O843" s="173"/>
      <c r="P843" s="173"/>
      <c r="Q843" s="173"/>
      <c r="R843" s="176"/>
      <c r="T843" s="177"/>
      <c r="U843" s="173"/>
      <c r="V843" s="173"/>
      <c r="W843" s="173"/>
      <c r="X843" s="173"/>
      <c r="Y843" s="173"/>
      <c r="Z843" s="173"/>
      <c r="AA843" s="178"/>
      <c r="AT843" s="179" t="s">
        <v>166</v>
      </c>
      <c r="AU843" s="179" t="s">
        <v>99</v>
      </c>
      <c r="AV843" s="10" t="s">
        <v>99</v>
      </c>
      <c r="AW843" s="10" t="s">
        <v>35</v>
      </c>
      <c r="AX843" s="10" t="s">
        <v>83</v>
      </c>
      <c r="AY843" s="179" t="s">
        <v>158</v>
      </c>
    </row>
    <row r="844" spans="2:65" s="1" customFormat="1" ht="25.5" customHeight="1">
      <c r="B844" s="38"/>
      <c r="C844" s="165" t="s">
        <v>1482</v>
      </c>
      <c r="D844" s="165" t="s">
        <v>159</v>
      </c>
      <c r="E844" s="166" t="s">
        <v>1483</v>
      </c>
      <c r="F844" s="272" t="s">
        <v>1484</v>
      </c>
      <c r="G844" s="272"/>
      <c r="H844" s="272"/>
      <c r="I844" s="272"/>
      <c r="J844" s="167" t="s">
        <v>226</v>
      </c>
      <c r="K844" s="168">
        <v>0.98399999999999999</v>
      </c>
      <c r="L844" s="273">
        <v>0</v>
      </c>
      <c r="M844" s="274"/>
      <c r="N844" s="275">
        <f>ROUND(L844*K844,2)</f>
        <v>0</v>
      </c>
      <c r="O844" s="275"/>
      <c r="P844" s="275"/>
      <c r="Q844" s="275"/>
      <c r="R844" s="40"/>
      <c r="T844" s="169" t="s">
        <v>22</v>
      </c>
      <c r="U844" s="47" t="s">
        <v>43</v>
      </c>
      <c r="V844" s="39"/>
      <c r="W844" s="170">
        <f>V844*K844</f>
        <v>0</v>
      </c>
      <c r="X844" s="170">
        <v>0</v>
      </c>
      <c r="Y844" s="170">
        <f>X844*K844</f>
        <v>0</v>
      </c>
      <c r="Z844" s="170">
        <v>0</v>
      </c>
      <c r="AA844" s="171">
        <f>Z844*K844</f>
        <v>0</v>
      </c>
      <c r="AR844" s="22" t="s">
        <v>233</v>
      </c>
      <c r="AT844" s="22" t="s">
        <v>159</v>
      </c>
      <c r="AU844" s="22" t="s">
        <v>99</v>
      </c>
      <c r="AY844" s="22" t="s">
        <v>158</v>
      </c>
      <c r="BE844" s="108">
        <f>IF(U844="základní",N844,0)</f>
        <v>0</v>
      </c>
      <c r="BF844" s="108">
        <f>IF(U844="snížená",N844,0)</f>
        <v>0</v>
      </c>
      <c r="BG844" s="108">
        <f>IF(U844="zákl. přenesená",N844,0)</f>
        <v>0</v>
      </c>
      <c r="BH844" s="108">
        <f>IF(U844="sníž. přenesená",N844,0)</f>
        <v>0</v>
      </c>
      <c r="BI844" s="108">
        <f>IF(U844="nulová",N844,0)</f>
        <v>0</v>
      </c>
      <c r="BJ844" s="22" t="s">
        <v>83</v>
      </c>
      <c r="BK844" s="108">
        <f>ROUND(L844*K844,2)</f>
        <v>0</v>
      </c>
      <c r="BL844" s="22" t="s">
        <v>233</v>
      </c>
      <c r="BM844" s="22" t="s">
        <v>1485</v>
      </c>
    </row>
    <row r="845" spans="2:65" s="9" customFormat="1" ht="29.85" customHeight="1">
      <c r="B845" s="154"/>
      <c r="C845" s="155"/>
      <c r="D845" s="164" t="s">
        <v>127</v>
      </c>
      <c r="E845" s="164"/>
      <c r="F845" s="164"/>
      <c r="G845" s="164"/>
      <c r="H845" s="164"/>
      <c r="I845" s="164"/>
      <c r="J845" s="164"/>
      <c r="K845" s="164"/>
      <c r="L845" s="164"/>
      <c r="M845" s="164"/>
      <c r="N845" s="297">
        <f>BK845</f>
        <v>0</v>
      </c>
      <c r="O845" s="298"/>
      <c r="P845" s="298"/>
      <c r="Q845" s="298"/>
      <c r="R845" s="157"/>
      <c r="T845" s="158"/>
      <c r="U845" s="155"/>
      <c r="V845" s="155"/>
      <c r="W845" s="159">
        <f>SUM(W846:W875)</f>
        <v>0</v>
      </c>
      <c r="X845" s="155"/>
      <c r="Y845" s="159">
        <f>SUM(Y846:Y875)</f>
        <v>0.36599710000000002</v>
      </c>
      <c r="Z845" s="155"/>
      <c r="AA845" s="160">
        <f>SUM(AA846:AA875)</f>
        <v>5.0000000000000002E-5</v>
      </c>
      <c r="AR845" s="161" t="s">
        <v>99</v>
      </c>
      <c r="AT845" s="162" t="s">
        <v>77</v>
      </c>
      <c r="AU845" s="162" t="s">
        <v>83</v>
      </c>
      <c r="AY845" s="161" t="s">
        <v>158</v>
      </c>
      <c r="BK845" s="163">
        <f>SUM(BK846:BK875)</f>
        <v>0</v>
      </c>
    </row>
    <row r="846" spans="2:65" s="1" customFormat="1" ht="51" customHeight="1">
      <c r="B846" s="38"/>
      <c r="C846" s="165" t="s">
        <v>1486</v>
      </c>
      <c r="D846" s="165" t="s">
        <v>159</v>
      </c>
      <c r="E846" s="166" t="s">
        <v>1487</v>
      </c>
      <c r="F846" s="272" t="s">
        <v>1488</v>
      </c>
      <c r="G846" s="272"/>
      <c r="H846" s="272"/>
      <c r="I846" s="272"/>
      <c r="J846" s="167" t="s">
        <v>833</v>
      </c>
      <c r="K846" s="168">
        <v>1</v>
      </c>
      <c r="L846" s="273">
        <v>0</v>
      </c>
      <c r="M846" s="274"/>
      <c r="N846" s="275">
        <f>ROUND(L846*K846,2)</f>
        <v>0</v>
      </c>
      <c r="O846" s="275"/>
      <c r="P846" s="275"/>
      <c r="Q846" s="275"/>
      <c r="R846" s="40"/>
      <c r="T846" s="169" t="s">
        <v>22</v>
      </c>
      <c r="U846" s="47" t="s">
        <v>43</v>
      </c>
      <c r="V846" s="39"/>
      <c r="W846" s="170">
        <f>V846*K846</f>
        <v>0</v>
      </c>
      <c r="X846" s="170">
        <v>5.0000000000000002E-5</v>
      </c>
      <c r="Y846" s="170">
        <f>X846*K846</f>
        <v>5.0000000000000002E-5</v>
      </c>
      <c r="Z846" s="170">
        <v>0</v>
      </c>
      <c r="AA846" s="171">
        <f>Z846*K846</f>
        <v>0</v>
      </c>
      <c r="AR846" s="22" t="s">
        <v>233</v>
      </c>
      <c r="AT846" s="22" t="s">
        <v>159</v>
      </c>
      <c r="AU846" s="22" t="s">
        <v>99</v>
      </c>
      <c r="AY846" s="22" t="s">
        <v>158</v>
      </c>
      <c r="BE846" s="108">
        <f>IF(U846="základní",N846,0)</f>
        <v>0</v>
      </c>
      <c r="BF846" s="108">
        <f>IF(U846="snížená",N846,0)</f>
        <v>0</v>
      </c>
      <c r="BG846" s="108">
        <f>IF(U846="zákl. přenesená",N846,0)</f>
        <v>0</v>
      </c>
      <c r="BH846" s="108">
        <f>IF(U846="sníž. přenesená",N846,0)</f>
        <v>0</v>
      </c>
      <c r="BI846" s="108">
        <f>IF(U846="nulová",N846,0)</f>
        <v>0</v>
      </c>
      <c r="BJ846" s="22" t="s">
        <v>83</v>
      </c>
      <c r="BK846" s="108">
        <f>ROUND(L846*K846,2)</f>
        <v>0</v>
      </c>
      <c r="BL846" s="22" t="s">
        <v>233</v>
      </c>
      <c r="BM846" s="22" t="s">
        <v>1489</v>
      </c>
    </row>
    <row r="847" spans="2:65" s="12" customFormat="1" ht="38.25" customHeight="1">
      <c r="B847" s="188"/>
      <c r="C847" s="189"/>
      <c r="D847" s="189"/>
      <c r="E847" s="190" t="s">
        <v>22</v>
      </c>
      <c r="F847" s="282" t="s">
        <v>1490</v>
      </c>
      <c r="G847" s="283"/>
      <c r="H847" s="283"/>
      <c r="I847" s="283"/>
      <c r="J847" s="189"/>
      <c r="K847" s="190" t="s">
        <v>22</v>
      </c>
      <c r="L847" s="189"/>
      <c r="M847" s="189"/>
      <c r="N847" s="189"/>
      <c r="O847" s="189"/>
      <c r="P847" s="189"/>
      <c r="Q847" s="189"/>
      <c r="R847" s="191"/>
      <c r="T847" s="192"/>
      <c r="U847" s="189"/>
      <c r="V847" s="189"/>
      <c r="W847" s="189"/>
      <c r="X847" s="189"/>
      <c r="Y847" s="189"/>
      <c r="Z847" s="189"/>
      <c r="AA847" s="193"/>
      <c r="AT847" s="194" t="s">
        <v>166</v>
      </c>
      <c r="AU847" s="194" t="s">
        <v>99</v>
      </c>
      <c r="AV847" s="12" t="s">
        <v>83</v>
      </c>
      <c r="AW847" s="12" t="s">
        <v>35</v>
      </c>
      <c r="AX847" s="12" t="s">
        <v>78</v>
      </c>
      <c r="AY847" s="194" t="s">
        <v>158</v>
      </c>
    </row>
    <row r="848" spans="2:65" s="12" customFormat="1" ht="38.25" customHeight="1">
      <c r="B848" s="188"/>
      <c r="C848" s="189"/>
      <c r="D848" s="189"/>
      <c r="E848" s="190" t="s">
        <v>22</v>
      </c>
      <c r="F848" s="284" t="s">
        <v>1491</v>
      </c>
      <c r="G848" s="285"/>
      <c r="H848" s="285"/>
      <c r="I848" s="285"/>
      <c r="J848" s="189"/>
      <c r="K848" s="190" t="s">
        <v>22</v>
      </c>
      <c r="L848" s="189"/>
      <c r="M848" s="189"/>
      <c r="N848" s="189"/>
      <c r="O848" s="189"/>
      <c r="P848" s="189"/>
      <c r="Q848" s="189"/>
      <c r="R848" s="191"/>
      <c r="T848" s="192"/>
      <c r="U848" s="189"/>
      <c r="V848" s="189"/>
      <c r="W848" s="189"/>
      <c r="X848" s="189"/>
      <c r="Y848" s="189"/>
      <c r="Z848" s="189"/>
      <c r="AA848" s="193"/>
      <c r="AT848" s="194" t="s">
        <v>166</v>
      </c>
      <c r="AU848" s="194" t="s">
        <v>99</v>
      </c>
      <c r="AV848" s="12" t="s">
        <v>83</v>
      </c>
      <c r="AW848" s="12" t="s">
        <v>35</v>
      </c>
      <c r="AX848" s="12" t="s">
        <v>78</v>
      </c>
      <c r="AY848" s="194" t="s">
        <v>158</v>
      </c>
    </row>
    <row r="849" spans="2:65" s="12" customFormat="1" ht="38.25" customHeight="1">
      <c r="B849" s="188"/>
      <c r="C849" s="189"/>
      <c r="D849" s="189"/>
      <c r="E849" s="190" t="s">
        <v>22</v>
      </c>
      <c r="F849" s="284" t="s">
        <v>1492</v>
      </c>
      <c r="G849" s="285"/>
      <c r="H849" s="285"/>
      <c r="I849" s="285"/>
      <c r="J849" s="189"/>
      <c r="K849" s="190" t="s">
        <v>22</v>
      </c>
      <c r="L849" s="189"/>
      <c r="M849" s="189"/>
      <c r="N849" s="189"/>
      <c r="O849" s="189"/>
      <c r="P849" s="189"/>
      <c r="Q849" s="189"/>
      <c r="R849" s="191"/>
      <c r="T849" s="192"/>
      <c r="U849" s="189"/>
      <c r="V849" s="189"/>
      <c r="W849" s="189"/>
      <c r="X849" s="189"/>
      <c r="Y849" s="189"/>
      <c r="Z849" s="189"/>
      <c r="AA849" s="193"/>
      <c r="AT849" s="194" t="s">
        <v>166</v>
      </c>
      <c r="AU849" s="194" t="s">
        <v>99</v>
      </c>
      <c r="AV849" s="12" t="s">
        <v>83</v>
      </c>
      <c r="AW849" s="12" t="s">
        <v>35</v>
      </c>
      <c r="AX849" s="12" t="s">
        <v>78</v>
      </c>
      <c r="AY849" s="194" t="s">
        <v>158</v>
      </c>
    </row>
    <row r="850" spans="2:65" s="12" customFormat="1" ht="38.25" customHeight="1">
      <c r="B850" s="188"/>
      <c r="C850" s="189"/>
      <c r="D850" s="189"/>
      <c r="E850" s="190" t="s">
        <v>22</v>
      </c>
      <c r="F850" s="284" t="s">
        <v>1493</v>
      </c>
      <c r="G850" s="285"/>
      <c r="H850" s="285"/>
      <c r="I850" s="285"/>
      <c r="J850" s="189"/>
      <c r="K850" s="190" t="s">
        <v>22</v>
      </c>
      <c r="L850" s="189"/>
      <c r="M850" s="189"/>
      <c r="N850" s="189"/>
      <c r="O850" s="189"/>
      <c r="P850" s="189"/>
      <c r="Q850" s="189"/>
      <c r="R850" s="191"/>
      <c r="T850" s="192"/>
      <c r="U850" s="189"/>
      <c r="V850" s="189"/>
      <c r="W850" s="189"/>
      <c r="X850" s="189"/>
      <c r="Y850" s="189"/>
      <c r="Z850" s="189"/>
      <c r="AA850" s="193"/>
      <c r="AT850" s="194" t="s">
        <v>166</v>
      </c>
      <c r="AU850" s="194" t="s">
        <v>99</v>
      </c>
      <c r="AV850" s="12" t="s">
        <v>83</v>
      </c>
      <c r="AW850" s="12" t="s">
        <v>35</v>
      </c>
      <c r="AX850" s="12" t="s">
        <v>78</v>
      </c>
      <c r="AY850" s="194" t="s">
        <v>158</v>
      </c>
    </row>
    <row r="851" spans="2:65" s="10" customFormat="1" ht="16.5" customHeight="1">
      <c r="B851" s="172"/>
      <c r="C851" s="173"/>
      <c r="D851" s="173"/>
      <c r="E851" s="174" t="s">
        <v>22</v>
      </c>
      <c r="F851" s="278" t="s">
        <v>83</v>
      </c>
      <c r="G851" s="279"/>
      <c r="H851" s="279"/>
      <c r="I851" s="279"/>
      <c r="J851" s="173"/>
      <c r="K851" s="175">
        <v>1</v>
      </c>
      <c r="L851" s="173"/>
      <c r="M851" s="173"/>
      <c r="N851" s="173"/>
      <c r="O851" s="173"/>
      <c r="P851" s="173"/>
      <c r="Q851" s="173"/>
      <c r="R851" s="176"/>
      <c r="T851" s="177"/>
      <c r="U851" s="173"/>
      <c r="V851" s="173"/>
      <c r="W851" s="173"/>
      <c r="X851" s="173"/>
      <c r="Y851" s="173"/>
      <c r="Z851" s="173"/>
      <c r="AA851" s="178"/>
      <c r="AT851" s="179" t="s">
        <v>166</v>
      </c>
      <c r="AU851" s="179" t="s">
        <v>99</v>
      </c>
      <c r="AV851" s="10" t="s">
        <v>99</v>
      </c>
      <c r="AW851" s="10" t="s">
        <v>35</v>
      </c>
      <c r="AX851" s="10" t="s">
        <v>83</v>
      </c>
      <c r="AY851" s="179" t="s">
        <v>158</v>
      </c>
    </row>
    <row r="852" spans="2:65" s="1" customFormat="1" ht="25.5" customHeight="1">
      <c r="B852" s="38"/>
      <c r="C852" s="165" t="s">
        <v>1494</v>
      </c>
      <c r="D852" s="165" t="s">
        <v>159</v>
      </c>
      <c r="E852" s="166" t="s">
        <v>1495</v>
      </c>
      <c r="F852" s="272" t="s">
        <v>1496</v>
      </c>
      <c r="G852" s="272"/>
      <c r="H852" s="272"/>
      <c r="I852" s="272"/>
      <c r="J852" s="167" t="s">
        <v>162</v>
      </c>
      <c r="K852" s="168">
        <v>4.57</v>
      </c>
      <c r="L852" s="273">
        <v>0</v>
      </c>
      <c r="M852" s="274"/>
      <c r="N852" s="275">
        <f>ROUND(L852*K852,2)</f>
        <v>0</v>
      </c>
      <c r="O852" s="275"/>
      <c r="P852" s="275"/>
      <c r="Q852" s="275"/>
      <c r="R852" s="40"/>
      <c r="T852" s="169" t="s">
        <v>22</v>
      </c>
      <c r="U852" s="47" t="s">
        <v>43</v>
      </c>
      <c r="V852" s="39"/>
      <c r="W852" s="170">
        <f>V852*K852</f>
        <v>0</v>
      </c>
      <c r="X852" s="170">
        <v>2.5000000000000001E-4</v>
      </c>
      <c r="Y852" s="170">
        <f>X852*K852</f>
        <v>1.1425000000000001E-3</v>
      </c>
      <c r="Z852" s="170">
        <v>0</v>
      </c>
      <c r="AA852" s="171">
        <f>Z852*K852</f>
        <v>0</v>
      </c>
      <c r="AR852" s="22" t="s">
        <v>233</v>
      </c>
      <c r="AT852" s="22" t="s">
        <v>159</v>
      </c>
      <c r="AU852" s="22" t="s">
        <v>99</v>
      </c>
      <c r="AY852" s="22" t="s">
        <v>158</v>
      </c>
      <c r="BE852" s="108">
        <f>IF(U852="základní",N852,0)</f>
        <v>0</v>
      </c>
      <c r="BF852" s="108">
        <f>IF(U852="snížená",N852,0)</f>
        <v>0</v>
      </c>
      <c r="BG852" s="108">
        <f>IF(U852="zákl. přenesená",N852,0)</f>
        <v>0</v>
      </c>
      <c r="BH852" s="108">
        <f>IF(U852="sníž. přenesená",N852,0)</f>
        <v>0</v>
      </c>
      <c r="BI852" s="108">
        <f>IF(U852="nulová",N852,0)</f>
        <v>0</v>
      </c>
      <c r="BJ852" s="22" t="s">
        <v>83</v>
      </c>
      <c r="BK852" s="108">
        <f>ROUND(L852*K852,2)</f>
        <v>0</v>
      </c>
      <c r="BL852" s="22" t="s">
        <v>233</v>
      </c>
      <c r="BM852" s="22" t="s">
        <v>1497</v>
      </c>
    </row>
    <row r="853" spans="2:65" s="10" customFormat="1" ht="16.5" customHeight="1">
      <c r="B853" s="172"/>
      <c r="C853" s="173"/>
      <c r="D853" s="173"/>
      <c r="E853" s="174" t="s">
        <v>22</v>
      </c>
      <c r="F853" s="276" t="s">
        <v>1498</v>
      </c>
      <c r="G853" s="277"/>
      <c r="H853" s="277"/>
      <c r="I853" s="277"/>
      <c r="J853" s="173"/>
      <c r="K853" s="175">
        <v>4.57</v>
      </c>
      <c r="L853" s="173"/>
      <c r="M853" s="173"/>
      <c r="N853" s="173"/>
      <c r="O853" s="173"/>
      <c r="P853" s="173"/>
      <c r="Q853" s="173"/>
      <c r="R853" s="176"/>
      <c r="T853" s="177"/>
      <c r="U853" s="173"/>
      <c r="V853" s="173"/>
      <c r="W853" s="173"/>
      <c r="X853" s="173"/>
      <c r="Y853" s="173"/>
      <c r="Z853" s="173"/>
      <c r="AA853" s="178"/>
      <c r="AT853" s="179" t="s">
        <v>166</v>
      </c>
      <c r="AU853" s="179" t="s">
        <v>99</v>
      </c>
      <c r="AV853" s="10" t="s">
        <v>99</v>
      </c>
      <c r="AW853" s="10" t="s">
        <v>35</v>
      </c>
      <c r="AX853" s="10" t="s">
        <v>83</v>
      </c>
      <c r="AY853" s="179" t="s">
        <v>158</v>
      </c>
    </row>
    <row r="854" spans="2:65" s="1" customFormat="1" ht="51" customHeight="1">
      <c r="B854" s="38"/>
      <c r="C854" s="195" t="s">
        <v>1499</v>
      </c>
      <c r="D854" s="195" t="s">
        <v>283</v>
      </c>
      <c r="E854" s="196" t="s">
        <v>1500</v>
      </c>
      <c r="F854" s="286" t="s">
        <v>1501</v>
      </c>
      <c r="G854" s="286"/>
      <c r="H854" s="286"/>
      <c r="I854" s="286"/>
      <c r="J854" s="197" t="s">
        <v>252</v>
      </c>
      <c r="K854" s="198">
        <v>3</v>
      </c>
      <c r="L854" s="287">
        <v>0</v>
      </c>
      <c r="M854" s="288"/>
      <c r="N854" s="289">
        <f t="shared" ref="N854:N868" si="45">ROUND(L854*K854,2)</f>
        <v>0</v>
      </c>
      <c r="O854" s="275"/>
      <c r="P854" s="275"/>
      <c r="Q854" s="275"/>
      <c r="R854" s="40"/>
      <c r="T854" s="169" t="s">
        <v>22</v>
      </c>
      <c r="U854" s="47" t="s">
        <v>43</v>
      </c>
      <c r="V854" s="39"/>
      <c r="W854" s="170">
        <f t="shared" ref="W854:W868" si="46">V854*K854</f>
        <v>0</v>
      </c>
      <c r="X854" s="170">
        <v>3.1E-2</v>
      </c>
      <c r="Y854" s="170">
        <f t="shared" ref="Y854:Y868" si="47">X854*K854</f>
        <v>9.2999999999999999E-2</v>
      </c>
      <c r="Z854" s="170">
        <v>0</v>
      </c>
      <c r="AA854" s="171">
        <f t="shared" ref="AA854:AA868" si="48">Z854*K854</f>
        <v>0</v>
      </c>
      <c r="AR854" s="22" t="s">
        <v>321</v>
      </c>
      <c r="AT854" s="22" t="s">
        <v>283</v>
      </c>
      <c r="AU854" s="22" t="s">
        <v>99</v>
      </c>
      <c r="AY854" s="22" t="s">
        <v>158</v>
      </c>
      <c r="BE854" s="108">
        <f t="shared" ref="BE854:BE868" si="49">IF(U854="základní",N854,0)</f>
        <v>0</v>
      </c>
      <c r="BF854" s="108">
        <f t="shared" ref="BF854:BF868" si="50">IF(U854="snížená",N854,0)</f>
        <v>0</v>
      </c>
      <c r="BG854" s="108">
        <f t="shared" ref="BG854:BG868" si="51">IF(U854="zákl. přenesená",N854,0)</f>
        <v>0</v>
      </c>
      <c r="BH854" s="108">
        <f t="shared" ref="BH854:BH868" si="52">IF(U854="sníž. přenesená",N854,0)</f>
        <v>0</v>
      </c>
      <c r="BI854" s="108">
        <f t="shared" ref="BI854:BI868" si="53">IF(U854="nulová",N854,0)</f>
        <v>0</v>
      </c>
      <c r="BJ854" s="22" t="s">
        <v>83</v>
      </c>
      <c r="BK854" s="108">
        <f t="shared" ref="BK854:BK868" si="54">ROUND(L854*K854,2)</f>
        <v>0</v>
      </c>
      <c r="BL854" s="22" t="s">
        <v>233</v>
      </c>
      <c r="BM854" s="22" t="s">
        <v>1502</v>
      </c>
    </row>
    <row r="855" spans="2:65" s="1" customFormat="1" ht="38.25" customHeight="1">
      <c r="B855" s="38"/>
      <c r="C855" s="195" t="s">
        <v>1503</v>
      </c>
      <c r="D855" s="195" t="s">
        <v>283</v>
      </c>
      <c r="E855" s="196" t="s">
        <v>1504</v>
      </c>
      <c r="F855" s="286" t="s">
        <v>1505</v>
      </c>
      <c r="G855" s="286"/>
      <c r="H855" s="286"/>
      <c r="I855" s="286"/>
      <c r="J855" s="197" t="s">
        <v>252</v>
      </c>
      <c r="K855" s="198">
        <v>2</v>
      </c>
      <c r="L855" s="287">
        <v>0</v>
      </c>
      <c r="M855" s="288"/>
      <c r="N855" s="289">
        <f t="shared" si="45"/>
        <v>0</v>
      </c>
      <c r="O855" s="275"/>
      <c r="P855" s="275"/>
      <c r="Q855" s="275"/>
      <c r="R855" s="40"/>
      <c r="T855" s="169" t="s">
        <v>22</v>
      </c>
      <c r="U855" s="47" t="s">
        <v>43</v>
      </c>
      <c r="V855" s="39"/>
      <c r="W855" s="170">
        <f t="shared" si="46"/>
        <v>0</v>
      </c>
      <c r="X855" s="170">
        <v>3.1E-2</v>
      </c>
      <c r="Y855" s="170">
        <f t="shared" si="47"/>
        <v>6.2E-2</v>
      </c>
      <c r="Z855" s="170">
        <v>0</v>
      </c>
      <c r="AA855" s="171">
        <f t="shared" si="48"/>
        <v>0</v>
      </c>
      <c r="AR855" s="22" t="s">
        <v>321</v>
      </c>
      <c r="AT855" s="22" t="s">
        <v>283</v>
      </c>
      <c r="AU855" s="22" t="s">
        <v>99</v>
      </c>
      <c r="AY855" s="22" t="s">
        <v>158</v>
      </c>
      <c r="BE855" s="108">
        <f t="shared" si="49"/>
        <v>0</v>
      </c>
      <c r="BF855" s="108">
        <f t="shared" si="50"/>
        <v>0</v>
      </c>
      <c r="BG855" s="108">
        <f t="shared" si="51"/>
        <v>0</v>
      </c>
      <c r="BH855" s="108">
        <f t="shared" si="52"/>
        <v>0</v>
      </c>
      <c r="BI855" s="108">
        <f t="shared" si="53"/>
        <v>0</v>
      </c>
      <c r="BJ855" s="22" t="s">
        <v>83</v>
      </c>
      <c r="BK855" s="108">
        <f t="shared" si="54"/>
        <v>0</v>
      </c>
      <c r="BL855" s="22" t="s">
        <v>233</v>
      </c>
      <c r="BM855" s="22" t="s">
        <v>1506</v>
      </c>
    </row>
    <row r="856" spans="2:65" s="1" customFormat="1" ht="25.5" customHeight="1">
      <c r="B856" s="38"/>
      <c r="C856" s="195" t="s">
        <v>1507</v>
      </c>
      <c r="D856" s="195" t="s">
        <v>283</v>
      </c>
      <c r="E856" s="196" t="s">
        <v>1508</v>
      </c>
      <c r="F856" s="286" t="s">
        <v>1509</v>
      </c>
      <c r="G856" s="286"/>
      <c r="H856" s="286"/>
      <c r="I856" s="286"/>
      <c r="J856" s="197" t="s">
        <v>252</v>
      </c>
      <c r="K856" s="198">
        <v>6</v>
      </c>
      <c r="L856" s="287">
        <v>0</v>
      </c>
      <c r="M856" s="288"/>
      <c r="N856" s="289">
        <f t="shared" si="45"/>
        <v>0</v>
      </c>
      <c r="O856" s="275"/>
      <c r="P856" s="275"/>
      <c r="Q856" s="275"/>
      <c r="R856" s="40"/>
      <c r="T856" s="169" t="s">
        <v>22</v>
      </c>
      <c r="U856" s="47" t="s">
        <v>43</v>
      </c>
      <c r="V856" s="39"/>
      <c r="W856" s="170">
        <f t="shared" si="46"/>
        <v>0</v>
      </c>
      <c r="X856" s="170">
        <v>3.1E-2</v>
      </c>
      <c r="Y856" s="170">
        <f t="shared" si="47"/>
        <v>0.186</v>
      </c>
      <c r="Z856" s="170">
        <v>0</v>
      </c>
      <c r="AA856" s="171">
        <f t="shared" si="48"/>
        <v>0</v>
      </c>
      <c r="AR856" s="22" t="s">
        <v>321</v>
      </c>
      <c r="AT856" s="22" t="s">
        <v>283</v>
      </c>
      <c r="AU856" s="22" t="s">
        <v>99</v>
      </c>
      <c r="AY856" s="22" t="s">
        <v>158</v>
      </c>
      <c r="BE856" s="108">
        <f t="shared" si="49"/>
        <v>0</v>
      </c>
      <c r="BF856" s="108">
        <f t="shared" si="50"/>
        <v>0</v>
      </c>
      <c r="BG856" s="108">
        <f t="shared" si="51"/>
        <v>0</v>
      </c>
      <c r="BH856" s="108">
        <f t="shared" si="52"/>
        <v>0</v>
      </c>
      <c r="BI856" s="108">
        <f t="shared" si="53"/>
        <v>0</v>
      </c>
      <c r="BJ856" s="22" t="s">
        <v>83</v>
      </c>
      <c r="BK856" s="108">
        <f t="shared" si="54"/>
        <v>0</v>
      </c>
      <c r="BL856" s="22" t="s">
        <v>233</v>
      </c>
      <c r="BM856" s="22" t="s">
        <v>1510</v>
      </c>
    </row>
    <row r="857" spans="2:65" s="1" customFormat="1" ht="25.5" customHeight="1">
      <c r="B857" s="38"/>
      <c r="C857" s="165" t="s">
        <v>1511</v>
      </c>
      <c r="D857" s="165" t="s">
        <v>159</v>
      </c>
      <c r="E857" s="166" t="s">
        <v>1512</v>
      </c>
      <c r="F857" s="272" t="s">
        <v>1513</v>
      </c>
      <c r="G857" s="272"/>
      <c r="H857" s="272"/>
      <c r="I857" s="272"/>
      <c r="J857" s="167" t="s">
        <v>252</v>
      </c>
      <c r="K857" s="168">
        <v>1</v>
      </c>
      <c r="L857" s="273">
        <v>0</v>
      </c>
      <c r="M857" s="274"/>
      <c r="N857" s="275">
        <f t="shared" si="45"/>
        <v>0</v>
      </c>
      <c r="O857" s="275"/>
      <c r="P857" s="275"/>
      <c r="Q857" s="275"/>
      <c r="R857" s="40"/>
      <c r="T857" s="169" t="s">
        <v>22</v>
      </c>
      <c r="U857" s="47" t="s">
        <v>43</v>
      </c>
      <c r="V857" s="39"/>
      <c r="W857" s="170">
        <f t="shared" si="46"/>
        <v>0</v>
      </c>
      <c r="X857" s="170">
        <v>0</v>
      </c>
      <c r="Y857" s="170">
        <f t="shared" si="47"/>
        <v>0</v>
      </c>
      <c r="Z857" s="170">
        <v>0</v>
      </c>
      <c r="AA857" s="171">
        <f t="shared" si="48"/>
        <v>0</v>
      </c>
      <c r="AR857" s="22" t="s">
        <v>233</v>
      </c>
      <c r="AT857" s="22" t="s">
        <v>159</v>
      </c>
      <c r="AU857" s="22" t="s">
        <v>99</v>
      </c>
      <c r="AY857" s="22" t="s">
        <v>158</v>
      </c>
      <c r="BE857" s="108">
        <f t="shared" si="49"/>
        <v>0</v>
      </c>
      <c r="BF857" s="108">
        <f t="shared" si="50"/>
        <v>0</v>
      </c>
      <c r="BG857" s="108">
        <f t="shared" si="51"/>
        <v>0</v>
      </c>
      <c r="BH857" s="108">
        <f t="shared" si="52"/>
        <v>0</v>
      </c>
      <c r="BI857" s="108">
        <f t="shared" si="53"/>
        <v>0</v>
      </c>
      <c r="BJ857" s="22" t="s">
        <v>83</v>
      </c>
      <c r="BK857" s="108">
        <f t="shared" si="54"/>
        <v>0</v>
      </c>
      <c r="BL857" s="22" t="s">
        <v>233</v>
      </c>
      <c r="BM857" s="22" t="s">
        <v>1514</v>
      </c>
    </row>
    <row r="858" spans="2:65" s="1" customFormat="1" ht="63.75" customHeight="1">
      <c r="B858" s="38"/>
      <c r="C858" s="195" t="s">
        <v>1515</v>
      </c>
      <c r="D858" s="195" t="s">
        <v>283</v>
      </c>
      <c r="E858" s="196" t="s">
        <v>1516</v>
      </c>
      <c r="F858" s="286" t="s">
        <v>1517</v>
      </c>
      <c r="G858" s="286"/>
      <c r="H858" s="286"/>
      <c r="I858" s="286"/>
      <c r="J858" s="197" t="s">
        <v>252</v>
      </c>
      <c r="K858" s="198">
        <v>1</v>
      </c>
      <c r="L858" s="287">
        <v>0</v>
      </c>
      <c r="M858" s="288"/>
      <c r="N858" s="289">
        <f t="shared" si="45"/>
        <v>0</v>
      </c>
      <c r="O858" s="275"/>
      <c r="P858" s="275"/>
      <c r="Q858" s="275"/>
      <c r="R858" s="40"/>
      <c r="T858" s="169" t="s">
        <v>22</v>
      </c>
      <c r="U858" s="47" t="s">
        <v>43</v>
      </c>
      <c r="V858" s="39"/>
      <c r="W858" s="170">
        <f t="shared" si="46"/>
        <v>0</v>
      </c>
      <c r="X858" s="170">
        <v>9.0000000000000006E-5</v>
      </c>
      <c r="Y858" s="170">
        <f t="shared" si="47"/>
        <v>9.0000000000000006E-5</v>
      </c>
      <c r="Z858" s="170">
        <v>0</v>
      </c>
      <c r="AA858" s="171">
        <f t="shared" si="48"/>
        <v>0</v>
      </c>
      <c r="AR858" s="22" t="s">
        <v>321</v>
      </c>
      <c r="AT858" s="22" t="s">
        <v>283</v>
      </c>
      <c r="AU858" s="22" t="s">
        <v>99</v>
      </c>
      <c r="AY858" s="22" t="s">
        <v>158</v>
      </c>
      <c r="BE858" s="108">
        <f t="shared" si="49"/>
        <v>0</v>
      </c>
      <c r="BF858" s="108">
        <f t="shared" si="50"/>
        <v>0</v>
      </c>
      <c r="BG858" s="108">
        <f t="shared" si="51"/>
        <v>0</v>
      </c>
      <c r="BH858" s="108">
        <f t="shared" si="52"/>
        <v>0</v>
      </c>
      <c r="BI858" s="108">
        <f t="shared" si="53"/>
        <v>0</v>
      </c>
      <c r="BJ858" s="22" t="s">
        <v>83</v>
      </c>
      <c r="BK858" s="108">
        <f t="shared" si="54"/>
        <v>0</v>
      </c>
      <c r="BL858" s="22" t="s">
        <v>233</v>
      </c>
      <c r="BM858" s="22" t="s">
        <v>1518</v>
      </c>
    </row>
    <row r="859" spans="2:65" s="1" customFormat="1" ht="51" customHeight="1">
      <c r="B859" s="38"/>
      <c r="C859" s="195" t="s">
        <v>1519</v>
      </c>
      <c r="D859" s="195" t="s">
        <v>283</v>
      </c>
      <c r="E859" s="196" t="s">
        <v>1520</v>
      </c>
      <c r="F859" s="286" t="s">
        <v>1521</v>
      </c>
      <c r="G859" s="286"/>
      <c r="H859" s="286"/>
      <c r="I859" s="286"/>
      <c r="J859" s="197" t="s">
        <v>252</v>
      </c>
      <c r="K859" s="198">
        <v>1</v>
      </c>
      <c r="L859" s="287">
        <v>0</v>
      </c>
      <c r="M859" s="288"/>
      <c r="N859" s="289">
        <f t="shared" si="45"/>
        <v>0</v>
      </c>
      <c r="O859" s="275"/>
      <c r="P859" s="275"/>
      <c r="Q859" s="275"/>
      <c r="R859" s="40"/>
      <c r="T859" s="169" t="s">
        <v>22</v>
      </c>
      <c r="U859" s="47" t="s">
        <v>43</v>
      </c>
      <c r="V859" s="39"/>
      <c r="W859" s="170">
        <f t="shared" si="46"/>
        <v>0</v>
      </c>
      <c r="X859" s="170">
        <v>9.0000000000000006E-5</v>
      </c>
      <c r="Y859" s="170">
        <f t="shared" si="47"/>
        <v>9.0000000000000006E-5</v>
      </c>
      <c r="Z859" s="170">
        <v>0</v>
      </c>
      <c r="AA859" s="171">
        <f t="shared" si="48"/>
        <v>0</v>
      </c>
      <c r="AR859" s="22" t="s">
        <v>321</v>
      </c>
      <c r="AT859" s="22" t="s">
        <v>283</v>
      </c>
      <c r="AU859" s="22" t="s">
        <v>99</v>
      </c>
      <c r="AY859" s="22" t="s">
        <v>158</v>
      </c>
      <c r="BE859" s="108">
        <f t="shared" si="49"/>
        <v>0</v>
      </c>
      <c r="BF859" s="108">
        <f t="shared" si="50"/>
        <v>0</v>
      </c>
      <c r="BG859" s="108">
        <f t="shared" si="51"/>
        <v>0</v>
      </c>
      <c r="BH859" s="108">
        <f t="shared" si="52"/>
        <v>0</v>
      </c>
      <c r="BI859" s="108">
        <f t="shared" si="53"/>
        <v>0</v>
      </c>
      <c r="BJ859" s="22" t="s">
        <v>83</v>
      </c>
      <c r="BK859" s="108">
        <f t="shared" si="54"/>
        <v>0</v>
      </c>
      <c r="BL859" s="22" t="s">
        <v>233</v>
      </c>
      <c r="BM859" s="22" t="s">
        <v>1522</v>
      </c>
    </row>
    <row r="860" spans="2:65" s="1" customFormat="1" ht="38.25" customHeight="1">
      <c r="B860" s="38"/>
      <c r="C860" s="195" t="s">
        <v>1523</v>
      </c>
      <c r="D860" s="195" t="s">
        <v>283</v>
      </c>
      <c r="E860" s="196" t="s">
        <v>1524</v>
      </c>
      <c r="F860" s="286" t="s">
        <v>1525</v>
      </c>
      <c r="G860" s="286"/>
      <c r="H860" s="286"/>
      <c r="I860" s="286"/>
      <c r="J860" s="197" t="s">
        <v>252</v>
      </c>
      <c r="K860" s="198">
        <v>1</v>
      </c>
      <c r="L860" s="287">
        <v>0</v>
      </c>
      <c r="M860" s="288"/>
      <c r="N860" s="289">
        <f t="shared" si="45"/>
        <v>0</v>
      </c>
      <c r="O860" s="275"/>
      <c r="P860" s="275"/>
      <c r="Q860" s="275"/>
      <c r="R860" s="40"/>
      <c r="T860" s="169" t="s">
        <v>22</v>
      </c>
      <c r="U860" s="47" t="s">
        <v>43</v>
      </c>
      <c r="V860" s="39"/>
      <c r="W860" s="170">
        <f t="shared" si="46"/>
        <v>0</v>
      </c>
      <c r="X860" s="170">
        <v>9.0000000000000006E-5</v>
      </c>
      <c r="Y860" s="170">
        <f t="shared" si="47"/>
        <v>9.0000000000000006E-5</v>
      </c>
      <c r="Z860" s="170">
        <v>0</v>
      </c>
      <c r="AA860" s="171">
        <f t="shared" si="48"/>
        <v>0</v>
      </c>
      <c r="AR860" s="22" t="s">
        <v>321</v>
      </c>
      <c r="AT860" s="22" t="s">
        <v>283</v>
      </c>
      <c r="AU860" s="22" t="s">
        <v>99</v>
      </c>
      <c r="AY860" s="22" t="s">
        <v>158</v>
      </c>
      <c r="BE860" s="108">
        <f t="shared" si="49"/>
        <v>0</v>
      </c>
      <c r="BF860" s="108">
        <f t="shared" si="50"/>
        <v>0</v>
      </c>
      <c r="BG860" s="108">
        <f t="shared" si="51"/>
        <v>0</v>
      </c>
      <c r="BH860" s="108">
        <f t="shared" si="52"/>
        <v>0</v>
      </c>
      <c r="BI860" s="108">
        <f t="shared" si="53"/>
        <v>0</v>
      </c>
      <c r="BJ860" s="22" t="s">
        <v>83</v>
      </c>
      <c r="BK860" s="108">
        <f t="shared" si="54"/>
        <v>0</v>
      </c>
      <c r="BL860" s="22" t="s">
        <v>233</v>
      </c>
      <c r="BM860" s="22" t="s">
        <v>1526</v>
      </c>
    </row>
    <row r="861" spans="2:65" s="1" customFormat="1" ht="25.5" customHeight="1">
      <c r="B861" s="38"/>
      <c r="C861" s="165" t="s">
        <v>1527</v>
      </c>
      <c r="D861" s="165" t="s">
        <v>159</v>
      </c>
      <c r="E861" s="166" t="s">
        <v>1528</v>
      </c>
      <c r="F861" s="272" t="s">
        <v>1529</v>
      </c>
      <c r="G861" s="272"/>
      <c r="H861" s="272"/>
      <c r="I861" s="272"/>
      <c r="J861" s="167" t="s">
        <v>252</v>
      </c>
      <c r="K861" s="168">
        <v>3</v>
      </c>
      <c r="L861" s="273">
        <v>0</v>
      </c>
      <c r="M861" s="274"/>
      <c r="N861" s="275">
        <f t="shared" si="45"/>
        <v>0</v>
      </c>
      <c r="O861" s="275"/>
      <c r="P861" s="275"/>
      <c r="Q861" s="275"/>
      <c r="R861" s="40"/>
      <c r="T861" s="169" t="s">
        <v>22</v>
      </c>
      <c r="U861" s="47" t="s">
        <v>43</v>
      </c>
      <c r="V861" s="39"/>
      <c r="W861" s="170">
        <f t="shared" si="46"/>
        <v>0</v>
      </c>
      <c r="X861" s="170">
        <v>0</v>
      </c>
      <c r="Y861" s="170">
        <f t="shared" si="47"/>
        <v>0</v>
      </c>
      <c r="Z861" s="170">
        <v>0</v>
      </c>
      <c r="AA861" s="171">
        <f t="shared" si="48"/>
        <v>0</v>
      </c>
      <c r="AR861" s="22" t="s">
        <v>233</v>
      </c>
      <c r="AT861" s="22" t="s">
        <v>159</v>
      </c>
      <c r="AU861" s="22" t="s">
        <v>99</v>
      </c>
      <c r="AY861" s="22" t="s">
        <v>158</v>
      </c>
      <c r="BE861" s="108">
        <f t="shared" si="49"/>
        <v>0</v>
      </c>
      <c r="BF861" s="108">
        <f t="shared" si="50"/>
        <v>0</v>
      </c>
      <c r="BG861" s="108">
        <f t="shared" si="51"/>
        <v>0</v>
      </c>
      <c r="BH861" s="108">
        <f t="shared" si="52"/>
        <v>0</v>
      </c>
      <c r="BI861" s="108">
        <f t="shared" si="53"/>
        <v>0</v>
      </c>
      <c r="BJ861" s="22" t="s">
        <v>83</v>
      </c>
      <c r="BK861" s="108">
        <f t="shared" si="54"/>
        <v>0</v>
      </c>
      <c r="BL861" s="22" t="s">
        <v>233</v>
      </c>
      <c r="BM861" s="22" t="s">
        <v>1530</v>
      </c>
    </row>
    <row r="862" spans="2:65" s="1" customFormat="1" ht="63.75" customHeight="1">
      <c r="B862" s="38"/>
      <c r="C862" s="195" t="s">
        <v>1531</v>
      </c>
      <c r="D862" s="195" t="s">
        <v>283</v>
      </c>
      <c r="E862" s="196" t="s">
        <v>1532</v>
      </c>
      <c r="F862" s="286" t="s">
        <v>1533</v>
      </c>
      <c r="G862" s="286"/>
      <c r="H862" s="286"/>
      <c r="I862" s="286"/>
      <c r="J862" s="197" t="s">
        <v>252</v>
      </c>
      <c r="K862" s="198">
        <v>2</v>
      </c>
      <c r="L862" s="287">
        <v>0</v>
      </c>
      <c r="M862" s="288"/>
      <c r="N862" s="289">
        <f t="shared" si="45"/>
        <v>0</v>
      </c>
      <c r="O862" s="275"/>
      <c r="P862" s="275"/>
      <c r="Q862" s="275"/>
      <c r="R862" s="40"/>
      <c r="T862" s="169" t="s">
        <v>22</v>
      </c>
      <c r="U862" s="47" t="s">
        <v>43</v>
      </c>
      <c r="V862" s="39"/>
      <c r="W862" s="170">
        <f t="shared" si="46"/>
        <v>0</v>
      </c>
      <c r="X862" s="170">
        <v>9.0000000000000006E-5</v>
      </c>
      <c r="Y862" s="170">
        <f t="shared" si="47"/>
        <v>1.8000000000000001E-4</v>
      </c>
      <c r="Z862" s="170">
        <v>0</v>
      </c>
      <c r="AA862" s="171">
        <f t="shared" si="48"/>
        <v>0</v>
      </c>
      <c r="AR862" s="22" t="s">
        <v>321</v>
      </c>
      <c r="AT862" s="22" t="s">
        <v>283</v>
      </c>
      <c r="AU862" s="22" t="s">
        <v>99</v>
      </c>
      <c r="AY862" s="22" t="s">
        <v>158</v>
      </c>
      <c r="BE862" s="108">
        <f t="shared" si="49"/>
        <v>0</v>
      </c>
      <c r="BF862" s="108">
        <f t="shared" si="50"/>
        <v>0</v>
      </c>
      <c r="BG862" s="108">
        <f t="shared" si="51"/>
        <v>0</v>
      </c>
      <c r="BH862" s="108">
        <f t="shared" si="52"/>
        <v>0</v>
      </c>
      <c r="BI862" s="108">
        <f t="shared" si="53"/>
        <v>0</v>
      </c>
      <c r="BJ862" s="22" t="s">
        <v>83</v>
      </c>
      <c r="BK862" s="108">
        <f t="shared" si="54"/>
        <v>0</v>
      </c>
      <c r="BL862" s="22" t="s">
        <v>233</v>
      </c>
      <c r="BM862" s="22" t="s">
        <v>1534</v>
      </c>
    </row>
    <row r="863" spans="2:65" s="1" customFormat="1" ht="63.75" customHeight="1">
      <c r="B863" s="38"/>
      <c r="C863" s="195" t="s">
        <v>1535</v>
      </c>
      <c r="D863" s="195" t="s">
        <v>283</v>
      </c>
      <c r="E863" s="196" t="s">
        <v>1536</v>
      </c>
      <c r="F863" s="286" t="s">
        <v>1537</v>
      </c>
      <c r="G863" s="286"/>
      <c r="H863" s="286"/>
      <c r="I863" s="286"/>
      <c r="J863" s="197" t="s">
        <v>252</v>
      </c>
      <c r="K863" s="198">
        <v>1</v>
      </c>
      <c r="L863" s="287">
        <v>0</v>
      </c>
      <c r="M863" s="288"/>
      <c r="N863" s="289">
        <f t="shared" si="45"/>
        <v>0</v>
      </c>
      <c r="O863" s="275"/>
      <c r="P863" s="275"/>
      <c r="Q863" s="275"/>
      <c r="R863" s="40"/>
      <c r="T863" s="169" t="s">
        <v>22</v>
      </c>
      <c r="U863" s="47" t="s">
        <v>43</v>
      </c>
      <c r="V863" s="39"/>
      <c r="W863" s="170">
        <f t="shared" si="46"/>
        <v>0</v>
      </c>
      <c r="X863" s="170">
        <v>9.0000000000000006E-5</v>
      </c>
      <c r="Y863" s="170">
        <f t="shared" si="47"/>
        <v>9.0000000000000006E-5</v>
      </c>
      <c r="Z863" s="170">
        <v>0</v>
      </c>
      <c r="AA863" s="171">
        <f t="shared" si="48"/>
        <v>0</v>
      </c>
      <c r="AR863" s="22" t="s">
        <v>321</v>
      </c>
      <c r="AT863" s="22" t="s">
        <v>283</v>
      </c>
      <c r="AU863" s="22" t="s">
        <v>99</v>
      </c>
      <c r="AY863" s="22" t="s">
        <v>158</v>
      </c>
      <c r="BE863" s="108">
        <f t="shared" si="49"/>
        <v>0</v>
      </c>
      <c r="BF863" s="108">
        <f t="shared" si="50"/>
        <v>0</v>
      </c>
      <c r="BG863" s="108">
        <f t="shared" si="51"/>
        <v>0</v>
      </c>
      <c r="BH863" s="108">
        <f t="shared" si="52"/>
        <v>0</v>
      </c>
      <c r="BI863" s="108">
        <f t="shared" si="53"/>
        <v>0</v>
      </c>
      <c r="BJ863" s="22" t="s">
        <v>83</v>
      </c>
      <c r="BK863" s="108">
        <f t="shared" si="54"/>
        <v>0</v>
      </c>
      <c r="BL863" s="22" t="s">
        <v>233</v>
      </c>
      <c r="BM863" s="22" t="s">
        <v>1538</v>
      </c>
    </row>
    <row r="864" spans="2:65" s="1" customFormat="1" ht="25.5" customHeight="1">
      <c r="B864" s="38"/>
      <c r="C864" s="165" t="s">
        <v>1539</v>
      </c>
      <c r="D864" s="165" t="s">
        <v>159</v>
      </c>
      <c r="E864" s="166" t="s">
        <v>1540</v>
      </c>
      <c r="F864" s="272" t="s">
        <v>1541</v>
      </c>
      <c r="G864" s="272"/>
      <c r="H864" s="272"/>
      <c r="I864" s="272"/>
      <c r="J864" s="167" t="s">
        <v>252</v>
      </c>
      <c r="K864" s="168">
        <v>1</v>
      </c>
      <c r="L864" s="273">
        <v>0</v>
      </c>
      <c r="M864" s="274"/>
      <c r="N864" s="275">
        <f t="shared" si="45"/>
        <v>0</v>
      </c>
      <c r="O864" s="275"/>
      <c r="P864" s="275"/>
      <c r="Q864" s="275"/>
      <c r="R864" s="40"/>
      <c r="T864" s="169" t="s">
        <v>22</v>
      </c>
      <c r="U864" s="47" t="s">
        <v>43</v>
      </c>
      <c r="V864" s="39"/>
      <c r="W864" s="170">
        <f t="shared" si="46"/>
        <v>0</v>
      </c>
      <c r="X864" s="170">
        <v>0</v>
      </c>
      <c r="Y864" s="170">
        <f t="shared" si="47"/>
        <v>0</v>
      </c>
      <c r="Z864" s="170">
        <v>0</v>
      </c>
      <c r="AA864" s="171">
        <f t="shared" si="48"/>
        <v>0</v>
      </c>
      <c r="AR864" s="22" t="s">
        <v>233</v>
      </c>
      <c r="AT864" s="22" t="s">
        <v>159</v>
      </c>
      <c r="AU864" s="22" t="s">
        <v>99</v>
      </c>
      <c r="AY864" s="22" t="s">
        <v>158</v>
      </c>
      <c r="BE864" s="108">
        <f t="shared" si="49"/>
        <v>0</v>
      </c>
      <c r="BF864" s="108">
        <f t="shared" si="50"/>
        <v>0</v>
      </c>
      <c r="BG864" s="108">
        <f t="shared" si="51"/>
        <v>0</v>
      </c>
      <c r="BH864" s="108">
        <f t="shared" si="52"/>
        <v>0</v>
      </c>
      <c r="BI864" s="108">
        <f t="shared" si="53"/>
        <v>0</v>
      </c>
      <c r="BJ864" s="22" t="s">
        <v>83</v>
      </c>
      <c r="BK864" s="108">
        <f t="shared" si="54"/>
        <v>0</v>
      </c>
      <c r="BL864" s="22" t="s">
        <v>233</v>
      </c>
      <c r="BM864" s="22" t="s">
        <v>1542</v>
      </c>
    </row>
    <row r="865" spans="2:65" s="1" customFormat="1" ht="25.5" customHeight="1">
      <c r="B865" s="38"/>
      <c r="C865" s="165" t="s">
        <v>1543</v>
      </c>
      <c r="D865" s="165" t="s">
        <v>159</v>
      </c>
      <c r="E865" s="166" t="s">
        <v>1544</v>
      </c>
      <c r="F865" s="272" t="s">
        <v>1545</v>
      </c>
      <c r="G865" s="272"/>
      <c r="H865" s="272"/>
      <c r="I865" s="272"/>
      <c r="J865" s="167" t="s">
        <v>252</v>
      </c>
      <c r="K865" s="168">
        <v>1</v>
      </c>
      <c r="L865" s="273">
        <v>0</v>
      </c>
      <c r="M865" s="274"/>
      <c r="N865" s="275">
        <f t="shared" si="45"/>
        <v>0</v>
      </c>
      <c r="O865" s="275"/>
      <c r="P865" s="275"/>
      <c r="Q865" s="275"/>
      <c r="R865" s="40"/>
      <c r="T865" s="169" t="s">
        <v>22</v>
      </c>
      <c r="U865" s="47" t="s">
        <v>43</v>
      </c>
      <c r="V865" s="39"/>
      <c r="W865" s="170">
        <f t="shared" si="46"/>
        <v>0</v>
      </c>
      <c r="X865" s="170">
        <v>0</v>
      </c>
      <c r="Y865" s="170">
        <f t="shared" si="47"/>
        <v>0</v>
      </c>
      <c r="Z865" s="170">
        <v>0</v>
      </c>
      <c r="AA865" s="171">
        <f t="shared" si="48"/>
        <v>0</v>
      </c>
      <c r="AR865" s="22" t="s">
        <v>233</v>
      </c>
      <c r="AT865" s="22" t="s">
        <v>159</v>
      </c>
      <c r="AU865" s="22" t="s">
        <v>99</v>
      </c>
      <c r="AY865" s="22" t="s">
        <v>158</v>
      </c>
      <c r="BE865" s="108">
        <f t="shared" si="49"/>
        <v>0</v>
      </c>
      <c r="BF865" s="108">
        <f t="shared" si="50"/>
        <v>0</v>
      </c>
      <c r="BG865" s="108">
        <f t="shared" si="51"/>
        <v>0</v>
      </c>
      <c r="BH865" s="108">
        <f t="shared" si="52"/>
        <v>0</v>
      </c>
      <c r="BI865" s="108">
        <f t="shared" si="53"/>
        <v>0</v>
      </c>
      <c r="BJ865" s="22" t="s">
        <v>83</v>
      </c>
      <c r="BK865" s="108">
        <f t="shared" si="54"/>
        <v>0</v>
      </c>
      <c r="BL865" s="22" t="s">
        <v>233</v>
      </c>
      <c r="BM865" s="22" t="s">
        <v>1546</v>
      </c>
    </row>
    <row r="866" spans="2:65" s="1" customFormat="1" ht="38.25" customHeight="1">
      <c r="B866" s="38"/>
      <c r="C866" s="195" t="s">
        <v>1547</v>
      </c>
      <c r="D866" s="195" t="s">
        <v>283</v>
      </c>
      <c r="E866" s="196" t="s">
        <v>1548</v>
      </c>
      <c r="F866" s="286" t="s">
        <v>1549</v>
      </c>
      <c r="G866" s="286"/>
      <c r="H866" s="286"/>
      <c r="I866" s="286"/>
      <c r="J866" s="197" t="s">
        <v>252</v>
      </c>
      <c r="K866" s="198">
        <v>1</v>
      </c>
      <c r="L866" s="287">
        <v>0</v>
      </c>
      <c r="M866" s="288"/>
      <c r="N866" s="289">
        <f t="shared" si="45"/>
        <v>0</v>
      </c>
      <c r="O866" s="275"/>
      <c r="P866" s="275"/>
      <c r="Q866" s="275"/>
      <c r="R866" s="40"/>
      <c r="T866" s="169" t="s">
        <v>22</v>
      </c>
      <c r="U866" s="47" t="s">
        <v>43</v>
      </c>
      <c r="V866" s="39"/>
      <c r="W866" s="170">
        <f t="shared" si="46"/>
        <v>0</v>
      </c>
      <c r="X866" s="170">
        <v>2.3999999999999998E-3</v>
      </c>
      <c r="Y866" s="170">
        <f t="shared" si="47"/>
        <v>2.3999999999999998E-3</v>
      </c>
      <c r="Z866" s="170">
        <v>0</v>
      </c>
      <c r="AA866" s="171">
        <f t="shared" si="48"/>
        <v>0</v>
      </c>
      <c r="AR866" s="22" t="s">
        <v>321</v>
      </c>
      <c r="AT866" s="22" t="s">
        <v>283</v>
      </c>
      <c r="AU866" s="22" t="s">
        <v>99</v>
      </c>
      <c r="AY866" s="22" t="s">
        <v>158</v>
      </c>
      <c r="BE866" s="108">
        <f t="shared" si="49"/>
        <v>0</v>
      </c>
      <c r="BF866" s="108">
        <f t="shared" si="50"/>
        <v>0</v>
      </c>
      <c r="BG866" s="108">
        <f t="shared" si="51"/>
        <v>0</v>
      </c>
      <c r="BH866" s="108">
        <f t="shared" si="52"/>
        <v>0</v>
      </c>
      <c r="BI866" s="108">
        <f t="shared" si="53"/>
        <v>0</v>
      </c>
      <c r="BJ866" s="22" t="s">
        <v>83</v>
      </c>
      <c r="BK866" s="108">
        <f t="shared" si="54"/>
        <v>0</v>
      </c>
      <c r="BL866" s="22" t="s">
        <v>233</v>
      </c>
      <c r="BM866" s="22" t="s">
        <v>1550</v>
      </c>
    </row>
    <row r="867" spans="2:65" s="1" customFormat="1" ht="25.5" customHeight="1">
      <c r="B867" s="38"/>
      <c r="C867" s="165" t="s">
        <v>1551</v>
      </c>
      <c r="D867" s="165" t="s">
        <v>159</v>
      </c>
      <c r="E867" s="166" t="s">
        <v>1552</v>
      </c>
      <c r="F867" s="272" t="s">
        <v>1553</v>
      </c>
      <c r="G867" s="272"/>
      <c r="H867" s="272"/>
      <c r="I867" s="272"/>
      <c r="J867" s="167" t="s">
        <v>252</v>
      </c>
      <c r="K867" s="168">
        <v>1</v>
      </c>
      <c r="L867" s="273">
        <v>0</v>
      </c>
      <c r="M867" s="274"/>
      <c r="N867" s="275">
        <f t="shared" si="45"/>
        <v>0</v>
      </c>
      <c r="O867" s="275"/>
      <c r="P867" s="275"/>
      <c r="Q867" s="275"/>
      <c r="R867" s="40"/>
      <c r="T867" s="169" t="s">
        <v>22</v>
      </c>
      <c r="U867" s="47" t="s">
        <v>43</v>
      </c>
      <c r="V867" s="39"/>
      <c r="W867" s="170">
        <f t="shared" si="46"/>
        <v>0</v>
      </c>
      <c r="X867" s="170">
        <v>0</v>
      </c>
      <c r="Y867" s="170">
        <f t="shared" si="47"/>
        <v>0</v>
      </c>
      <c r="Z867" s="170">
        <v>5.0000000000000002E-5</v>
      </c>
      <c r="AA867" s="171">
        <f t="shared" si="48"/>
        <v>5.0000000000000002E-5</v>
      </c>
      <c r="AR867" s="22" t="s">
        <v>233</v>
      </c>
      <c r="AT867" s="22" t="s">
        <v>159</v>
      </c>
      <c r="AU867" s="22" t="s">
        <v>99</v>
      </c>
      <c r="AY867" s="22" t="s">
        <v>158</v>
      </c>
      <c r="BE867" s="108">
        <f t="shared" si="49"/>
        <v>0</v>
      </c>
      <c r="BF867" s="108">
        <f t="shared" si="50"/>
        <v>0</v>
      </c>
      <c r="BG867" s="108">
        <f t="shared" si="51"/>
        <v>0</v>
      </c>
      <c r="BH867" s="108">
        <f t="shared" si="52"/>
        <v>0</v>
      </c>
      <c r="BI867" s="108">
        <f t="shared" si="53"/>
        <v>0</v>
      </c>
      <c r="BJ867" s="22" t="s">
        <v>83</v>
      </c>
      <c r="BK867" s="108">
        <f t="shared" si="54"/>
        <v>0</v>
      </c>
      <c r="BL867" s="22" t="s">
        <v>233</v>
      </c>
      <c r="BM867" s="22" t="s">
        <v>1554</v>
      </c>
    </row>
    <row r="868" spans="2:65" s="1" customFormat="1" ht="16.5" customHeight="1">
      <c r="B868" s="38"/>
      <c r="C868" s="165" t="s">
        <v>1555</v>
      </c>
      <c r="D868" s="165" t="s">
        <v>159</v>
      </c>
      <c r="E868" s="166" t="s">
        <v>1556</v>
      </c>
      <c r="F868" s="272" t="s">
        <v>1557</v>
      </c>
      <c r="G868" s="272"/>
      <c r="H868" s="272"/>
      <c r="I868" s="272"/>
      <c r="J868" s="167" t="s">
        <v>162</v>
      </c>
      <c r="K868" s="168">
        <v>18.25</v>
      </c>
      <c r="L868" s="273">
        <v>0</v>
      </c>
      <c r="M868" s="274"/>
      <c r="N868" s="275">
        <f t="shared" si="45"/>
        <v>0</v>
      </c>
      <c r="O868" s="275"/>
      <c r="P868" s="275"/>
      <c r="Q868" s="275"/>
      <c r="R868" s="40"/>
      <c r="T868" s="169" t="s">
        <v>22</v>
      </c>
      <c r="U868" s="47" t="s">
        <v>43</v>
      </c>
      <c r="V868" s="39"/>
      <c r="W868" s="170">
        <f t="shared" si="46"/>
        <v>0</v>
      </c>
      <c r="X868" s="170">
        <v>3.8000000000000002E-4</v>
      </c>
      <c r="Y868" s="170">
        <f t="shared" si="47"/>
        <v>6.9350000000000002E-3</v>
      </c>
      <c r="Z868" s="170">
        <v>0</v>
      </c>
      <c r="AA868" s="171">
        <f t="shared" si="48"/>
        <v>0</v>
      </c>
      <c r="AR868" s="22" t="s">
        <v>233</v>
      </c>
      <c r="AT868" s="22" t="s">
        <v>159</v>
      </c>
      <c r="AU868" s="22" t="s">
        <v>99</v>
      </c>
      <c r="AY868" s="22" t="s">
        <v>158</v>
      </c>
      <c r="BE868" s="108">
        <f t="shared" si="49"/>
        <v>0</v>
      </c>
      <c r="BF868" s="108">
        <f t="shared" si="50"/>
        <v>0</v>
      </c>
      <c r="BG868" s="108">
        <f t="shared" si="51"/>
        <v>0</v>
      </c>
      <c r="BH868" s="108">
        <f t="shared" si="52"/>
        <v>0</v>
      </c>
      <c r="BI868" s="108">
        <f t="shared" si="53"/>
        <v>0</v>
      </c>
      <c r="BJ868" s="22" t="s">
        <v>83</v>
      </c>
      <c r="BK868" s="108">
        <f t="shared" si="54"/>
        <v>0</v>
      </c>
      <c r="BL868" s="22" t="s">
        <v>233</v>
      </c>
      <c r="BM868" s="22" t="s">
        <v>1558</v>
      </c>
    </row>
    <row r="869" spans="2:65" s="10" customFormat="1" ht="16.5" customHeight="1">
      <c r="B869" s="172"/>
      <c r="C869" s="173"/>
      <c r="D869" s="173"/>
      <c r="E869" s="174" t="s">
        <v>22</v>
      </c>
      <c r="F869" s="276" t="s">
        <v>1559</v>
      </c>
      <c r="G869" s="277"/>
      <c r="H869" s="277"/>
      <c r="I869" s="277"/>
      <c r="J869" s="173"/>
      <c r="K869" s="175">
        <v>18.25</v>
      </c>
      <c r="L869" s="173"/>
      <c r="M869" s="173"/>
      <c r="N869" s="173"/>
      <c r="O869" s="173"/>
      <c r="P869" s="173"/>
      <c r="Q869" s="173"/>
      <c r="R869" s="176"/>
      <c r="T869" s="177"/>
      <c r="U869" s="173"/>
      <c r="V869" s="173"/>
      <c r="W869" s="173"/>
      <c r="X869" s="173"/>
      <c r="Y869" s="173"/>
      <c r="Z869" s="173"/>
      <c r="AA869" s="178"/>
      <c r="AT869" s="179" t="s">
        <v>166</v>
      </c>
      <c r="AU869" s="179" t="s">
        <v>99</v>
      </c>
      <c r="AV869" s="10" t="s">
        <v>99</v>
      </c>
      <c r="AW869" s="10" t="s">
        <v>35</v>
      </c>
      <c r="AX869" s="10" t="s">
        <v>83</v>
      </c>
      <c r="AY869" s="179" t="s">
        <v>158</v>
      </c>
    </row>
    <row r="870" spans="2:65" s="1" customFormat="1" ht="16.5" customHeight="1">
      <c r="B870" s="38"/>
      <c r="C870" s="165" t="s">
        <v>1560</v>
      </c>
      <c r="D870" s="165" t="s">
        <v>159</v>
      </c>
      <c r="E870" s="166" t="s">
        <v>1561</v>
      </c>
      <c r="F870" s="272" t="s">
        <v>1562</v>
      </c>
      <c r="G870" s="272"/>
      <c r="H870" s="272"/>
      <c r="I870" s="272"/>
      <c r="J870" s="167" t="s">
        <v>162</v>
      </c>
      <c r="K870" s="168">
        <v>5.1479999999999997</v>
      </c>
      <c r="L870" s="273">
        <v>0</v>
      </c>
      <c r="M870" s="274"/>
      <c r="N870" s="275">
        <f>ROUND(L870*K870,2)</f>
        <v>0</v>
      </c>
      <c r="O870" s="275"/>
      <c r="P870" s="275"/>
      <c r="Q870" s="275"/>
      <c r="R870" s="40"/>
      <c r="T870" s="169" t="s">
        <v>22</v>
      </c>
      <c r="U870" s="47" t="s">
        <v>43</v>
      </c>
      <c r="V870" s="39"/>
      <c r="W870" s="170">
        <f>V870*K870</f>
        <v>0</v>
      </c>
      <c r="X870" s="170">
        <v>2.0000000000000001E-4</v>
      </c>
      <c r="Y870" s="170">
        <f>X870*K870</f>
        <v>1.0296000000000001E-3</v>
      </c>
      <c r="Z870" s="170">
        <v>0</v>
      </c>
      <c r="AA870" s="171">
        <f>Z870*K870</f>
        <v>0</v>
      </c>
      <c r="AR870" s="22" t="s">
        <v>233</v>
      </c>
      <c r="AT870" s="22" t="s">
        <v>159</v>
      </c>
      <c r="AU870" s="22" t="s">
        <v>99</v>
      </c>
      <c r="AY870" s="22" t="s">
        <v>158</v>
      </c>
      <c r="BE870" s="108">
        <f>IF(U870="základní",N870,0)</f>
        <v>0</v>
      </c>
      <c r="BF870" s="108">
        <f>IF(U870="snížená",N870,0)</f>
        <v>0</v>
      </c>
      <c r="BG870" s="108">
        <f>IF(U870="zákl. přenesená",N870,0)</f>
        <v>0</v>
      </c>
      <c r="BH870" s="108">
        <f>IF(U870="sníž. přenesená",N870,0)</f>
        <v>0</v>
      </c>
      <c r="BI870" s="108">
        <f>IF(U870="nulová",N870,0)</f>
        <v>0</v>
      </c>
      <c r="BJ870" s="22" t="s">
        <v>83</v>
      </c>
      <c r="BK870" s="108">
        <f>ROUND(L870*K870,2)</f>
        <v>0</v>
      </c>
      <c r="BL870" s="22" t="s">
        <v>233</v>
      </c>
      <c r="BM870" s="22" t="s">
        <v>1563</v>
      </c>
    </row>
    <row r="871" spans="2:65" s="10" customFormat="1" ht="16.5" customHeight="1">
      <c r="B871" s="172"/>
      <c r="C871" s="173"/>
      <c r="D871" s="173"/>
      <c r="E871" s="174" t="s">
        <v>22</v>
      </c>
      <c r="F871" s="276" t="s">
        <v>1564</v>
      </c>
      <c r="G871" s="277"/>
      <c r="H871" s="277"/>
      <c r="I871" s="277"/>
      <c r="J871" s="173"/>
      <c r="K871" s="175">
        <v>5.1479999999999997</v>
      </c>
      <c r="L871" s="173"/>
      <c r="M871" s="173"/>
      <c r="N871" s="173"/>
      <c r="O871" s="173"/>
      <c r="P871" s="173"/>
      <c r="Q871" s="173"/>
      <c r="R871" s="176"/>
      <c r="T871" s="177"/>
      <c r="U871" s="173"/>
      <c r="V871" s="173"/>
      <c r="W871" s="173"/>
      <c r="X871" s="173"/>
      <c r="Y871" s="173"/>
      <c r="Z871" s="173"/>
      <c r="AA871" s="178"/>
      <c r="AT871" s="179" t="s">
        <v>166</v>
      </c>
      <c r="AU871" s="179" t="s">
        <v>99</v>
      </c>
      <c r="AV871" s="10" t="s">
        <v>99</v>
      </c>
      <c r="AW871" s="10" t="s">
        <v>35</v>
      </c>
      <c r="AX871" s="10" t="s">
        <v>83</v>
      </c>
      <c r="AY871" s="179" t="s">
        <v>158</v>
      </c>
    </row>
    <row r="872" spans="2:65" s="1" customFormat="1" ht="38.25" customHeight="1">
      <c r="B872" s="38"/>
      <c r="C872" s="195" t="s">
        <v>1565</v>
      </c>
      <c r="D872" s="195" t="s">
        <v>283</v>
      </c>
      <c r="E872" s="196" t="s">
        <v>1566</v>
      </c>
      <c r="F872" s="286" t="s">
        <v>1567</v>
      </c>
      <c r="G872" s="286"/>
      <c r="H872" s="286"/>
      <c r="I872" s="286"/>
      <c r="J872" s="197" t="s">
        <v>252</v>
      </c>
      <c r="K872" s="198">
        <v>2</v>
      </c>
      <c r="L872" s="287">
        <v>0</v>
      </c>
      <c r="M872" s="288"/>
      <c r="N872" s="289">
        <f>ROUND(L872*K872,2)</f>
        <v>0</v>
      </c>
      <c r="O872" s="275"/>
      <c r="P872" s="275"/>
      <c r="Q872" s="275"/>
      <c r="R872" s="40"/>
      <c r="T872" s="169" t="s">
        <v>22</v>
      </c>
      <c r="U872" s="47" t="s">
        <v>43</v>
      </c>
      <c r="V872" s="39"/>
      <c r="W872" s="170">
        <f>V872*K872</f>
        <v>0</v>
      </c>
      <c r="X872" s="170">
        <v>2.3999999999999998E-3</v>
      </c>
      <c r="Y872" s="170">
        <f>X872*K872</f>
        <v>4.7999999999999996E-3</v>
      </c>
      <c r="Z872" s="170">
        <v>0</v>
      </c>
      <c r="AA872" s="171">
        <f>Z872*K872</f>
        <v>0</v>
      </c>
      <c r="AR872" s="22" t="s">
        <v>321</v>
      </c>
      <c r="AT872" s="22" t="s">
        <v>283</v>
      </c>
      <c r="AU872" s="22" t="s">
        <v>99</v>
      </c>
      <c r="AY872" s="22" t="s">
        <v>158</v>
      </c>
      <c r="BE872" s="108">
        <f>IF(U872="základní",N872,0)</f>
        <v>0</v>
      </c>
      <c r="BF872" s="108">
        <f>IF(U872="snížená",N872,0)</f>
        <v>0</v>
      </c>
      <c r="BG872" s="108">
        <f>IF(U872="zákl. přenesená",N872,0)</f>
        <v>0</v>
      </c>
      <c r="BH872" s="108">
        <f>IF(U872="sníž. přenesená",N872,0)</f>
        <v>0</v>
      </c>
      <c r="BI872" s="108">
        <f>IF(U872="nulová",N872,0)</f>
        <v>0</v>
      </c>
      <c r="BJ872" s="22" t="s">
        <v>83</v>
      </c>
      <c r="BK872" s="108">
        <f>ROUND(L872*K872,2)</f>
        <v>0</v>
      </c>
      <c r="BL872" s="22" t="s">
        <v>233</v>
      </c>
      <c r="BM872" s="22" t="s">
        <v>1568</v>
      </c>
    </row>
    <row r="873" spans="2:65" s="1" customFormat="1" ht="51" customHeight="1">
      <c r="B873" s="38"/>
      <c r="C873" s="165" t="s">
        <v>1569</v>
      </c>
      <c r="D873" s="165" t="s">
        <v>159</v>
      </c>
      <c r="E873" s="166" t="s">
        <v>1570</v>
      </c>
      <c r="F873" s="272" t="s">
        <v>1571</v>
      </c>
      <c r="G873" s="272"/>
      <c r="H873" s="272"/>
      <c r="I873" s="272"/>
      <c r="J873" s="167" t="s">
        <v>833</v>
      </c>
      <c r="K873" s="168">
        <v>1</v>
      </c>
      <c r="L873" s="273">
        <v>0</v>
      </c>
      <c r="M873" s="274"/>
      <c r="N873" s="275">
        <f>ROUND(L873*K873,2)</f>
        <v>0</v>
      </c>
      <c r="O873" s="275"/>
      <c r="P873" s="275"/>
      <c r="Q873" s="275"/>
      <c r="R873" s="40"/>
      <c r="T873" s="169" t="s">
        <v>22</v>
      </c>
      <c r="U873" s="47" t="s">
        <v>43</v>
      </c>
      <c r="V873" s="39"/>
      <c r="W873" s="170">
        <f>V873*K873</f>
        <v>0</v>
      </c>
      <c r="X873" s="170">
        <v>5.0000000000000002E-5</v>
      </c>
      <c r="Y873" s="170">
        <f>X873*K873</f>
        <v>5.0000000000000002E-5</v>
      </c>
      <c r="Z873" s="170">
        <v>0</v>
      </c>
      <c r="AA873" s="171">
        <f>Z873*K873</f>
        <v>0</v>
      </c>
      <c r="AR873" s="22" t="s">
        <v>233</v>
      </c>
      <c r="AT873" s="22" t="s">
        <v>159</v>
      </c>
      <c r="AU873" s="22" t="s">
        <v>99</v>
      </c>
      <c r="AY873" s="22" t="s">
        <v>158</v>
      </c>
      <c r="BE873" s="108">
        <f>IF(U873="základní",N873,0)</f>
        <v>0</v>
      </c>
      <c r="BF873" s="108">
        <f>IF(U873="snížená",N873,0)</f>
        <v>0</v>
      </c>
      <c r="BG873" s="108">
        <f>IF(U873="zákl. přenesená",N873,0)</f>
        <v>0</v>
      </c>
      <c r="BH873" s="108">
        <f>IF(U873="sníž. přenesená",N873,0)</f>
        <v>0</v>
      </c>
      <c r="BI873" s="108">
        <f>IF(U873="nulová",N873,0)</f>
        <v>0</v>
      </c>
      <c r="BJ873" s="22" t="s">
        <v>83</v>
      </c>
      <c r="BK873" s="108">
        <f>ROUND(L873*K873,2)</f>
        <v>0</v>
      </c>
      <c r="BL873" s="22" t="s">
        <v>233</v>
      </c>
      <c r="BM873" s="22" t="s">
        <v>1572</v>
      </c>
    </row>
    <row r="874" spans="2:65" s="1" customFormat="1" ht="38.25" customHeight="1">
      <c r="B874" s="38"/>
      <c r="C874" s="165" t="s">
        <v>1573</v>
      </c>
      <c r="D874" s="165" t="s">
        <v>159</v>
      </c>
      <c r="E874" s="166" t="s">
        <v>1574</v>
      </c>
      <c r="F874" s="272" t="s">
        <v>1575</v>
      </c>
      <c r="G874" s="272"/>
      <c r="H874" s="272"/>
      <c r="I874" s="272"/>
      <c r="J874" s="167" t="s">
        <v>252</v>
      </c>
      <c r="K874" s="168">
        <v>161</v>
      </c>
      <c r="L874" s="273">
        <v>0</v>
      </c>
      <c r="M874" s="274"/>
      <c r="N874" s="275">
        <f>ROUND(L874*K874,2)</f>
        <v>0</v>
      </c>
      <c r="O874" s="275"/>
      <c r="P874" s="275"/>
      <c r="Q874" s="275"/>
      <c r="R874" s="40"/>
      <c r="T874" s="169" t="s">
        <v>22</v>
      </c>
      <c r="U874" s="47" t="s">
        <v>43</v>
      </c>
      <c r="V874" s="39"/>
      <c r="W874" s="170">
        <f>V874*K874</f>
        <v>0</v>
      </c>
      <c r="X874" s="170">
        <v>5.0000000000000002E-5</v>
      </c>
      <c r="Y874" s="170">
        <f>X874*K874</f>
        <v>8.0499999999999999E-3</v>
      </c>
      <c r="Z874" s="170">
        <v>0</v>
      </c>
      <c r="AA874" s="171">
        <f>Z874*K874</f>
        <v>0</v>
      </c>
      <c r="AR874" s="22" t="s">
        <v>233</v>
      </c>
      <c r="AT874" s="22" t="s">
        <v>159</v>
      </c>
      <c r="AU874" s="22" t="s">
        <v>99</v>
      </c>
      <c r="AY874" s="22" t="s">
        <v>158</v>
      </c>
      <c r="BE874" s="108">
        <f>IF(U874="základní",N874,0)</f>
        <v>0</v>
      </c>
      <c r="BF874" s="108">
        <f>IF(U874="snížená",N874,0)</f>
        <v>0</v>
      </c>
      <c r="BG874" s="108">
        <f>IF(U874="zákl. přenesená",N874,0)</f>
        <v>0</v>
      </c>
      <c r="BH874" s="108">
        <f>IF(U874="sníž. přenesená",N874,0)</f>
        <v>0</v>
      </c>
      <c r="BI874" s="108">
        <f>IF(U874="nulová",N874,0)</f>
        <v>0</v>
      </c>
      <c r="BJ874" s="22" t="s">
        <v>83</v>
      </c>
      <c r="BK874" s="108">
        <f>ROUND(L874*K874,2)</f>
        <v>0</v>
      </c>
      <c r="BL874" s="22" t="s">
        <v>233</v>
      </c>
      <c r="BM874" s="22" t="s">
        <v>1576</v>
      </c>
    </row>
    <row r="875" spans="2:65" s="1" customFormat="1" ht="25.5" customHeight="1">
      <c r="B875" s="38"/>
      <c r="C875" s="165" t="s">
        <v>1577</v>
      </c>
      <c r="D875" s="165" t="s">
        <v>159</v>
      </c>
      <c r="E875" s="166" t="s">
        <v>1578</v>
      </c>
      <c r="F875" s="272" t="s">
        <v>1579</v>
      </c>
      <c r="G875" s="272"/>
      <c r="H875" s="272"/>
      <c r="I875" s="272"/>
      <c r="J875" s="167" t="s">
        <v>226</v>
      </c>
      <c r="K875" s="168">
        <v>0.36599999999999999</v>
      </c>
      <c r="L875" s="273">
        <v>0</v>
      </c>
      <c r="M875" s="274"/>
      <c r="N875" s="275">
        <f>ROUND(L875*K875,2)</f>
        <v>0</v>
      </c>
      <c r="O875" s="275"/>
      <c r="P875" s="275"/>
      <c r="Q875" s="275"/>
      <c r="R875" s="40"/>
      <c r="T875" s="169" t="s">
        <v>22</v>
      </c>
      <c r="U875" s="47" t="s">
        <v>43</v>
      </c>
      <c r="V875" s="39"/>
      <c r="W875" s="170">
        <f>V875*K875</f>
        <v>0</v>
      </c>
      <c r="X875" s="170">
        <v>0</v>
      </c>
      <c r="Y875" s="170">
        <f>X875*K875</f>
        <v>0</v>
      </c>
      <c r="Z875" s="170">
        <v>0</v>
      </c>
      <c r="AA875" s="171">
        <f>Z875*K875</f>
        <v>0</v>
      </c>
      <c r="AR875" s="22" t="s">
        <v>233</v>
      </c>
      <c r="AT875" s="22" t="s">
        <v>159</v>
      </c>
      <c r="AU875" s="22" t="s">
        <v>99</v>
      </c>
      <c r="AY875" s="22" t="s">
        <v>158</v>
      </c>
      <c r="BE875" s="108">
        <f>IF(U875="základní",N875,0)</f>
        <v>0</v>
      </c>
      <c r="BF875" s="108">
        <f>IF(U875="snížená",N875,0)</f>
        <v>0</v>
      </c>
      <c r="BG875" s="108">
        <f>IF(U875="zákl. přenesená",N875,0)</f>
        <v>0</v>
      </c>
      <c r="BH875" s="108">
        <f>IF(U875="sníž. přenesená",N875,0)</f>
        <v>0</v>
      </c>
      <c r="BI875" s="108">
        <f>IF(U875="nulová",N875,0)</f>
        <v>0</v>
      </c>
      <c r="BJ875" s="22" t="s">
        <v>83</v>
      </c>
      <c r="BK875" s="108">
        <f>ROUND(L875*K875,2)</f>
        <v>0</v>
      </c>
      <c r="BL875" s="22" t="s">
        <v>233</v>
      </c>
      <c r="BM875" s="22" t="s">
        <v>1580</v>
      </c>
    </row>
    <row r="876" spans="2:65" s="9" customFormat="1" ht="29.85" customHeight="1">
      <c r="B876" s="154"/>
      <c r="C876" s="155"/>
      <c r="D876" s="164" t="s">
        <v>128</v>
      </c>
      <c r="E876" s="164"/>
      <c r="F876" s="164"/>
      <c r="G876" s="164"/>
      <c r="H876" s="164"/>
      <c r="I876" s="164"/>
      <c r="J876" s="164"/>
      <c r="K876" s="164"/>
      <c r="L876" s="164"/>
      <c r="M876" s="164"/>
      <c r="N876" s="297">
        <f>BK876</f>
        <v>0</v>
      </c>
      <c r="O876" s="298"/>
      <c r="P876" s="298"/>
      <c r="Q876" s="298"/>
      <c r="R876" s="157"/>
      <c r="T876" s="158"/>
      <c r="U876" s="155"/>
      <c r="V876" s="155"/>
      <c r="W876" s="159">
        <f>SUM(W877:W882)</f>
        <v>0</v>
      </c>
      <c r="X876" s="155"/>
      <c r="Y876" s="159">
        <f>SUM(Y877:Y882)</f>
        <v>2.187208</v>
      </c>
      <c r="Z876" s="155"/>
      <c r="AA876" s="160">
        <f>SUM(AA877:AA882)</f>
        <v>0</v>
      </c>
      <c r="AR876" s="161" t="s">
        <v>99</v>
      </c>
      <c r="AT876" s="162" t="s">
        <v>77</v>
      </c>
      <c r="AU876" s="162" t="s">
        <v>83</v>
      </c>
      <c r="AY876" s="161" t="s">
        <v>158</v>
      </c>
      <c r="BK876" s="163">
        <f>SUM(BK877:BK882)</f>
        <v>0</v>
      </c>
    </row>
    <row r="877" spans="2:65" s="1" customFormat="1" ht="25.5" customHeight="1">
      <c r="B877" s="38"/>
      <c r="C877" s="165" t="s">
        <v>1581</v>
      </c>
      <c r="D877" s="165" t="s">
        <v>159</v>
      </c>
      <c r="E877" s="166" t="s">
        <v>1582</v>
      </c>
      <c r="F877" s="272" t="s">
        <v>1583</v>
      </c>
      <c r="G877" s="272"/>
      <c r="H877" s="272"/>
      <c r="I877" s="272"/>
      <c r="J877" s="167" t="s">
        <v>296</v>
      </c>
      <c r="K877" s="168">
        <v>9.82</v>
      </c>
      <c r="L877" s="273">
        <v>0</v>
      </c>
      <c r="M877" s="274"/>
      <c r="N877" s="275">
        <f>ROUND(L877*K877,2)</f>
        <v>0</v>
      </c>
      <c r="O877" s="275"/>
      <c r="P877" s="275"/>
      <c r="Q877" s="275"/>
      <c r="R877" s="40"/>
      <c r="T877" s="169" t="s">
        <v>22</v>
      </c>
      <c r="U877" s="47" t="s">
        <v>43</v>
      </c>
      <c r="V877" s="39"/>
      <c r="W877" s="170">
        <f>V877*K877</f>
        <v>0</v>
      </c>
      <c r="X877" s="170">
        <v>1.44E-2</v>
      </c>
      <c r="Y877" s="170">
        <f>X877*K877</f>
        <v>0.14140800000000001</v>
      </c>
      <c r="Z877" s="170">
        <v>0</v>
      </c>
      <c r="AA877" s="171">
        <f>Z877*K877</f>
        <v>0</v>
      </c>
      <c r="AR877" s="22" t="s">
        <v>233</v>
      </c>
      <c r="AT877" s="22" t="s">
        <v>159</v>
      </c>
      <c r="AU877" s="22" t="s">
        <v>99</v>
      </c>
      <c r="AY877" s="22" t="s">
        <v>158</v>
      </c>
      <c r="BE877" s="108">
        <f>IF(U877="základní",N877,0)</f>
        <v>0</v>
      </c>
      <c r="BF877" s="108">
        <f>IF(U877="snížená",N877,0)</f>
        <v>0</v>
      </c>
      <c r="BG877" s="108">
        <f>IF(U877="zákl. přenesená",N877,0)</f>
        <v>0</v>
      </c>
      <c r="BH877" s="108">
        <f>IF(U877="sníž. přenesená",N877,0)</f>
        <v>0</v>
      </c>
      <c r="BI877" s="108">
        <f>IF(U877="nulová",N877,0)</f>
        <v>0</v>
      </c>
      <c r="BJ877" s="22" t="s">
        <v>83</v>
      </c>
      <c r="BK877" s="108">
        <f>ROUND(L877*K877,2)</f>
        <v>0</v>
      </c>
      <c r="BL877" s="22" t="s">
        <v>233</v>
      </c>
      <c r="BM877" s="22" t="s">
        <v>1584</v>
      </c>
    </row>
    <row r="878" spans="2:65" s="10" customFormat="1" ht="16.5" customHeight="1">
      <c r="B878" s="172"/>
      <c r="C878" s="173"/>
      <c r="D878" s="173"/>
      <c r="E878" s="174" t="s">
        <v>22</v>
      </c>
      <c r="F878" s="276" t="s">
        <v>1585</v>
      </c>
      <c r="G878" s="277"/>
      <c r="H878" s="277"/>
      <c r="I878" s="277"/>
      <c r="J878" s="173"/>
      <c r="K878" s="175">
        <v>9.82</v>
      </c>
      <c r="L878" s="173"/>
      <c r="M878" s="173"/>
      <c r="N878" s="173"/>
      <c r="O878" s="173"/>
      <c r="P878" s="173"/>
      <c r="Q878" s="173"/>
      <c r="R878" s="176"/>
      <c r="T878" s="177"/>
      <c r="U878" s="173"/>
      <c r="V878" s="173"/>
      <c r="W878" s="173"/>
      <c r="X878" s="173"/>
      <c r="Y878" s="173"/>
      <c r="Z878" s="173"/>
      <c r="AA878" s="178"/>
      <c r="AT878" s="179" t="s">
        <v>166</v>
      </c>
      <c r="AU878" s="179" t="s">
        <v>99</v>
      </c>
      <c r="AV878" s="10" t="s">
        <v>99</v>
      </c>
      <c r="AW878" s="10" t="s">
        <v>35</v>
      </c>
      <c r="AX878" s="10" t="s">
        <v>83</v>
      </c>
      <c r="AY878" s="179" t="s">
        <v>158</v>
      </c>
    </row>
    <row r="879" spans="2:65" s="1" customFormat="1" ht="25.5" customHeight="1">
      <c r="B879" s="38"/>
      <c r="C879" s="195" t="s">
        <v>1586</v>
      </c>
      <c r="D879" s="195" t="s">
        <v>283</v>
      </c>
      <c r="E879" s="196" t="s">
        <v>1587</v>
      </c>
      <c r="F879" s="286" t="s">
        <v>1588</v>
      </c>
      <c r="G879" s="286"/>
      <c r="H879" s="286"/>
      <c r="I879" s="286"/>
      <c r="J879" s="197" t="s">
        <v>296</v>
      </c>
      <c r="K879" s="198">
        <v>10.4</v>
      </c>
      <c r="L879" s="287">
        <v>0</v>
      </c>
      <c r="M879" s="288"/>
      <c r="N879" s="289">
        <f>ROUND(L879*K879,2)</f>
        <v>0</v>
      </c>
      <c r="O879" s="275"/>
      <c r="P879" s="275"/>
      <c r="Q879" s="275"/>
      <c r="R879" s="40"/>
      <c r="T879" s="169" t="s">
        <v>22</v>
      </c>
      <c r="U879" s="47" t="s">
        <v>43</v>
      </c>
      <c r="V879" s="39"/>
      <c r="W879" s="170">
        <f>V879*K879</f>
        <v>0</v>
      </c>
      <c r="X879" s="170">
        <v>0.13600000000000001</v>
      </c>
      <c r="Y879" s="170">
        <f>X879*K879</f>
        <v>1.4144000000000001</v>
      </c>
      <c r="Z879" s="170">
        <v>0</v>
      </c>
      <c r="AA879" s="171">
        <f>Z879*K879</f>
        <v>0</v>
      </c>
      <c r="AR879" s="22" t="s">
        <v>321</v>
      </c>
      <c r="AT879" s="22" t="s">
        <v>283</v>
      </c>
      <c r="AU879" s="22" t="s">
        <v>99</v>
      </c>
      <c r="AY879" s="22" t="s">
        <v>158</v>
      </c>
      <c r="BE879" s="108">
        <f>IF(U879="základní",N879,0)</f>
        <v>0</v>
      </c>
      <c r="BF879" s="108">
        <f>IF(U879="snížená",N879,0)</f>
        <v>0</v>
      </c>
      <c r="BG879" s="108">
        <f>IF(U879="zákl. přenesená",N879,0)</f>
        <v>0</v>
      </c>
      <c r="BH879" s="108">
        <f>IF(U879="sníž. přenesená",N879,0)</f>
        <v>0</v>
      </c>
      <c r="BI879" s="108">
        <f>IF(U879="nulová",N879,0)</f>
        <v>0</v>
      </c>
      <c r="BJ879" s="22" t="s">
        <v>83</v>
      </c>
      <c r="BK879" s="108">
        <f>ROUND(L879*K879,2)</f>
        <v>0</v>
      </c>
      <c r="BL879" s="22" t="s">
        <v>233</v>
      </c>
      <c r="BM879" s="22" t="s">
        <v>1589</v>
      </c>
    </row>
    <row r="880" spans="2:65" s="1" customFormat="1" ht="25.5" customHeight="1">
      <c r="B880" s="38"/>
      <c r="C880" s="165" t="s">
        <v>1590</v>
      </c>
      <c r="D880" s="165" t="s">
        <v>159</v>
      </c>
      <c r="E880" s="166" t="s">
        <v>1591</v>
      </c>
      <c r="F880" s="272" t="s">
        <v>1592</v>
      </c>
      <c r="G880" s="272"/>
      <c r="H880" s="272"/>
      <c r="I880" s="272"/>
      <c r="J880" s="167" t="s">
        <v>162</v>
      </c>
      <c r="K880" s="168">
        <v>3.5</v>
      </c>
      <c r="L880" s="273">
        <v>0</v>
      </c>
      <c r="M880" s="274"/>
      <c r="N880" s="275">
        <f>ROUND(L880*K880,2)</f>
        <v>0</v>
      </c>
      <c r="O880" s="275"/>
      <c r="P880" s="275"/>
      <c r="Q880" s="275"/>
      <c r="R880" s="40"/>
      <c r="T880" s="169" t="s">
        <v>22</v>
      </c>
      <c r="U880" s="47" t="s">
        <v>43</v>
      </c>
      <c r="V880" s="39"/>
      <c r="W880" s="170">
        <f>V880*K880</f>
        <v>0</v>
      </c>
      <c r="X880" s="170">
        <v>0.04</v>
      </c>
      <c r="Y880" s="170">
        <f>X880*K880</f>
        <v>0.14000000000000001</v>
      </c>
      <c r="Z880" s="170">
        <v>0</v>
      </c>
      <c r="AA880" s="171">
        <f>Z880*K880</f>
        <v>0</v>
      </c>
      <c r="AR880" s="22" t="s">
        <v>233</v>
      </c>
      <c r="AT880" s="22" t="s">
        <v>159</v>
      </c>
      <c r="AU880" s="22" t="s">
        <v>99</v>
      </c>
      <c r="AY880" s="22" t="s">
        <v>158</v>
      </c>
      <c r="BE880" s="108">
        <f>IF(U880="základní",N880,0)</f>
        <v>0</v>
      </c>
      <c r="BF880" s="108">
        <f>IF(U880="snížená",N880,0)</f>
        <v>0</v>
      </c>
      <c r="BG880" s="108">
        <f>IF(U880="zákl. přenesená",N880,0)</f>
        <v>0</v>
      </c>
      <c r="BH880" s="108">
        <f>IF(U880="sníž. přenesená",N880,0)</f>
        <v>0</v>
      </c>
      <c r="BI880" s="108">
        <f>IF(U880="nulová",N880,0)</f>
        <v>0</v>
      </c>
      <c r="BJ880" s="22" t="s">
        <v>83</v>
      </c>
      <c r="BK880" s="108">
        <f>ROUND(L880*K880,2)</f>
        <v>0</v>
      </c>
      <c r="BL880" s="22" t="s">
        <v>233</v>
      </c>
      <c r="BM880" s="22" t="s">
        <v>1593</v>
      </c>
    </row>
    <row r="881" spans="2:65" s="1" customFormat="1" ht="16.5" customHeight="1">
      <c r="B881" s="38"/>
      <c r="C881" s="195" t="s">
        <v>1594</v>
      </c>
      <c r="D881" s="195" t="s">
        <v>283</v>
      </c>
      <c r="E881" s="196" t="s">
        <v>1595</v>
      </c>
      <c r="F881" s="286" t="s">
        <v>1596</v>
      </c>
      <c r="G881" s="286"/>
      <c r="H881" s="286"/>
      <c r="I881" s="286"/>
      <c r="J881" s="197" t="s">
        <v>162</v>
      </c>
      <c r="K881" s="198">
        <v>3.64</v>
      </c>
      <c r="L881" s="287">
        <v>0</v>
      </c>
      <c r="M881" s="288"/>
      <c r="N881" s="289">
        <f>ROUND(L881*K881,2)</f>
        <v>0</v>
      </c>
      <c r="O881" s="275"/>
      <c r="P881" s="275"/>
      <c r="Q881" s="275"/>
      <c r="R881" s="40"/>
      <c r="T881" s="169" t="s">
        <v>22</v>
      </c>
      <c r="U881" s="47" t="s">
        <v>43</v>
      </c>
      <c r="V881" s="39"/>
      <c r="W881" s="170">
        <f>V881*K881</f>
        <v>0</v>
      </c>
      <c r="X881" s="170">
        <v>0.13500000000000001</v>
      </c>
      <c r="Y881" s="170">
        <f>X881*K881</f>
        <v>0.49140000000000006</v>
      </c>
      <c r="Z881" s="170">
        <v>0</v>
      </c>
      <c r="AA881" s="171">
        <f>Z881*K881</f>
        <v>0</v>
      </c>
      <c r="AR881" s="22" t="s">
        <v>321</v>
      </c>
      <c r="AT881" s="22" t="s">
        <v>283</v>
      </c>
      <c r="AU881" s="22" t="s">
        <v>99</v>
      </c>
      <c r="AY881" s="22" t="s">
        <v>158</v>
      </c>
      <c r="BE881" s="108">
        <f>IF(U881="základní",N881,0)</f>
        <v>0</v>
      </c>
      <c r="BF881" s="108">
        <f>IF(U881="snížená",N881,0)</f>
        <v>0</v>
      </c>
      <c r="BG881" s="108">
        <f>IF(U881="zákl. přenesená",N881,0)</f>
        <v>0</v>
      </c>
      <c r="BH881" s="108">
        <f>IF(U881="sníž. přenesená",N881,0)</f>
        <v>0</v>
      </c>
      <c r="BI881" s="108">
        <f>IF(U881="nulová",N881,0)</f>
        <v>0</v>
      </c>
      <c r="BJ881" s="22" t="s">
        <v>83</v>
      </c>
      <c r="BK881" s="108">
        <f>ROUND(L881*K881,2)</f>
        <v>0</v>
      </c>
      <c r="BL881" s="22" t="s">
        <v>233</v>
      </c>
      <c r="BM881" s="22" t="s">
        <v>1597</v>
      </c>
    </row>
    <row r="882" spans="2:65" s="1" customFormat="1" ht="25.5" customHeight="1">
      <c r="B882" s="38"/>
      <c r="C882" s="165" t="s">
        <v>1598</v>
      </c>
      <c r="D882" s="165" t="s">
        <v>159</v>
      </c>
      <c r="E882" s="166" t="s">
        <v>1599</v>
      </c>
      <c r="F882" s="272" t="s">
        <v>1600</v>
      </c>
      <c r="G882" s="272"/>
      <c r="H882" s="272"/>
      <c r="I882" s="272"/>
      <c r="J882" s="167" t="s">
        <v>226</v>
      </c>
      <c r="K882" s="168">
        <v>2.1869999999999998</v>
      </c>
      <c r="L882" s="273">
        <v>0</v>
      </c>
      <c r="M882" s="274"/>
      <c r="N882" s="275">
        <f>ROUND(L882*K882,2)</f>
        <v>0</v>
      </c>
      <c r="O882" s="275"/>
      <c r="P882" s="275"/>
      <c r="Q882" s="275"/>
      <c r="R882" s="40"/>
      <c r="T882" s="169" t="s">
        <v>22</v>
      </c>
      <c r="U882" s="47" t="s">
        <v>43</v>
      </c>
      <c r="V882" s="39"/>
      <c r="W882" s="170">
        <f>V882*K882</f>
        <v>0</v>
      </c>
      <c r="X882" s="170">
        <v>0</v>
      </c>
      <c r="Y882" s="170">
        <f>X882*K882</f>
        <v>0</v>
      </c>
      <c r="Z882" s="170">
        <v>0</v>
      </c>
      <c r="AA882" s="171">
        <f>Z882*K882</f>
        <v>0</v>
      </c>
      <c r="AR882" s="22" t="s">
        <v>233</v>
      </c>
      <c r="AT882" s="22" t="s">
        <v>159</v>
      </c>
      <c r="AU882" s="22" t="s">
        <v>99</v>
      </c>
      <c r="AY882" s="22" t="s">
        <v>158</v>
      </c>
      <c r="BE882" s="108">
        <f>IF(U882="základní",N882,0)</f>
        <v>0</v>
      </c>
      <c r="BF882" s="108">
        <f>IF(U882="snížená",N882,0)</f>
        <v>0</v>
      </c>
      <c r="BG882" s="108">
        <f>IF(U882="zákl. přenesená",N882,0)</f>
        <v>0</v>
      </c>
      <c r="BH882" s="108">
        <f>IF(U882="sníž. přenesená",N882,0)</f>
        <v>0</v>
      </c>
      <c r="BI882" s="108">
        <f>IF(U882="nulová",N882,0)</f>
        <v>0</v>
      </c>
      <c r="BJ882" s="22" t="s">
        <v>83</v>
      </c>
      <c r="BK882" s="108">
        <f>ROUND(L882*K882,2)</f>
        <v>0</v>
      </c>
      <c r="BL882" s="22" t="s">
        <v>233</v>
      </c>
      <c r="BM882" s="22" t="s">
        <v>1601</v>
      </c>
    </row>
    <row r="883" spans="2:65" s="9" customFormat="1" ht="29.85" customHeight="1">
      <c r="B883" s="154"/>
      <c r="C883" s="155"/>
      <c r="D883" s="164" t="s">
        <v>129</v>
      </c>
      <c r="E883" s="164"/>
      <c r="F883" s="164"/>
      <c r="G883" s="164"/>
      <c r="H883" s="164"/>
      <c r="I883" s="164"/>
      <c r="J883" s="164"/>
      <c r="K883" s="164"/>
      <c r="L883" s="164"/>
      <c r="M883" s="164"/>
      <c r="N883" s="297">
        <f>BK883</f>
        <v>0</v>
      </c>
      <c r="O883" s="298"/>
      <c r="P883" s="298"/>
      <c r="Q883" s="298"/>
      <c r="R883" s="157"/>
      <c r="T883" s="158"/>
      <c r="U883" s="155"/>
      <c r="V883" s="155"/>
      <c r="W883" s="159">
        <f>SUM(W884:W890)</f>
        <v>0</v>
      </c>
      <c r="X883" s="155"/>
      <c r="Y883" s="159">
        <f>SUM(Y884:Y890)</f>
        <v>0.216</v>
      </c>
      <c r="Z883" s="155"/>
      <c r="AA883" s="160">
        <f>SUM(AA884:AA890)</f>
        <v>0</v>
      </c>
      <c r="AR883" s="161" t="s">
        <v>99</v>
      </c>
      <c r="AT883" s="162" t="s">
        <v>77</v>
      </c>
      <c r="AU883" s="162" t="s">
        <v>83</v>
      </c>
      <c r="AY883" s="161" t="s">
        <v>158</v>
      </c>
      <c r="BK883" s="163">
        <f>SUM(BK884:BK890)</f>
        <v>0</v>
      </c>
    </row>
    <row r="884" spans="2:65" s="1" customFormat="1" ht="25.5" customHeight="1">
      <c r="B884" s="38"/>
      <c r="C884" s="165" t="s">
        <v>1602</v>
      </c>
      <c r="D884" s="165" t="s">
        <v>159</v>
      </c>
      <c r="E884" s="166" t="s">
        <v>1603</v>
      </c>
      <c r="F884" s="272" t="s">
        <v>1604</v>
      </c>
      <c r="G884" s="272"/>
      <c r="H884" s="272"/>
      <c r="I884" s="272"/>
      <c r="J884" s="167" t="s">
        <v>162</v>
      </c>
      <c r="K884" s="168">
        <v>7.5</v>
      </c>
      <c r="L884" s="273">
        <v>0</v>
      </c>
      <c r="M884" s="274"/>
      <c r="N884" s="275">
        <f>ROUND(L884*K884,2)</f>
        <v>0</v>
      </c>
      <c r="O884" s="275"/>
      <c r="P884" s="275"/>
      <c r="Q884" s="275"/>
      <c r="R884" s="40"/>
      <c r="T884" s="169" t="s">
        <v>22</v>
      </c>
      <c r="U884" s="47" t="s">
        <v>43</v>
      </c>
      <c r="V884" s="39"/>
      <c r="W884" s="170">
        <f>V884*K884</f>
        <v>0</v>
      </c>
      <c r="X884" s="170">
        <v>2.4E-2</v>
      </c>
      <c r="Y884" s="170">
        <f>X884*K884</f>
        <v>0.18</v>
      </c>
      <c r="Z884" s="170">
        <v>0</v>
      </c>
      <c r="AA884" s="171">
        <f>Z884*K884</f>
        <v>0</v>
      </c>
      <c r="AR884" s="22" t="s">
        <v>233</v>
      </c>
      <c r="AT884" s="22" t="s">
        <v>159</v>
      </c>
      <c r="AU884" s="22" t="s">
        <v>99</v>
      </c>
      <c r="AY884" s="22" t="s">
        <v>158</v>
      </c>
      <c r="BE884" s="108">
        <f>IF(U884="základní",N884,0)</f>
        <v>0</v>
      </c>
      <c r="BF884" s="108">
        <f>IF(U884="snížená",N884,0)</f>
        <v>0</v>
      </c>
      <c r="BG884" s="108">
        <f>IF(U884="zákl. přenesená",N884,0)</f>
        <v>0</v>
      </c>
      <c r="BH884" s="108">
        <f>IF(U884="sníž. přenesená",N884,0)</f>
        <v>0</v>
      </c>
      <c r="BI884" s="108">
        <f>IF(U884="nulová",N884,0)</f>
        <v>0</v>
      </c>
      <c r="BJ884" s="22" t="s">
        <v>83</v>
      </c>
      <c r="BK884" s="108">
        <f>ROUND(L884*K884,2)</f>
        <v>0</v>
      </c>
      <c r="BL884" s="22" t="s">
        <v>233</v>
      </c>
      <c r="BM884" s="22" t="s">
        <v>1605</v>
      </c>
    </row>
    <row r="885" spans="2:65" s="12" customFormat="1" ht="16.5" customHeight="1">
      <c r="B885" s="188"/>
      <c r="C885" s="189"/>
      <c r="D885" s="189"/>
      <c r="E885" s="190" t="s">
        <v>22</v>
      </c>
      <c r="F885" s="282" t="s">
        <v>1606</v>
      </c>
      <c r="G885" s="283"/>
      <c r="H885" s="283"/>
      <c r="I885" s="283"/>
      <c r="J885" s="189"/>
      <c r="K885" s="190" t="s">
        <v>22</v>
      </c>
      <c r="L885" s="189"/>
      <c r="M885" s="189"/>
      <c r="N885" s="189"/>
      <c r="O885" s="189"/>
      <c r="P885" s="189"/>
      <c r="Q885" s="189"/>
      <c r="R885" s="191"/>
      <c r="T885" s="192"/>
      <c r="U885" s="189"/>
      <c r="V885" s="189"/>
      <c r="W885" s="189"/>
      <c r="X885" s="189"/>
      <c r="Y885" s="189"/>
      <c r="Z885" s="189"/>
      <c r="AA885" s="193"/>
      <c r="AT885" s="194" t="s">
        <v>166</v>
      </c>
      <c r="AU885" s="194" t="s">
        <v>99</v>
      </c>
      <c r="AV885" s="12" t="s">
        <v>83</v>
      </c>
      <c r="AW885" s="12" t="s">
        <v>35</v>
      </c>
      <c r="AX885" s="12" t="s">
        <v>78</v>
      </c>
      <c r="AY885" s="194" t="s">
        <v>158</v>
      </c>
    </row>
    <row r="886" spans="2:65" s="10" customFormat="1" ht="16.5" customHeight="1">
      <c r="B886" s="172"/>
      <c r="C886" s="173"/>
      <c r="D886" s="173"/>
      <c r="E886" s="174" t="s">
        <v>22</v>
      </c>
      <c r="F886" s="278" t="s">
        <v>1607</v>
      </c>
      <c r="G886" s="279"/>
      <c r="H886" s="279"/>
      <c r="I886" s="279"/>
      <c r="J886" s="173"/>
      <c r="K886" s="175">
        <v>7.5</v>
      </c>
      <c r="L886" s="173"/>
      <c r="M886" s="173"/>
      <c r="N886" s="173"/>
      <c r="O886" s="173"/>
      <c r="P886" s="173"/>
      <c r="Q886" s="173"/>
      <c r="R886" s="176"/>
      <c r="T886" s="177"/>
      <c r="U886" s="173"/>
      <c r="V886" s="173"/>
      <c r="W886" s="173"/>
      <c r="X886" s="173"/>
      <c r="Y886" s="173"/>
      <c r="Z886" s="173"/>
      <c r="AA886" s="178"/>
      <c r="AT886" s="179" t="s">
        <v>166</v>
      </c>
      <c r="AU886" s="179" t="s">
        <v>99</v>
      </c>
      <c r="AV886" s="10" t="s">
        <v>99</v>
      </c>
      <c r="AW886" s="10" t="s">
        <v>35</v>
      </c>
      <c r="AX886" s="10" t="s">
        <v>83</v>
      </c>
      <c r="AY886" s="179" t="s">
        <v>158</v>
      </c>
    </row>
    <row r="887" spans="2:65" s="1" customFormat="1" ht="25.5" customHeight="1">
      <c r="B887" s="38"/>
      <c r="C887" s="165" t="s">
        <v>1608</v>
      </c>
      <c r="D887" s="165" t="s">
        <v>159</v>
      </c>
      <c r="E887" s="166" t="s">
        <v>1609</v>
      </c>
      <c r="F887" s="272" t="s">
        <v>1610</v>
      </c>
      <c r="G887" s="272"/>
      <c r="H887" s="272"/>
      <c r="I887" s="272"/>
      <c r="J887" s="167" t="s">
        <v>162</v>
      </c>
      <c r="K887" s="168">
        <v>7.5</v>
      </c>
      <c r="L887" s="273">
        <v>0</v>
      </c>
      <c r="M887" s="274"/>
      <c r="N887" s="275">
        <f>ROUND(L887*K887,2)</f>
        <v>0</v>
      </c>
      <c r="O887" s="275"/>
      <c r="P887" s="275"/>
      <c r="Q887" s="275"/>
      <c r="R887" s="40"/>
      <c r="T887" s="169" t="s">
        <v>22</v>
      </c>
      <c r="U887" s="47" t="s">
        <v>43</v>
      </c>
      <c r="V887" s="39"/>
      <c r="W887" s="170">
        <f>V887*K887</f>
        <v>0</v>
      </c>
      <c r="X887" s="170">
        <v>4.7999999999999996E-3</v>
      </c>
      <c r="Y887" s="170">
        <f>X887*K887</f>
        <v>3.5999999999999997E-2</v>
      </c>
      <c r="Z887" s="170">
        <v>0</v>
      </c>
      <c r="AA887" s="171">
        <f>Z887*K887</f>
        <v>0</v>
      </c>
      <c r="AR887" s="22" t="s">
        <v>233</v>
      </c>
      <c r="AT887" s="22" t="s">
        <v>159</v>
      </c>
      <c r="AU887" s="22" t="s">
        <v>99</v>
      </c>
      <c r="AY887" s="22" t="s">
        <v>158</v>
      </c>
      <c r="BE887" s="108">
        <f>IF(U887="základní",N887,0)</f>
        <v>0</v>
      </c>
      <c r="BF887" s="108">
        <f>IF(U887="snížená",N887,0)</f>
        <v>0</v>
      </c>
      <c r="BG887" s="108">
        <f>IF(U887="zákl. přenesená",N887,0)</f>
        <v>0</v>
      </c>
      <c r="BH887" s="108">
        <f>IF(U887="sníž. přenesená",N887,0)</f>
        <v>0</v>
      </c>
      <c r="BI887" s="108">
        <f>IF(U887="nulová",N887,0)</f>
        <v>0</v>
      </c>
      <c r="BJ887" s="22" t="s">
        <v>83</v>
      </c>
      <c r="BK887" s="108">
        <f>ROUND(L887*K887,2)</f>
        <v>0</v>
      </c>
      <c r="BL887" s="22" t="s">
        <v>233</v>
      </c>
      <c r="BM887" s="22" t="s">
        <v>1611</v>
      </c>
    </row>
    <row r="888" spans="2:65" s="12" customFormat="1" ht="16.5" customHeight="1">
      <c r="B888" s="188"/>
      <c r="C888" s="189"/>
      <c r="D888" s="189"/>
      <c r="E888" s="190" t="s">
        <v>22</v>
      </c>
      <c r="F888" s="282" t="s">
        <v>1606</v>
      </c>
      <c r="G888" s="283"/>
      <c r="H888" s="283"/>
      <c r="I888" s="283"/>
      <c r="J888" s="189"/>
      <c r="K888" s="190" t="s">
        <v>22</v>
      </c>
      <c r="L888" s="189"/>
      <c r="M888" s="189"/>
      <c r="N888" s="189"/>
      <c r="O888" s="189"/>
      <c r="P888" s="189"/>
      <c r="Q888" s="189"/>
      <c r="R888" s="191"/>
      <c r="T888" s="192"/>
      <c r="U888" s="189"/>
      <c r="V888" s="189"/>
      <c r="W888" s="189"/>
      <c r="X888" s="189"/>
      <c r="Y888" s="189"/>
      <c r="Z888" s="189"/>
      <c r="AA888" s="193"/>
      <c r="AT888" s="194" t="s">
        <v>166</v>
      </c>
      <c r="AU888" s="194" t="s">
        <v>99</v>
      </c>
      <c r="AV888" s="12" t="s">
        <v>83</v>
      </c>
      <c r="AW888" s="12" t="s">
        <v>35</v>
      </c>
      <c r="AX888" s="12" t="s">
        <v>78</v>
      </c>
      <c r="AY888" s="194" t="s">
        <v>158</v>
      </c>
    </row>
    <row r="889" spans="2:65" s="10" customFormat="1" ht="16.5" customHeight="1">
      <c r="B889" s="172"/>
      <c r="C889" s="173"/>
      <c r="D889" s="173"/>
      <c r="E889" s="174" t="s">
        <v>22</v>
      </c>
      <c r="F889" s="278" t="s">
        <v>1607</v>
      </c>
      <c r="G889" s="279"/>
      <c r="H889" s="279"/>
      <c r="I889" s="279"/>
      <c r="J889" s="173"/>
      <c r="K889" s="175">
        <v>7.5</v>
      </c>
      <c r="L889" s="173"/>
      <c r="M889" s="173"/>
      <c r="N889" s="173"/>
      <c r="O889" s="173"/>
      <c r="P889" s="173"/>
      <c r="Q889" s="173"/>
      <c r="R889" s="176"/>
      <c r="T889" s="177"/>
      <c r="U889" s="173"/>
      <c r="V889" s="173"/>
      <c r="W889" s="173"/>
      <c r="X889" s="173"/>
      <c r="Y889" s="173"/>
      <c r="Z889" s="173"/>
      <c r="AA889" s="178"/>
      <c r="AT889" s="179" t="s">
        <v>166</v>
      </c>
      <c r="AU889" s="179" t="s">
        <v>99</v>
      </c>
      <c r="AV889" s="10" t="s">
        <v>99</v>
      </c>
      <c r="AW889" s="10" t="s">
        <v>35</v>
      </c>
      <c r="AX889" s="10" t="s">
        <v>83</v>
      </c>
      <c r="AY889" s="179" t="s">
        <v>158</v>
      </c>
    </row>
    <row r="890" spans="2:65" s="1" customFormat="1" ht="25.5" customHeight="1">
      <c r="B890" s="38"/>
      <c r="C890" s="165" t="s">
        <v>1612</v>
      </c>
      <c r="D890" s="165" t="s">
        <v>159</v>
      </c>
      <c r="E890" s="166" t="s">
        <v>1613</v>
      </c>
      <c r="F890" s="272" t="s">
        <v>1614</v>
      </c>
      <c r="G890" s="272"/>
      <c r="H890" s="272"/>
      <c r="I890" s="272"/>
      <c r="J890" s="167" t="s">
        <v>226</v>
      </c>
      <c r="K890" s="168">
        <v>0.216</v>
      </c>
      <c r="L890" s="273">
        <v>0</v>
      </c>
      <c r="M890" s="274"/>
      <c r="N890" s="275">
        <f>ROUND(L890*K890,2)</f>
        <v>0</v>
      </c>
      <c r="O890" s="275"/>
      <c r="P890" s="275"/>
      <c r="Q890" s="275"/>
      <c r="R890" s="40"/>
      <c r="T890" s="169" t="s">
        <v>22</v>
      </c>
      <c r="U890" s="47" t="s">
        <v>43</v>
      </c>
      <c r="V890" s="39"/>
      <c r="W890" s="170">
        <f>V890*K890</f>
        <v>0</v>
      </c>
      <c r="X890" s="170">
        <v>0</v>
      </c>
      <c r="Y890" s="170">
        <f>X890*K890</f>
        <v>0</v>
      </c>
      <c r="Z890" s="170">
        <v>0</v>
      </c>
      <c r="AA890" s="171">
        <f>Z890*K890</f>
        <v>0</v>
      </c>
      <c r="AR890" s="22" t="s">
        <v>233</v>
      </c>
      <c r="AT890" s="22" t="s">
        <v>159</v>
      </c>
      <c r="AU890" s="22" t="s">
        <v>99</v>
      </c>
      <c r="AY890" s="22" t="s">
        <v>158</v>
      </c>
      <c r="BE890" s="108">
        <f>IF(U890="základní",N890,0)</f>
        <v>0</v>
      </c>
      <c r="BF890" s="108">
        <f>IF(U890="snížená",N890,0)</f>
        <v>0</v>
      </c>
      <c r="BG890" s="108">
        <f>IF(U890="zákl. přenesená",N890,0)</f>
        <v>0</v>
      </c>
      <c r="BH890" s="108">
        <f>IF(U890="sníž. přenesená",N890,0)</f>
        <v>0</v>
      </c>
      <c r="BI890" s="108">
        <f>IF(U890="nulová",N890,0)</f>
        <v>0</v>
      </c>
      <c r="BJ890" s="22" t="s">
        <v>83</v>
      </c>
      <c r="BK890" s="108">
        <f>ROUND(L890*K890,2)</f>
        <v>0</v>
      </c>
      <c r="BL890" s="22" t="s">
        <v>233</v>
      </c>
      <c r="BM890" s="22" t="s">
        <v>1615</v>
      </c>
    </row>
    <row r="891" spans="2:65" s="9" customFormat="1" ht="29.85" customHeight="1">
      <c r="B891" s="154"/>
      <c r="C891" s="155"/>
      <c r="D891" s="164" t="s">
        <v>130</v>
      </c>
      <c r="E891" s="164"/>
      <c r="F891" s="164"/>
      <c r="G891" s="164"/>
      <c r="H891" s="164"/>
      <c r="I891" s="164"/>
      <c r="J891" s="164"/>
      <c r="K891" s="164"/>
      <c r="L891" s="164"/>
      <c r="M891" s="164"/>
      <c r="N891" s="297">
        <f>BK891</f>
        <v>0</v>
      </c>
      <c r="O891" s="298"/>
      <c r="P891" s="298"/>
      <c r="Q891" s="298"/>
      <c r="R891" s="157"/>
      <c r="T891" s="158"/>
      <c r="U891" s="155"/>
      <c r="V891" s="155"/>
      <c r="W891" s="159">
        <f>SUM(W892:W898)</f>
        <v>0</v>
      </c>
      <c r="X891" s="155"/>
      <c r="Y891" s="159">
        <f>SUM(Y892:Y898)</f>
        <v>6.687869000000001</v>
      </c>
      <c r="Z891" s="155"/>
      <c r="AA891" s="160">
        <f>SUM(AA892:AA898)</f>
        <v>0</v>
      </c>
      <c r="AR891" s="161" t="s">
        <v>99</v>
      </c>
      <c r="AT891" s="162" t="s">
        <v>77</v>
      </c>
      <c r="AU891" s="162" t="s">
        <v>83</v>
      </c>
      <c r="AY891" s="161" t="s">
        <v>158</v>
      </c>
      <c r="BK891" s="163">
        <f>SUM(BK892:BK898)</f>
        <v>0</v>
      </c>
    </row>
    <row r="892" spans="2:65" s="1" customFormat="1" ht="51" customHeight="1">
      <c r="B892" s="38"/>
      <c r="C892" s="165" t="s">
        <v>1616</v>
      </c>
      <c r="D892" s="165" t="s">
        <v>159</v>
      </c>
      <c r="E892" s="166" t="s">
        <v>1617</v>
      </c>
      <c r="F892" s="272" t="s">
        <v>1618</v>
      </c>
      <c r="G892" s="272"/>
      <c r="H892" s="272"/>
      <c r="I892" s="272"/>
      <c r="J892" s="167" t="s">
        <v>162</v>
      </c>
      <c r="K892" s="168">
        <v>41</v>
      </c>
      <c r="L892" s="273">
        <v>0</v>
      </c>
      <c r="M892" s="274"/>
      <c r="N892" s="275">
        <f>ROUND(L892*K892,2)</f>
        <v>0</v>
      </c>
      <c r="O892" s="275"/>
      <c r="P892" s="275"/>
      <c r="Q892" s="275"/>
      <c r="R892" s="40"/>
      <c r="T892" s="169" t="s">
        <v>22</v>
      </c>
      <c r="U892" s="47" t="s">
        <v>43</v>
      </c>
      <c r="V892" s="39"/>
      <c r="W892" s="170">
        <f>V892*K892</f>
        <v>0</v>
      </c>
      <c r="X892" s="170">
        <v>1.0500000000000001E-2</v>
      </c>
      <c r="Y892" s="170">
        <f>X892*K892</f>
        <v>0.43050000000000005</v>
      </c>
      <c r="Z892" s="170">
        <v>0</v>
      </c>
      <c r="AA892" s="171">
        <f>Z892*K892</f>
        <v>0</v>
      </c>
      <c r="AR892" s="22" t="s">
        <v>233</v>
      </c>
      <c r="AT892" s="22" t="s">
        <v>159</v>
      </c>
      <c r="AU892" s="22" t="s">
        <v>99</v>
      </c>
      <c r="AY892" s="22" t="s">
        <v>158</v>
      </c>
      <c r="BE892" s="108">
        <f>IF(U892="základní",N892,0)</f>
        <v>0</v>
      </c>
      <c r="BF892" s="108">
        <f>IF(U892="snížená",N892,0)</f>
        <v>0</v>
      </c>
      <c r="BG892" s="108">
        <f>IF(U892="zákl. přenesená",N892,0)</f>
        <v>0</v>
      </c>
      <c r="BH892" s="108">
        <f>IF(U892="sníž. přenesená",N892,0)</f>
        <v>0</v>
      </c>
      <c r="BI892" s="108">
        <f>IF(U892="nulová",N892,0)</f>
        <v>0</v>
      </c>
      <c r="BJ892" s="22" t="s">
        <v>83</v>
      </c>
      <c r="BK892" s="108">
        <f>ROUND(L892*K892,2)</f>
        <v>0</v>
      </c>
      <c r="BL892" s="22" t="s">
        <v>233</v>
      </c>
      <c r="BM892" s="22" t="s">
        <v>1619</v>
      </c>
    </row>
    <row r="893" spans="2:65" s="1" customFormat="1" ht="25.5" customHeight="1">
      <c r="B893" s="38"/>
      <c r="C893" s="195" t="s">
        <v>1620</v>
      </c>
      <c r="D893" s="195" t="s">
        <v>283</v>
      </c>
      <c r="E893" s="196" t="s">
        <v>1621</v>
      </c>
      <c r="F893" s="286" t="s">
        <v>1622</v>
      </c>
      <c r="G893" s="286"/>
      <c r="H893" s="286"/>
      <c r="I893" s="286"/>
      <c r="J893" s="197" t="s">
        <v>162</v>
      </c>
      <c r="K893" s="198">
        <v>43.05</v>
      </c>
      <c r="L893" s="287">
        <v>0</v>
      </c>
      <c r="M893" s="288"/>
      <c r="N893" s="289">
        <f>ROUND(L893*K893,2)</f>
        <v>0</v>
      </c>
      <c r="O893" s="275"/>
      <c r="P893" s="275"/>
      <c r="Q893" s="275"/>
      <c r="R893" s="40"/>
      <c r="T893" s="169" t="s">
        <v>22</v>
      </c>
      <c r="U893" s="47" t="s">
        <v>43</v>
      </c>
      <c r="V893" s="39"/>
      <c r="W893" s="170">
        <f>V893*K893</f>
        <v>0</v>
      </c>
      <c r="X893" s="170">
        <v>0.13600000000000001</v>
      </c>
      <c r="Y893" s="170">
        <f>X893*K893</f>
        <v>5.8548</v>
      </c>
      <c r="Z893" s="170">
        <v>0</v>
      </c>
      <c r="AA893" s="171">
        <f>Z893*K893</f>
        <v>0</v>
      </c>
      <c r="AR893" s="22" t="s">
        <v>321</v>
      </c>
      <c r="AT893" s="22" t="s">
        <v>283</v>
      </c>
      <c r="AU893" s="22" t="s">
        <v>99</v>
      </c>
      <c r="AY893" s="22" t="s">
        <v>158</v>
      </c>
      <c r="BE893" s="108">
        <f>IF(U893="základní",N893,0)</f>
        <v>0</v>
      </c>
      <c r="BF893" s="108">
        <f>IF(U893="snížená",N893,0)</f>
        <v>0</v>
      </c>
      <c r="BG893" s="108">
        <f>IF(U893="zákl. přenesená",N893,0)</f>
        <v>0</v>
      </c>
      <c r="BH893" s="108">
        <f>IF(U893="sníž. přenesená",N893,0)</f>
        <v>0</v>
      </c>
      <c r="BI893" s="108">
        <f>IF(U893="nulová",N893,0)</f>
        <v>0</v>
      </c>
      <c r="BJ893" s="22" t="s">
        <v>83</v>
      </c>
      <c r="BK893" s="108">
        <f>ROUND(L893*K893,2)</f>
        <v>0</v>
      </c>
      <c r="BL893" s="22" t="s">
        <v>233</v>
      </c>
      <c r="BM893" s="22" t="s">
        <v>1623</v>
      </c>
    </row>
    <row r="894" spans="2:65" s="1" customFormat="1" ht="38.25" customHeight="1">
      <c r="B894" s="38"/>
      <c r="C894" s="165" t="s">
        <v>1624</v>
      </c>
      <c r="D894" s="165" t="s">
        <v>159</v>
      </c>
      <c r="E894" s="166" t="s">
        <v>1625</v>
      </c>
      <c r="F894" s="272" t="s">
        <v>1626</v>
      </c>
      <c r="G894" s="272"/>
      <c r="H894" s="272"/>
      <c r="I894" s="272"/>
      <c r="J894" s="167" t="s">
        <v>162</v>
      </c>
      <c r="K894" s="168">
        <v>41</v>
      </c>
      <c r="L894" s="273">
        <v>0</v>
      </c>
      <c r="M894" s="274"/>
      <c r="N894" s="275">
        <f>ROUND(L894*K894,2)</f>
        <v>0</v>
      </c>
      <c r="O894" s="275"/>
      <c r="P894" s="275"/>
      <c r="Q894" s="275"/>
      <c r="R894" s="40"/>
      <c r="T894" s="169" t="s">
        <v>22</v>
      </c>
      <c r="U894" s="47" t="s">
        <v>43</v>
      </c>
      <c r="V894" s="39"/>
      <c r="W894" s="170">
        <f>V894*K894</f>
        <v>0</v>
      </c>
      <c r="X894" s="170">
        <v>3.0100000000000001E-3</v>
      </c>
      <c r="Y894" s="170">
        <f>X894*K894</f>
        <v>0.12341000000000001</v>
      </c>
      <c r="Z894" s="170">
        <v>0</v>
      </c>
      <c r="AA894" s="171">
        <f>Z894*K894</f>
        <v>0</v>
      </c>
      <c r="AR894" s="22" t="s">
        <v>233</v>
      </c>
      <c r="AT894" s="22" t="s">
        <v>159</v>
      </c>
      <c r="AU894" s="22" t="s">
        <v>99</v>
      </c>
      <c r="AY894" s="22" t="s">
        <v>158</v>
      </c>
      <c r="BE894" s="108">
        <f>IF(U894="základní",N894,0)</f>
        <v>0</v>
      </c>
      <c r="BF894" s="108">
        <f>IF(U894="snížená",N894,0)</f>
        <v>0</v>
      </c>
      <c r="BG894" s="108">
        <f>IF(U894="zákl. přenesená",N894,0)</f>
        <v>0</v>
      </c>
      <c r="BH894" s="108">
        <f>IF(U894="sníž. přenesená",N894,0)</f>
        <v>0</v>
      </c>
      <c r="BI894" s="108">
        <f>IF(U894="nulová",N894,0)</f>
        <v>0</v>
      </c>
      <c r="BJ894" s="22" t="s">
        <v>83</v>
      </c>
      <c r="BK894" s="108">
        <f>ROUND(L894*K894,2)</f>
        <v>0</v>
      </c>
      <c r="BL894" s="22" t="s">
        <v>233</v>
      </c>
      <c r="BM894" s="22" t="s">
        <v>1627</v>
      </c>
    </row>
    <row r="895" spans="2:65" s="1" customFormat="1" ht="38.25" customHeight="1">
      <c r="B895" s="38"/>
      <c r="C895" s="165" t="s">
        <v>1628</v>
      </c>
      <c r="D895" s="165" t="s">
        <v>159</v>
      </c>
      <c r="E895" s="166" t="s">
        <v>1629</v>
      </c>
      <c r="F895" s="272" t="s">
        <v>1630</v>
      </c>
      <c r="G895" s="272"/>
      <c r="H895" s="272"/>
      <c r="I895" s="272"/>
      <c r="J895" s="167" t="s">
        <v>162</v>
      </c>
      <c r="K895" s="168">
        <v>0.53</v>
      </c>
      <c r="L895" s="273">
        <v>0</v>
      </c>
      <c r="M895" s="274"/>
      <c r="N895" s="275">
        <f>ROUND(L895*K895,2)</f>
        <v>0</v>
      </c>
      <c r="O895" s="275"/>
      <c r="P895" s="275"/>
      <c r="Q895" s="275"/>
      <c r="R895" s="40"/>
      <c r="T895" s="169" t="s">
        <v>22</v>
      </c>
      <c r="U895" s="47" t="s">
        <v>43</v>
      </c>
      <c r="V895" s="39"/>
      <c r="W895" s="170">
        <f>V895*K895</f>
        <v>0</v>
      </c>
      <c r="X895" s="170">
        <v>4.53E-2</v>
      </c>
      <c r="Y895" s="170">
        <f>X895*K895</f>
        <v>2.4009000000000003E-2</v>
      </c>
      <c r="Z895" s="170">
        <v>0</v>
      </c>
      <c r="AA895" s="171">
        <f>Z895*K895</f>
        <v>0</v>
      </c>
      <c r="AR895" s="22" t="s">
        <v>233</v>
      </c>
      <c r="AT895" s="22" t="s">
        <v>159</v>
      </c>
      <c r="AU895" s="22" t="s">
        <v>99</v>
      </c>
      <c r="AY895" s="22" t="s">
        <v>158</v>
      </c>
      <c r="BE895" s="108">
        <f>IF(U895="základní",N895,0)</f>
        <v>0</v>
      </c>
      <c r="BF895" s="108">
        <f>IF(U895="snížená",N895,0)</f>
        <v>0</v>
      </c>
      <c r="BG895" s="108">
        <f>IF(U895="zákl. přenesená",N895,0)</f>
        <v>0</v>
      </c>
      <c r="BH895" s="108">
        <f>IF(U895="sníž. přenesená",N895,0)</f>
        <v>0</v>
      </c>
      <c r="BI895" s="108">
        <f>IF(U895="nulová",N895,0)</f>
        <v>0</v>
      </c>
      <c r="BJ895" s="22" t="s">
        <v>83</v>
      </c>
      <c r="BK895" s="108">
        <f>ROUND(L895*K895,2)</f>
        <v>0</v>
      </c>
      <c r="BL895" s="22" t="s">
        <v>233</v>
      </c>
      <c r="BM895" s="22" t="s">
        <v>1631</v>
      </c>
    </row>
    <row r="896" spans="2:65" s="10" customFormat="1" ht="16.5" customHeight="1">
      <c r="B896" s="172"/>
      <c r="C896" s="173"/>
      <c r="D896" s="173"/>
      <c r="E896" s="174" t="s">
        <v>22</v>
      </c>
      <c r="F896" s="276" t="s">
        <v>1632</v>
      </c>
      <c r="G896" s="277"/>
      <c r="H896" s="277"/>
      <c r="I896" s="277"/>
      <c r="J896" s="173"/>
      <c r="K896" s="175">
        <v>0.53</v>
      </c>
      <c r="L896" s="173"/>
      <c r="M896" s="173"/>
      <c r="N896" s="173"/>
      <c r="O896" s="173"/>
      <c r="P896" s="173"/>
      <c r="Q896" s="173"/>
      <c r="R896" s="176"/>
      <c r="T896" s="177"/>
      <c r="U896" s="173"/>
      <c r="V896" s="173"/>
      <c r="W896" s="173"/>
      <c r="X896" s="173"/>
      <c r="Y896" s="173"/>
      <c r="Z896" s="173"/>
      <c r="AA896" s="178"/>
      <c r="AT896" s="179" t="s">
        <v>166</v>
      </c>
      <c r="AU896" s="179" t="s">
        <v>99</v>
      </c>
      <c r="AV896" s="10" t="s">
        <v>99</v>
      </c>
      <c r="AW896" s="10" t="s">
        <v>35</v>
      </c>
      <c r="AX896" s="10" t="s">
        <v>83</v>
      </c>
      <c r="AY896" s="179" t="s">
        <v>158</v>
      </c>
    </row>
    <row r="897" spans="2:65" s="1" customFormat="1" ht="25.5" customHeight="1">
      <c r="B897" s="38"/>
      <c r="C897" s="195" t="s">
        <v>1633</v>
      </c>
      <c r="D897" s="195" t="s">
        <v>283</v>
      </c>
      <c r="E897" s="196" t="s">
        <v>1634</v>
      </c>
      <c r="F897" s="286" t="s">
        <v>1635</v>
      </c>
      <c r="G897" s="286"/>
      <c r="H897" s="286"/>
      <c r="I897" s="286"/>
      <c r="J897" s="197" t="s">
        <v>252</v>
      </c>
      <c r="K897" s="198">
        <v>3.15</v>
      </c>
      <c r="L897" s="287">
        <v>0</v>
      </c>
      <c r="M897" s="288"/>
      <c r="N897" s="289">
        <f>ROUND(L897*K897,2)</f>
        <v>0</v>
      </c>
      <c r="O897" s="275"/>
      <c r="P897" s="275"/>
      <c r="Q897" s="275"/>
      <c r="R897" s="40"/>
      <c r="T897" s="169" t="s">
        <v>22</v>
      </c>
      <c r="U897" s="47" t="s">
        <v>43</v>
      </c>
      <c r="V897" s="39"/>
      <c r="W897" s="170">
        <f>V897*K897</f>
        <v>0</v>
      </c>
      <c r="X897" s="170">
        <v>8.1000000000000003E-2</v>
      </c>
      <c r="Y897" s="170">
        <f>X897*K897</f>
        <v>0.25514999999999999</v>
      </c>
      <c r="Z897" s="170">
        <v>0</v>
      </c>
      <c r="AA897" s="171">
        <f>Z897*K897</f>
        <v>0</v>
      </c>
      <c r="AR897" s="22" t="s">
        <v>321</v>
      </c>
      <c r="AT897" s="22" t="s">
        <v>283</v>
      </c>
      <c r="AU897" s="22" t="s">
        <v>99</v>
      </c>
      <c r="AY897" s="22" t="s">
        <v>158</v>
      </c>
      <c r="BE897" s="108">
        <f>IF(U897="základní",N897,0)</f>
        <v>0</v>
      </c>
      <c r="BF897" s="108">
        <f>IF(U897="snížená",N897,0)</f>
        <v>0</v>
      </c>
      <c r="BG897" s="108">
        <f>IF(U897="zákl. přenesená",N897,0)</f>
        <v>0</v>
      </c>
      <c r="BH897" s="108">
        <f>IF(U897="sníž. přenesená",N897,0)</f>
        <v>0</v>
      </c>
      <c r="BI897" s="108">
        <f>IF(U897="nulová",N897,0)</f>
        <v>0</v>
      </c>
      <c r="BJ897" s="22" t="s">
        <v>83</v>
      </c>
      <c r="BK897" s="108">
        <f>ROUND(L897*K897,2)</f>
        <v>0</v>
      </c>
      <c r="BL897" s="22" t="s">
        <v>233</v>
      </c>
      <c r="BM897" s="22" t="s">
        <v>1636</v>
      </c>
    </row>
    <row r="898" spans="2:65" s="1" customFormat="1" ht="25.5" customHeight="1">
      <c r="B898" s="38"/>
      <c r="C898" s="165" t="s">
        <v>1637</v>
      </c>
      <c r="D898" s="165" t="s">
        <v>159</v>
      </c>
      <c r="E898" s="166" t="s">
        <v>1638</v>
      </c>
      <c r="F898" s="272" t="s">
        <v>1639</v>
      </c>
      <c r="G898" s="272"/>
      <c r="H898" s="272"/>
      <c r="I898" s="272"/>
      <c r="J898" s="167" t="s">
        <v>226</v>
      </c>
      <c r="K898" s="168">
        <v>6.6879999999999997</v>
      </c>
      <c r="L898" s="273">
        <v>0</v>
      </c>
      <c r="M898" s="274"/>
      <c r="N898" s="275">
        <f>ROUND(L898*K898,2)</f>
        <v>0</v>
      </c>
      <c r="O898" s="275"/>
      <c r="P898" s="275"/>
      <c r="Q898" s="275"/>
      <c r="R898" s="40"/>
      <c r="T898" s="169" t="s">
        <v>22</v>
      </c>
      <c r="U898" s="47" t="s">
        <v>43</v>
      </c>
      <c r="V898" s="39"/>
      <c r="W898" s="170">
        <f>V898*K898</f>
        <v>0</v>
      </c>
      <c r="X898" s="170">
        <v>0</v>
      </c>
      <c r="Y898" s="170">
        <f>X898*K898</f>
        <v>0</v>
      </c>
      <c r="Z898" s="170">
        <v>0</v>
      </c>
      <c r="AA898" s="171">
        <f>Z898*K898</f>
        <v>0</v>
      </c>
      <c r="AR898" s="22" t="s">
        <v>233</v>
      </c>
      <c r="AT898" s="22" t="s">
        <v>159</v>
      </c>
      <c r="AU898" s="22" t="s">
        <v>99</v>
      </c>
      <c r="AY898" s="22" t="s">
        <v>158</v>
      </c>
      <c r="BE898" s="108">
        <f>IF(U898="základní",N898,0)</f>
        <v>0</v>
      </c>
      <c r="BF898" s="108">
        <f>IF(U898="snížená",N898,0)</f>
        <v>0</v>
      </c>
      <c r="BG898" s="108">
        <f>IF(U898="zákl. přenesená",N898,0)</f>
        <v>0</v>
      </c>
      <c r="BH898" s="108">
        <f>IF(U898="sníž. přenesená",N898,0)</f>
        <v>0</v>
      </c>
      <c r="BI898" s="108">
        <f>IF(U898="nulová",N898,0)</f>
        <v>0</v>
      </c>
      <c r="BJ898" s="22" t="s">
        <v>83</v>
      </c>
      <c r="BK898" s="108">
        <f>ROUND(L898*K898,2)</f>
        <v>0</v>
      </c>
      <c r="BL898" s="22" t="s">
        <v>233</v>
      </c>
      <c r="BM898" s="22" t="s">
        <v>1640</v>
      </c>
    </row>
    <row r="899" spans="2:65" s="9" customFormat="1" ht="29.85" customHeight="1">
      <c r="B899" s="154"/>
      <c r="C899" s="155"/>
      <c r="D899" s="164" t="s">
        <v>131</v>
      </c>
      <c r="E899" s="164"/>
      <c r="F899" s="164"/>
      <c r="G899" s="164"/>
      <c r="H899" s="164"/>
      <c r="I899" s="164"/>
      <c r="J899" s="164"/>
      <c r="K899" s="164"/>
      <c r="L899" s="164"/>
      <c r="M899" s="164"/>
      <c r="N899" s="297">
        <f>BK899</f>
        <v>0</v>
      </c>
      <c r="O899" s="298"/>
      <c r="P899" s="298"/>
      <c r="Q899" s="298"/>
      <c r="R899" s="157"/>
      <c r="T899" s="158"/>
      <c r="U899" s="155"/>
      <c r="V899" s="155"/>
      <c r="W899" s="159">
        <f>SUM(W900:W923)</f>
        <v>0</v>
      </c>
      <c r="X899" s="155"/>
      <c r="Y899" s="159">
        <f>SUM(Y900:Y923)</f>
        <v>1.0420676200000001</v>
      </c>
      <c r="Z899" s="155"/>
      <c r="AA899" s="160">
        <f>SUM(AA900:AA923)</f>
        <v>0</v>
      </c>
      <c r="AR899" s="161" t="s">
        <v>99</v>
      </c>
      <c r="AT899" s="162" t="s">
        <v>77</v>
      </c>
      <c r="AU899" s="162" t="s">
        <v>83</v>
      </c>
      <c r="AY899" s="161" t="s">
        <v>158</v>
      </c>
      <c r="BK899" s="163">
        <f>SUM(BK900:BK923)</f>
        <v>0</v>
      </c>
    </row>
    <row r="900" spans="2:65" s="1" customFormat="1" ht="25.5" customHeight="1">
      <c r="B900" s="38"/>
      <c r="C900" s="165" t="s">
        <v>1641</v>
      </c>
      <c r="D900" s="165" t="s">
        <v>159</v>
      </c>
      <c r="E900" s="166" t="s">
        <v>1642</v>
      </c>
      <c r="F900" s="272" t="s">
        <v>1643</v>
      </c>
      <c r="G900" s="272"/>
      <c r="H900" s="272"/>
      <c r="I900" s="272"/>
      <c r="J900" s="167" t="s">
        <v>162</v>
      </c>
      <c r="K900" s="168">
        <v>45.722000000000001</v>
      </c>
      <c r="L900" s="273">
        <v>0</v>
      </c>
      <c r="M900" s="274"/>
      <c r="N900" s="275">
        <f>ROUND(L900*K900,2)</f>
        <v>0</v>
      </c>
      <c r="O900" s="275"/>
      <c r="P900" s="275"/>
      <c r="Q900" s="275"/>
      <c r="R900" s="40"/>
      <c r="T900" s="169" t="s">
        <v>22</v>
      </c>
      <c r="U900" s="47" t="s">
        <v>43</v>
      </c>
      <c r="V900" s="39"/>
      <c r="W900" s="170">
        <f>V900*K900</f>
        <v>0</v>
      </c>
      <c r="X900" s="170">
        <v>1.3999999999999999E-4</v>
      </c>
      <c r="Y900" s="170">
        <f>X900*K900</f>
        <v>6.40108E-3</v>
      </c>
      <c r="Z900" s="170">
        <v>0</v>
      </c>
      <c r="AA900" s="171">
        <f>Z900*K900</f>
        <v>0</v>
      </c>
      <c r="AR900" s="22" t="s">
        <v>233</v>
      </c>
      <c r="AT900" s="22" t="s">
        <v>159</v>
      </c>
      <c r="AU900" s="22" t="s">
        <v>99</v>
      </c>
      <c r="AY900" s="22" t="s">
        <v>158</v>
      </c>
      <c r="BE900" s="108">
        <f>IF(U900="základní",N900,0)</f>
        <v>0</v>
      </c>
      <c r="BF900" s="108">
        <f>IF(U900="snížená",N900,0)</f>
        <v>0</v>
      </c>
      <c r="BG900" s="108">
        <f>IF(U900="zákl. přenesená",N900,0)</f>
        <v>0</v>
      </c>
      <c r="BH900" s="108">
        <f>IF(U900="sníž. přenesená",N900,0)</f>
        <v>0</v>
      </c>
      <c r="BI900" s="108">
        <f>IF(U900="nulová",N900,0)</f>
        <v>0</v>
      </c>
      <c r="BJ900" s="22" t="s">
        <v>83</v>
      </c>
      <c r="BK900" s="108">
        <f>ROUND(L900*K900,2)</f>
        <v>0</v>
      </c>
      <c r="BL900" s="22" t="s">
        <v>233</v>
      </c>
      <c r="BM900" s="22" t="s">
        <v>1644</v>
      </c>
    </row>
    <row r="901" spans="2:65" s="12" customFormat="1" ht="16.5" customHeight="1">
      <c r="B901" s="188"/>
      <c r="C901" s="189"/>
      <c r="D901" s="189"/>
      <c r="E901" s="190" t="s">
        <v>22</v>
      </c>
      <c r="F901" s="282" t="s">
        <v>1645</v>
      </c>
      <c r="G901" s="283"/>
      <c r="H901" s="283"/>
      <c r="I901" s="283"/>
      <c r="J901" s="189"/>
      <c r="K901" s="190" t="s">
        <v>22</v>
      </c>
      <c r="L901" s="189"/>
      <c r="M901" s="189"/>
      <c r="N901" s="189"/>
      <c r="O901" s="189"/>
      <c r="P901" s="189"/>
      <c r="Q901" s="189"/>
      <c r="R901" s="191"/>
      <c r="T901" s="192"/>
      <c r="U901" s="189"/>
      <c r="V901" s="189"/>
      <c r="W901" s="189"/>
      <c r="X901" s="189"/>
      <c r="Y901" s="189"/>
      <c r="Z901" s="189"/>
      <c r="AA901" s="193"/>
      <c r="AT901" s="194" t="s">
        <v>166</v>
      </c>
      <c r="AU901" s="194" t="s">
        <v>99</v>
      </c>
      <c r="AV901" s="12" t="s">
        <v>83</v>
      </c>
      <c r="AW901" s="12" t="s">
        <v>35</v>
      </c>
      <c r="AX901" s="12" t="s">
        <v>78</v>
      </c>
      <c r="AY901" s="194" t="s">
        <v>158</v>
      </c>
    </row>
    <row r="902" spans="2:65" s="10" customFormat="1" ht="16.5" customHeight="1">
      <c r="B902" s="172"/>
      <c r="C902" s="173"/>
      <c r="D902" s="173"/>
      <c r="E902" s="174" t="s">
        <v>22</v>
      </c>
      <c r="F902" s="278" t="s">
        <v>1646</v>
      </c>
      <c r="G902" s="279"/>
      <c r="H902" s="279"/>
      <c r="I902" s="279"/>
      <c r="J902" s="173"/>
      <c r="K902" s="175">
        <v>1.7549999999999999</v>
      </c>
      <c r="L902" s="173"/>
      <c r="M902" s="173"/>
      <c r="N902" s="173"/>
      <c r="O902" s="173"/>
      <c r="P902" s="173"/>
      <c r="Q902" s="173"/>
      <c r="R902" s="176"/>
      <c r="T902" s="177"/>
      <c r="U902" s="173"/>
      <c r="V902" s="173"/>
      <c r="W902" s="173"/>
      <c r="X902" s="173"/>
      <c r="Y902" s="173"/>
      <c r="Z902" s="173"/>
      <c r="AA902" s="178"/>
      <c r="AT902" s="179" t="s">
        <v>166</v>
      </c>
      <c r="AU902" s="179" t="s">
        <v>99</v>
      </c>
      <c r="AV902" s="10" t="s">
        <v>99</v>
      </c>
      <c r="AW902" s="10" t="s">
        <v>35</v>
      </c>
      <c r="AX902" s="10" t="s">
        <v>78</v>
      </c>
      <c r="AY902" s="179" t="s">
        <v>158</v>
      </c>
    </row>
    <row r="903" spans="2:65" s="12" customFormat="1" ht="16.5" customHeight="1">
      <c r="B903" s="188"/>
      <c r="C903" s="189"/>
      <c r="D903" s="189"/>
      <c r="E903" s="190" t="s">
        <v>22</v>
      </c>
      <c r="F903" s="284" t="s">
        <v>1647</v>
      </c>
      <c r="G903" s="285"/>
      <c r="H903" s="285"/>
      <c r="I903" s="285"/>
      <c r="J903" s="189"/>
      <c r="K903" s="190" t="s">
        <v>22</v>
      </c>
      <c r="L903" s="189"/>
      <c r="M903" s="189"/>
      <c r="N903" s="189"/>
      <c r="O903" s="189"/>
      <c r="P903" s="189"/>
      <c r="Q903" s="189"/>
      <c r="R903" s="191"/>
      <c r="T903" s="192"/>
      <c r="U903" s="189"/>
      <c r="V903" s="189"/>
      <c r="W903" s="189"/>
      <c r="X903" s="189"/>
      <c r="Y903" s="189"/>
      <c r="Z903" s="189"/>
      <c r="AA903" s="193"/>
      <c r="AT903" s="194" t="s">
        <v>166</v>
      </c>
      <c r="AU903" s="194" t="s">
        <v>99</v>
      </c>
      <c r="AV903" s="12" t="s">
        <v>83</v>
      </c>
      <c r="AW903" s="12" t="s">
        <v>35</v>
      </c>
      <c r="AX903" s="12" t="s">
        <v>78</v>
      </c>
      <c r="AY903" s="194" t="s">
        <v>158</v>
      </c>
    </row>
    <row r="904" spans="2:65" s="10" customFormat="1" ht="16.5" customHeight="1">
      <c r="B904" s="172"/>
      <c r="C904" s="173"/>
      <c r="D904" s="173"/>
      <c r="E904" s="174" t="s">
        <v>22</v>
      </c>
      <c r="F904" s="278" t="s">
        <v>1648</v>
      </c>
      <c r="G904" s="279"/>
      <c r="H904" s="279"/>
      <c r="I904" s="279"/>
      <c r="J904" s="173"/>
      <c r="K904" s="175">
        <v>16.766999999999999</v>
      </c>
      <c r="L904" s="173"/>
      <c r="M904" s="173"/>
      <c r="N904" s="173"/>
      <c r="O904" s="173"/>
      <c r="P904" s="173"/>
      <c r="Q904" s="173"/>
      <c r="R904" s="176"/>
      <c r="T904" s="177"/>
      <c r="U904" s="173"/>
      <c r="V904" s="173"/>
      <c r="W904" s="173"/>
      <c r="X904" s="173"/>
      <c r="Y904" s="173"/>
      <c r="Z904" s="173"/>
      <c r="AA904" s="178"/>
      <c r="AT904" s="179" t="s">
        <v>166</v>
      </c>
      <c r="AU904" s="179" t="s">
        <v>99</v>
      </c>
      <c r="AV904" s="10" t="s">
        <v>99</v>
      </c>
      <c r="AW904" s="10" t="s">
        <v>35</v>
      </c>
      <c r="AX904" s="10" t="s">
        <v>78</v>
      </c>
      <c r="AY904" s="179" t="s">
        <v>158</v>
      </c>
    </row>
    <row r="905" spans="2:65" s="12" customFormat="1" ht="16.5" customHeight="1">
      <c r="B905" s="188"/>
      <c r="C905" s="189"/>
      <c r="D905" s="189"/>
      <c r="E905" s="190" t="s">
        <v>22</v>
      </c>
      <c r="F905" s="284" t="s">
        <v>1649</v>
      </c>
      <c r="G905" s="285"/>
      <c r="H905" s="285"/>
      <c r="I905" s="285"/>
      <c r="J905" s="189"/>
      <c r="K905" s="190" t="s">
        <v>22</v>
      </c>
      <c r="L905" s="189"/>
      <c r="M905" s="189"/>
      <c r="N905" s="189"/>
      <c r="O905" s="189"/>
      <c r="P905" s="189"/>
      <c r="Q905" s="189"/>
      <c r="R905" s="191"/>
      <c r="T905" s="192"/>
      <c r="U905" s="189"/>
      <c r="V905" s="189"/>
      <c r="W905" s="189"/>
      <c r="X905" s="189"/>
      <c r="Y905" s="189"/>
      <c r="Z905" s="189"/>
      <c r="AA905" s="193"/>
      <c r="AT905" s="194" t="s">
        <v>166</v>
      </c>
      <c r="AU905" s="194" t="s">
        <v>99</v>
      </c>
      <c r="AV905" s="12" t="s">
        <v>83</v>
      </c>
      <c r="AW905" s="12" t="s">
        <v>35</v>
      </c>
      <c r="AX905" s="12" t="s">
        <v>78</v>
      </c>
      <c r="AY905" s="194" t="s">
        <v>158</v>
      </c>
    </row>
    <row r="906" spans="2:65" s="10" customFormat="1" ht="16.5" customHeight="1">
      <c r="B906" s="172"/>
      <c r="C906" s="173"/>
      <c r="D906" s="173"/>
      <c r="E906" s="174" t="s">
        <v>22</v>
      </c>
      <c r="F906" s="278" t="s">
        <v>1207</v>
      </c>
      <c r="G906" s="279"/>
      <c r="H906" s="279"/>
      <c r="I906" s="279"/>
      <c r="J906" s="173"/>
      <c r="K906" s="175">
        <v>10.395</v>
      </c>
      <c r="L906" s="173"/>
      <c r="M906" s="173"/>
      <c r="N906" s="173"/>
      <c r="O906" s="173"/>
      <c r="P906" s="173"/>
      <c r="Q906" s="173"/>
      <c r="R906" s="176"/>
      <c r="T906" s="177"/>
      <c r="U906" s="173"/>
      <c r="V906" s="173"/>
      <c r="W906" s="173"/>
      <c r="X906" s="173"/>
      <c r="Y906" s="173"/>
      <c r="Z906" s="173"/>
      <c r="AA906" s="178"/>
      <c r="AT906" s="179" t="s">
        <v>166</v>
      </c>
      <c r="AU906" s="179" t="s">
        <v>99</v>
      </c>
      <c r="AV906" s="10" t="s">
        <v>99</v>
      </c>
      <c r="AW906" s="10" t="s">
        <v>35</v>
      </c>
      <c r="AX906" s="10" t="s">
        <v>78</v>
      </c>
      <c r="AY906" s="179" t="s">
        <v>158</v>
      </c>
    </row>
    <row r="907" spans="2:65" s="12" customFormat="1" ht="16.5" customHeight="1">
      <c r="B907" s="188"/>
      <c r="C907" s="189"/>
      <c r="D907" s="189"/>
      <c r="E907" s="190" t="s">
        <v>22</v>
      </c>
      <c r="F907" s="284" t="s">
        <v>1650</v>
      </c>
      <c r="G907" s="285"/>
      <c r="H907" s="285"/>
      <c r="I907" s="285"/>
      <c r="J907" s="189"/>
      <c r="K907" s="190" t="s">
        <v>22</v>
      </c>
      <c r="L907" s="189"/>
      <c r="M907" s="189"/>
      <c r="N907" s="189"/>
      <c r="O907" s="189"/>
      <c r="P907" s="189"/>
      <c r="Q907" s="189"/>
      <c r="R907" s="191"/>
      <c r="T907" s="192"/>
      <c r="U907" s="189"/>
      <c r="V907" s="189"/>
      <c r="W907" s="189"/>
      <c r="X907" s="189"/>
      <c r="Y907" s="189"/>
      <c r="Z907" s="189"/>
      <c r="AA907" s="193"/>
      <c r="AT907" s="194" t="s">
        <v>166</v>
      </c>
      <c r="AU907" s="194" t="s">
        <v>99</v>
      </c>
      <c r="AV907" s="12" t="s">
        <v>83</v>
      </c>
      <c r="AW907" s="12" t="s">
        <v>35</v>
      </c>
      <c r="AX907" s="12" t="s">
        <v>78</v>
      </c>
      <c r="AY907" s="194" t="s">
        <v>158</v>
      </c>
    </row>
    <row r="908" spans="2:65" s="10" customFormat="1" ht="16.5" customHeight="1">
      <c r="B908" s="172"/>
      <c r="C908" s="173"/>
      <c r="D908" s="173"/>
      <c r="E908" s="174" t="s">
        <v>22</v>
      </c>
      <c r="F908" s="278" t="s">
        <v>223</v>
      </c>
      <c r="G908" s="279"/>
      <c r="H908" s="279"/>
      <c r="I908" s="279"/>
      <c r="J908" s="173"/>
      <c r="K908" s="175">
        <v>14</v>
      </c>
      <c r="L908" s="173"/>
      <c r="M908" s="173"/>
      <c r="N908" s="173"/>
      <c r="O908" s="173"/>
      <c r="P908" s="173"/>
      <c r="Q908" s="173"/>
      <c r="R908" s="176"/>
      <c r="T908" s="177"/>
      <c r="U908" s="173"/>
      <c r="V908" s="173"/>
      <c r="W908" s="173"/>
      <c r="X908" s="173"/>
      <c r="Y908" s="173"/>
      <c r="Z908" s="173"/>
      <c r="AA908" s="178"/>
      <c r="AT908" s="179" t="s">
        <v>166</v>
      </c>
      <c r="AU908" s="179" t="s">
        <v>99</v>
      </c>
      <c r="AV908" s="10" t="s">
        <v>99</v>
      </c>
      <c r="AW908" s="10" t="s">
        <v>35</v>
      </c>
      <c r="AX908" s="10" t="s">
        <v>78</v>
      </c>
      <c r="AY908" s="179" t="s">
        <v>158</v>
      </c>
    </row>
    <row r="909" spans="2:65" s="12" customFormat="1" ht="16.5" customHeight="1">
      <c r="B909" s="188"/>
      <c r="C909" s="189"/>
      <c r="D909" s="189"/>
      <c r="E909" s="190" t="s">
        <v>22</v>
      </c>
      <c r="F909" s="284" t="s">
        <v>1295</v>
      </c>
      <c r="G909" s="285"/>
      <c r="H909" s="285"/>
      <c r="I909" s="285"/>
      <c r="J909" s="189"/>
      <c r="K909" s="190" t="s">
        <v>22</v>
      </c>
      <c r="L909" s="189"/>
      <c r="M909" s="189"/>
      <c r="N909" s="189"/>
      <c r="O909" s="189"/>
      <c r="P909" s="189"/>
      <c r="Q909" s="189"/>
      <c r="R909" s="191"/>
      <c r="T909" s="192"/>
      <c r="U909" s="189"/>
      <c r="V909" s="189"/>
      <c r="W909" s="189"/>
      <c r="X909" s="189"/>
      <c r="Y909" s="189"/>
      <c r="Z909" s="189"/>
      <c r="AA909" s="193"/>
      <c r="AT909" s="194" t="s">
        <v>166</v>
      </c>
      <c r="AU909" s="194" t="s">
        <v>99</v>
      </c>
      <c r="AV909" s="12" t="s">
        <v>83</v>
      </c>
      <c r="AW909" s="12" t="s">
        <v>35</v>
      </c>
      <c r="AX909" s="12" t="s">
        <v>78</v>
      </c>
      <c r="AY909" s="194" t="s">
        <v>158</v>
      </c>
    </row>
    <row r="910" spans="2:65" s="10" customFormat="1" ht="16.5" customHeight="1">
      <c r="B910" s="172"/>
      <c r="C910" s="173"/>
      <c r="D910" s="173"/>
      <c r="E910" s="174" t="s">
        <v>22</v>
      </c>
      <c r="F910" s="278" t="s">
        <v>1651</v>
      </c>
      <c r="G910" s="279"/>
      <c r="H910" s="279"/>
      <c r="I910" s="279"/>
      <c r="J910" s="173"/>
      <c r="K910" s="175">
        <v>2.8050000000000002</v>
      </c>
      <c r="L910" s="173"/>
      <c r="M910" s="173"/>
      <c r="N910" s="173"/>
      <c r="O910" s="173"/>
      <c r="P910" s="173"/>
      <c r="Q910" s="173"/>
      <c r="R910" s="176"/>
      <c r="T910" s="177"/>
      <c r="U910" s="173"/>
      <c r="V910" s="173"/>
      <c r="W910" s="173"/>
      <c r="X910" s="173"/>
      <c r="Y910" s="173"/>
      <c r="Z910" s="173"/>
      <c r="AA910" s="178"/>
      <c r="AT910" s="179" t="s">
        <v>166</v>
      </c>
      <c r="AU910" s="179" t="s">
        <v>99</v>
      </c>
      <c r="AV910" s="10" t="s">
        <v>99</v>
      </c>
      <c r="AW910" s="10" t="s">
        <v>35</v>
      </c>
      <c r="AX910" s="10" t="s">
        <v>78</v>
      </c>
      <c r="AY910" s="179" t="s">
        <v>158</v>
      </c>
    </row>
    <row r="911" spans="2:65" s="11" customFormat="1" ht="16.5" customHeight="1">
      <c r="B911" s="180"/>
      <c r="C911" s="181"/>
      <c r="D911" s="181"/>
      <c r="E911" s="182" t="s">
        <v>22</v>
      </c>
      <c r="F911" s="280" t="s">
        <v>168</v>
      </c>
      <c r="G911" s="281"/>
      <c r="H911" s="281"/>
      <c r="I911" s="281"/>
      <c r="J911" s="181"/>
      <c r="K911" s="183">
        <v>45.722000000000001</v>
      </c>
      <c r="L911" s="181"/>
      <c r="M911" s="181"/>
      <c r="N911" s="181"/>
      <c r="O911" s="181"/>
      <c r="P911" s="181"/>
      <c r="Q911" s="181"/>
      <c r="R911" s="184"/>
      <c r="T911" s="185"/>
      <c r="U911" s="181"/>
      <c r="V911" s="181"/>
      <c r="W911" s="181"/>
      <c r="X911" s="181"/>
      <c r="Y911" s="181"/>
      <c r="Z911" s="181"/>
      <c r="AA911" s="186"/>
      <c r="AT911" s="187" t="s">
        <v>166</v>
      </c>
      <c r="AU911" s="187" t="s">
        <v>99</v>
      </c>
      <c r="AV911" s="11" t="s">
        <v>163</v>
      </c>
      <c r="AW911" s="11" t="s">
        <v>35</v>
      </c>
      <c r="AX911" s="11" t="s">
        <v>83</v>
      </c>
      <c r="AY911" s="187" t="s">
        <v>158</v>
      </c>
    </row>
    <row r="912" spans="2:65" s="1" customFormat="1" ht="25.5" customHeight="1">
      <c r="B912" s="38"/>
      <c r="C912" s="165" t="s">
        <v>1652</v>
      </c>
      <c r="D912" s="165" t="s">
        <v>159</v>
      </c>
      <c r="E912" s="166" t="s">
        <v>1653</v>
      </c>
      <c r="F912" s="272" t="s">
        <v>1654</v>
      </c>
      <c r="G912" s="272"/>
      <c r="H912" s="272"/>
      <c r="I912" s="272"/>
      <c r="J912" s="167" t="s">
        <v>162</v>
      </c>
      <c r="K912" s="168">
        <v>45.722000000000001</v>
      </c>
      <c r="L912" s="273">
        <v>0</v>
      </c>
      <c r="M912" s="274"/>
      <c r="N912" s="275">
        <f>ROUND(L912*K912,2)</f>
        <v>0</v>
      </c>
      <c r="O912" s="275"/>
      <c r="P912" s="275"/>
      <c r="Q912" s="275"/>
      <c r="R912" s="40"/>
      <c r="T912" s="169" t="s">
        <v>22</v>
      </c>
      <c r="U912" s="47" t="s">
        <v>43</v>
      </c>
      <c r="V912" s="39"/>
      <c r="W912" s="170">
        <f>V912*K912</f>
        <v>0</v>
      </c>
      <c r="X912" s="170">
        <v>1.2999999999999999E-4</v>
      </c>
      <c r="Y912" s="170">
        <f>X912*K912</f>
        <v>5.9438599999999996E-3</v>
      </c>
      <c r="Z912" s="170">
        <v>0</v>
      </c>
      <c r="AA912" s="171">
        <f>Z912*K912</f>
        <v>0</v>
      </c>
      <c r="AR912" s="22" t="s">
        <v>233</v>
      </c>
      <c r="AT912" s="22" t="s">
        <v>159</v>
      </c>
      <c r="AU912" s="22" t="s">
        <v>99</v>
      </c>
      <c r="AY912" s="22" t="s">
        <v>158</v>
      </c>
      <c r="BE912" s="108">
        <f>IF(U912="základní",N912,0)</f>
        <v>0</v>
      </c>
      <c r="BF912" s="108">
        <f>IF(U912="snížená",N912,0)</f>
        <v>0</v>
      </c>
      <c r="BG912" s="108">
        <f>IF(U912="zákl. přenesená",N912,0)</f>
        <v>0</v>
      </c>
      <c r="BH912" s="108">
        <f>IF(U912="sníž. přenesená",N912,0)</f>
        <v>0</v>
      </c>
      <c r="BI912" s="108">
        <f>IF(U912="nulová",N912,0)</f>
        <v>0</v>
      </c>
      <c r="BJ912" s="22" t="s">
        <v>83</v>
      </c>
      <c r="BK912" s="108">
        <f>ROUND(L912*K912,2)</f>
        <v>0</v>
      </c>
      <c r="BL912" s="22" t="s">
        <v>233</v>
      </c>
      <c r="BM912" s="22" t="s">
        <v>1655</v>
      </c>
    </row>
    <row r="913" spans="2:65" s="1" customFormat="1" ht="25.5" customHeight="1">
      <c r="B913" s="38"/>
      <c r="C913" s="165" t="s">
        <v>1656</v>
      </c>
      <c r="D913" s="165" t="s">
        <v>159</v>
      </c>
      <c r="E913" s="166" t="s">
        <v>1657</v>
      </c>
      <c r="F913" s="272" t="s">
        <v>1658</v>
      </c>
      <c r="G913" s="272"/>
      <c r="H913" s="272"/>
      <c r="I913" s="272"/>
      <c r="J913" s="167" t="s">
        <v>162</v>
      </c>
      <c r="K913" s="168">
        <v>45.722000000000001</v>
      </c>
      <c r="L913" s="273">
        <v>0</v>
      </c>
      <c r="M913" s="274"/>
      <c r="N913" s="275">
        <f>ROUND(L913*K913,2)</f>
        <v>0</v>
      </c>
      <c r="O913" s="275"/>
      <c r="P913" s="275"/>
      <c r="Q913" s="275"/>
      <c r="R913" s="40"/>
      <c r="T913" s="169" t="s">
        <v>22</v>
      </c>
      <c r="U913" s="47" t="s">
        <v>43</v>
      </c>
      <c r="V913" s="39"/>
      <c r="W913" s="170">
        <f>V913*K913</f>
        <v>0</v>
      </c>
      <c r="X913" s="170">
        <v>1.2999999999999999E-4</v>
      </c>
      <c r="Y913" s="170">
        <f>X913*K913</f>
        <v>5.9438599999999996E-3</v>
      </c>
      <c r="Z913" s="170">
        <v>0</v>
      </c>
      <c r="AA913" s="171">
        <f>Z913*K913</f>
        <v>0</v>
      </c>
      <c r="AR913" s="22" t="s">
        <v>233</v>
      </c>
      <c r="AT913" s="22" t="s">
        <v>159</v>
      </c>
      <c r="AU913" s="22" t="s">
        <v>99</v>
      </c>
      <c r="AY913" s="22" t="s">
        <v>158</v>
      </c>
      <c r="BE913" s="108">
        <f>IF(U913="základní",N913,0)</f>
        <v>0</v>
      </c>
      <c r="BF913" s="108">
        <f>IF(U913="snížená",N913,0)</f>
        <v>0</v>
      </c>
      <c r="BG913" s="108">
        <f>IF(U913="zákl. přenesená",N913,0)</f>
        <v>0</v>
      </c>
      <c r="BH913" s="108">
        <f>IF(U913="sníž. přenesená",N913,0)</f>
        <v>0</v>
      </c>
      <c r="BI913" s="108">
        <f>IF(U913="nulová",N913,0)</f>
        <v>0</v>
      </c>
      <c r="BJ913" s="22" t="s">
        <v>83</v>
      </c>
      <c r="BK913" s="108">
        <f>ROUND(L913*K913,2)</f>
        <v>0</v>
      </c>
      <c r="BL913" s="22" t="s">
        <v>233</v>
      </c>
      <c r="BM913" s="22" t="s">
        <v>1659</v>
      </c>
    </row>
    <row r="914" spans="2:65" s="1" customFormat="1" ht="25.5" customHeight="1">
      <c r="B914" s="38"/>
      <c r="C914" s="165" t="s">
        <v>1660</v>
      </c>
      <c r="D914" s="165" t="s">
        <v>159</v>
      </c>
      <c r="E914" s="166" t="s">
        <v>1661</v>
      </c>
      <c r="F914" s="272" t="s">
        <v>1662</v>
      </c>
      <c r="G914" s="272"/>
      <c r="H914" s="272"/>
      <c r="I914" s="272"/>
      <c r="J914" s="167" t="s">
        <v>162</v>
      </c>
      <c r="K914" s="168">
        <v>1011.982</v>
      </c>
      <c r="L914" s="273">
        <v>0</v>
      </c>
      <c r="M914" s="274"/>
      <c r="N914" s="275">
        <f>ROUND(L914*K914,2)</f>
        <v>0</v>
      </c>
      <c r="O914" s="275"/>
      <c r="P914" s="275"/>
      <c r="Q914" s="275"/>
      <c r="R914" s="40"/>
      <c r="T914" s="169" t="s">
        <v>22</v>
      </c>
      <c r="U914" s="47" t="s">
        <v>43</v>
      </c>
      <c r="V914" s="39"/>
      <c r="W914" s="170">
        <f>V914*K914</f>
        <v>0</v>
      </c>
      <c r="X914" s="170">
        <v>1.6000000000000001E-4</v>
      </c>
      <c r="Y914" s="170">
        <f>X914*K914</f>
        <v>0.16191712</v>
      </c>
      <c r="Z914" s="170">
        <v>0</v>
      </c>
      <c r="AA914" s="171">
        <f>Z914*K914</f>
        <v>0</v>
      </c>
      <c r="AR914" s="22" t="s">
        <v>233</v>
      </c>
      <c r="AT914" s="22" t="s">
        <v>159</v>
      </c>
      <c r="AU914" s="22" t="s">
        <v>99</v>
      </c>
      <c r="AY914" s="22" t="s">
        <v>158</v>
      </c>
      <c r="BE914" s="108">
        <f>IF(U914="základní",N914,0)</f>
        <v>0</v>
      </c>
      <c r="BF914" s="108">
        <f>IF(U914="snížená",N914,0)</f>
        <v>0</v>
      </c>
      <c r="BG914" s="108">
        <f>IF(U914="zákl. přenesená",N914,0)</f>
        <v>0</v>
      </c>
      <c r="BH914" s="108">
        <f>IF(U914="sníž. přenesená",N914,0)</f>
        <v>0</v>
      </c>
      <c r="BI914" s="108">
        <f>IF(U914="nulová",N914,0)</f>
        <v>0</v>
      </c>
      <c r="BJ914" s="22" t="s">
        <v>83</v>
      </c>
      <c r="BK914" s="108">
        <f>ROUND(L914*K914,2)</f>
        <v>0</v>
      </c>
      <c r="BL914" s="22" t="s">
        <v>233</v>
      </c>
      <c r="BM914" s="22" t="s">
        <v>1663</v>
      </c>
    </row>
    <row r="915" spans="2:65" s="1" customFormat="1" ht="25.5" customHeight="1">
      <c r="B915" s="38"/>
      <c r="C915" s="165" t="s">
        <v>1664</v>
      </c>
      <c r="D915" s="165" t="s">
        <v>159</v>
      </c>
      <c r="E915" s="166" t="s">
        <v>1665</v>
      </c>
      <c r="F915" s="272" t="s">
        <v>1666</v>
      </c>
      <c r="G915" s="272"/>
      <c r="H915" s="272"/>
      <c r="I915" s="272"/>
      <c r="J915" s="167" t="s">
        <v>162</v>
      </c>
      <c r="K915" s="168">
        <v>8.3849999999999998</v>
      </c>
      <c r="L915" s="273">
        <v>0</v>
      </c>
      <c r="M915" s="274"/>
      <c r="N915" s="275">
        <f>ROUND(L915*K915,2)</f>
        <v>0</v>
      </c>
      <c r="O915" s="275"/>
      <c r="P915" s="275"/>
      <c r="Q915" s="275"/>
      <c r="R915" s="40"/>
      <c r="T915" s="169" t="s">
        <v>22</v>
      </c>
      <c r="U915" s="47" t="s">
        <v>43</v>
      </c>
      <c r="V915" s="39"/>
      <c r="W915" s="170">
        <f>V915*K915</f>
        <v>0</v>
      </c>
      <c r="X915" s="170">
        <v>2.0000000000000001E-4</v>
      </c>
      <c r="Y915" s="170">
        <f>X915*K915</f>
        <v>1.6770000000000001E-3</v>
      </c>
      <c r="Z915" s="170">
        <v>0</v>
      </c>
      <c r="AA915" s="171">
        <f>Z915*K915</f>
        <v>0</v>
      </c>
      <c r="AR915" s="22" t="s">
        <v>233</v>
      </c>
      <c r="AT915" s="22" t="s">
        <v>159</v>
      </c>
      <c r="AU915" s="22" t="s">
        <v>99</v>
      </c>
      <c r="AY915" s="22" t="s">
        <v>158</v>
      </c>
      <c r="BE915" s="108">
        <f>IF(U915="základní",N915,0)</f>
        <v>0</v>
      </c>
      <c r="BF915" s="108">
        <f>IF(U915="snížená",N915,0)</f>
        <v>0</v>
      </c>
      <c r="BG915" s="108">
        <f>IF(U915="zákl. přenesená",N915,0)</f>
        <v>0</v>
      </c>
      <c r="BH915" s="108">
        <f>IF(U915="sníž. přenesená",N915,0)</f>
        <v>0</v>
      </c>
      <c r="BI915" s="108">
        <f>IF(U915="nulová",N915,0)</f>
        <v>0</v>
      </c>
      <c r="BJ915" s="22" t="s">
        <v>83</v>
      </c>
      <c r="BK915" s="108">
        <f>ROUND(L915*K915,2)</f>
        <v>0</v>
      </c>
      <c r="BL915" s="22" t="s">
        <v>233</v>
      </c>
      <c r="BM915" s="22" t="s">
        <v>1667</v>
      </c>
    </row>
    <row r="916" spans="2:65" s="12" customFormat="1" ht="16.5" customHeight="1">
      <c r="B916" s="188"/>
      <c r="C916" s="189"/>
      <c r="D916" s="189"/>
      <c r="E916" s="190" t="s">
        <v>22</v>
      </c>
      <c r="F916" s="282" t="s">
        <v>1668</v>
      </c>
      <c r="G916" s="283"/>
      <c r="H916" s="283"/>
      <c r="I916" s="283"/>
      <c r="J916" s="189"/>
      <c r="K916" s="190" t="s">
        <v>22</v>
      </c>
      <c r="L916" s="189"/>
      <c r="M916" s="189"/>
      <c r="N916" s="189"/>
      <c r="O916" s="189"/>
      <c r="P916" s="189"/>
      <c r="Q916" s="189"/>
      <c r="R916" s="191"/>
      <c r="T916" s="192"/>
      <c r="U916" s="189"/>
      <c r="V916" s="189"/>
      <c r="W916" s="189"/>
      <c r="X916" s="189"/>
      <c r="Y916" s="189"/>
      <c r="Z916" s="189"/>
      <c r="AA916" s="193"/>
      <c r="AT916" s="194" t="s">
        <v>166</v>
      </c>
      <c r="AU916" s="194" t="s">
        <v>99</v>
      </c>
      <c r="AV916" s="12" t="s">
        <v>83</v>
      </c>
      <c r="AW916" s="12" t="s">
        <v>35</v>
      </c>
      <c r="AX916" s="12" t="s">
        <v>78</v>
      </c>
      <c r="AY916" s="194" t="s">
        <v>158</v>
      </c>
    </row>
    <row r="917" spans="2:65" s="10" customFormat="1" ht="16.5" customHeight="1">
      <c r="B917" s="172"/>
      <c r="C917" s="173"/>
      <c r="D917" s="173"/>
      <c r="E917" s="174" t="s">
        <v>22</v>
      </c>
      <c r="F917" s="278" t="s">
        <v>187</v>
      </c>
      <c r="G917" s="279"/>
      <c r="H917" s="279"/>
      <c r="I917" s="279"/>
      <c r="J917" s="173"/>
      <c r="K917" s="175">
        <v>6</v>
      </c>
      <c r="L917" s="173"/>
      <c r="M917" s="173"/>
      <c r="N917" s="173"/>
      <c r="O917" s="173"/>
      <c r="P917" s="173"/>
      <c r="Q917" s="173"/>
      <c r="R917" s="176"/>
      <c r="T917" s="177"/>
      <c r="U917" s="173"/>
      <c r="V917" s="173"/>
      <c r="W917" s="173"/>
      <c r="X917" s="173"/>
      <c r="Y917" s="173"/>
      <c r="Z917" s="173"/>
      <c r="AA917" s="178"/>
      <c r="AT917" s="179" t="s">
        <v>166</v>
      </c>
      <c r="AU917" s="179" t="s">
        <v>99</v>
      </c>
      <c r="AV917" s="10" t="s">
        <v>99</v>
      </c>
      <c r="AW917" s="10" t="s">
        <v>35</v>
      </c>
      <c r="AX917" s="10" t="s">
        <v>78</v>
      </c>
      <c r="AY917" s="179" t="s">
        <v>158</v>
      </c>
    </row>
    <row r="918" spans="2:65" s="12" customFormat="1" ht="16.5" customHeight="1">
      <c r="B918" s="188"/>
      <c r="C918" s="189"/>
      <c r="D918" s="189"/>
      <c r="E918" s="190" t="s">
        <v>22</v>
      </c>
      <c r="F918" s="284" t="s">
        <v>1669</v>
      </c>
      <c r="G918" s="285"/>
      <c r="H918" s="285"/>
      <c r="I918" s="285"/>
      <c r="J918" s="189"/>
      <c r="K918" s="190" t="s">
        <v>22</v>
      </c>
      <c r="L918" s="189"/>
      <c r="M918" s="189"/>
      <c r="N918" s="189"/>
      <c r="O918" s="189"/>
      <c r="P918" s="189"/>
      <c r="Q918" s="189"/>
      <c r="R918" s="191"/>
      <c r="T918" s="192"/>
      <c r="U918" s="189"/>
      <c r="V918" s="189"/>
      <c r="W918" s="189"/>
      <c r="X918" s="189"/>
      <c r="Y918" s="189"/>
      <c r="Z918" s="189"/>
      <c r="AA918" s="193"/>
      <c r="AT918" s="194" t="s">
        <v>166</v>
      </c>
      <c r="AU918" s="194" t="s">
        <v>99</v>
      </c>
      <c r="AV918" s="12" t="s">
        <v>83</v>
      </c>
      <c r="AW918" s="12" t="s">
        <v>35</v>
      </c>
      <c r="AX918" s="12" t="s">
        <v>78</v>
      </c>
      <c r="AY918" s="194" t="s">
        <v>158</v>
      </c>
    </row>
    <row r="919" spans="2:65" s="10" customFormat="1" ht="16.5" customHeight="1">
      <c r="B919" s="172"/>
      <c r="C919" s="173"/>
      <c r="D919" s="173"/>
      <c r="E919" s="174" t="s">
        <v>22</v>
      </c>
      <c r="F919" s="278" t="s">
        <v>1670</v>
      </c>
      <c r="G919" s="279"/>
      <c r="H919" s="279"/>
      <c r="I919" s="279"/>
      <c r="J919" s="173"/>
      <c r="K919" s="175">
        <v>2.3849999999999998</v>
      </c>
      <c r="L919" s="173"/>
      <c r="M919" s="173"/>
      <c r="N919" s="173"/>
      <c r="O919" s="173"/>
      <c r="P919" s="173"/>
      <c r="Q919" s="173"/>
      <c r="R919" s="176"/>
      <c r="T919" s="177"/>
      <c r="U919" s="173"/>
      <c r="V919" s="173"/>
      <c r="W919" s="173"/>
      <c r="X919" s="173"/>
      <c r="Y919" s="173"/>
      <c r="Z919" s="173"/>
      <c r="AA919" s="178"/>
      <c r="AT919" s="179" t="s">
        <v>166</v>
      </c>
      <c r="AU919" s="179" t="s">
        <v>99</v>
      </c>
      <c r="AV919" s="10" t="s">
        <v>99</v>
      </c>
      <c r="AW919" s="10" t="s">
        <v>35</v>
      </c>
      <c r="AX919" s="10" t="s">
        <v>78</v>
      </c>
      <c r="AY919" s="179" t="s">
        <v>158</v>
      </c>
    </row>
    <row r="920" spans="2:65" s="11" customFormat="1" ht="16.5" customHeight="1">
      <c r="B920" s="180"/>
      <c r="C920" s="181"/>
      <c r="D920" s="181"/>
      <c r="E920" s="182" t="s">
        <v>22</v>
      </c>
      <c r="F920" s="280" t="s">
        <v>168</v>
      </c>
      <c r="G920" s="281"/>
      <c r="H920" s="281"/>
      <c r="I920" s="281"/>
      <c r="J920" s="181"/>
      <c r="K920" s="183">
        <v>8.3849999999999998</v>
      </c>
      <c r="L920" s="181"/>
      <c r="M920" s="181"/>
      <c r="N920" s="181"/>
      <c r="O920" s="181"/>
      <c r="P920" s="181"/>
      <c r="Q920" s="181"/>
      <c r="R920" s="184"/>
      <c r="T920" s="185"/>
      <c r="U920" s="181"/>
      <c r="V920" s="181"/>
      <c r="W920" s="181"/>
      <c r="X920" s="181"/>
      <c r="Y920" s="181"/>
      <c r="Z920" s="181"/>
      <c r="AA920" s="186"/>
      <c r="AT920" s="187" t="s">
        <v>166</v>
      </c>
      <c r="AU920" s="187" t="s">
        <v>99</v>
      </c>
      <c r="AV920" s="11" t="s">
        <v>163</v>
      </c>
      <c r="AW920" s="11" t="s">
        <v>35</v>
      </c>
      <c r="AX920" s="11" t="s">
        <v>83</v>
      </c>
      <c r="AY920" s="187" t="s">
        <v>158</v>
      </c>
    </row>
    <row r="921" spans="2:65" s="1" customFormat="1" ht="25.5" customHeight="1">
      <c r="B921" s="38"/>
      <c r="C921" s="165" t="s">
        <v>672</v>
      </c>
      <c r="D921" s="165" t="s">
        <v>159</v>
      </c>
      <c r="E921" s="166" t="s">
        <v>1671</v>
      </c>
      <c r="F921" s="272" t="s">
        <v>1672</v>
      </c>
      <c r="G921" s="272"/>
      <c r="H921" s="272"/>
      <c r="I921" s="272"/>
      <c r="J921" s="167" t="s">
        <v>162</v>
      </c>
      <c r="K921" s="168">
        <v>1011.982</v>
      </c>
      <c r="L921" s="273">
        <v>0</v>
      </c>
      <c r="M921" s="274"/>
      <c r="N921" s="275">
        <f>ROUND(L921*K921,2)</f>
        <v>0</v>
      </c>
      <c r="O921" s="275"/>
      <c r="P921" s="275"/>
      <c r="Q921" s="275"/>
      <c r="R921" s="40"/>
      <c r="T921" s="169" t="s">
        <v>22</v>
      </c>
      <c r="U921" s="47" t="s">
        <v>43</v>
      </c>
      <c r="V921" s="39"/>
      <c r="W921" s="170">
        <f>V921*K921</f>
        <v>0</v>
      </c>
      <c r="X921" s="170">
        <v>8.3000000000000001E-4</v>
      </c>
      <c r="Y921" s="170">
        <f>X921*K921</f>
        <v>0.83994506000000002</v>
      </c>
      <c r="Z921" s="170">
        <v>0</v>
      </c>
      <c r="AA921" s="171">
        <f>Z921*K921</f>
        <v>0</v>
      </c>
      <c r="AR921" s="22" t="s">
        <v>233</v>
      </c>
      <c r="AT921" s="22" t="s">
        <v>159</v>
      </c>
      <c r="AU921" s="22" t="s">
        <v>99</v>
      </c>
      <c r="AY921" s="22" t="s">
        <v>158</v>
      </c>
      <c r="BE921" s="108">
        <f>IF(U921="základní",N921,0)</f>
        <v>0</v>
      </c>
      <c r="BF921" s="108">
        <f>IF(U921="snížená",N921,0)</f>
        <v>0</v>
      </c>
      <c r="BG921" s="108">
        <f>IF(U921="zákl. přenesená",N921,0)</f>
        <v>0</v>
      </c>
      <c r="BH921" s="108">
        <f>IF(U921="sníž. přenesená",N921,0)</f>
        <v>0</v>
      </c>
      <c r="BI921" s="108">
        <f>IF(U921="nulová",N921,0)</f>
        <v>0</v>
      </c>
      <c r="BJ921" s="22" t="s">
        <v>83</v>
      </c>
      <c r="BK921" s="108">
        <f>ROUND(L921*K921,2)</f>
        <v>0</v>
      </c>
      <c r="BL921" s="22" t="s">
        <v>233</v>
      </c>
      <c r="BM921" s="22" t="s">
        <v>1673</v>
      </c>
    </row>
    <row r="922" spans="2:65" s="1" customFormat="1" ht="38.25" customHeight="1">
      <c r="B922" s="38"/>
      <c r="C922" s="165" t="s">
        <v>1674</v>
      </c>
      <c r="D922" s="165" t="s">
        <v>159</v>
      </c>
      <c r="E922" s="166" t="s">
        <v>1675</v>
      </c>
      <c r="F922" s="272" t="s">
        <v>1676</v>
      </c>
      <c r="G922" s="272"/>
      <c r="H922" s="272"/>
      <c r="I922" s="272"/>
      <c r="J922" s="167" t="s">
        <v>162</v>
      </c>
      <c r="K922" s="168">
        <v>1011.982</v>
      </c>
      <c r="L922" s="273">
        <v>0</v>
      </c>
      <c r="M922" s="274"/>
      <c r="N922" s="275">
        <f>ROUND(L922*K922,2)</f>
        <v>0</v>
      </c>
      <c r="O922" s="275"/>
      <c r="P922" s="275"/>
      <c r="Q922" s="275"/>
      <c r="R922" s="40"/>
      <c r="T922" s="169" t="s">
        <v>22</v>
      </c>
      <c r="U922" s="47" t="s">
        <v>43</v>
      </c>
      <c r="V922" s="39"/>
      <c r="W922" s="170">
        <f>V922*K922</f>
        <v>0</v>
      </c>
      <c r="X922" s="170">
        <v>0</v>
      </c>
      <c r="Y922" s="170">
        <f>X922*K922</f>
        <v>0</v>
      </c>
      <c r="Z922" s="170">
        <v>0</v>
      </c>
      <c r="AA922" s="171">
        <f>Z922*K922</f>
        <v>0</v>
      </c>
      <c r="AR922" s="22" t="s">
        <v>233</v>
      </c>
      <c r="AT922" s="22" t="s">
        <v>159</v>
      </c>
      <c r="AU922" s="22" t="s">
        <v>99</v>
      </c>
      <c r="AY922" s="22" t="s">
        <v>158</v>
      </c>
      <c r="BE922" s="108">
        <f>IF(U922="základní",N922,0)</f>
        <v>0</v>
      </c>
      <c r="BF922" s="108">
        <f>IF(U922="snížená",N922,0)</f>
        <v>0</v>
      </c>
      <c r="BG922" s="108">
        <f>IF(U922="zákl. přenesená",N922,0)</f>
        <v>0</v>
      </c>
      <c r="BH922" s="108">
        <f>IF(U922="sníž. přenesená",N922,0)</f>
        <v>0</v>
      </c>
      <c r="BI922" s="108">
        <f>IF(U922="nulová",N922,0)</f>
        <v>0</v>
      </c>
      <c r="BJ922" s="22" t="s">
        <v>83</v>
      </c>
      <c r="BK922" s="108">
        <f>ROUND(L922*K922,2)</f>
        <v>0</v>
      </c>
      <c r="BL922" s="22" t="s">
        <v>233</v>
      </c>
      <c r="BM922" s="22" t="s">
        <v>1677</v>
      </c>
    </row>
    <row r="923" spans="2:65" s="1" customFormat="1" ht="38.25" customHeight="1">
      <c r="B923" s="38"/>
      <c r="C923" s="165" t="s">
        <v>1678</v>
      </c>
      <c r="D923" s="165" t="s">
        <v>159</v>
      </c>
      <c r="E923" s="166" t="s">
        <v>1679</v>
      </c>
      <c r="F923" s="272" t="s">
        <v>1680</v>
      </c>
      <c r="G923" s="272"/>
      <c r="H923" s="272"/>
      <c r="I923" s="272"/>
      <c r="J923" s="167" t="s">
        <v>162</v>
      </c>
      <c r="K923" s="168">
        <v>1011.982</v>
      </c>
      <c r="L923" s="273">
        <v>0</v>
      </c>
      <c r="M923" s="274"/>
      <c r="N923" s="275">
        <f>ROUND(L923*K923,2)</f>
        <v>0</v>
      </c>
      <c r="O923" s="275"/>
      <c r="P923" s="275"/>
      <c r="Q923" s="275"/>
      <c r="R923" s="40"/>
      <c r="T923" s="169" t="s">
        <v>22</v>
      </c>
      <c r="U923" s="47" t="s">
        <v>43</v>
      </c>
      <c r="V923" s="39"/>
      <c r="W923" s="170">
        <f>V923*K923</f>
        <v>0</v>
      </c>
      <c r="X923" s="170">
        <v>2.0000000000000002E-5</v>
      </c>
      <c r="Y923" s="170">
        <f>X923*K923</f>
        <v>2.023964E-2</v>
      </c>
      <c r="Z923" s="170">
        <v>0</v>
      </c>
      <c r="AA923" s="171">
        <f>Z923*K923</f>
        <v>0</v>
      </c>
      <c r="AR923" s="22" t="s">
        <v>233</v>
      </c>
      <c r="AT923" s="22" t="s">
        <v>159</v>
      </c>
      <c r="AU923" s="22" t="s">
        <v>99</v>
      </c>
      <c r="AY923" s="22" t="s">
        <v>158</v>
      </c>
      <c r="BE923" s="108">
        <f>IF(U923="základní",N923,0)</f>
        <v>0</v>
      </c>
      <c r="BF923" s="108">
        <f>IF(U923="snížená",N923,0)</f>
        <v>0</v>
      </c>
      <c r="BG923" s="108">
        <f>IF(U923="zákl. přenesená",N923,0)</f>
        <v>0</v>
      </c>
      <c r="BH923" s="108">
        <f>IF(U923="sníž. přenesená",N923,0)</f>
        <v>0</v>
      </c>
      <c r="BI923" s="108">
        <f>IF(U923="nulová",N923,0)</f>
        <v>0</v>
      </c>
      <c r="BJ923" s="22" t="s">
        <v>83</v>
      </c>
      <c r="BK923" s="108">
        <f>ROUND(L923*K923,2)</f>
        <v>0</v>
      </c>
      <c r="BL923" s="22" t="s">
        <v>233</v>
      </c>
      <c r="BM923" s="22" t="s">
        <v>1681</v>
      </c>
    </row>
    <row r="924" spans="2:65" s="9" customFormat="1" ht="29.85" customHeight="1">
      <c r="B924" s="154"/>
      <c r="C924" s="155"/>
      <c r="D924" s="164" t="s">
        <v>132</v>
      </c>
      <c r="E924" s="164"/>
      <c r="F924" s="164"/>
      <c r="G924" s="164"/>
      <c r="H924" s="164"/>
      <c r="I924" s="164"/>
      <c r="J924" s="164"/>
      <c r="K924" s="164"/>
      <c r="L924" s="164"/>
      <c r="M924" s="164"/>
      <c r="N924" s="297">
        <f>BK924</f>
        <v>0</v>
      </c>
      <c r="O924" s="298"/>
      <c r="P924" s="298"/>
      <c r="Q924" s="298"/>
      <c r="R924" s="157"/>
      <c r="T924" s="158"/>
      <c r="U924" s="155"/>
      <c r="V924" s="155"/>
      <c r="W924" s="159">
        <f>SUM(W925:W941)</f>
        <v>0</v>
      </c>
      <c r="X924" s="155"/>
      <c r="Y924" s="159">
        <f>SUM(Y925:Y941)</f>
        <v>0.32885999999999999</v>
      </c>
      <c r="Z924" s="155"/>
      <c r="AA924" s="160">
        <f>SUM(AA925:AA941)</f>
        <v>0</v>
      </c>
      <c r="AR924" s="161" t="s">
        <v>99</v>
      </c>
      <c r="AT924" s="162" t="s">
        <v>77</v>
      </c>
      <c r="AU924" s="162" t="s">
        <v>83</v>
      </c>
      <c r="AY924" s="161" t="s">
        <v>158</v>
      </c>
      <c r="BK924" s="163">
        <f>SUM(BK925:BK941)</f>
        <v>0</v>
      </c>
    </row>
    <row r="925" spans="2:65" s="1" customFormat="1" ht="25.5" customHeight="1">
      <c r="B925" s="38"/>
      <c r="C925" s="165" t="s">
        <v>1682</v>
      </c>
      <c r="D925" s="165" t="s">
        <v>159</v>
      </c>
      <c r="E925" s="166" t="s">
        <v>1683</v>
      </c>
      <c r="F925" s="272" t="s">
        <v>1684</v>
      </c>
      <c r="G925" s="272"/>
      <c r="H925" s="272"/>
      <c r="I925" s="272"/>
      <c r="J925" s="167" t="s">
        <v>162</v>
      </c>
      <c r="K925" s="168">
        <v>250</v>
      </c>
      <c r="L925" s="273">
        <v>0</v>
      </c>
      <c r="M925" s="274"/>
      <c r="N925" s="275">
        <f>ROUND(L925*K925,2)</f>
        <v>0</v>
      </c>
      <c r="O925" s="275"/>
      <c r="P925" s="275"/>
      <c r="Q925" s="275"/>
      <c r="R925" s="40"/>
      <c r="T925" s="169" t="s">
        <v>22</v>
      </c>
      <c r="U925" s="47" t="s">
        <v>43</v>
      </c>
      <c r="V925" s="39"/>
      <c r="W925" s="170">
        <f>V925*K925</f>
        <v>0</v>
      </c>
      <c r="X925" s="170">
        <v>2.0000000000000001E-4</v>
      </c>
      <c r="Y925" s="170">
        <f>X925*K925</f>
        <v>0.05</v>
      </c>
      <c r="Z925" s="170">
        <v>0</v>
      </c>
      <c r="AA925" s="171">
        <f>Z925*K925</f>
        <v>0</v>
      </c>
      <c r="AR925" s="22" t="s">
        <v>233</v>
      </c>
      <c r="AT925" s="22" t="s">
        <v>159</v>
      </c>
      <c r="AU925" s="22" t="s">
        <v>99</v>
      </c>
      <c r="AY925" s="22" t="s">
        <v>158</v>
      </c>
      <c r="BE925" s="108">
        <f>IF(U925="základní",N925,0)</f>
        <v>0</v>
      </c>
      <c r="BF925" s="108">
        <f>IF(U925="snížená",N925,0)</f>
        <v>0</v>
      </c>
      <c r="BG925" s="108">
        <f>IF(U925="zákl. přenesená",N925,0)</f>
        <v>0</v>
      </c>
      <c r="BH925" s="108">
        <f>IF(U925="sníž. přenesená",N925,0)</f>
        <v>0</v>
      </c>
      <c r="BI925" s="108">
        <f>IF(U925="nulová",N925,0)</f>
        <v>0</v>
      </c>
      <c r="BJ925" s="22" t="s">
        <v>83</v>
      </c>
      <c r="BK925" s="108">
        <f>ROUND(L925*K925,2)</f>
        <v>0</v>
      </c>
      <c r="BL925" s="22" t="s">
        <v>233</v>
      </c>
      <c r="BM925" s="22" t="s">
        <v>1685</v>
      </c>
    </row>
    <row r="926" spans="2:65" s="12" customFormat="1" ht="25.5" customHeight="1">
      <c r="B926" s="188"/>
      <c r="C926" s="189"/>
      <c r="D926" s="189"/>
      <c r="E926" s="190" t="s">
        <v>22</v>
      </c>
      <c r="F926" s="282" t="s">
        <v>1686</v>
      </c>
      <c r="G926" s="283"/>
      <c r="H926" s="283"/>
      <c r="I926" s="283"/>
      <c r="J926" s="189"/>
      <c r="K926" s="190" t="s">
        <v>22</v>
      </c>
      <c r="L926" s="189"/>
      <c r="M926" s="189"/>
      <c r="N926" s="189"/>
      <c r="O926" s="189"/>
      <c r="P926" s="189"/>
      <c r="Q926" s="189"/>
      <c r="R926" s="191"/>
      <c r="T926" s="192"/>
      <c r="U926" s="189"/>
      <c r="V926" s="189"/>
      <c r="W926" s="189"/>
      <c r="X926" s="189"/>
      <c r="Y926" s="189"/>
      <c r="Z926" s="189"/>
      <c r="AA926" s="193"/>
      <c r="AT926" s="194" t="s">
        <v>166</v>
      </c>
      <c r="AU926" s="194" t="s">
        <v>99</v>
      </c>
      <c r="AV926" s="12" t="s">
        <v>83</v>
      </c>
      <c r="AW926" s="12" t="s">
        <v>35</v>
      </c>
      <c r="AX926" s="12" t="s">
        <v>78</v>
      </c>
      <c r="AY926" s="194" t="s">
        <v>158</v>
      </c>
    </row>
    <row r="927" spans="2:65" s="10" customFormat="1" ht="16.5" customHeight="1">
      <c r="B927" s="172"/>
      <c r="C927" s="173"/>
      <c r="D927" s="173"/>
      <c r="E927" s="174" t="s">
        <v>22</v>
      </c>
      <c r="F927" s="278" t="s">
        <v>1417</v>
      </c>
      <c r="G927" s="279"/>
      <c r="H927" s="279"/>
      <c r="I927" s="279"/>
      <c r="J927" s="173"/>
      <c r="K927" s="175">
        <v>250</v>
      </c>
      <c r="L927" s="173"/>
      <c r="M927" s="173"/>
      <c r="N927" s="173"/>
      <c r="O927" s="173"/>
      <c r="P927" s="173"/>
      <c r="Q927" s="173"/>
      <c r="R927" s="176"/>
      <c r="T927" s="177"/>
      <c r="U927" s="173"/>
      <c r="V927" s="173"/>
      <c r="W927" s="173"/>
      <c r="X927" s="173"/>
      <c r="Y927" s="173"/>
      <c r="Z927" s="173"/>
      <c r="AA927" s="178"/>
      <c r="AT927" s="179" t="s">
        <v>166</v>
      </c>
      <c r="AU927" s="179" t="s">
        <v>99</v>
      </c>
      <c r="AV927" s="10" t="s">
        <v>99</v>
      </c>
      <c r="AW927" s="10" t="s">
        <v>35</v>
      </c>
      <c r="AX927" s="10" t="s">
        <v>83</v>
      </c>
      <c r="AY927" s="179" t="s">
        <v>158</v>
      </c>
    </row>
    <row r="928" spans="2:65" s="1" customFormat="1" ht="38.25" customHeight="1">
      <c r="B928" s="38"/>
      <c r="C928" s="165" t="s">
        <v>1687</v>
      </c>
      <c r="D928" s="165" t="s">
        <v>159</v>
      </c>
      <c r="E928" s="166" t="s">
        <v>1688</v>
      </c>
      <c r="F928" s="272" t="s">
        <v>1689</v>
      </c>
      <c r="G928" s="272"/>
      <c r="H928" s="272"/>
      <c r="I928" s="272"/>
      <c r="J928" s="167" t="s">
        <v>162</v>
      </c>
      <c r="K928" s="168">
        <v>250</v>
      </c>
      <c r="L928" s="273">
        <v>0</v>
      </c>
      <c r="M928" s="274"/>
      <c r="N928" s="275">
        <f t="shared" ref="N928:N937" si="55">ROUND(L928*K928,2)</f>
        <v>0</v>
      </c>
      <c r="O928" s="275"/>
      <c r="P928" s="275"/>
      <c r="Q928" s="275"/>
      <c r="R928" s="40"/>
      <c r="T928" s="169" t="s">
        <v>22</v>
      </c>
      <c r="U928" s="47" t="s">
        <v>43</v>
      </c>
      <c r="V928" s="39"/>
      <c r="W928" s="170">
        <f t="shared" ref="W928:W937" si="56">V928*K928</f>
        <v>0</v>
      </c>
      <c r="X928" s="170">
        <v>2.9E-4</v>
      </c>
      <c r="Y928" s="170">
        <f t="shared" ref="Y928:Y937" si="57">X928*K928</f>
        <v>7.2499999999999995E-2</v>
      </c>
      <c r="Z928" s="170">
        <v>0</v>
      </c>
      <c r="AA928" s="171">
        <f t="shared" ref="AA928:AA937" si="58">Z928*K928</f>
        <v>0</v>
      </c>
      <c r="AR928" s="22" t="s">
        <v>233</v>
      </c>
      <c r="AT928" s="22" t="s">
        <v>159</v>
      </c>
      <c r="AU928" s="22" t="s">
        <v>99</v>
      </c>
      <c r="AY928" s="22" t="s">
        <v>158</v>
      </c>
      <c r="BE928" s="108">
        <f t="shared" ref="BE928:BE937" si="59">IF(U928="základní",N928,0)</f>
        <v>0</v>
      </c>
      <c r="BF928" s="108">
        <f t="shared" ref="BF928:BF937" si="60">IF(U928="snížená",N928,0)</f>
        <v>0</v>
      </c>
      <c r="BG928" s="108">
        <f t="shared" ref="BG928:BG937" si="61">IF(U928="zákl. přenesená",N928,0)</f>
        <v>0</v>
      </c>
      <c r="BH928" s="108">
        <f t="shared" ref="BH928:BH937" si="62">IF(U928="sníž. přenesená",N928,0)</f>
        <v>0</v>
      </c>
      <c r="BI928" s="108">
        <f t="shared" ref="BI928:BI937" si="63">IF(U928="nulová",N928,0)</f>
        <v>0</v>
      </c>
      <c r="BJ928" s="22" t="s">
        <v>83</v>
      </c>
      <c r="BK928" s="108">
        <f t="shared" ref="BK928:BK937" si="64">ROUND(L928*K928,2)</f>
        <v>0</v>
      </c>
      <c r="BL928" s="22" t="s">
        <v>233</v>
      </c>
      <c r="BM928" s="22" t="s">
        <v>1690</v>
      </c>
    </row>
    <row r="929" spans="2:65" s="1" customFormat="1" ht="16.5" customHeight="1">
      <c r="B929" s="38"/>
      <c r="C929" s="165" t="s">
        <v>1691</v>
      </c>
      <c r="D929" s="165" t="s">
        <v>159</v>
      </c>
      <c r="E929" s="166" t="s">
        <v>1692</v>
      </c>
      <c r="F929" s="272" t="s">
        <v>1693</v>
      </c>
      <c r="G929" s="272"/>
      <c r="H929" s="272"/>
      <c r="I929" s="272"/>
      <c r="J929" s="167" t="s">
        <v>833</v>
      </c>
      <c r="K929" s="168">
        <v>1</v>
      </c>
      <c r="L929" s="273">
        <v>0</v>
      </c>
      <c r="M929" s="274"/>
      <c r="N929" s="275">
        <f t="shared" si="55"/>
        <v>0</v>
      </c>
      <c r="O929" s="275"/>
      <c r="P929" s="275"/>
      <c r="Q929" s="275"/>
      <c r="R929" s="40"/>
      <c r="T929" s="169" t="s">
        <v>22</v>
      </c>
      <c r="U929" s="47" t="s">
        <v>43</v>
      </c>
      <c r="V929" s="39"/>
      <c r="W929" s="170">
        <f t="shared" si="56"/>
        <v>0</v>
      </c>
      <c r="X929" s="170">
        <v>2.0000000000000001E-4</v>
      </c>
      <c r="Y929" s="170">
        <f t="shared" si="57"/>
        <v>2.0000000000000001E-4</v>
      </c>
      <c r="Z929" s="170">
        <v>0</v>
      </c>
      <c r="AA929" s="171">
        <f t="shared" si="58"/>
        <v>0</v>
      </c>
      <c r="AR929" s="22" t="s">
        <v>233</v>
      </c>
      <c r="AT929" s="22" t="s">
        <v>159</v>
      </c>
      <c r="AU929" s="22" t="s">
        <v>99</v>
      </c>
      <c r="AY929" s="22" t="s">
        <v>158</v>
      </c>
      <c r="BE929" s="108">
        <f t="shared" si="59"/>
        <v>0</v>
      </c>
      <c r="BF929" s="108">
        <f t="shared" si="60"/>
        <v>0</v>
      </c>
      <c r="BG929" s="108">
        <f t="shared" si="61"/>
        <v>0</v>
      </c>
      <c r="BH929" s="108">
        <f t="shared" si="62"/>
        <v>0</v>
      </c>
      <c r="BI929" s="108">
        <f t="shared" si="63"/>
        <v>0</v>
      </c>
      <c r="BJ929" s="22" t="s">
        <v>83</v>
      </c>
      <c r="BK929" s="108">
        <f t="shared" si="64"/>
        <v>0</v>
      </c>
      <c r="BL929" s="22" t="s">
        <v>233</v>
      </c>
      <c r="BM929" s="22" t="s">
        <v>1694</v>
      </c>
    </row>
    <row r="930" spans="2:65" s="1" customFormat="1" ht="16.5" customHeight="1">
      <c r="B930" s="38"/>
      <c r="C930" s="195" t="s">
        <v>1695</v>
      </c>
      <c r="D930" s="195" t="s">
        <v>283</v>
      </c>
      <c r="E930" s="196" t="s">
        <v>1696</v>
      </c>
      <c r="F930" s="286" t="s">
        <v>1697</v>
      </c>
      <c r="G930" s="286"/>
      <c r="H930" s="286"/>
      <c r="I930" s="286"/>
      <c r="J930" s="197" t="s">
        <v>252</v>
      </c>
      <c r="K930" s="198">
        <v>1</v>
      </c>
      <c r="L930" s="287">
        <v>0</v>
      </c>
      <c r="M930" s="288"/>
      <c r="N930" s="289">
        <f t="shared" si="55"/>
        <v>0</v>
      </c>
      <c r="O930" s="275"/>
      <c r="P930" s="275"/>
      <c r="Q930" s="275"/>
      <c r="R930" s="40"/>
      <c r="T930" s="169" t="s">
        <v>22</v>
      </c>
      <c r="U930" s="47" t="s">
        <v>43</v>
      </c>
      <c r="V930" s="39"/>
      <c r="W930" s="170">
        <f t="shared" si="56"/>
        <v>0</v>
      </c>
      <c r="X930" s="170">
        <v>1E-3</v>
      </c>
      <c r="Y930" s="170">
        <f t="shared" si="57"/>
        <v>1E-3</v>
      </c>
      <c r="Z930" s="170">
        <v>0</v>
      </c>
      <c r="AA930" s="171">
        <f t="shared" si="58"/>
        <v>0</v>
      </c>
      <c r="AR930" s="22" t="s">
        <v>321</v>
      </c>
      <c r="AT930" s="22" t="s">
        <v>283</v>
      </c>
      <c r="AU930" s="22" t="s">
        <v>99</v>
      </c>
      <c r="AY930" s="22" t="s">
        <v>158</v>
      </c>
      <c r="BE930" s="108">
        <f t="shared" si="59"/>
        <v>0</v>
      </c>
      <c r="BF930" s="108">
        <f t="shared" si="60"/>
        <v>0</v>
      </c>
      <c r="BG930" s="108">
        <f t="shared" si="61"/>
        <v>0</v>
      </c>
      <c r="BH930" s="108">
        <f t="shared" si="62"/>
        <v>0</v>
      </c>
      <c r="BI930" s="108">
        <f t="shared" si="63"/>
        <v>0</v>
      </c>
      <c r="BJ930" s="22" t="s">
        <v>83</v>
      </c>
      <c r="BK930" s="108">
        <f t="shared" si="64"/>
        <v>0</v>
      </c>
      <c r="BL930" s="22" t="s">
        <v>233</v>
      </c>
      <c r="BM930" s="22" t="s">
        <v>1698</v>
      </c>
    </row>
    <row r="931" spans="2:65" s="1" customFormat="1" ht="16.5" customHeight="1">
      <c r="B931" s="38"/>
      <c r="C931" s="195" t="s">
        <v>1699</v>
      </c>
      <c r="D931" s="195" t="s">
        <v>283</v>
      </c>
      <c r="E931" s="196" t="s">
        <v>1700</v>
      </c>
      <c r="F931" s="286" t="s">
        <v>1701</v>
      </c>
      <c r="G931" s="286"/>
      <c r="H931" s="286"/>
      <c r="I931" s="286"/>
      <c r="J931" s="197" t="s">
        <v>252</v>
      </c>
      <c r="K931" s="198">
        <v>3</v>
      </c>
      <c r="L931" s="287">
        <v>0</v>
      </c>
      <c r="M931" s="288"/>
      <c r="N931" s="289">
        <f t="shared" si="55"/>
        <v>0</v>
      </c>
      <c r="O931" s="275"/>
      <c r="P931" s="275"/>
      <c r="Q931" s="275"/>
      <c r="R931" s="40"/>
      <c r="T931" s="169" t="s">
        <v>22</v>
      </c>
      <c r="U931" s="47" t="s">
        <v>43</v>
      </c>
      <c r="V931" s="39"/>
      <c r="W931" s="170">
        <f t="shared" si="56"/>
        <v>0</v>
      </c>
      <c r="X931" s="170">
        <v>1E-3</v>
      </c>
      <c r="Y931" s="170">
        <f t="shared" si="57"/>
        <v>3.0000000000000001E-3</v>
      </c>
      <c r="Z931" s="170">
        <v>0</v>
      </c>
      <c r="AA931" s="171">
        <f t="shared" si="58"/>
        <v>0</v>
      </c>
      <c r="AR931" s="22" t="s">
        <v>321</v>
      </c>
      <c r="AT931" s="22" t="s">
        <v>283</v>
      </c>
      <c r="AU931" s="22" t="s">
        <v>99</v>
      </c>
      <c r="AY931" s="22" t="s">
        <v>158</v>
      </c>
      <c r="BE931" s="108">
        <f t="shared" si="59"/>
        <v>0</v>
      </c>
      <c r="BF931" s="108">
        <f t="shared" si="60"/>
        <v>0</v>
      </c>
      <c r="BG931" s="108">
        <f t="shared" si="61"/>
        <v>0</v>
      </c>
      <c r="BH931" s="108">
        <f t="shared" si="62"/>
        <v>0</v>
      </c>
      <c r="BI931" s="108">
        <f t="shared" si="63"/>
        <v>0</v>
      </c>
      <c r="BJ931" s="22" t="s">
        <v>83</v>
      </c>
      <c r="BK931" s="108">
        <f t="shared" si="64"/>
        <v>0</v>
      </c>
      <c r="BL931" s="22" t="s">
        <v>233</v>
      </c>
      <c r="BM931" s="22" t="s">
        <v>1702</v>
      </c>
    </row>
    <row r="932" spans="2:65" s="1" customFormat="1" ht="16.5" customHeight="1">
      <c r="B932" s="38"/>
      <c r="C932" s="195" t="s">
        <v>1703</v>
      </c>
      <c r="D932" s="195" t="s">
        <v>283</v>
      </c>
      <c r="E932" s="196" t="s">
        <v>1704</v>
      </c>
      <c r="F932" s="286" t="s">
        <v>1705</v>
      </c>
      <c r="G932" s="286"/>
      <c r="H932" s="286"/>
      <c r="I932" s="286"/>
      <c r="J932" s="197" t="s">
        <v>252</v>
      </c>
      <c r="K932" s="198">
        <v>1</v>
      </c>
      <c r="L932" s="287">
        <v>0</v>
      </c>
      <c r="M932" s="288"/>
      <c r="N932" s="289">
        <f t="shared" si="55"/>
        <v>0</v>
      </c>
      <c r="O932" s="275"/>
      <c r="P932" s="275"/>
      <c r="Q932" s="275"/>
      <c r="R932" s="40"/>
      <c r="T932" s="169" t="s">
        <v>22</v>
      </c>
      <c r="U932" s="47" t="s">
        <v>43</v>
      </c>
      <c r="V932" s="39"/>
      <c r="W932" s="170">
        <f t="shared" si="56"/>
        <v>0</v>
      </c>
      <c r="X932" s="170">
        <v>1E-3</v>
      </c>
      <c r="Y932" s="170">
        <f t="shared" si="57"/>
        <v>1E-3</v>
      </c>
      <c r="Z932" s="170">
        <v>0</v>
      </c>
      <c r="AA932" s="171">
        <f t="shared" si="58"/>
        <v>0</v>
      </c>
      <c r="AR932" s="22" t="s">
        <v>321</v>
      </c>
      <c r="AT932" s="22" t="s">
        <v>283</v>
      </c>
      <c r="AU932" s="22" t="s">
        <v>99</v>
      </c>
      <c r="AY932" s="22" t="s">
        <v>158</v>
      </c>
      <c r="BE932" s="108">
        <f t="shared" si="59"/>
        <v>0</v>
      </c>
      <c r="BF932" s="108">
        <f t="shared" si="60"/>
        <v>0</v>
      </c>
      <c r="BG932" s="108">
        <f t="shared" si="61"/>
        <v>0</v>
      </c>
      <c r="BH932" s="108">
        <f t="shared" si="62"/>
        <v>0</v>
      </c>
      <c r="BI932" s="108">
        <f t="shared" si="63"/>
        <v>0</v>
      </c>
      <c r="BJ932" s="22" t="s">
        <v>83</v>
      </c>
      <c r="BK932" s="108">
        <f t="shared" si="64"/>
        <v>0</v>
      </c>
      <c r="BL932" s="22" t="s">
        <v>233</v>
      </c>
      <c r="BM932" s="22" t="s">
        <v>1706</v>
      </c>
    </row>
    <row r="933" spans="2:65" s="1" customFormat="1" ht="16.5" customHeight="1">
      <c r="B933" s="38"/>
      <c r="C933" s="195" t="s">
        <v>1707</v>
      </c>
      <c r="D933" s="195" t="s">
        <v>283</v>
      </c>
      <c r="E933" s="196" t="s">
        <v>1708</v>
      </c>
      <c r="F933" s="286" t="s">
        <v>1709</v>
      </c>
      <c r="G933" s="286"/>
      <c r="H933" s="286"/>
      <c r="I933" s="286"/>
      <c r="J933" s="197" t="s">
        <v>252</v>
      </c>
      <c r="K933" s="198">
        <v>5</v>
      </c>
      <c r="L933" s="287">
        <v>0</v>
      </c>
      <c r="M933" s="288"/>
      <c r="N933" s="289">
        <f t="shared" si="55"/>
        <v>0</v>
      </c>
      <c r="O933" s="275"/>
      <c r="P933" s="275"/>
      <c r="Q933" s="275"/>
      <c r="R933" s="40"/>
      <c r="T933" s="169" t="s">
        <v>22</v>
      </c>
      <c r="U933" s="47" t="s">
        <v>43</v>
      </c>
      <c r="V933" s="39"/>
      <c r="W933" s="170">
        <f t="shared" si="56"/>
        <v>0</v>
      </c>
      <c r="X933" s="170">
        <v>1E-3</v>
      </c>
      <c r="Y933" s="170">
        <f t="shared" si="57"/>
        <v>5.0000000000000001E-3</v>
      </c>
      <c r="Z933" s="170">
        <v>0</v>
      </c>
      <c r="AA933" s="171">
        <f t="shared" si="58"/>
        <v>0</v>
      </c>
      <c r="AR933" s="22" t="s">
        <v>321</v>
      </c>
      <c r="AT933" s="22" t="s">
        <v>283</v>
      </c>
      <c r="AU933" s="22" t="s">
        <v>99</v>
      </c>
      <c r="AY933" s="22" t="s">
        <v>158</v>
      </c>
      <c r="BE933" s="108">
        <f t="shared" si="59"/>
        <v>0</v>
      </c>
      <c r="BF933" s="108">
        <f t="shared" si="60"/>
        <v>0</v>
      </c>
      <c r="BG933" s="108">
        <f t="shared" si="61"/>
        <v>0</v>
      </c>
      <c r="BH933" s="108">
        <f t="shared" si="62"/>
        <v>0</v>
      </c>
      <c r="BI933" s="108">
        <f t="shared" si="63"/>
        <v>0</v>
      </c>
      <c r="BJ933" s="22" t="s">
        <v>83</v>
      </c>
      <c r="BK933" s="108">
        <f t="shared" si="64"/>
        <v>0</v>
      </c>
      <c r="BL933" s="22" t="s">
        <v>233</v>
      </c>
      <c r="BM933" s="22" t="s">
        <v>1710</v>
      </c>
    </row>
    <row r="934" spans="2:65" s="1" customFormat="1" ht="16.5" customHeight="1">
      <c r="B934" s="38"/>
      <c r="C934" s="195" t="s">
        <v>1711</v>
      </c>
      <c r="D934" s="195" t="s">
        <v>283</v>
      </c>
      <c r="E934" s="196" t="s">
        <v>1712</v>
      </c>
      <c r="F934" s="286" t="s">
        <v>1713</v>
      </c>
      <c r="G934" s="286"/>
      <c r="H934" s="286"/>
      <c r="I934" s="286"/>
      <c r="J934" s="197" t="s">
        <v>252</v>
      </c>
      <c r="K934" s="198">
        <v>4</v>
      </c>
      <c r="L934" s="287">
        <v>0</v>
      </c>
      <c r="M934" s="288"/>
      <c r="N934" s="289">
        <f t="shared" si="55"/>
        <v>0</v>
      </c>
      <c r="O934" s="275"/>
      <c r="P934" s="275"/>
      <c r="Q934" s="275"/>
      <c r="R934" s="40"/>
      <c r="T934" s="169" t="s">
        <v>22</v>
      </c>
      <c r="U934" s="47" t="s">
        <v>43</v>
      </c>
      <c r="V934" s="39"/>
      <c r="W934" s="170">
        <f t="shared" si="56"/>
        <v>0</v>
      </c>
      <c r="X934" s="170">
        <v>1E-3</v>
      </c>
      <c r="Y934" s="170">
        <f t="shared" si="57"/>
        <v>4.0000000000000001E-3</v>
      </c>
      <c r="Z934" s="170">
        <v>0</v>
      </c>
      <c r="AA934" s="171">
        <f t="shared" si="58"/>
        <v>0</v>
      </c>
      <c r="AR934" s="22" t="s">
        <v>321</v>
      </c>
      <c r="AT934" s="22" t="s">
        <v>283</v>
      </c>
      <c r="AU934" s="22" t="s">
        <v>99</v>
      </c>
      <c r="AY934" s="22" t="s">
        <v>158</v>
      </c>
      <c r="BE934" s="108">
        <f t="shared" si="59"/>
        <v>0</v>
      </c>
      <c r="BF934" s="108">
        <f t="shared" si="60"/>
        <v>0</v>
      </c>
      <c r="BG934" s="108">
        <f t="shared" si="61"/>
        <v>0</v>
      </c>
      <c r="BH934" s="108">
        <f t="shared" si="62"/>
        <v>0</v>
      </c>
      <c r="BI934" s="108">
        <f t="shared" si="63"/>
        <v>0</v>
      </c>
      <c r="BJ934" s="22" t="s">
        <v>83</v>
      </c>
      <c r="BK934" s="108">
        <f t="shared" si="64"/>
        <v>0</v>
      </c>
      <c r="BL934" s="22" t="s">
        <v>233</v>
      </c>
      <c r="BM934" s="22" t="s">
        <v>1714</v>
      </c>
    </row>
    <row r="935" spans="2:65" s="1" customFormat="1" ht="16.5" customHeight="1">
      <c r="B935" s="38"/>
      <c r="C935" s="195" t="s">
        <v>1715</v>
      </c>
      <c r="D935" s="195" t="s">
        <v>283</v>
      </c>
      <c r="E935" s="196" t="s">
        <v>1716</v>
      </c>
      <c r="F935" s="286" t="s">
        <v>1717</v>
      </c>
      <c r="G935" s="286"/>
      <c r="H935" s="286"/>
      <c r="I935" s="286"/>
      <c r="J935" s="197" t="s">
        <v>252</v>
      </c>
      <c r="K935" s="198">
        <v>4</v>
      </c>
      <c r="L935" s="287">
        <v>0</v>
      </c>
      <c r="M935" s="288"/>
      <c r="N935" s="289">
        <f t="shared" si="55"/>
        <v>0</v>
      </c>
      <c r="O935" s="275"/>
      <c r="P935" s="275"/>
      <c r="Q935" s="275"/>
      <c r="R935" s="40"/>
      <c r="T935" s="169" t="s">
        <v>22</v>
      </c>
      <c r="U935" s="47" t="s">
        <v>43</v>
      </c>
      <c r="V935" s="39"/>
      <c r="W935" s="170">
        <f t="shared" si="56"/>
        <v>0</v>
      </c>
      <c r="X935" s="170">
        <v>1E-3</v>
      </c>
      <c r="Y935" s="170">
        <f t="shared" si="57"/>
        <v>4.0000000000000001E-3</v>
      </c>
      <c r="Z935" s="170">
        <v>0</v>
      </c>
      <c r="AA935" s="171">
        <f t="shared" si="58"/>
        <v>0</v>
      </c>
      <c r="AR935" s="22" t="s">
        <v>321</v>
      </c>
      <c r="AT935" s="22" t="s">
        <v>283</v>
      </c>
      <c r="AU935" s="22" t="s">
        <v>99</v>
      </c>
      <c r="AY935" s="22" t="s">
        <v>158</v>
      </c>
      <c r="BE935" s="108">
        <f t="shared" si="59"/>
        <v>0</v>
      </c>
      <c r="BF935" s="108">
        <f t="shared" si="60"/>
        <v>0</v>
      </c>
      <c r="BG935" s="108">
        <f t="shared" si="61"/>
        <v>0</v>
      </c>
      <c r="BH935" s="108">
        <f t="shared" si="62"/>
        <v>0</v>
      </c>
      <c r="BI935" s="108">
        <f t="shared" si="63"/>
        <v>0</v>
      </c>
      <c r="BJ935" s="22" t="s">
        <v>83</v>
      </c>
      <c r="BK935" s="108">
        <f t="shared" si="64"/>
        <v>0</v>
      </c>
      <c r="BL935" s="22" t="s">
        <v>233</v>
      </c>
      <c r="BM935" s="22" t="s">
        <v>1718</v>
      </c>
    </row>
    <row r="936" spans="2:65" s="1" customFormat="1" ht="16.5" customHeight="1">
      <c r="B936" s="38"/>
      <c r="C936" s="195" t="s">
        <v>1719</v>
      </c>
      <c r="D936" s="195" t="s">
        <v>283</v>
      </c>
      <c r="E936" s="196" t="s">
        <v>1720</v>
      </c>
      <c r="F936" s="286" t="s">
        <v>1721</v>
      </c>
      <c r="G936" s="286"/>
      <c r="H936" s="286"/>
      <c r="I936" s="286"/>
      <c r="J936" s="197" t="s">
        <v>252</v>
      </c>
      <c r="K936" s="198">
        <v>6</v>
      </c>
      <c r="L936" s="287">
        <v>0</v>
      </c>
      <c r="M936" s="288"/>
      <c r="N936" s="289">
        <f t="shared" si="55"/>
        <v>0</v>
      </c>
      <c r="O936" s="275"/>
      <c r="P936" s="275"/>
      <c r="Q936" s="275"/>
      <c r="R936" s="40"/>
      <c r="T936" s="169" t="s">
        <v>22</v>
      </c>
      <c r="U936" s="47" t="s">
        <v>43</v>
      </c>
      <c r="V936" s="39"/>
      <c r="W936" s="170">
        <f t="shared" si="56"/>
        <v>0</v>
      </c>
      <c r="X936" s="170">
        <v>1E-3</v>
      </c>
      <c r="Y936" s="170">
        <f t="shared" si="57"/>
        <v>6.0000000000000001E-3</v>
      </c>
      <c r="Z936" s="170">
        <v>0</v>
      </c>
      <c r="AA936" s="171">
        <f t="shared" si="58"/>
        <v>0</v>
      </c>
      <c r="AR936" s="22" t="s">
        <v>321</v>
      </c>
      <c r="AT936" s="22" t="s">
        <v>283</v>
      </c>
      <c r="AU936" s="22" t="s">
        <v>99</v>
      </c>
      <c r="AY936" s="22" t="s">
        <v>158</v>
      </c>
      <c r="BE936" s="108">
        <f t="shared" si="59"/>
        <v>0</v>
      </c>
      <c r="BF936" s="108">
        <f t="shared" si="60"/>
        <v>0</v>
      </c>
      <c r="BG936" s="108">
        <f t="shared" si="61"/>
        <v>0</v>
      </c>
      <c r="BH936" s="108">
        <f t="shared" si="62"/>
        <v>0</v>
      </c>
      <c r="BI936" s="108">
        <f t="shared" si="63"/>
        <v>0</v>
      </c>
      <c r="BJ936" s="22" t="s">
        <v>83</v>
      </c>
      <c r="BK936" s="108">
        <f t="shared" si="64"/>
        <v>0</v>
      </c>
      <c r="BL936" s="22" t="s">
        <v>233</v>
      </c>
      <c r="BM936" s="22" t="s">
        <v>1722</v>
      </c>
    </row>
    <row r="937" spans="2:65" s="1" customFormat="1" ht="38.25" customHeight="1">
      <c r="B937" s="38"/>
      <c r="C937" s="165" t="s">
        <v>1723</v>
      </c>
      <c r="D937" s="165" t="s">
        <v>159</v>
      </c>
      <c r="E937" s="166" t="s">
        <v>1724</v>
      </c>
      <c r="F937" s="272" t="s">
        <v>1725</v>
      </c>
      <c r="G937" s="272"/>
      <c r="H937" s="272"/>
      <c r="I937" s="272"/>
      <c r="J937" s="167" t="s">
        <v>296</v>
      </c>
      <c r="K937" s="168">
        <v>66</v>
      </c>
      <c r="L937" s="273">
        <v>0</v>
      </c>
      <c r="M937" s="274"/>
      <c r="N937" s="275">
        <f t="shared" si="55"/>
        <v>0</v>
      </c>
      <c r="O937" s="275"/>
      <c r="P937" s="275"/>
      <c r="Q937" s="275"/>
      <c r="R937" s="40"/>
      <c r="T937" s="169" t="s">
        <v>22</v>
      </c>
      <c r="U937" s="47" t="s">
        <v>43</v>
      </c>
      <c r="V937" s="39"/>
      <c r="W937" s="170">
        <f t="shared" si="56"/>
        <v>0</v>
      </c>
      <c r="X937" s="170">
        <v>6.0000000000000002E-5</v>
      </c>
      <c r="Y937" s="170">
        <f t="shared" si="57"/>
        <v>3.96E-3</v>
      </c>
      <c r="Z937" s="170">
        <v>0</v>
      </c>
      <c r="AA937" s="171">
        <f t="shared" si="58"/>
        <v>0</v>
      </c>
      <c r="AR937" s="22" t="s">
        <v>233</v>
      </c>
      <c r="AT937" s="22" t="s">
        <v>159</v>
      </c>
      <c r="AU937" s="22" t="s">
        <v>99</v>
      </c>
      <c r="AY937" s="22" t="s">
        <v>158</v>
      </c>
      <c r="BE937" s="108">
        <f t="shared" si="59"/>
        <v>0</v>
      </c>
      <c r="BF937" s="108">
        <f t="shared" si="60"/>
        <v>0</v>
      </c>
      <c r="BG937" s="108">
        <f t="shared" si="61"/>
        <v>0</v>
      </c>
      <c r="BH937" s="108">
        <f t="shared" si="62"/>
        <v>0</v>
      </c>
      <c r="BI937" s="108">
        <f t="shared" si="63"/>
        <v>0</v>
      </c>
      <c r="BJ937" s="22" t="s">
        <v>83</v>
      </c>
      <c r="BK937" s="108">
        <f t="shared" si="64"/>
        <v>0</v>
      </c>
      <c r="BL937" s="22" t="s">
        <v>233</v>
      </c>
      <c r="BM937" s="22" t="s">
        <v>1726</v>
      </c>
    </row>
    <row r="938" spans="2:65" s="10" customFormat="1" ht="16.5" customHeight="1">
      <c r="B938" s="172"/>
      <c r="C938" s="173"/>
      <c r="D938" s="173"/>
      <c r="E938" s="174" t="s">
        <v>22</v>
      </c>
      <c r="F938" s="276" t="s">
        <v>1727</v>
      </c>
      <c r="G938" s="277"/>
      <c r="H938" s="277"/>
      <c r="I938" s="277"/>
      <c r="J938" s="173"/>
      <c r="K938" s="175">
        <v>66</v>
      </c>
      <c r="L938" s="173"/>
      <c r="M938" s="173"/>
      <c r="N938" s="173"/>
      <c r="O938" s="173"/>
      <c r="P938" s="173"/>
      <c r="Q938" s="173"/>
      <c r="R938" s="176"/>
      <c r="T938" s="177"/>
      <c r="U938" s="173"/>
      <c r="V938" s="173"/>
      <c r="W938" s="173"/>
      <c r="X938" s="173"/>
      <c r="Y938" s="173"/>
      <c r="Z938" s="173"/>
      <c r="AA938" s="178"/>
      <c r="AT938" s="179" t="s">
        <v>166</v>
      </c>
      <c r="AU938" s="179" t="s">
        <v>99</v>
      </c>
      <c r="AV938" s="10" t="s">
        <v>99</v>
      </c>
      <c r="AW938" s="10" t="s">
        <v>35</v>
      </c>
      <c r="AX938" s="10" t="s">
        <v>83</v>
      </c>
      <c r="AY938" s="179" t="s">
        <v>158</v>
      </c>
    </row>
    <row r="939" spans="2:65" s="1" customFormat="1" ht="16.5" customHeight="1">
      <c r="B939" s="38"/>
      <c r="C939" s="195" t="s">
        <v>1728</v>
      </c>
      <c r="D939" s="195" t="s">
        <v>283</v>
      </c>
      <c r="E939" s="196" t="s">
        <v>1729</v>
      </c>
      <c r="F939" s="286" t="s">
        <v>1730</v>
      </c>
      <c r="G939" s="286"/>
      <c r="H939" s="286"/>
      <c r="I939" s="286"/>
      <c r="J939" s="197" t="s">
        <v>296</v>
      </c>
      <c r="K939" s="198">
        <v>36</v>
      </c>
      <c r="L939" s="287">
        <v>0</v>
      </c>
      <c r="M939" s="288"/>
      <c r="N939" s="289">
        <f>ROUND(L939*K939,2)</f>
        <v>0</v>
      </c>
      <c r="O939" s="275"/>
      <c r="P939" s="275"/>
      <c r="Q939" s="275"/>
      <c r="R939" s="40"/>
      <c r="T939" s="169" t="s">
        <v>22</v>
      </c>
      <c r="U939" s="47" t="s">
        <v>43</v>
      </c>
      <c r="V939" s="39"/>
      <c r="W939" s="170">
        <f>V939*K939</f>
        <v>0</v>
      </c>
      <c r="X939" s="170">
        <v>2.7000000000000001E-3</v>
      </c>
      <c r="Y939" s="170">
        <f>X939*K939</f>
        <v>9.7200000000000009E-2</v>
      </c>
      <c r="Z939" s="170">
        <v>0</v>
      </c>
      <c r="AA939" s="171">
        <f>Z939*K939</f>
        <v>0</v>
      </c>
      <c r="AR939" s="22" t="s">
        <v>321</v>
      </c>
      <c r="AT939" s="22" t="s">
        <v>283</v>
      </c>
      <c r="AU939" s="22" t="s">
        <v>99</v>
      </c>
      <c r="AY939" s="22" t="s">
        <v>158</v>
      </c>
      <c r="BE939" s="108">
        <f>IF(U939="základní",N939,0)</f>
        <v>0</v>
      </c>
      <c r="BF939" s="108">
        <f>IF(U939="snížená",N939,0)</f>
        <v>0</v>
      </c>
      <c r="BG939" s="108">
        <f>IF(U939="zákl. přenesená",N939,0)</f>
        <v>0</v>
      </c>
      <c r="BH939" s="108">
        <f>IF(U939="sníž. přenesená",N939,0)</f>
        <v>0</v>
      </c>
      <c r="BI939" s="108">
        <f>IF(U939="nulová",N939,0)</f>
        <v>0</v>
      </c>
      <c r="BJ939" s="22" t="s">
        <v>83</v>
      </c>
      <c r="BK939" s="108">
        <f>ROUND(L939*K939,2)</f>
        <v>0</v>
      </c>
      <c r="BL939" s="22" t="s">
        <v>233</v>
      </c>
      <c r="BM939" s="22" t="s">
        <v>1731</v>
      </c>
    </row>
    <row r="940" spans="2:65" s="1" customFormat="1" ht="16.5" customHeight="1">
      <c r="B940" s="38"/>
      <c r="C940" s="195" t="s">
        <v>1732</v>
      </c>
      <c r="D940" s="195" t="s">
        <v>283</v>
      </c>
      <c r="E940" s="196" t="s">
        <v>1733</v>
      </c>
      <c r="F940" s="286" t="s">
        <v>1734</v>
      </c>
      <c r="G940" s="286"/>
      <c r="H940" s="286"/>
      <c r="I940" s="286"/>
      <c r="J940" s="197" t="s">
        <v>296</v>
      </c>
      <c r="K940" s="198">
        <v>15</v>
      </c>
      <c r="L940" s="287">
        <v>0</v>
      </c>
      <c r="M940" s="288"/>
      <c r="N940" s="289">
        <f>ROUND(L940*K940,2)</f>
        <v>0</v>
      </c>
      <c r="O940" s="275"/>
      <c r="P940" s="275"/>
      <c r="Q940" s="275"/>
      <c r="R940" s="40"/>
      <c r="T940" s="169" t="s">
        <v>22</v>
      </c>
      <c r="U940" s="47" t="s">
        <v>43</v>
      </c>
      <c r="V940" s="39"/>
      <c r="W940" s="170">
        <f>V940*K940</f>
        <v>0</v>
      </c>
      <c r="X940" s="170">
        <v>2.7000000000000001E-3</v>
      </c>
      <c r="Y940" s="170">
        <f>X940*K940</f>
        <v>4.0500000000000001E-2</v>
      </c>
      <c r="Z940" s="170">
        <v>0</v>
      </c>
      <c r="AA940" s="171">
        <f>Z940*K940</f>
        <v>0</v>
      </c>
      <c r="AR940" s="22" t="s">
        <v>321</v>
      </c>
      <c r="AT940" s="22" t="s">
        <v>283</v>
      </c>
      <c r="AU940" s="22" t="s">
        <v>99</v>
      </c>
      <c r="AY940" s="22" t="s">
        <v>158</v>
      </c>
      <c r="BE940" s="108">
        <f>IF(U940="základní",N940,0)</f>
        <v>0</v>
      </c>
      <c r="BF940" s="108">
        <f>IF(U940="snížená",N940,0)</f>
        <v>0</v>
      </c>
      <c r="BG940" s="108">
        <f>IF(U940="zákl. přenesená",N940,0)</f>
        <v>0</v>
      </c>
      <c r="BH940" s="108">
        <f>IF(U940="sníž. přenesená",N940,0)</f>
        <v>0</v>
      </c>
      <c r="BI940" s="108">
        <f>IF(U940="nulová",N940,0)</f>
        <v>0</v>
      </c>
      <c r="BJ940" s="22" t="s">
        <v>83</v>
      </c>
      <c r="BK940" s="108">
        <f>ROUND(L940*K940,2)</f>
        <v>0</v>
      </c>
      <c r="BL940" s="22" t="s">
        <v>233</v>
      </c>
      <c r="BM940" s="22" t="s">
        <v>1735</v>
      </c>
    </row>
    <row r="941" spans="2:65" s="1" customFormat="1" ht="16.5" customHeight="1">
      <c r="B941" s="38"/>
      <c r="C941" s="195" t="s">
        <v>1736</v>
      </c>
      <c r="D941" s="195" t="s">
        <v>283</v>
      </c>
      <c r="E941" s="196" t="s">
        <v>1737</v>
      </c>
      <c r="F941" s="286" t="s">
        <v>1738</v>
      </c>
      <c r="G941" s="286"/>
      <c r="H941" s="286"/>
      <c r="I941" s="286"/>
      <c r="J941" s="197" t="s">
        <v>296</v>
      </c>
      <c r="K941" s="198">
        <v>15</v>
      </c>
      <c r="L941" s="287">
        <v>0</v>
      </c>
      <c r="M941" s="288"/>
      <c r="N941" s="289">
        <f>ROUND(L941*K941,2)</f>
        <v>0</v>
      </c>
      <c r="O941" s="275"/>
      <c r="P941" s="275"/>
      <c r="Q941" s="275"/>
      <c r="R941" s="40"/>
      <c r="T941" s="169" t="s">
        <v>22</v>
      </c>
      <c r="U941" s="47" t="s">
        <v>43</v>
      </c>
      <c r="V941" s="39"/>
      <c r="W941" s="170">
        <f>V941*K941</f>
        <v>0</v>
      </c>
      <c r="X941" s="170">
        <v>2.7000000000000001E-3</v>
      </c>
      <c r="Y941" s="170">
        <f>X941*K941</f>
        <v>4.0500000000000001E-2</v>
      </c>
      <c r="Z941" s="170">
        <v>0</v>
      </c>
      <c r="AA941" s="171">
        <f>Z941*K941</f>
        <v>0</v>
      </c>
      <c r="AR941" s="22" t="s">
        <v>321</v>
      </c>
      <c r="AT941" s="22" t="s">
        <v>283</v>
      </c>
      <c r="AU941" s="22" t="s">
        <v>99</v>
      </c>
      <c r="AY941" s="22" t="s">
        <v>158</v>
      </c>
      <c r="BE941" s="108">
        <f>IF(U941="základní",N941,0)</f>
        <v>0</v>
      </c>
      <c r="BF941" s="108">
        <f>IF(U941="snížená",N941,0)</f>
        <v>0</v>
      </c>
      <c r="BG941" s="108">
        <f>IF(U941="zákl. přenesená",N941,0)</f>
        <v>0</v>
      </c>
      <c r="BH941" s="108">
        <f>IF(U941="sníž. přenesená",N941,0)</f>
        <v>0</v>
      </c>
      <c r="BI941" s="108">
        <f>IF(U941="nulová",N941,0)</f>
        <v>0</v>
      </c>
      <c r="BJ941" s="22" t="s">
        <v>83</v>
      </c>
      <c r="BK941" s="108">
        <f>ROUND(L941*K941,2)</f>
        <v>0</v>
      </c>
      <c r="BL941" s="22" t="s">
        <v>233</v>
      </c>
      <c r="BM941" s="22" t="s">
        <v>1739</v>
      </c>
    </row>
    <row r="942" spans="2:65" s="9" customFormat="1" ht="37.35" customHeight="1">
      <c r="B942" s="154"/>
      <c r="C942" s="155"/>
      <c r="D942" s="156" t="s">
        <v>133</v>
      </c>
      <c r="E942" s="156"/>
      <c r="F942" s="156"/>
      <c r="G942" s="156"/>
      <c r="H942" s="156"/>
      <c r="I942" s="156"/>
      <c r="J942" s="156"/>
      <c r="K942" s="156"/>
      <c r="L942" s="156"/>
      <c r="M942" s="156"/>
      <c r="N942" s="299">
        <f>BK942</f>
        <v>0</v>
      </c>
      <c r="O942" s="300"/>
      <c r="P942" s="300"/>
      <c r="Q942" s="300"/>
      <c r="R942" s="157"/>
      <c r="T942" s="158"/>
      <c r="U942" s="155"/>
      <c r="V942" s="155"/>
      <c r="W942" s="159">
        <f>W943</f>
        <v>0</v>
      </c>
      <c r="X942" s="155"/>
      <c r="Y942" s="159">
        <f>Y943</f>
        <v>0</v>
      </c>
      <c r="Z942" s="155"/>
      <c r="AA942" s="160">
        <f>AA943</f>
        <v>0</v>
      </c>
      <c r="AR942" s="161" t="s">
        <v>183</v>
      </c>
      <c r="AT942" s="162" t="s">
        <v>77</v>
      </c>
      <c r="AU942" s="162" t="s">
        <v>78</v>
      </c>
      <c r="AY942" s="161" t="s">
        <v>158</v>
      </c>
      <c r="BK942" s="163">
        <f>BK943</f>
        <v>0</v>
      </c>
    </row>
    <row r="943" spans="2:65" s="9" customFormat="1" ht="19.95" customHeight="1">
      <c r="B943" s="154"/>
      <c r="C943" s="155"/>
      <c r="D943" s="164" t="s">
        <v>134</v>
      </c>
      <c r="E943" s="164"/>
      <c r="F943" s="164"/>
      <c r="G943" s="164"/>
      <c r="H943" s="164"/>
      <c r="I943" s="164"/>
      <c r="J943" s="164"/>
      <c r="K943" s="164"/>
      <c r="L943" s="164"/>
      <c r="M943" s="164"/>
      <c r="N943" s="295">
        <f>BK943</f>
        <v>0</v>
      </c>
      <c r="O943" s="296"/>
      <c r="P943" s="296"/>
      <c r="Q943" s="296"/>
      <c r="R943" s="157"/>
      <c r="T943" s="158"/>
      <c r="U943" s="155"/>
      <c r="V943" s="155"/>
      <c r="W943" s="159">
        <f>SUM(W944:W963)</f>
        <v>0</v>
      </c>
      <c r="X943" s="155"/>
      <c r="Y943" s="159">
        <f>SUM(Y944:Y963)</f>
        <v>0</v>
      </c>
      <c r="Z943" s="155"/>
      <c r="AA943" s="160">
        <f>SUM(AA944:AA963)</f>
        <v>0</v>
      </c>
      <c r="AR943" s="161" t="s">
        <v>183</v>
      </c>
      <c r="AT943" s="162" t="s">
        <v>77</v>
      </c>
      <c r="AU943" s="162" t="s">
        <v>83</v>
      </c>
      <c r="AY943" s="161" t="s">
        <v>158</v>
      </c>
      <c r="BK943" s="163">
        <f>SUM(BK944:BK963)</f>
        <v>0</v>
      </c>
    </row>
    <row r="944" spans="2:65" s="1" customFormat="1" ht="38.25" customHeight="1">
      <c r="B944" s="38"/>
      <c r="C944" s="165" t="s">
        <v>1740</v>
      </c>
      <c r="D944" s="165" t="s">
        <v>159</v>
      </c>
      <c r="E944" s="166" t="s">
        <v>1741</v>
      </c>
      <c r="F944" s="272" t="s">
        <v>1742</v>
      </c>
      <c r="G944" s="272"/>
      <c r="H944" s="272"/>
      <c r="I944" s="272"/>
      <c r="J944" s="167" t="s">
        <v>1743</v>
      </c>
      <c r="K944" s="168">
        <v>1</v>
      </c>
      <c r="L944" s="273">
        <v>0</v>
      </c>
      <c r="M944" s="274"/>
      <c r="N944" s="275">
        <f t="shared" ref="N944:N963" si="65">ROUND(L944*K944,2)</f>
        <v>0</v>
      </c>
      <c r="O944" s="275"/>
      <c r="P944" s="275"/>
      <c r="Q944" s="275"/>
      <c r="R944" s="40"/>
      <c r="T944" s="169" t="s">
        <v>22</v>
      </c>
      <c r="U944" s="47" t="s">
        <v>43</v>
      </c>
      <c r="V944" s="39"/>
      <c r="W944" s="170">
        <f t="shared" ref="W944:W963" si="66">V944*K944</f>
        <v>0</v>
      </c>
      <c r="X944" s="170">
        <v>0</v>
      </c>
      <c r="Y944" s="170">
        <f t="shared" ref="Y944:Y963" si="67">X944*K944</f>
        <v>0</v>
      </c>
      <c r="Z944" s="170">
        <v>0</v>
      </c>
      <c r="AA944" s="171">
        <f t="shared" ref="AA944:AA963" si="68">Z944*K944</f>
        <v>0</v>
      </c>
      <c r="AR944" s="22" t="s">
        <v>1744</v>
      </c>
      <c r="AT944" s="22" t="s">
        <v>159</v>
      </c>
      <c r="AU944" s="22" t="s">
        <v>99</v>
      </c>
      <c r="AY944" s="22" t="s">
        <v>158</v>
      </c>
      <c r="BE944" s="108">
        <f t="shared" ref="BE944:BE963" si="69">IF(U944="základní",N944,0)</f>
        <v>0</v>
      </c>
      <c r="BF944" s="108">
        <f t="shared" ref="BF944:BF963" si="70">IF(U944="snížená",N944,0)</f>
        <v>0</v>
      </c>
      <c r="BG944" s="108">
        <f t="shared" ref="BG944:BG963" si="71">IF(U944="zákl. přenesená",N944,0)</f>
        <v>0</v>
      </c>
      <c r="BH944" s="108">
        <f t="shared" ref="BH944:BH963" si="72">IF(U944="sníž. přenesená",N944,0)</f>
        <v>0</v>
      </c>
      <c r="BI944" s="108">
        <f t="shared" ref="BI944:BI963" si="73">IF(U944="nulová",N944,0)</f>
        <v>0</v>
      </c>
      <c r="BJ944" s="22" t="s">
        <v>83</v>
      </c>
      <c r="BK944" s="108">
        <f t="shared" ref="BK944:BK963" si="74">ROUND(L944*K944,2)</f>
        <v>0</v>
      </c>
      <c r="BL944" s="22" t="s">
        <v>1744</v>
      </c>
      <c r="BM944" s="22" t="s">
        <v>1745</v>
      </c>
    </row>
    <row r="945" spans="2:65" s="1" customFormat="1" ht="25.5" customHeight="1">
      <c r="B945" s="38"/>
      <c r="C945" s="165" t="s">
        <v>1746</v>
      </c>
      <c r="D945" s="165" t="s">
        <v>159</v>
      </c>
      <c r="E945" s="166" t="s">
        <v>1747</v>
      </c>
      <c r="F945" s="272" t="s">
        <v>1748</v>
      </c>
      <c r="G945" s="272"/>
      <c r="H945" s="272"/>
      <c r="I945" s="272"/>
      <c r="J945" s="167" t="s">
        <v>1743</v>
      </c>
      <c r="K945" s="168">
        <v>1</v>
      </c>
      <c r="L945" s="273">
        <v>0</v>
      </c>
      <c r="M945" s="274"/>
      <c r="N945" s="275">
        <f t="shared" si="65"/>
        <v>0</v>
      </c>
      <c r="O945" s="275"/>
      <c r="P945" s="275"/>
      <c r="Q945" s="275"/>
      <c r="R945" s="40"/>
      <c r="T945" s="169" t="s">
        <v>22</v>
      </c>
      <c r="U945" s="47" t="s">
        <v>43</v>
      </c>
      <c r="V945" s="39"/>
      <c r="W945" s="170">
        <f t="shared" si="66"/>
        <v>0</v>
      </c>
      <c r="X945" s="170">
        <v>0</v>
      </c>
      <c r="Y945" s="170">
        <f t="shared" si="67"/>
        <v>0</v>
      </c>
      <c r="Z945" s="170">
        <v>0</v>
      </c>
      <c r="AA945" s="171">
        <f t="shared" si="68"/>
        <v>0</v>
      </c>
      <c r="AR945" s="22" t="s">
        <v>1749</v>
      </c>
      <c r="AT945" s="22" t="s">
        <v>159</v>
      </c>
      <c r="AU945" s="22" t="s">
        <v>99</v>
      </c>
      <c r="AY945" s="22" t="s">
        <v>158</v>
      </c>
      <c r="BE945" s="108">
        <f t="shared" si="69"/>
        <v>0</v>
      </c>
      <c r="BF945" s="108">
        <f t="shared" si="70"/>
        <v>0</v>
      </c>
      <c r="BG945" s="108">
        <f t="shared" si="71"/>
        <v>0</v>
      </c>
      <c r="BH945" s="108">
        <f t="shared" si="72"/>
        <v>0</v>
      </c>
      <c r="BI945" s="108">
        <f t="shared" si="73"/>
        <v>0</v>
      </c>
      <c r="BJ945" s="22" t="s">
        <v>83</v>
      </c>
      <c r="BK945" s="108">
        <f t="shared" si="74"/>
        <v>0</v>
      </c>
      <c r="BL945" s="22" t="s">
        <v>1749</v>
      </c>
      <c r="BM945" s="22" t="s">
        <v>1750</v>
      </c>
    </row>
    <row r="946" spans="2:65" s="1" customFormat="1" ht="25.5" customHeight="1">
      <c r="B946" s="38"/>
      <c r="C946" s="165" t="s">
        <v>1751</v>
      </c>
      <c r="D946" s="165" t="s">
        <v>159</v>
      </c>
      <c r="E946" s="166" t="s">
        <v>213</v>
      </c>
      <c r="F946" s="272" t="s">
        <v>1752</v>
      </c>
      <c r="G946" s="272"/>
      <c r="H946" s="272"/>
      <c r="I946" s="272"/>
      <c r="J946" s="167" t="s">
        <v>1743</v>
      </c>
      <c r="K946" s="168">
        <v>1</v>
      </c>
      <c r="L946" s="273">
        <v>0</v>
      </c>
      <c r="M946" s="274"/>
      <c r="N946" s="275">
        <f t="shared" si="65"/>
        <v>0</v>
      </c>
      <c r="O946" s="275"/>
      <c r="P946" s="275"/>
      <c r="Q946" s="275"/>
      <c r="R946" s="40"/>
      <c r="T946" s="169" t="s">
        <v>22</v>
      </c>
      <c r="U946" s="47" t="s">
        <v>43</v>
      </c>
      <c r="V946" s="39"/>
      <c r="W946" s="170">
        <f t="shared" si="66"/>
        <v>0</v>
      </c>
      <c r="X946" s="170">
        <v>0</v>
      </c>
      <c r="Y946" s="170">
        <f t="shared" si="67"/>
        <v>0</v>
      </c>
      <c r="Z946" s="170">
        <v>0</v>
      </c>
      <c r="AA946" s="171">
        <f t="shared" si="68"/>
        <v>0</v>
      </c>
      <c r="AR946" s="22" t="s">
        <v>1749</v>
      </c>
      <c r="AT946" s="22" t="s">
        <v>159</v>
      </c>
      <c r="AU946" s="22" t="s">
        <v>99</v>
      </c>
      <c r="AY946" s="22" t="s">
        <v>158</v>
      </c>
      <c r="BE946" s="108">
        <f t="shared" si="69"/>
        <v>0</v>
      </c>
      <c r="BF946" s="108">
        <f t="shared" si="70"/>
        <v>0</v>
      </c>
      <c r="BG946" s="108">
        <f t="shared" si="71"/>
        <v>0</v>
      </c>
      <c r="BH946" s="108">
        <f t="shared" si="72"/>
        <v>0</v>
      </c>
      <c r="BI946" s="108">
        <f t="shared" si="73"/>
        <v>0</v>
      </c>
      <c r="BJ946" s="22" t="s">
        <v>83</v>
      </c>
      <c r="BK946" s="108">
        <f t="shared" si="74"/>
        <v>0</v>
      </c>
      <c r="BL946" s="22" t="s">
        <v>1749</v>
      </c>
      <c r="BM946" s="22" t="s">
        <v>1753</v>
      </c>
    </row>
    <row r="947" spans="2:65" s="1" customFormat="1" ht="16.5" customHeight="1">
      <c r="B947" s="38"/>
      <c r="C947" s="165" t="s">
        <v>1754</v>
      </c>
      <c r="D947" s="165" t="s">
        <v>159</v>
      </c>
      <c r="E947" s="166" t="s">
        <v>11</v>
      </c>
      <c r="F947" s="272" t="s">
        <v>1755</v>
      </c>
      <c r="G947" s="272"/>
      <c r="H947" s="272"/>
      <c r="I947" s="272"/>
      <c r="J947" s="167" t="s">
        <v>1743</v>
      </c>
      <c r="K947" s="168">
        <v>1</v>
      </c>
      <c r="L947" s="273">
        <v>0</v>
      </c>
      <c r="M947" s="274"/>
      <c r="N947" s="275">
        <f t="shared" si="65"/>
        <v>0</v>
      </c>
      <c r="O947" s="275"/>
      <c r="P947" s="275"/>
      <c r="Q947" s="275"/>
      <c r="R947" s="40"/>
      <c r="T947" s="169" t="s">
        <v>22</v>
      </c>
      <c r="U947" s="47" t="s">
        <v>43</v>
      </c>
      <c r="V947" s="39"/>
      <c r="W947" s="170">
        <f t="shared" si="66"/>
        <v>0</v>
      </c>
      <c r="X947" s="170">
        <v>0</v>
      </c>
      <c r="Y947" s="170">
        <f t="shared" si="67"/>
        <v>0</v>
      </c>
      <c r="Z947" s="170">
        <v>0</v>
      </c>
      <c r="AA947" s="171">
        <f t="shared" si="68"/>
        <v>0</v>
      </c>
      <c r="AR947" s="22" t="s">
        <v>1749</v>
      </c>
      <c r="AT947" s="22" t="s">
        <v>159</v>
      </c>
      <c r="AU947" s="22" t="s">
        <v>99</v>
      </c>
      <c r="AY947" s="22" t="s">
        <v>158</v>
      </c>
      <c r="BE947" s="108">
        <f t="shared" si="69"/>
        <v>0</v>
      </c>
      <c r="BF947" s="108">
        <f t="shared" si="70"/>
        <v>0</v>
      </c>
      <c r="BG947" s="108">
        <f t="shared" si="71"/>
        <v>0</v>
      </c>
      <c r="BH947" s="108">
        <f t="shared" si="72"/>
        <v>0</v>
      </c>
      <c r="BI947" s="108">
        <f t="shared" si="73"/>
        <v>0</v>
      </c>
      <c r="BJ947" s="22" t="s">
        <v>83</v>
      </c>
      <c r="BK947" s="108">
        <f t="shared" si="74"/>
        <v>0</v>
      </c>
      <c r="BL947" s="22" t="s">
        <v>1749</v>
      </c>
      <c r="BM947" s="22" t="s">
        <v>1756</v>
      </c>
    </row>
    <row r="948" spans="2:65" s="1" customFormat="1" ht="16.5" customHeight="1">
      <c r="B948" s="38"/>
      <c r="C948" s="165" t="s">
        <v>1757</v>
      </c>
      <c r="D948" s="165" t="s">
        <v>159</v>
      </c>
      <c r="E948" s="166" t="s">
        <v>233</v>
      </c>
      <c r="F948" s="272" t="s">
        <v>1758</v>
      </c>
      <c r="G948" s="272"/>
      <c r="H948" s="272"/>
      <c r="I948" s="272"/>
      <c r="J948" s="167" t="s">
        <v>1743</v>
      </c>
      <c r="K948" s="168">
        <v>1</v>
      </c>
      <c r="L948" s="273">
        <v>0</v>
      </c>
      <c r="M948" s="274"/>
      <c r="N948" s="275">
        <f t="shared" si="65"/>
        <v>0</v>
      </c>
      <c r="O948" s="275"/>
      <c r="P948" s="275"/>
      <c r="Q948" s="275"/>
      <c r="R948" s="40"/>
      <c r="T948" s="169" t="s">
        <v>22</v>
      </c>
      <c r="U948" s="47" t="s">
        <v>43</v>
      </c>
      <c r="V948" s="39"/>
      <c r="W948" s="170">
        <f t="shared" si="66"/>
        <v>0</v>
      </c>
      <c r="X948" s="170">
        <v>0</v>
      </c>
      <c r="Y948" s="170">
        <f t="shared" si="67"/>
        <v>0</v>
      </c>
      <c r="Z948" s="170">
        <v>0</v>
      </c>
      <c r="AA948" s="171">
        <f t="shared" si="68"/>
        <v>0</v>
      </c>
      <c r="AR948" s="22" t="s">
        <v>1749</v>
      </c>
      <c r="AT948" s="22" t="s">
        <v>159</v>
      </c>
      <c r="AU948" s="22" t="s">
        <v>99</v>
      </c>
      <c r="AY948" s="22" t="s">
        <v>158</v>
      </c>
      <c r="BE948" s="108">
        <f t="shared" si="69"/>
        <v>0</v>
      </c>
      <c r="BF948" s="108">
        <f t="shared" si="70"/>
        <v>0</v>
      </c>
      <c r="BG948" s="108">
        <f t="shared" si="71"/>
        <v>0</v>
      </c>
      <c r="BH948" s="108">
        <f t="shared" si="72"/>
        <v>0</v>
      </c>
      <c r="BI948" s="108">
        <f t="shared" si="73"/>
        <v>0</v>
      </c>
      <c r="BJ948" s="22" t="s">
        <v>83</v>
      </c>
      <c r="BK948" s="108">
        <f t="shared" si="74"/>
        <v>0</v>
      </c>
      <c r="BL948" s="22" t="s">
        <v>1749</v>
      </c>
      <c r="BM948" s="22" t="s">
        <v>1759</v>
      </c>
    </row>
    <row r="949" spans="2:65" s="1" customFormat="1" ht="25.5" customHeight="1">
      <c r="B949" s="38"/>
      <c r="C949" s="165" t="s">
        <v>1760</v>
      </c>
      <c r="D949" s="165" t="s">
        <v>159</v>
      </c>
      <c r="E949" s="166" t="s">
        <v>244</v>
      </c>
      <c r="F949" s="272" t="s">
        <v>1761</v>
      </c>
      <c r="G949" s="272"/>
      <c r="H949" s="272"/>
      <c r="I949" s="272"/>
      <c r="J949" s="167" t="s">
        <v>833</v>
      </c>
      <c r="K949" s="168">
        <v>1</v>
      </c>
      <c r="L949" s="273">
        <v>0</v>
      </c>
      <c r="M949" s="274"/>
      <c r="N949" s="275">
        <f t="shared" si="65"/>
        <v>0</v>
      </c>
      <c r="O949" s="275"/>
      <c r="P949" s="275"/>
      <c r="Q949" s="275"/>
      <c r="R949" s="40"/>
      <c r="T949" s="169" t="s">
        <v>22</v>
      </c>
      <c r="U949" s="47" t="s">
        <v>43</v>
      </c>
      <c r="V949" s="39"/>
      <c r="W949" s="170">
        <f t="shared" si="66"/>
        <v>0</v>
      </c>
      <c r="X949" s="170">
        <v>0</v>
      </c>
      <c r="Y949" s="170">
        <f t="shared" si="67"/>
        <v>0</v>
      </c>
      <c r="Z949" s="170">
        <v>0</v>
      </c>
      <c r="AA949" s="171">
        <f t="shared" si="68"/>
        <v>0</v>
      </c>
      <c r="AR949" s="22" t="s">
        <v>1744</v>
      </c>
      <c r="AT949" s="22" t="s">
        <v>159</v>
      </c>
      <c r="AU949" s="22" t="s">
        <v>99</v>
      </c>
      <c r="AY949" s="22" t="s">
        <v>158</v>
      </c>
      <c r="BE949" s="108">
        <f t="shared" si="69"/>
        <v>0</v>
      </c>
      <c r="BF949" s="108">
        <f t="shared" si="70"/>
        <v>0</v>
      </c>
      <c r="BG949" s="108">
        <f t="shared" si="71"/>
        <v>0</v>
      </c>
      <c r="BH949" s="108">
        <f t="shared" si="72"/>
        <v>0</v>
      </c>
      <c r="BI949" s="108">
        <f t="shared" si="73"/>
        <v>0</v>
      </c>
      <c r="BJ949" s="22" t="s">
        <v>83</v>
      </c>
      <c r="BK949" s="108">
        <f t="shared" si="74"/>
        <v>0</v>
      </c>
      <c r="BL949" s="22" t="s">
        <v>1744</v>
      </c>
      <c r="BM949" s="22" t="s">
        <v>1762</v>
      </c>
    </row>
    <row r="950" spans="2:65" s="1" customFormat="1" ht="38.25" customHeight="1">
      <c r="B950" s="38"/>
      <c r="C950" s="165" t="s">
        <v>1763</v>
      </c>
      <c r="D950" s="165" t="s">
        <v>159</v>
      </c>
      <c r="E950" s="166" t="s">
        <v>1764</v>
      </c>
      <c r="F950" s="272" t="s">
        <v>1765</v>
      </c>
      <c r="G950" s="272"/>
      <c r="H950" s="272"/>
      <c r="I950" s="272"/>
      <c r="J950" s="167" t="s">
        <v>1743</v>
      </c>
      <c r="K950" s="168">
        <v>1</v>
      </c>
      <c r="L950" s="273">
        <v>0</v>
      </c>
      <c r="M950" s="274"/>
      <c r="N950" s="275">
        <f t="shared" si="65"/>
        <v>0</v>
      </c>
      <c r="O950" s="275"/>
      <c r="P950" s="275"/>
      <c r="Q950" s="275"/>
      <c r="R950" s="40"/>
      <c r="T950" s="169" t="s">
        <v>22</v>
      </c>
      <c r="U950" s="47" t="s">
        <v>43</v>
      </c>
      <c r="V950" s="39"/>
      <c r="W950" s="170">
        <f t="shared" si="66"/>
        <v>0</v>
      </c>
      <c r="X950" s="170">
        <v>0</v>
      </c>
      <c r="Y950" s="170">
        <f t="shared" si="67"/>
        <v>0</v>
      </c>
      <c r="Z950" s="170">
        <v>0</v>
      </c>
      <c r="AA950" s="171">
        <f t="shared" si="68"/>
        <v>0</v>
      </c>
      <c r="AR950" s="22" t="s">
        <v>1744</v>
      </c>
      <c r="AT950" s="22" t="s">
        <v>159</v>
      </c>
      <c r="AU950" s="22" t="s">
        <v>99</v>
      </c>
      <c r="AY950" s="22" t="s">
        <v>158</v>
      </c>
      <c r="BE950" s="108">
        <f t="shared" si="69"/>
        <v>0</v>
      </c>
      <c r="BF950" s="108">
        <f t="shared" si="70"/>
        <v>0</v>
      </c>
      <c r="BG950" s="108">
        <f t="shared" si="71"/>
        <v>0</v>
      </c>
      <c r="BH950" s="108">
        <f t="shared" si="72"/>
        <v>0</v>
      </c>
      <c r="BI950" s="108">
        <f t="shared" si="73"/>
        <v>0</v>
      </c>
      <c r="BJ950" s="22" t="s">
        <v>83</v>
      </c>
      <c r="BK950" s="108">
        <f t="shared" si="74"/>
        <v>0</v>
      </c>
      <c r="BL950" s="22" t="s">
        <v>1744</v>
      </c>
      <c r="BM950" s="22" t="s">
        <v>1766</v>
      </c>
    </row>
    <row r="951" spans="2:65" s="1" customFormat="1" ht="38.25" customHeight="1">
      <c r="B951" s="38"/>
      <c r="C951" s="165" t="s">
        <v>1767</v>
      </c>
      <c r="D951" s="165" t="s">
        <v>159</v>
      </c>
      <c r="E951" s="166" t="s">
        <v>1768</v>
      </c>
      <c r="F951" s="272" t="s">
        <v>1769</v>
      </c>
      <c r="G951" s="272"/>
      <c r="H951" s="272"/>
      <c r="I951" s="272"/>
      <c r="J951" s="167" t="s">
        <v>1743</v>
      </c>
      <c r="K951" s="168">
        <v>1</v>
      </c>
      <c r="L951" s="273">
        <v>0</v>
      </c>
      <c r="M951" s="274"/>
      <c r="N951" s="275">
        <f t="shared" si="65"/>
        <v>0</v>
      </c>
      <c r="O951" s="275"/>
      <c r="P951" s="275"/>
      <c r="Q951" s="275"/>
      <c r="R951" s="40"/>
      <c r="T951" s="169" t="s">
        <v>22</v>
      </c>
      <c r="U951" s="47" t="s">
        <v>43</v>
      </c>
      <c r="V951" s="39"/>
      <c r="W951" s="170">
        <f t="shared" si="66"/>
        <v>0</v>
      </c>
      <c r="X951" s="170">
        <v>0</v>
      </c>
      <c r="Y951" s="170">
        <f t="shared" si="67"/>
        <v>0</v>
      </c>
      <c r="Z951" s="170">
        <v>0</v>
      </c>
      <c r="AA951" s="171">
        <f t="shared" si="68"/>
        <v>0</v>
      </c>
      <c r="AR951" s="22" t="s">
        <v>1744</v>
      </c>
      <c r="AT951" s="22" t="s">
        <v>159</v>
      </c>
      <c r="AU951" s="22" t="s">
        <v>99</v>
      </c>
      <c r="AY951" s="22" t="s">
        <v>158</v>
      </c>
      <c r="BE951" s="108">
        <f t="shared" si="69"/>
        <v>0</v>
      </c>
      <c r="BF951" s="108">
        <f t="shared" si="70"/>
        <v>0</v>
      </c>
      <c r="BG951" s="108">
        <f t="shared" si="71"/>
        <v>0</v>
      </c>
      <c r="BH951" s="108">
        <f t="shared" si="72"/>
        <v>0</v>
      </c>
      <c r="BI951" s="108">
        <f t="shared" si="73"/>
        <v>0</v>
      </c>
      <c r="BJ951" s="22" t="s">
        <v>83</v>
      </c>
      <c r="BK951" s="108">
        <f t="shared" si="74"/>
        <v>0</v>
      </c>
      <c r="BL951" s="22" t="s">
        <v>1744</v>
      </c>
      <c r="BM951" s="22" t="s">
        <v>1770</v>
      </c>
    </row>
    <row r="952" spans="2:65" s="1" customFormat="1" ht="25.5" customHeight="1">
      <c r="B952" s="38"/>
      <c r="C952" s="165" t="s">
        <v>1771</v>
      </c>
      <c r="D952" s="165" t="s">
        <v>159</v>
      </c>
      <c r="E952" s="166" t="s">
        <v>1772</v>
      </c>
      <c r="F952" s="272" t="s">
        <v>1773</v>
      </c>
      <c r="G952" s="272"/>
      <c r="H952" s="272"/>
      <c r="I952" s="272"/>
      <c r="J952" s="167" t="s">
        <v>1743</v>
      </c>
      <c r="K952" s="168">
        <v>1</v>
      </c>
      <c r="L952" s="273">
        <v>0</v>
      </c>
      <c r="M952" s="274"/>
      <c r="N952" s="275">
        <f t="shared" si="65"/>
        <v>0</v>
      </c>
      <c r="O952" s="275"/>
      <c r="P952" s="275"/>
      <c r="Q952" s="275"/>
      <c r="R952" s="40"/>
      <c r="T952" s="169" t="s">
        <v>22</v>
      </c>
      <c r="U952" s="47" t="s">
        <v>43</v>
      </c>
      <c r="V952" s="39"/>
      <c r="W952" s="170">
        <f t="shared" si="66"/>
        <v>0</v>
      </c>
      <c r="X952" s="170">
        <v>0</v>
      </c>
      <c r="Y952" s="170">
        <f t="shared" si="67"/>
        <v>0</v>
      </c>
      <c r="Z952" s="170">
        <v>0</v>
      </c>
      <c r="AA952" s="171">
        <f t="shared" si="68"/>
        <v>0</v>
      </c>
      <c r="AR952" s="22" t="s">
        <v>1749</v>
      </c>
      <c r="AT952" s="22" t="s">
        <v>159</v>
      </c>
      <c r="AU952" s="22" t="s">
        <v>99</v>
      </c>
      <c r="AY952" s="22" t="s">
        <v>158</v>
      </c>
      <c r="BE952" s="108">
        <f t="shared" si="69"/>
        <v>0</v>
      </c>
      <c r="BF952" s="108">
        <f t="shared" si="70"/>
        <v>0</v>
      </c>
      <c r="BG952" s="108">
        <f t="shared" si="71"/>
        <v>0</v>
      </c>
      <c r="BH952" s="108">
        <f t="shared" si="72"/>
        <v>0</v>
      </c>
      <c r="BI952" s="108">
        <f t="shared" si="73"/>
        <v>0</v>
      </c>
      <c r="BJ952" s="22" t="s">
        <v>83</v>
      </c>
      <c r="BK952" s="108">
        <f t="shared" si="74"/>
        <v>0</v>
      </c>
      <c r="BL952" s="22" t="s">
        <v>1749</v>
      </c>
      <c r="BM952" s="22" t="s">
        <v>1774</v>
      </c>
    </row>
    <row r="953" spans="2:65" s="1" customFormat="1" ht="16.5" customHeight="1">
      <c r="B953" s="38"/>
      <c r="C953" s="165" t="s">
        <v>1775</v>
      </c>
      <c r="D953" s="165" t="s">
        <v>159</v>
      </c>
      <c r="E953" s="166" t="s">
        <v>1776</v>
      </c>
      <c r="F953" s="272" t="s">
        <v>1777</v>
      </c>
      <c r="G953" s="272"/>
      <c r="H953" s="272"/>
      <c r="I953" s="272"/>
      <c r="J953" s="167" t="s">
        <v>1743</v>
      </c>
      <c r="K953" s="168">
        <v>1</v>
      </c>
      <c r="L953" s="273">
        <v>0</v>
      </c>
      <c r="M953" s="274"/>
      <c r="N953" s="275">
        <f t="shared" si="65"/>
        <v>0</v>
      </c>
      <c r="O953" s="275"/>
      <c r="P953" s="275"/>
      <c r="Q953" s="275"/>
      <c r="R953" s="40"/>
      <c r="T953" s="169" t="s">
        <v>22</v>
      </c>
      <c r="U953" s="47" t="s">
        <v>43</v>
      </c>
      <c r="V953" s="39"/>
      <c r="W953" s="170">
        <f t="shared" si="66"/>
        <v>0</v>
      </c>
      <c r="X953" s="170">
        <v>0</v>
      </c>
      <c r="Y953" s="170">
        <f t="shared" si="67"/>
        <v>0</v>
      </c>
      <c r="Z953" s="170">
        <v>0</v>
      </c>
      <c r="AA953" s="171">
        <f t="shared" si="68"/>
        <v>0</v>
      </c>
      <c r="AR953" s="22" t="s">
        <v>1749</v>
      </c>
      <c r="AT953" s="22" t="s">
        <v>159</v>
      </c>
      <c r="AU953" s="22" t="s">
        <v>99</v>
      </c>
      <c r="AY953" s="22" t="s">
        <v>158</v>
      </c>
      <c r="BE953" s="108">
        <f t="shared" si="69"/>
        <v>0</v>
      </c>
      <c r="BF953" s="108">
        <f t="shared" si="70"/>
        <v>0</v>
      </c>
      <c r="BG953" s="108">
        <f t="shared" si="71"/>
        <v>0</v>
      </c>
      <c r="BH953" s="108">
        <f t="shared" si="72"/>
        <v>0</v>
      </c>
      <c r="BI953" s="108">
        <f t="shared" si="73"/>
        <v>0</v>
      </c>
      <c r="BJ953" s="22" t="s">
        <v>83</v>
      </c>
      <c r="BK953" s="108">
        <f t="shared" si="74"/>
        <v>0</v>
      </c>
      <c r="BL953" s="22" t="s">
        <v>1749</v>
      </c>
      <c r="BM953" s="22" t="s">
        <v>1778</v>
      </c>
    </row>
    <row r="954" spans="2:65" s="1" customFormat="1" ht="25.5" customHeight="1">
      <c r="B954" s="38"/>
      <c r="C954" s="165" t="s">
        <v>1779</v>
      </c>
      <c r="D954" s="165" t="s">
        <v>159</v>
      </c>
      <c r="E954" s="166" t="s">
        <v>1780</v>
      </c>
      <c r="F954" s="272" t="s">
        <v>1781</v>
      </c>
      <c r="G954" s="272"/>
      <c r="H954" s="272"/>
      <c r="I954" s="272"/>
      <c r="J954" s="167" t="s">
        <v>1743</v>
      </c>
      <c r="K954" s="168">
        <v>1</v>
      </c>
      <c r="L954" s="273">
        <v>0</v>
      </c>
      <c r="M954" s="274"/>
      <c r="N954" s="275">
        <f t="shared" si="65"/>
        <v>0</v>
      </c>
      <c r="O954" s="275"/>
      <c r="P954" s="275"/>
      <c r="Q954" s="275"/>
      <c r="R954" s="40"/>
      <c r="T954" s="169" t="s">
        <v>22</v>
      </c>
      <c r="U954" s="47" t="s">
        <v>43</v>
      </c>
      <c r="V954" s="39"/>
      <c r="W954" s="170">
        <f t="shared" si="66"/>
        <v>0</v>
      </c>
      <c r="X954" s="170">
        <v>0</v>
      </c>
      <c r="Y954" s="170">
        <f t="shared" si="67"/>
        <v>0</v>
      </c>
      <c r="Z954" s="170">
        <v>0</v>
      </c>
      <c r="AA954" s="171">
        <f t="shared" si="68"/>
        <v>0</v>
      </c>
      <c r="AR954" s="22" t="s">
        <v>1749</v>
      </c>
      <c r="AT954" s="22" t="s">
        <v>159</v>
      </c>
      <c r="AU954" s="22" t="s">
        <v>99</v>
      </c>
      <c r="AY954" s="22" t="s">
        <v>158</v>
      </c>
      <c r="BE954" s="108">
        <f t="shared" si="69"/>
        <v>0</v>
      </c>
      <c r="BF954" s="108">
        <f t="shared" si="70"/>
        <v>0</v>
      </c>
      <c r="BG954" s="108">
        <f t="shared" si="71"/>
        <v>0</v>
      </c>
      <c r="BH954" s="108">
        <f t="shared" si="72"/>
        <v>0</v>
      </c>
      <c r="BI954" s="108">
        <f t="shared" si="73"/>
        <v>0</v>
      </c>
      <c r="BJ954" s="22" t="s">
        <v>83</v>
      </c>
      <c r="BK954" s="108">
        <f t="shared" si="74"/>
        <v>0</v>
      </c>
      <c r="BL954" s="22" t="s">
        <v>1749</v>
      </c>
      <c r="BM954" s="22" t="s">
        <v>1782</v>
      </c>
    </row>
    <row r="955" spans="2:65" s="1" customFormat="1" ht="16.5" customHeight="1">
      <c r="B955" s="38"/>
      <c r="C955" s="165" t="s">
        <v>1783</v>
      </c>
      <c r="D955" s="165" t="s">
        <v>159</v>
      </c>
      <c r="E955" s="166" t="s">
        <v>1784</v>
      </c>
      <c r="F955" s="272" t="s">
        <v>1785</v>
      </c>
      <c r="G955" s="272"/>
      <c r="H955" s="272"/>
      <c r="I955" s="272"/>
      <c r="J955" s="167" t="s">
        <v>1786</v>
      </c>
      <c r="K955" s="168">
        <v>1</v>
      </c>
      <c r="L955" s="273">
        <v>0</v>
      </c>
      <c r="M955" s="274"/>
      <c r="N955" s="275">
        <f t="shared" si="65"/>
        <v>0</v>
      </c>
      <c r="O955" s="275"/>
      <c r="P955" s="275"/>
      <c r="Q955" s="275"/>
      <c r="R955" s="40"/>
      <c r="T955" s="169" t="s">
        <v>22</v>
      </c>
      <c r="U955" s="47" t="s">
        <v>43</v>
      </c>
      <c r="V955" s="39"/>
      <c r="W955" s="170">
        <f t="shared" si="66"/>
        <v>0</v>
      </c>
      <c r="X955" s="170">
        <v>0</v>
      </c>
      <c r="Y955" s="170">
        <f t="shared" si="67"/>
        <v>0</v>
      </c>
      <c r="Z955" s="170">
        <v>0</v>
      </c>
      <c r="AA955" s="171">
        <f t="shared" si="68"/>
        <v>0</v>
      </c>
      <c r="AR955" s="22" t="s">
        <v>1749</v>
      </c>
      <c r="AT955" s="22" t="s">
        <v>159</v>
      </c>
      <c r="AU955" s="22" t="s">
        <v>99</v>
      </c>
      <c r="AY955" s="22" t="s">
        <v>158</v>
      </c>
      <c r="BE955" s="108">
        <f t="shared" si="69"/>
        <v>0</v>
      </c>
      <c r="BF955" s="108">
        <f t="shared" si="70"/>
        <v>0</v>
      </c>
      <c r="BG955" s="108">
        <f t="shared" si="71"/>
        <v>0</v>
      </c>
      <c r="BH955" s="108">
        <f t="shared" si="72"/>
        <v>0</v>
      </c>
      <c r="BI955" s="108">
        <f t="shared" si="73"/>
        <v>0</v>
      </c>
      <c r="BJ955" s="22" t="s">
        <v>83</v>
      </c>
      <c r="BK955" s="108">
        <f t="shared" si="74"/>
        <v>0</v>
      </c>
      <c r="BL955" s="22" t="s">
        <v>1749</v>
      </c>
      <c r="BM955" s="22" t="s">
        <v>1787</v>
      </c>
    </row>
    <row r="956" spans="2:65" s="1" customFormat="1" ht="16.5" customHeight="1">
      <c r="B956" s="38"/>
      <c r="C956" s="165" t="s">
        <v>1788</v>
      </c>
      <c r="D956" s="165" t="s">
        <v>159</v>
      </c>
      <c r="E956" s="166" t="s">
        <v>208</v>
      </c>
      <c r="F956" s="272" t="s">
        <v>1789</v>
      </c>
      <c r="G956" s="272"/>
      <c r="H956" s="272"/>
      <c r="I956" s="272"/>
      <c r="J956" s="167" t="s">
        <v>1786</v>
      </c>
      <c r="K956" s="168">
        <v>1</v>
      </c>
      <c r="L956" s="273">
        <v>0</v>
      </c>
      <c r="M956" s="274"/>
      <c r="N956" s="275">
        <f t="shared" si="65"/>
        <v>0</v>
      </c>
      <c r="O956" s="275"/>
      <c r="P956" s="275"/>
      <c r="Q956" s="275"/>
      <c r="R956" s="40"/>
      <c r="T956" s="169" t="s">
        <v>22</v>
      </c>
      <c r="U956" s="47" t="s">
        <v>43</v>
      </c>
      <c r="V956" s="39"/>
      <c r="W956" s="170">
        <f t="shared" si="66"/>
        <v>0</v>
      </c>
      <c r="X956" s="170">
        <v>0</v>
      </c>
      <c r="Y956" s="170">
        <f t="shared" si="67"/>
        <v>0</v>
      </c>
      <c r="Z956" s="170">
        <v>0</v>
      </c>
      <c r="AA956" s="171">
        <f t="shared" si="68"/>
        <v>0</v>
      </c>
      <c r="AR956" s="22" t="s">
        <v>1749</v>
      </c>
      <c r="AT956" s="22" t="s">
        <v>159</v>
      </c>
      <c r="AU956" s="22" t="s">
        <v>99</v>
      </c>
      <c r="AY956" s="22" t="s">
        <v>158</v>
      </c>
      <c r="BE956" s="108">
        <f t="shared" si="69"/>
        <v>0</v>
      </c>
      <c r="BF956" s="108">
        <f t="shared" si="70"/>
        <v>0</v>
      </c>
      <c r="BG956" s="108">
        <f t="shared" si="71"/>
        <v>0</v>
      </c>
      <c r="BH956" s="108">
        <f t="shared" si="72"/>
        <v>0</v>
      </c>
      <c r="BI956" s="108">
        <f t="shared" si="73"/>
        <v>0</v>
      </c>
      <c r="BJ956" s="22" t="s">
        <v>83</v>
      </c>
      <c r="BK956" s="108">
        <f t="shared" si="74"/>
        <v>0</v>
      </c>
      <c r="BL956" s="22" t="s">
        <v>1749</v>
      </c>
      <c r="BM956" s="22" t="s">
        <v>1790</v>
      </c>
    </row>
    <row r="957" spans="2:65" s="1" customFormat="1" ht="25.5" customHeight="1">
      <c r="B957" s="38"/>
      <c r="C957" s="165" t="s">
        <v>1791</v>
      </c>
      <c r="D957" s="165" t="s">
        <v>159</v>
      </c>
      <c r="E957" s="166" t="s">
        <v>215</v>
      </c>
      <c r="F957" s="272" t="s">
        <v>1792</v>
      </c>
      <c r="G957" s="272"/>
      <c r="H957" s="272"/>
      <c r="I957" s="272"/>
      <c r="J957" s="167" t="s">
        <v>1743</v>
      </c>
      <c r="K957" s="168">
        <v>1</v>
      </c>
      <c r="L957" s="273">
        <v>0</v>
      </c>
      <c r="M957" s="274"/>
      <c r="N957" s="275">
        <f t="shared" si="65"/>
        <v>0</v>
      </c>
      <c r="O957" s="275"/>
      <c r="P957" s="275"/>
      <c r="Q957" s="275"/>
      <c r="R957" s="40"/>
      <c r="T957" s="169" t="s">
        <v>22</v>
      </c>
      <c r="U957" s="47" t="s">
        <v>43</v>
      </c>
      <c r="V957" s="39"/>
      <c r="W957" s="170">
        <f t="shared" si="66"/>
        <v>0</v>
      </c>
      <c r="X957" s="170">
        <v>0</v>
      </c>
      <c r="Y957" s="170">
        <f t="shared" si="67"/>
        <v>0</v>
      </c>
      <c r="Z957" s="170">
        <v>0</v>
      </c>
      <c r="AA957" s="171">
        <f t="shared" si="68"/>
        <v>0</v>
      </c>
      <c r="AR957" s="22" t="s">
        <v>1749</v>
      </c>
      <c r="AT957" s="22" t="s">
        <v>159</v>
      </c>
      <c r="AU957" s="22" t="s">
        <v>99</v>
      </c>
      <c r="AY957" s="22" t="s">
        <v>158</v>
      </c>
      <c r="BE957" s="108">
        <f t="shared" si="69"/>
        <v>0</v>
      </c>
      <c r="BF957" s="108">
        <f t="shared" si="70"/>
        <v>0</v>
      </c>
      <c r="BG957" s="108">
        <f t="shared" si="71"/>
        <v>0</v>
      </c>
      <c r="BH957" s="108">
        <f t="shared" si="72"/>
        <v>0</v>
      </c>
      <c r="BI957" s="108">
        <f t="shared" si="73"/>
        <v>0</v>
      </c>
      <c r="BJ957" s="22" t="s">
        <v>83</v>
      </c>
      <c r="BK957" s="108">
        <f t="shared" si="74"/>
        <v>0</v>
      </c>
      <c r="BL957" s="22" t="s">
        <v>1749</v>
      </c>
      <c r="BM957" s="22" t="s">
        <v>1793</v>
      </c>
    </row>
    <row r="958" spans="2:65" s="1" customFormat="1" ht="38.25" customHeight="1">
      <c r="B958" s="38"/>
      <c r="C958" s="165" t="s">
        <v>1794</v>
      </c>
      <c r="D958" s="165" t="s">
        <v>159</v>
      </c>
      <c r="E958" s="166" t="s">
        <v>219</v>
      </c>
      <c r="F958" s="272" t="s">
        <v>1795</v>
      </c>
      <c r="G958" s="272"/>
      <c r="H958" s="272"/>
      <c r="I958" s="272"/>
      <c r="J958" s="167" t="s">
        <v>1743</v>
      </c>
      <c r="K958" s="168">
        <v>1</v>
      </c>
      <c r="L958" s="273">
        <v>0</v>
      </c>
      <c r="M958" s="274"/>
      <c r="N958" s="275">
        <f t="shared" si="65"/>
        <v>0</v>
      </c>
      <c r="O958" s="275"/>
      <c r="P958" s="275"/>
      <c r="Q958" s="275"/>
      <c r="R958" s="40"/>
      <c r="T958" s="169" t="s">
        <v>22</v>
      </c>
      <c r="U958" s="47" t="s">
        <v>43</v>
      </c>
      <c r="V958" s="39"/>
      <c r="W958" s="170">
        <f t="shared" si="66"/>
        <v>0</v>
      </c>
      <c r="X958" s="170">
        <v>0</v>
      </c>
      <c r="Y958" s="170">
        <f t="shared" si="67"/>
        <v>0</v>
      </c>
      <c r="Z958" s="170">
        <v>0</v>
      </c>
      <c r="AA958" s="171">
        <f t="shared" si="68"/>
        <v>0</v>
      </c>
      <c r="AR958" s="22" t="s">
        <v>1749</v>
      </c>
      <c r="AT958" s="22" t="s">
        <v>159</v>
      </c>
      <c r="AU958" s="22" t="s">
        <v>99</v>
      </c>
      <c r="AY958" s="22" t="s">
        <v>158</v>
      </c>
      <c r="BE958" s="108">
        <f t="shared" si="69"/>
        <v>0</v>
      </c>
      <c r="BF958" s="108">
        <f t="shared" si="70"/>
        <v>0</v>
      </c>
      <c r="BG958" s="108">
        <f t="shared" si="71"/>
        <v>0</v>
      </c>
      <c r="BH958" s="108">
        <f t="shared" si="72"/>
        <v>0</v>
      </c>
      <c r="BI958" s="108">
        <f t="shared" si="73"/>
        <v>0</v>
      </c>
      <c r="BJ958" s="22" t="s">
        <v>83</v>
      </c>
      <c r="BK958" s="108">
        <f t="shared" si="74"/>
        <v>0</v>
      </c>
      <c r="BL958" s="22" t="s">
        <v>1749</v>
      </c>
      <c r="BM958" s="22" t="s">
        <v>1796</v>
      </c>
    </row>
    <row r="959" spans="2:65" s="1" customFormat="1" ht="38.25" customHeight="1">
      <c r="B959" s="38"/>
      <c r="C959" s="165" t="s">
        <v>1797</v>
      </c>
      <c r="D959" s="165" t="s">
        <v>159</v>
      </c>
      <c r="E959" s="166" t="s">
        <v>223</v>
      </c>
      <c r="F959" s="272" t="s">
        <v>1798</v>
      </c>
      <c r="G959" s="272"/>
      <c r="H959" s="272"/>
      <c r="I959" s="272"/>
      <c r="J959" s="167" t="s">
        <v>1743</v>
      </c>
      <c r="K959" s="168">
        <v>1</v>
      </c>
      <c r="L959" s="273">
        <v>0</v>
      </c>
      <c r="M959" s="274"/>
      <c r="N959" s="275">
        <f t="shared" si="65"/>
        <v>0</v>
      </c>
      <c r="O959" s="275"/>
      <c r="P959" s="275"/>
      <c r="Q959" s="275"/>
      <c r="R959" s="40"/>
      <c r="T959" s="169" t="s">
        <v>22</v>
      </c>
      <c r="U959" s="47" t="s">
        <v>43</v>
      </c>
      <c r="V959" s="39"/>
      <c r="W959" s="170">
        <f t="shared" si="66"/>
        <v>0</v>
      </c>
      <c r="X959" s="170">
        <v>0</v>
      </c>
      <c r="Y959" s="170">
        <f t="shared" si="67"/>
        <v>0</v>
      </c>
      <c r="Z959" s="170">
        <v>0</v>
      </c>
      <c r="AA959" s="171">
        <f t="shared" si="68"/>
        <v>0</v>
      </c>
      <c r="AR959" s="22" t="s">
        <v>1749</v>
      </c>
      <c r="AT959" s="22" t="s">
        <v>159</v>
      </c>
      <c r="AU959" s="22" t="s">
        <v>99</v>
      </c>
      <c r="AY959" s="22" t="s">
        <v>158</v>
      </c>
      <c r="BE959" s="108">
        <f t="shared" si="69"/>
        <v>0</v>
      </c>
      <c r="BF959" s="108">
        <f t="shared" si="70"/>
        <v>0</v>
      </c>
      <c r="BG959" s="108">
        <f t="shared" si="71"/>
        <v>0</v>
      </c>
      <c r="BH959" s="108">
        <f t="shared" si="72"/>
        <v>0</v>
      </c>
      <c r="BI959" s="108">
        <f t="shared" si="73"/>
        <v>0</v>
      </c>
      <c r="BJ959" s="22" t="s">
        <v>83</v>
      </c>
      <c r="BK959" s="108">
        <f t="shared" si="74"/>
        <v>0</v>
      </c>
      <c r="BL959" s="22" t="s">
        <v>1749</v>
      </c>
      <c r="BM959" s="22" t="s">
        <v>1799</v>
      </c>
    </row>
    <row r="960" spans="2:65" s="1" customFormat="1" ht="25.5" customHeight="1">
      <c r="B960" s="38"/>
      <c r="C960" s="165" t="s">
        <v>1800</v>
      </c>
      <c r="D960" s="165" t="s">
        <v>159</v>
      </c>
      <c r="E960" s="166" t="s">
        <v>249</v>
      </c>
      <c r="F960" s="272" t="s">
        <v>1801</v>
      </c>
      <c r="G960" s="272"/>
      <c r="H960" s="272"/>
      <c r="I960" s="272"/>
      <c r="J960" s="167" t="s">
        <v>1743</v>
      </c>
      <c r="K960" s="168">
        <v>1</v>
      </c>
      <c r="L960" s="273">
        <v>0</v>
      </c>
      <c r="M960" s="274"/>
      <c r="N960" s="275">
        <f t="shared" si="65"/>
        <v>0</v>
      </c>
      <c r="O960" s="275"/>
      <c r="P960" s="275"/>
      <c r="Q960" s="275"/>
      <c r="R960" s="40"/>
      <c r="T960" s="169" t="s">
        <v>22</v>
      </c>
      <c r="U960" s="47" t="s">
        <v>43</v>
      </c>
      <c r="V960" s="39"/>
      <c r="W960" s="170">
        <f t="shared" si="66"/>
        <v>0</v>
      </c>
      <c r="X960" s="170">
        <v>0</v>
      </c>
      <c r="Y960" s="170">
        <f t="shared" si="67"/>
        <v>0</v>
      </c>
      <c r="Z960" s="170">
        <v>0</v>
      </c>
      <c r="AA960" s="171">
        <f t="shared" si="68"/>
        <v>0</v>
      </c>
      <c r="AR960" s="22" t="s">
        <v>1749</v>
      </c>
      <c r="AT960" s="22" t="s">
        <v>159</v>
      </c>
      <c r="AU960" s="22" t="s">
        <v>99</v>
      </c>
      <c r="AY960" s="22" t="s">
        <v>158</v>
      </c>
      <c r="BE960" s="108">
        <f t="shared" si="69"/>
        <v>0</v>
      </c>
      <c r="BF960" s="108">
        <f t="shared" si="70"/>
        <v>0</v>
      </c>
      <c r="BG960" s="108">
        <f t="shared" si="71"/>
        <v>0</v>
      </c>
      <c r="BH960" s="108">
        <f t="shared" si="72"/>
        <v>0</v>
      </c>
      <c r="BI960" s="108">
        <f t="shared" si="73"/>
        <v>0</v>
      </c>
      <c r="BJ960" s="22" t="s">
        <v>83</v>
      </c>
      <c r="BK960" s="108">
        <f t="shared" si="74"/>
        <v>0</v>
      </c>
      <c r="BL960" s="22" t="s">
        <v>1749</v>
      </c>
      <c r="BM960" s="22" t="s">
        <v>1802</v>
      </c>
    </row>
    <row r="961" spans="2:65" s="1" customFormat="1" ht="25.5" customHeight="1">
      <c r="B961" s="38"/>
      <c r="C961" s="165" t="s">
        <v>1803</v>
      </c>
      <c r="D961" s="165" t="s">
        <v>159</v>
      </c>
      <c r="E961" s="166" t="s">
        <v>255</v>
      </c>
      <c r="F961" s="272" t="s">
        <v>1804</v>
      </c>
      <c r="G961" s="272"/>
      <c r="H961" s="272"/>
      <c r="I961" s="272"/>
      <c r="J961" s="167" t="s">
        <v>1743</v>
      </c>
      <c r="K961" s="168">
        <v>1</v>
      </c>
      <c r="L961" s="273">
        <v>0</v>
      </c>
      <c r="M961" s="274"/>
      <c r="N961" s="275">
        <f t="shared" si="65"/>
        <v>0</v>
      </c>
      <c r="O961" s="275"/>
      <c r="P961" s="275"/>
      <c r="Q961" s="275"/>
      <c r="R961" s="40"/>
      <c r="T961" s="169" t="s">
        <v>22</v>
      </c>
      <c r="U961" s="47" t="s">
        <v>43</v>
      </c>
      <c r="V961" s="39"/>
      <c r="W961" s="170">
        <f t="shared" si="66"/>
        <v>0</v>
      </c>
      <c r="X961" s="170">
        <v>0</v>
      </c>
      <c r="Y961" s="170">
        <f t="shared" si="67"/>
        <v>0</v>
      </c>
      <c r="Z961" s="170">
        <v>0</v>
      </c>
      <c r="AA961" s="171">
        <f t="shared" si="68"/>
        <v>0</v>
      </c>
      <c r="AR961" s="22" t="s">
        <v>1749</v>
      </c>
      <c r="AT961" s="22" t="s">
        <v>159</v>
      </c>
      <c r="AU961" s="22" t="s">
        <v>99</v>
      </c>
      <c r="AY961" s="22" t="s">
        <v>158</v>
      </c>
      <c r="BE961" s="108">
        <f t="shared" si="69"/>
        <v>0</v>
      </c>
      <c r="BF961" s="108">
        <f t="shared" si="70"/>
        <v>0</v>
      </c>
      <c r="BG961" s="108">
        <f t="shared" si="71"/>
        <v>0</v>
      </c>
      <c r="BH961" s="108">
        <f t="shared" si="72"/>
        <v>0</v>
      </c>
      <c r="BI961" s="108">
        <f t="shared" si="73"/>
        <v>0</v>
      </c>
      <c r="BJ961" s="22" t="s">
        <v>83</v>
      </c>
      <c r="BK961" s="108">
        <f t="shared" si="74"/>
        <v>0</v>
      </c>
      <c r="BL961" s="22" t="s">
        <v>1749</v>
      </c>
      <c r="BM961" s="22" t="s">
        <v>1805</v>
      </c>
    </row>
    <row r="962" spans="2:65" s="1" customFormat="1" ht="51" customHeight="1">
      <c r="B962" s="38"/>
      <c r="C962" s="165" t="s">
        <v>1806</v>
      </c>
      <c r="D962" s="165" t="s">
        <v>159</v>
      </c>
      <c r="E962" s="166" t="s">
        <v>10</v>
      </c>
      <c r="F962" s="272" t="s">
        <v>1807</v>
      </c>
      <c r="G962" s="272"/>
      <c r="H962" s="272"/>
      <c r="I962" s="272"/>
      <c r="J962" s="167" t="s">
        <v>1743</v>
      </c>
      <c r="K962" s="168">
        <v>1</v>
      </c>
      <c r="L962" s="273">
        <v>0</v>
      </c>
      <c r="M962" s="274"/>
      <c r="N962" s="275">
        <f t="shared" si="65"/>
        <v>0</v>
      </c>
      <c r="O962" s="275"/>
      <c r="P962" s="275"/>
      <c r="Q962" s="275"/>
      <c r="R962" s="40"/>
      <c r="T962" s="169" t="s">
        <v>22</v>
      </c>
      <c r="U962" s="47" t="s">
        <v>43</v>
      </c>
      <c r="V962" s="39"/>
      <c r="W962" s="170">
        <f t="shared" si="66"/>
        <v>0</v>
      </c>
      <c r="X962" s="170">
        <v>0</v>
      </c>
      <c r="Y962" s="170">
        <f t="shared" si="67"/>
        <v>0</v>
      </c>
      <c r="Z962" s="170">
        <v>0</v>
      </c>
      <c r="AA962" s="171">
        <f t="shared" si="68"/>
        <v>0</v>
      </c>
      <c r="AR962" s="22" t="s">
        <v>1749</v>
      </c>
      <c r="AT962" s="22" t="s">
        <v>159</v>
      </c>
      <c r="AU962" s="22" t="s">
        <v>99</v>
      </c>
      <c r="AY962" s="22" t="s">
        <v>158</v>
      </c>
      <c r="BE962" s="108">
        <f t="shared" si="69"/>
        <v>0</v>
      </c>
      <c r="BF962" s="108">
        <f t="shared" si="70"/>
        <v>0</v>
      </c>
      <c r="BG962" s="108">
        <f t="shared" si="71"/>
        <v>0</v>
      </c>
      <c r="BH962" s="108">
        <f t="shared" si="72"/>
        <v>0</v>
      </c>
      <c r="BI962" s="108">
        <f t="shared" si="73"/>
        <v>0</v>
      </c>
      <c r="BJ962" s="22" t="s">
        <v>83</v>
      </c>
      <c r="BK962" s="108">
        <f t="shared" si="74"/>
        <v>0</v>
      </c>
      <c r="BL962" s="22" t="s">
        <v>1749</v>
      </c>
      <c r="BM962" s="22" t="s">
        <v>1808</v>
      </c>
    </row>
    <row r="963" spans="2:65" s="1" customFormat="1" ht="38.25" customHeight="1">
      <c r="B963" s="38"/>
      <c r="C963" s="165" t="s">
        <v>1809</v>
      </c>
      <c r="D963" s="165" t="s">
        <v>159</v>
      </c>
      <c r="E963" s="166" t="s">
        <v>268</v>
      </c>
      <c r="F963" s="272" t="s">
        <v>1810</v>
      </c>
      <c r="G963" s="272"/>
      <c r="H963" s="272"/>
      <c r="I963" s="272"/>
      <c r="J963" s="167" t="s">
        <v>1743</v>
      </c>
      <c r="K963" s="168">
        <v>1</v>
      </c>
      <c r="L963" s="273">
        <v>0</v>
      </c>
      <c r="M963" s="274"/>
      <c r="N963" s="275">
        <f t="shared" si="65"/>
        <v>0</v>
      </c>
      <c r="O963" s="275"/>
      <c r="P963" s="275"/>
      <c r="Q963" s="275"/>
      <c r="R963" s="40"/>
      <c r="T963" s="169" t="s">
        <v>22</v>
      </c>
      <c r="U963" s="47" t="s">
        <v>43</v>
      </c>
      <c r="V963" s="39"/>
      <c r="W963" s="170">
        <f t="shared" si="66"/>
        <v>0</v>
      </c>
      <c r="X963" s="170">
        <v>0</v>
      </c>
      <c r="Y963" s="170">
        <f t="shared" si="67"/>
        <v>0</v>
      </c>
      <c r="Z963" s="170">
        <v>0</v>
      </c>
      <c r="AA963" s="171">
        <f t="shared" si="68"/>
        <v>0</v>
      </c>
      <c r="AR963" s="22" t="s">
        <v>1749</v>
      </c>
      <c r="AT963" s="22" t="s">
        <v>159</v>
      </c>
      <c r="AU963" s="22" t="s">
        <v>99</v>
      </c>
      <c r="AY963" s="22" t="s">
        <v>158</v>
      </c>
      <c r="BE963" s="108">
        <f t="shared" si="69"/>
        <v>0</v>
      </c>
      <c r="BF963" s="108">
        <f t="shared" si="70"/>
        <v>0</v>
      </c>
      <c r="BG963" s="108">
        <f t="shared" si="71"/>
        <v>0</v>
      </c>
      <c r="BH963" s="108">
        <f t="shared" si="72"/>
        <v>0</v>
      </c>
      <c r="BI963" s="108">
        <f t="shared" si="73"/>
        <v>0</v>
      </c>
      <c r="BJ963" s="22" t="s">
        <v>83</v>
      </c>
      <c r="BK963" s="108">
        <f t="shared" si="74"/>
        <v>0</v>
      </c>
      <c r="BL963" s="22" t="s">
        <v>1749</v>
      </c>
      <c r="BM963" s="22" t="s">
        <v>1811</v>
      </c>
    </row>
    <row r="964" spans="2:65" s="1" customFormat="1" ht="49.95" hidden="1" customHeight="1">
      <c r="B964" s="38"/>
      <c r="C964" s="39"/>
      <c r="D964" s="156" t="s">
        <v>1812</v>
      </c>
      <c r="E964" s="39"/>
      <c r="F964" s="39"/>
      <c r="G964" s="39"/>
      <c r="H964" s="39"/>
      <c r="I964" s="39"/>
      <c r="J964" s="39"/>
      <c r="K964" s="39"/>
      <c r="L964" s="39"/>
      <c r="M964" s="39"/>
      <c r="N964" s="299">
        <f>BK964</f>
        <v>0</v>
      </c>
      <c r="O964" s="300"/>
      <c r="P964" s="300"/>
      <c r="Q964" s="300"/>
      <c r="R964" s="40"/>
      <c r="T964" s="145"/>
      <c r="U964" s="59"/>
      <c r="V964" s="59"/>
      <c r="W964" s="59"/>
      <c r="X964" s="59"/>
      <c r="Y964" s="59"/>
      <c r="Z964" s="59"/>
      <c r="AA964" s="61"/>
      <c r="AT964" s="22" t="s">
        <v>77</v>
      </c>
      <c r="AU964" s="22" t="s">
        <v>78</v>
      </c>
      <c r="AY964" s="22" t="s">
        <v>1813</v>
      </c>
      <c r="BK964" s="108">
        <v>0</v>
      </c>
    </row>
    <row r="965" spans="2:65" s="1" customFormat="1" ht="6.9" customHeight="1">
      <c r="B965" s="62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4"/>
    </row>
  </sheetData>
  <sheetProtection algorithmName="SHA-512" hashValue="FGzaL+Fry8oWRBBHNVw3zkJ9hcfTVusiEtH7Kao/3yPVayHM3qod52KhUFSz/MGr/3VscpeAAG9Mdt0OnmA1kA==" saltValue="MW905vswxkfB3R5M2C1q5qPeKsyLVfUtDsPi3fTK0WE7nd0yy/gOss5HJiNJjKNfv2qgi+rKMRdc7sGSs/dL7g==" spinCount="10" sheet="1" objects="1" scenarios="1" formatColumns="0" formatRows="0"/>
  <mergeCells count="1595">
    <mergeCell ref="N964:Q964"/>
    <mergeCell ref="H1:K1"/>
    <mergeCell ref="S2:AC2"/>
    <mergeCell ref="F963:I963"/>
    <mergeCell ref="L963:M963"/>
    <mergeCell ref="N963:Q963"/>
    <mergeCell ref="N141:Q141"/>
    <mergeCell ref="N142:Q142"/>
    <mergeCell ref="N143:Q143"/>
    <mergeCell ref="N177:Q177"/>
    <mergeCell ref="N186:Q186"/>
    <mergeCell ref="N212:Q212"/>
    <mergeCell ref="N221:Q221"/>
    <mergeCell ref="N227:Q227"/>
    <mergeCell ref="N440:Q440"/>
    <mergeCell ref="N442:Q442"/>
    <mergeCell ref="N569:Q569"/>
    <mergeCell ref="N580:Q580"/>
    <mergeCell ref="N582:Q582"/>
    <mergeCell ref="N583:Q583"/>
    <mergeCell ref="N618:Q618"/>
    <mergeCell ref="N632:Q632"/>
    <mergeCell ref="N674:Q674"/>
    <mergeCell ref="N679:Q679"/>
    <mergeCell ref="N683:Q683"/>
    <mergeCell ref="N703:Q703"/>
    <mergeCell ref="N790:Q790"/>
    <mergeCell ref="N845:Q845"/>
    <mergeCell ref="N876:Q876"/>
    <mergeCell ref="N883:Q883"/>
    <mergeCell ref="N891:Q891"/>
    <mergeCell ref="N899:Q899"/>
    <mergeCell ref="N924:Q924"/>
    <mergeCell ref="N942:Q942"/>
    <mergeCell ref="N943:Q943"/>
    <mergeCell ref="F957:I957"/>
    <mergeCell ref="L957:M957"/>
    <mergeCell ref="N957:Q957"/>
    <mergeCell ref="F958:I958"/>
    <mergeCell ref="L958:M958"/>
    <mergeCell ref="N958:Q958"/>
    <mergeCell ref="F959:I959"/>
    <mergeCell ref="L959:M959"/>
    <mergeCell ref="N959:Q959"/>
    <mergeCell ref="F960:I960"/>
    <mergeCell ref="L960:M960"/>
    <mergeCell ref="N960:Q960"/>
    <mergeCell ref="F961:I961"/>
    <mergeCell ref="L961:M961"/>
    <mergeCell ref="N961:Q961"/>
    <mergeCell ref="F962:I962"/>
    <mergeCell ref="L962:M962"/>
    <mergeCell ref="N962:Q962"/>
    <mergeCell ref="F951:I951"/>
    <mergeCell ref="L951:M951"/>
    <mergeCell ref="N951:Q951"/>
    <mergeCell ref="F952:I952"/>
    <mergeCell ref="L952:M952"/>
    <mergeCell ref="N952:Q952"/>
    <mergeCell ref="F953:I953"/>
    <mergeCell ref="L953:M953"/>
    <mergeCell ref="N953:Q953"/>
    <mergeCell ref="F954:I954"/>
    <mergeCell ref="L954:M954"/>
    <mergeCell ref="N954:Q954"/>
    <mergeCell ref="F955:I955"/>
    <mergeCell ref="L955:M955"/>
    <mergeCell ref="N955:Q955"/>
    <mergeCell ref="F956:I956"/>
    <mergeCell ref="L956:M956"/>
    <mergeCell ref="N956:Q956"/>
    <mergeCell ref="F945:I945"/>
    <mergeCell ref="L945:M945"/>
    <mergeCell ref="N945:Q945"/>
    <mergeCell ref="F946:I946"/>
    <mergeCell ref="L946:M946"/>
    <mergeCell ref="N946:Q946"/>
    <mergeCell ref="F947:I947"/>
    <mergeCell ref="L947:M947"/>
    <mergeCell ref="N947:Q947"/>
    <mergeCell ref="F948:I948"/>
    <mergeCell ref="L948:M948"/>
    <mergeCell ref="N948:Q948"/>
    <mergeCell ref="F949:I949"/>
    <mergeCell ref="L949:M949"/>
    <mergeCell ref="N949:Q949"/>
    <mergeCell ref="F950:I950"/>
    <mergeCell ref="L950:M950"/>
    <mergeCell ref="N950:Q950"/>
    <mergeCell ref="F936:I936"/>
    <mergeCell ref="L936:M936"/>
    <mergeCell ref="N936:Q936"/>
    <mergeCell ref="F937:I937"/>
    <mergeCell ref="L937:M937"/>
    <mergeCell ref="N937:Q937"/>
    <mergeCell ref="F938:I938"/>
    <mergeCell ref="F939:I939"/>
    <mergeCell ref="L939:M939"/>
    <mergeCell ref="N939:Q939"/>
    <mergeCell ref="F940:I940"/>
    <mergeCell ref="L940:M940"/>
    <mergeCell ref="N940:Q940"/>
    <mergeCell ref="F941:I941"/>
    <mergeCell ref="L941:M941"/>
    <mergeCell ref="N941:Q941"/>
    <mergeCell ref="F944:I944"/>
    <mergeCell ref="L944:M944"/>
    <mergeCell ref="N944:Q944"/>
    <mergeCell ref="F930:I930"/>
    <mergeCell ref="L930:M930"/>
    <mergeCell ref="N930:Q930"/>
    <mergeCell ref="F931:I931"/>
    <mergeCell ref="L931:M931"/>
    <mergeCell ref="N931:Q931"/>
    <mergeCell ref="F932:I932"/>
    <mergeCell ref="L932:M932"/>
    <mergeCell ref="N932:Q932"/>
    <mergeCell ref="F933:I933"/>
    <mergeCell ref="L933:M933"/>
    <mergeCell ref="N933:Q933"/>
    <mergeCell ref="F934:I934"/>
    <mergeCell ref="L934:M934"/>
    <mergeCell ref="N934:Q934"/>
    <mergeCell ref="F935:I935"/>
    <mergeCell ref="L935:M935"/>
    <mergeCell ref="N935:Q935"/>
    <mergeCell ref="F922:I922"/>
    <mergeCell ref="L922:M922"/>
    <mergeCell ref="N922:Q922"/>
    <mergeCell ref="F923:I923"/>
    <mergeCell ref="L923:M923"/>
    <mergeCell ref="N923:Q923"/>
    <mergeCell ref="F925:I925"/>
    <mergeCell ref="L925:M925"/>
    <mergeCell ref="N925:Q925"/>
    <mergeCell ref="F926:I926"/>
    <mergeCell ref="F927:I927"/>
    <mergeCell ref="F928:I928"/>
    <mergeCell ref="L928:M928"/>
    <mergeCell ref="N928:Q928"/>
    <mergeCell ref="F929:I929"/>
    <mergeCell ref="L929:M929"/>
    <mergeCell ref="N929:Q929"/>
    <mergeCell ref="F913:I913"/>
    <mergeCell ref="L913:M913"/>
    <mergeCell ref="N913:Q913"/>
    <mergeCell ref="F914:I914"/>
    <mergeCell ref="L914:M914"/>
    <mergeCell ref="N914:Q914"/>
    <mergeCell ref="F915:I915"/>
    <mergeCell ref="L915:M915"/>
    <mergeCell ref="N915:Q915"/>
    <mergeCell ref="F916:I916"/>
    <mergeCell ref="F917:I917"/>
    <mergeCell ref="F918:I918"/>
    <mergeCell ref="F919:I919"/>
    <mergeCell ref="F920:I920"/>
    <mergeCell ref="F921:I921"/>
    <mergeCell ref="L921:M921"/>
    <mergeCell ref="N921:Q921"/>
    <mergeCell ref="F900:I900"/>
    <mergeCell ref="L900:M900"/>
    <mergeCell ref="N900:Q900"/>
    <mergeCell ref="F901:I901"/>
    <mergeCell ref="F902:I902"/>
    <mergeCell ref="F903:I903"/>
    <mergeCell ref="F904:I904"/>
    <mergeCell ref="F905:I905"/>
    <mergeCell ref="F906:I906"/>
    <mergeCell ref="F907:I907"/>
    <mergeCell ref="F908:I908"/>
    <mergeCell ref="F909:I909"/>
    <mergeCell ref="F910:I910"/>
    <mergeCell ref="F911:I911"/>
    <mergeCell ref="F912:I912"/>
    <mergeCell ref="L912:M912"/>
    <mergeCell ref="N912:Q912"/>
    <mergeCell ref="F892:I892"/>
    <mergeCell ref="L892:M892"/>
    <mergeCell ref="N892:Q892"/>
    <mergeCell ref="F893:I893"/>
    <mergeCell ref="L893:M893"/>
    <mergeCell ref="N893:Q893"/>
    <mergeCell ref="F894:I894"/>
    <mergeCell ref="L894:M894"/>
    <mergeCell ref="N894:Q894"/>
    <mergeCell ref="F895:I895"/>
    <mergeCell ref="L895:M895"/>
    <mergeCell ref="N895:Q895"/>
    <mergeCell ref="F896:I896"/>
    <mergeCell ref="F897:I897"/>
    <mergeCell ref="L897:M897"/>
    <mergeCell ref="N897:Q897"/>
    <mergeCell ref="F898:I898"/>
    <mergeCell ref="L898:M898"/>
    <mergeCell ref="N898:Q898"/>
    <mergeCell ref="F881:I881"/>
    <mergeCell ref="L881:M881"/>
    <mergeCell ref="N881:Q881"/>
    <mergeCell ref="F882:I882"/>
    <mergeCell ref="L882:M882"/>
    <mergeCell ref="N882:Q882"/>
    <mergeCell ref="F884:I884"/>
    <mergeCell ref="L884:M884"/>
    <mergeCell ref="N884:Q884"/>
    <mergeCell ref="F885:I885"/>
    <mergeCell ref="F886:I886"/>
    <mergeCell ref="F887:I887"/>
    <mergeCell ref="L887:M887"/>
    <mergeCell ref="N887:Q887"/>
    <mergeCell ref="F888:I888"/>
    <mergeCell ref="F889:I889"/>
    <mergeCell ref="F890:I890"/>
    <mergeCell ref="L890:M890"/>
    <mergeCell ref="N890:Q890"/>
    <mergeCell ref="F873:I873"/>
    <mergeCell ref="L873:M873"/>
    <mergeCell ref="N873:Q873"/>
    <mergeCell ref="F874:I874"/>
    <mergeCell ref="L874:M874"/>
    <mergeCell ref="N874:Q874"/>
    <mergeCell ref="F875:I875"/>
    <mergeCell ref="L875:M875"/>
    <mergeCell ref="N875:Q875"/>
    <mergeCell ref="F877:I877"/>
    <mergeCell ref="L877:M877"/>
    <mergeCell ref="N877:Q877"/>
    <mergeCell ref="F878:I878"/>
    <mergeCell ref="F879:I879"/>
    <mergeCell ref="L879:M879"/>
    <mergeCell ref="N879:Q879"/>
    <mergeCell ref="F880:I880"/>
    <mergeCell ref="L880:M880"/>
    <mergeCell ref="N880:Q880"/>
    <mergeCell ref="F866:I866"/>
    <mergeCell ref="L866:M866"/>
    <mergeCell ref="N866:Q866"/>
    <mergeCell ref="F867:I867"/>
    <mergeCell ref="L867:M867"/>
    <mergeCell ref="N867:Q867"/>
    <mergeCell ref="F868:I868"/>
    <mergeCell ref="L868:M868"/>
    <mergeCell ref="N868:Q868"/>
    <mergeCell ref="F869:I869"/>
    <mergeCell ref="F870:I870"/>
    <mergeCell ref="L870:M870"/>
    <mergeCell ref="N870:Q870"/>
    <mergeCell ref="F871:I871"/>
    <mergeCell ref="F872:I872"/>
    <mergeCell ref="L872:M872"/>
    <mergeCell ref="N872:Q872"/>
    <mergeCell ref="F860:I860"/>
    <mergeCell ref="L860:M860"/>
    <mergeCell ref="N860:Q860"/>
    <mergeCell ref="F861:I861"/>
    <mergeCell ref="L861:M861"/>
    <mergeCell ref="N861:Q861"/>
    <mergeCell ref="F862:I862"/>
    <mergeCell ref="L862:M862"/>
    <mergeCell ref="N862:Q862"/>
    <mergeCell ref="F863:I863"/>
    <mergeCell ref="L863:M863"/>
    <mergeCell ref="N863:Q863"/>
    <mergeCell ref="F864:I864"/>
    <mergeCell ref="L864:M864"/>
    <mergeCell ref="N864:Q864"/>
    <mergeCell ref="F865:I865"/>
    <mergeCell ref="L865:M865"/>
    <mergeCell ref="N865:Q865"/>
    <mergeCell ref="F853:I853"/>
    <mergeCell ref="F854:I854"/>
    <mergeCell ref="L854:M854"/>
    <mergeCell ref="N854:Q854"/>
    <mergeCell ref="F855:I855"/>
    <mergeCell ref="L855:M855"/>
    <mergeCell ref="N855:Q855"/>
    <mergeCell ref="F856:I856"/>
    <mergeCell ref="L856:M856"/>
    <mergeCell ref="N856:Q856"/>
    <mergeCell ref="F857:I857"/>
    <mergeCell ref="L857:M857"/>
    <mergeCell ref="N857:Q857"/>
    <mergeCell ref="F858:I858"/>
    <mergeCell ref="L858:M858"/>
    <mergeCell ref="N858:Q858"/>
    <mergeCell ref="F859:I859"/>
    <mergeCell ref="L859:M859"/>
    <mergeCell ref="N859:Q859"/>
    <mergeCell ref="F842:I842"/>
    <mergeCell ref="L842:M842"/>
    <mergeCell ref="N842:Q842"/>
    <mergeCell ref="F843:I843"/>
    <mergeCell ref="F844:I844"/>
    <mergeCell ref="L844:M844"/>
    <mergeCell ref="N844:Q844"/>
    <mergeCell ref="F846:I846"/>
    <mergeCell ref="L846:M846"/>
    <mergeCell ref="N846:Q846"/>
    <mergeCell ref="F847:I847"/>
    <mergeCell ref="F848:I848"/>
    <mergeCell ref="F849:I849"/>
    <mergeCell ref="F850:I850"/>
    <mergeCell ref="F851:I851"/>
    <mergeCell ref="F852:I852"/>
    <mergeCell ref="L852:M852"/>
    <mergeCell ref="N852:Q852"/>
    <mergeCell ref="F833:I833"/>
    <mergeCell ref="F834:I834"/>
    <mergeCell ref="L834:M834"/>
    <mergeCell ref="N834:Q834"/>
    <mergeCell ref="F835:I835"/>
    <mergeCell ref="F836:I836"/>
    <mergeCell ref="L836:M836"/>
    <mergeCell ref="N836:Q836"/>
    <mergeCell ref="F837:I837"/>
    <mergeCell ref="F838:I838"/>
    <mergeCell ref="L838:M838"/>
    <mergeCell ref="N838:Q838"/>
    <mergeCell ref="F839:I839"/>
    <mergeCell ref="F840:I840"/>
    <mergeCell ref="L840:M840"/>
    <mergeCell ref="N840:Q840"/>
    <mergeCell ref="F841:I841"/>
    <mergeCell ref="F825:I825"/>
    <mergeCell ref="F826:I826"/>
    <mergeCell ref="L826:M826"/>
    <mergeCell ref="N826:Q826"/>
    <mergeCell ref="F827:I827"/>
    <mergeCell ref="L827:M827"/>
    <mergeCell ref="N827:Q827"/>
    <mergeCell ref="F828:I828"/>
    <mergeCell ref="L828:M828"/>
    <mergeCell ref="N828:Q828"/>
    <mergeCell ref="F829:I829"/>
    <mergeCell ref="F830:I830"/>
    <mergeCell ref="L830:M830"/>
    <mergeCell ref="N830:Q830"/>
    <mergeCell ref="F831:I831"/>
    <mergeCell ref="F832:I832"/>
    <mergeCell ref="L832:M832"/>
    <mergeCell ref="N832:Q832"/>
    <mergeCell ref="F819:I819"/>
    <mergeCell ref="L819:M819"/>
    <mergeCell ref="N819:Q819"/>
    <mergeCell ref="F820:I820"/>
    <mergeCell ref="L820:M820"/>
    <mergeCell ref="N820:Q820"/>
    <mergeCell ref="F821:I821"/>
    <mergeCell ref="L821:M821"/>
    <mergeCell ref="N821:Q821"/>
    <mergeCell ref="F822:I822"/>
    <mergeCell ref="L822:M822"/>
    <mergeCell ref="N822:Q822"/>
    <mergeCell ref="F823:I823"/>
    <mergeCell ref="L823:M823"/>
    <mergeCell ref="N823:Q823"/>
    <mergeCell ref="F824:I824"/>
    <mergeCell ref="L824:M824"/>
    <mergeCell ref="N824:Q824"/>
    <mergeCell ref="F812:I812"/>
    <mergeCell ref="F813:I813"/>
    <mergeCell ref="L813:M813"/>
    <mergeCell ref="N813:Q813"/>
    <mergeCell ref="F814:I814"/>
    <mergeCell ref="L814:M814"/>
    <mergeCell ref="N814:Q814"/>
    <mergeCell ref="F815:I815"/>
    <mergeCell ref="L815:M815"/>
    <mergeCell ref="N815:Q815"/>
    <mergeCell ref="F816:I816"/>
    <mergeCell ref="L816:M816"/>
    <mergeCell ref="N816:Q816"/>
    <mergeCell ref="F817:I817"/>
    <mergeCell ref="L817:M817"/>
    <mergeCell ref="N817:Q817"/>
    <mergeCell ref="F818:I818"/>
    <mergeCell ref="L818:M818"/>
    <mergeCell ref="N818:Q818"/>
    <mergeCell ref="F805:I805"/>
    <mergeCell ref="L805:M805"/>
    <mergeCell ref="N805:Q805"/>
    <mergeCell ref="F806:I806"/>
    <mergeCell ref="L806:M806"/>
    <mergeCell ref="N806:Q806"/>
    <mergeCell ref="F807:I807"/>
    <mergeCell ref="L807:M807"/>
    <mergeCell ref="N807:Q807"/>
    <mergeCell ref="F808:I808"/>
    <mergeCell ref="L808:M808"/>
    <mergeCell ref="N808:Q808"/>
    <mergeCell ref="F809:I809"/>
    <mergeCell ref="L809:M809"/>
    <mergeCell ref="N809:Q809"/>
    <mergeCell ref="F810:I810"/>
    <mergeCell ref="F811:I811"/>
    <mergeCell ref="L811:M811"/>
    <mergeCell ref="N811:Q811"/>
    <mergeCell ref="F798:I798"/>
    <mergeCell ref="L798:M798"/>
    <mergeCell ref="N798:Q798"/>
    <mergeCell ref="F799:I799"/>
    <mergeCell ref="F800:I800"/>
    <mergeCell ref="L800:M800"/>
    <mergeCell ref="N800:Q800"/>
    <mergeCell ref="F801:I801"/>
    <mergeCell ref="F802:I802"/>
    <mergeCell ref="L802:M802"/>
    <mergeCell ref="N802:Q802"/>
    <mergeCell ref="F803:I803"/>
    <mergeCell ref="L803:M803"/>
    <mergeCell ref="N803:Q803"/>
    <mergeCell ref="F804:I804"/>
    <mergeCell ref="L804:M804"/>
    <mergeCell ref="N804:Q804"/>
    <mergeCell ref="F791:I791"/>
    <mergeCell ref="L791:M791"/>
    <mergeCell ref="N791:Q791"/>
    <mergeCell ref="F792:I792"/>
    <mergeCell ref="L792:M792"/>
    <mergeCell ref="N792:Q792"/>
    <mergeCell ref="F793:I793"/>
    <mergeCell ref="L793:M793"/>
    <mergeCell ref="N793:Q793"/>
    <mergeCell ref="F794:I794"/>
    <mergeCell ref="L794:M794"/>
    <mergeCell ref="N794:Q794"/>
    <mergeCell ref="F795:I795"/>
    <mergeCell ref="L795:M795"/>
    <mergeCell ref="N795:Q795"/>
    <mergeCell ref="F796:I796"/>
    <mergeCell ref="F797:I797"/>
    <mergeCell ref="L797:M797"/>
    <mergeCell ref="N797:Q797"/>
    <mergeCell ref="F780:I780"/>
    <mergeCell ref="F781:I781"/>
    <mergeCell ref="L781:M781"/>
    <mergeCell ref="N781:Q781"/>
    <mergeCell ref="F782:I782"/>
    <mergeCell ref="F783:I783"/>
    <mergeCell ref="F784:I784"/>
    <mergeCell ref="L784:M784"/>
    <mergeCell ref="N784:Q784"/>
    <mergeCell ref="F785:I785"/>
    <mergeCell ref="F786:I786"/>
    <mergeCell ref="F787:I787"/>
    <mergeCell ref="L787:M787"/>
    <mergeCell ref="N787:Q787"/>
    <mergeCell ref="F788:I788"/>
    <mergeCell ref="F789:I789"/>
    <mergeCell ref="L789:M789"/>
    <mergeCell ref="N789:Q789"/>
    <mergeCell ref="F769:I769"/>
    <mergeCell ref="F770:I770"/>
    <mergeCell ref="F771:I771"/>
    <mergeCell ref="F772:I772"/>
    <mergeCell ref="F773:I773"/>
    <mergeCell ref="F774:I774"/>
    <mergeCell ref="L774:M774"/>
    <mergeCell ref="N774:Q774"/>
    <mergeCell ref="F775:I775"/>
    <mergeCell ref="F776:I776"/>
    <mergeCell ref="F777:I777"/>
    <mergeCell ref="L777:M777"/>
    <mergeCell ref="N777:Q777"/>
    <mergeCell ref="F778:I778"/>
    <mergeCell ref="L778:M778"/>
    <mergeCell ref="N778:Q778"/>
    <mergeCell ref="F779:I779"/>
    <mergeCell ref="F755:I755"/>
    <mergeCell ref="F756:I756"/>
    <mergeCell ref="F757:I757"/>
    <mergeCell ref="F758:I758"/>
    <mergeCell ref="L758:M758"/>
    <mergeCell ref="N758:Q758"/>
    <mergeCell ref="F759:I759"/>
    <mergeCell ref="F760:I760"/>
    <mergeCell ref="F761:I761"/>
    <mergeCell ref="F762:I762"/>
    <mergeCell ref="F763:I763"/>
    <mergeCell ref="F764:I764"/>
    <mergeCell ref="F765:I765"/>
    <mergeCell ref="F766:I766"/>
    <mergeCell ref="F767:I767"/>
    <mergeCell ref="F768:I768"/>
    <mergeCell ref="L768:M768"/>
    <mergeCell ref="N768:Q768"/>
    <mergeCell ref="F744:I744"/>
    <mergeCell ref="F745:I745"/>
    <mergeCell ref="F746:I746"/>
    <mergeCell ref="L746:M746"/>
    <mergeCell ref="N746:Q746"/>
    <mergeCell ref="F747:I747"/>
    <mergeCell ref="F748:I748"/>
    <mergeCell ref="F749:I749"/>
    <mergeCell ref="L749:M749"/>
    <mergeCell ref="N749:Q749"/>
    <mergeCell ref="F750:I750"/>
    <mergeCell ref="F751:I751"/>
    <mergeCell ref="F752:I752"/>
    <mergeCell ref="L752:M752"/>
    <mergeCell ref="N752:Q752"/>
    <mergeCell ref="F753:I753"/>
    <mergeCell ref="F754:I754"/>
    <mergeCell ref="F731:I731"/>
    <mergeCell ref="F732:I732"/>
    <mergeCell ref="F733:I733"/>
    <mergeCell ref="F734:I734"/>
    <mergeCell ref="F735:I735"/>
    <mergeCell ref="F736:I736"/>
    <mergeCell ref="F737:I737"/>
    <mergeCell ref="F738:I738"/>
    <mergeCell ref="F739:I739"/>
    <mergeCell ref="L739:M739"/>
    <mergeCell ref="N739:Q739"/>
    <mergeCell ref="F740:I740"/>
    <mergeCell ref="F741:I741"/>
    <mergeCell ref="F742:I742"/>
    <mergeCell ref="F743:I743"/>
    <mergeCell ref="L743:M743"/>
    <mergeCell ref="N743:Q743"/>
    <mergeCell ref="F721:I721"/>
    <mergeCell ref="L721:M721"/>
    <mergeCell ref="N721:Q721"/>
    <mergeCell ref="F722:I722"/>
    <mergeCell ref="F723:I723"/>
    <mergeCell ref="F724:I724"/>
    <mergeCell ref="L724:M724"/>
    <mergeCell ref="N724:Q724"/>
    <mergeCell ref="F725:I725"/>
    <mergeCell ref="F726:I726"/>
    <mergeCell ref="F727:I727"/>
    <mergeCell ref="L727:M727"/>
    <mergeCell ref="N727:Q727"/>
    <mergeCell ref="F728:I728"/>
    <mergeCell ref="F729:I729"/>
    <mergeCell ref="F730:I730"/>
    <mergeCell ref="L730:M730"/>
    <mergeCell ref="N730:Q730"/>
    <mergeCell ref="F713:I713"/>
    <mergeCell ref="L713:M713"/>
    <mergeCell ref="N713:Q713"/>
    <mergeCell ref="F714:I714"/>
    <mergeCell ref="L714:M714"/>
    <mergeCell ref="N714:Q714"/>
    <mergeCell ref="F715:I715"/>
    <mergeCell ref="F716:I716"/>
    <mergeCell ref="L716:M716"/>
    <mergeCell ref="N716:Q716"/>
    <mergeCell ref="F717:I717"/>
    <mergeCell ref="F718:I718"/>
    <mergeCell ref="F719:I719"/>
    <mergeCell ref="L719:M719"/>
    <mergeCell ref="N719:Q719"/>
    <mergeCell ref="F720:I720"/>
    <mergeCell ref="L720:M720"/>
    <mergeCell ref="N720:Q720"/>
    <mergeCell ref="F705:I705"/>
    <mergeCell ref="L705:M705"/>
    <mergeCell ref="N705:Q705"/>
    <mergeCell ref="F706:I706"/>
    <mergeCell ref="L706:M706"/>
    <mergeCell ref="N706:Q706"/>
    <mergeCell ref="F707:I707"/>
    <mergeCell ref="F708:I708"/>
    <mergeCell ref="L708:M708"/>
    <mergeCell ref="N708:Q708"/>
    <mergeCell ref="F709:I709"/>
    <mergeCell ref="F710:I710"/>
    <mergeCell ref="L710:M710"/>
    <mergeCell ref="N710:Q710"/>
    <mergeCell ref="F711:I711"/>
    <mergeCell ref="F712:I712"/>
    <mergeCell ref="L712:M712"/>
    <mergeCell ref="N712:Q712"/>
    <mergeCell ref="F697:I697"/>
    <mergeCell ref="L697:M697"/>
    <mergeCell ref="N697:Q697"/>
    <mergeCell ref="F698:I698"/>
    <mergeCell ref="F699:I699"/>
    <mergeCell ref="F700:I700"/>
    <mergeCell ref="L700:M700"/>
    <mergeCell ref="N700:Q700"/>
    <mergeCell ref="F701:I701"/>
    <mergeCell ref="L701:M701"/>
    <mergeCell ref="N701:Q701"/>
    <mergeCell ref="F702:I702"/>
    <mergeCell ref="L702:M702"/>
    <mergeCell ref="N702:Q702"/>
    <mergeCell ref="F704:I704"/>
    <mergeCell ref="L704:M704"/>
    <mergeCell ref="N704:Q704"/>
    <mergeCell ref="F688:I688"/>
    <mergeCell ref="L688:M688"/>
    <mergeCell ref="N688:Q688"/>
    <mergeCell ref="F689:I689"/>
    <mergeCell ref="F690:I690"/>
    <mergeCell ref="L690:M690"/>
    <mergeCell ref="N690:Q690"/>
    <mergeCell ref="F691:I691"/>
    <mergeCell ref="F692:I692"/>
    <mergeCell ref="F693:I693"/>
    <mergeCell ref="L693:M693"/>
    <mergeCell ref="N693:Q693"/>
    <mergeCell ref="F694:I694"/>
    <mergeCell ref="L694:M694"/>
    <mergeCell ref="N694:Q694"/>
    <mergeCell ref="F695:I695"/>
    <mergeCell ref="F696:I696"/>
    <mergeCell ref="F680:I680"/>
    <mergeCell ref="L680:M680"/>
    <mergeCell ref="N680:Q680"/>
    <mergeCell ref="F681:I681"/>
    <mergeCell ref="L681:M681"/>
    <mergeCell ref="N681:Q681"/>
    <mergeCell ref="F682:I682"/>
    <mergeCell ref="L682:M682"/>
    <mergeCell ref="N682:Q682"/>
    <mergeCell ref="F684:I684"/>
    <mergeCell ref="L684:M684"/>
    <mergeCell ref="N684:Q684"/>
    <mergeCell ref="F685:I685"/>
    <mergeCell ref="L685:M685"/>
    <mergeCell ref="N685:Q685"/>
    <mergeCell ref="F686:I686"/>
    <mergeCell ref="F687:I687"/>
    <mergeCell ref="F672:I672"/>
    <mergeCell ref="L672:M672"/>
    <mergeCell ref="N672:Q672"/>
    <mergeCell ref="F673:I673"/>
    <mergeCell ref="L673:M673"/>
    <mergeCell ref="N673:Q673"/>
    <mergeCell ref="F675:I675"/>
    <mergeCell ref="L675:M675"/>
    <mergeCell ref="N675:Q675"/>
    <mergeCell ref="F676:I676"/>
    <mergeCell ref="L676:M676"/>
    <mergeCell ref="N676:Q676"/>
    <mergeCell ref="F677:I677"/>
    <mergeCell ref="L677:M677"/>
    <mergeCell ref="N677:Q677"/>
    <mergeCell ref="F678:I678"/>
    <mergeCell ref="L678:M678"/>
    <mergeCell ref="N678:Q678"/>
    <mergeCell ref="F659:I659"/>
    <mergeCell ref="F660:I660"/>
    <mergeCell ref="F661:I661"/>
    <mergeCell ref="F662:I662"/>
    <mergeCell ref="F663:I663"/>
    <mergeCell ref="F664:I664"/>
    <mergeCell ref="L664:M664"/>
    <mergeCell ref="N664:Q664"/>
    <mergeCell ref="F665:I665"/>
    <mergeCell ref="L665:M665"/>
    <mergeCell ref="N665:Q665"/>
    <mergeCell ref="F666:I666"/>
    <mergeCell ref="F667:I667"/>
    <mergeCell ref="F668:I668"/>
    <mergeCell ref="F669:I669"/>
    <mergeCell ref="F670:I670"/>
    <mergeCell ref="F671:I671"/>
    <mergeCell ref="L671:M671"/>
    <mergeCell ref="N671:Q671"/>
    <mergeCell ref="F651:I651"/>
    <mergeCell ref="L651:M651"/>
    <mergeCell ref="N651:Q651"/>
    <mergeCell ref="F652:I652"/>
    <mergeCell ref="F653:I653"/>
    <mergeCell ref="F654:I654"/>
    <mergeCell ref="L654:M654"/>
    <mergeCell ref="N654:Q654"/>
    <mergeCell ref="F655:I655"/>
    <mergeCell ref="L655:M655"/>
    <mergeCell ref="N655:Q655"/>
    <mergeCell ref="F656:I656"/>
    <mergeCell ref="L656:M656"/>
    <mergeCell ref="N656:Q656"/>
    <mergeCell ref="F657:I657"/>
    <mergeCell ref="F658:I658"/>
    <mergeCell ref="L658:M658"/>
    <mergeCell ref="N658:Q658"/>
    <mergeCell ref="F640:I640"/>
    <mergeCell ref="L640:M640"/>
    <mergeCell ref="N640:Q640"/>
    <mergeCell ref="F641:I641"/>
    <mergeCell ref="F642:I642"/>
    <mergeCell ref="F643:I643"/>
    <mergeCell ref="F644:I644"/>
    <mergeCell ref="F645:I645"/>
    <mergeCell ref="F646:I646"/>
    <mergeCell ref="L646:M646"/>
    <mergeCell ref="N646:Q646"/>
    <mergeCell ref="F647:I647"/>
    <mergeCell ref="F648:I648"/>
    <mergeCell ref="L648:M648"/>
    <mergeCell ref="N648:Q648"/>
    <mergeCell ref="F649:I649"/>
    <mergeCell ref="F650:I650"/>
    <mergeCell ref="L650:M650"/>
    <mergeCell ref="N650:Q650"/>
    <mergeCell ref="F628:I628"/>
    <mergeCell ref="F629:I629"/>
    <mergeCell ref="F630:I630"/>
    <mergeCell ref="L630:M630"/>
    <mergeCell ref="N630:Q630"/>
    <mergeCell ref="F631:I631"/>
    <mergeCell ref="L631:M631"/>
    <mergeCell ref="N631:Q631"/>
    <mergeCell ref="F633:I633"/>
    <mergeCell ref="L633:M633"/>
    <mergeCell ref="N633:Q633"/>
    <mergeCell ref="F634:I634"/>
    <mergeCell ref="F635:I635"/>
    <mergeCell ref="F636:I636"/>
    <mergeCell ref="F637:I637"/>
    <mergeCell ref="F638:I638"/>
    <mergeCell ref="F639:I639"/>
    <mergeCell ref="L639:M639"/>
    <mergeCell ref="N639:Q639"/>
    <mergeCell ref="F619:I619"/>
    <mergeCell ref="L619:M619"/>
    <mergeCell ref="N619:Q619"/>
    <mergeCell ref="F620:I620"/>
    <mergeCell ref="F621:I621"/>
    <mergeCell ref="F622:I622"/>
    <mergeCell ref="L622:M622"/>
    <mergeCell ref="N622:Q622"/>
    <mergeCell ref="F623:I623"/>
    <mergeCell ref="L623:M623"/>
    <mergeCell ref="N623:Q623"/>
    <mergeCell ref="F624:I624"/>
    <mergeCell ref="F625:I625"/>
    <mergeCell ref="F626:I626"/>
    <mergeCell ref="L626:M626"/>
    <mergeCell ref="N626:Q626"/>
    <mergeCell ref="F627:I627"/>
    <mergeCell ref="L627:M627"/>
    <mergeCell ref="N627:Q627"/>
    <mergeCell ref="F609:I609"/>
    <mergeCell ref="L609:M609"/>
    <mergeCell ref="N609:Q609"/>
    <mergeCell ref="F610:I610"/>
    <mergeCell ref="L610:M610"/>
    <mergeCell ref="N610:Q610"/>
    <mergeCell ref="F611:I611"/>
    <mergeCell ref="F612:I612"/>
    <mergeCell ref="F613:I613"/>
    <mergeCell ref="F614:I614"/>
    <mergeCell ref="F615:I615"/>
    <mergeCell ref="F616:I616"/>
    <mergeCell ref="L616:M616"/>
    <mergeCell ref="N616:Q616"/>
    <mergeCell ref="F617:I617"/>
    <mergeCell ref="L617:M617"/>
    <mergeCell ref="N617:Q617"/>
    <mergeCell ref="F598:I598"/>
    <mergeCell ref="F599:I599"/>
    <mergeCell ref="L599:M599"/>
    <mergeCell ref="N599:Q599"/>
    <mergeCell ref="F600:I600"/>
    <mergeCell ref="F601:I601"/>
    <mergeCell ref="F602:I602"/>
    <mergeCell ref="F603:I603"/>
    <mergeCell ref="F604:I604"/>
    <mergeCell ref="F605:I605"/>
    <mergeCell ref="F606:I606"/>
    <mergeCell ref="F607:I607"/>
    <mergeCell ref="L607:M607"/>
    <mergeCell ref="N607:Q607"/>
    <mergeCell ref="F608:I608"/>
    <mergeCell ref="L608:M608"/>
    <mergeCell ref="N608:Q608"/>
    <mergeCell ref="F585:I585"/>
    <mergeCell ref="F586:I586"/>
    <mergeCell ref="F587:I587"/>
    <mergeCell ref="F588:I588"/>
    <mergeCell ref="F589:I589"/>
    <mergeCell ref="F590:I590"/>
    <mergeCell ref="F591:I591"/>
    <mergeCell ref="F592:I592"/>
    <mergeCell ref="L592:M592"/>
    <mergeCell ref="N592:Q592"/>
    <mergeCell ref="F593:I593"/>
    <mergeCell ref="L593:M593"/>
    <mergeCell ref="N593:Q593"/>
    <mergeCell ref="F594:I594"/>
    <mergeCell ref="F595:I595"/>
    <mergeCell ref="F596:I596"/>
    <mergeCell ref="F597:I597"/>
    <mergeCell ref="F574:I574"/>
    <mergeCell ref="F575:I575"/>
    <mergeCell ref="F576:I576"/>
    <mergeCell ref="L576:M576"/>
    <mergeCell ref="N576:Q576"/>
    <mergeCell ref="F577:I577"/>
    <mergeCell ref="L577:M577"/>
    <mergeCell ref="N577:Q577"/>
    <mergeCell ref="F578:I578"/>
    <mergeCell ref="F579:I579"/>
    <mergeCell ref="L579:M579"/>
    <mergeCell ref="N579:Q579"/>
    <mergeCell ref="F581:I581"/>
    <mergeCell ref="L581:M581"/>
    <mergeCell ref="N581:Q581"/>
    <mergeCell ref="F584:I584"/>
    <mergeCell ref="L584:M584"/>
    <mergeCell ref="N584:Q584"/>
    <mergeCell ref="F566:I566"/>
    <mergeCell ref="L566:M566"/>
    <mergeCell ref="N566:Q566"/>
    <mergeCell ref="F567:I567"/>
    <mergeCell ref="L567:M567"/>
    <mergeCell ref="N567:Q567"/>
    <mergeCell ref="F568:I568"/>
    <mergeCell ref="L568:M568"/>
    <mergeCell ref="N568:Q568"/>
    <mergeCell ref="F570:I570"/>
    <mergeCell ref="L570:M570"/>
    <mergeCell ref="N570:Q570"/>
    <mergeCell ref="F571:I571"/>
    <mergeCell ref="L571:M571"/>
    <mergeCell ref="N571:Q571"/>
    <mergeCell ref="F572:I572"/>
    <mergeCell ref="F573:I573"/>
    <mergeCell ref="L573:M573"/>
    <mergeCell ref="N573:Q573"/>
    <mergeCell ref="F560:I560"/>
    <mergeCell ref="L560:M560"/>
    <mergeCell ref="N560:Q560"/>
    <mergeCell ref="F561:I561"/>
    <mergeCell ref="L561:M561"/>
    <mergeCell ref="N561:Q561"/>
    <mergeCell ref="F562:I562"/>
    <mergeCell ref="L562:M562"/>
    <mergeCell ref="N562:Q562"/>
    <mergeCell ref="F563:I563"/>
    <mergeCell ref="L563:M563"/>
    <mergeCell ref="N563:Q563"/>
    <mergeCell ref="F564:I564"/>
    <mergeCell ref="L564:M564"/>
    <mergeCell ref="N564:Q564"/>
    <mergeCell ref="F565:I565"/>
    <mergeCell ref="L565:M565"/>
    <mergeCell ref="N565:Q565"/>
    <mergeCell ref="F553:I553"/>
    <mergeCell ref="F554:I554"/>
    <mergeCell ref="L554:M554"/>
    <mergeCell ref="N554:Q554"/>
    <mergeCell ref="F555:I555"/>
    <mergeCell ref="L555:M555"/>
    <mergeCell ref="N555:Q555"/>
    <mergeCell ref="F556:I556"/>
    <mergeCell ref="L556:M556"/>
    <mergeCell ref="N556:Q556"/>
    <mergeCell ref="F557:I557"/>
    <mergeCell ref="L557:M557"/>
    <mergeCell ref="N557:Q557"/>
    <mergeCell ref="F558:I558"/>
    <mergeCell ref="L558:M558"/>
    <mergeCell ref="N558:Q558"/>
    <mergeCell ref="F559:I559"/>
    <mergeCell ref="L559:M559"/>
    <mergeCell ref="N559:Q559"/>
    <mergeCell ref="F544:I544"/>
    <mergeCell ref="F545:I545"/>
    <mergeCell ref="F546:I546"/>
    <mergeCell ref="L546:M546"/>
    <mergeCell ref="N546:Q546"/>
    <mergeCell ref="F547:I547"/>
    <mergeCell ref="F548:I548"/>
    <mergeCell ref="F549:I549"/>
    <mergeCell ref="L549:M549"/>
    <mergeCell ref="N549:Q549"/>
    <mergeCell ref="F550:I550"/>
    <mergeCell ref="L550:M550"/>
    <mergeCell ref="N550:Q550"/>
    <mergeCell ref="F551:I551"/>
    <mergeCell ref="L551:M551"/>
    <mergeCell ref="N551:Q551"/>
    <mergeCell ref="F552:I552"/>
    <mergeCell ref="F533:I533"/>
    <mergeCell ref="F534:I534"/>
    <mergeCell ref="F535:I535"/>
    <mergeCell ref="L535:M535"/>
    <mergeCell ref="N535:Q535"/>
    <mergeCell ref="F536:I536"/>
    <mergeCell ref="L536:M536"/>
    <mergeCell ref="N536:Q536"/>
    <mergeCell ref="F537:I537"/>
    <mergeCell ref="F538:I538"/>
    <mergeCell ref="F539:I539"/>
    <mergeCell ref="F540:I540"/>
    <mergeCell ref="F541:I541"/>
    <mergeCell ref="F542:I542"/>
    <mergeCell ref="L542:M542"/>
    <mergeCell ref="N542:Q542"/>
    <mergeCell ref="F543:I543"/>
    <mergeCell ref="F520:I520"/>
    <mergeCell ref="F521:I521"/>
    <mergeCell ref="F522:I522"/>
    <mergeCell ref="F523:I523"/>
    <mergeCell ref="L523:M523"/>
    <mergeCell ref="N523:Q523"/>
    <mergeCell ref="F524:I524"/>
    <mergeCell ref="F525:I525"/>
    <mergeCell ref="F526:I526"/>
    <mergeCell ref="L526:M526"/>
    <mergeCell ref="N526:Q526"/>
    <mergeCell ref="F527:I527"/>
    <mergeCell ref="F528:I528"/>
    <mergeCell ref="F529:I529"/>
    <mergeCell ref="F530:I530"/>
    <mergeCell ref="F531:I531"/>
    <mergeCell ref="F532:I532"/>
    <mergeCell ref="L532:M532"/>
    <mergeCell ref="N532:Q532"/>
    <mergeCell ref="F509:I509"/>
    <mergeCell ref="F510:I510"/>
    <mergeCell ref="L510:M510"/>
    <mergeCell ref="N510:Q510"/>
    <mergeCell ref="F511:I511"/>
    <mergeCell ref="F512:I512"/>
    <mergeCell ref="F513:I513"/>
    <mergeCell ref="F514:I514"/>
    <mergeCell ref="F515:I515"/>
    <mergeCell ref="L515:M515"/>
    <mergeCell ref="N515:Q515"/>
    <mergeCell ref="F516:I516"/>
    <mergeCell ref="F517:I517"/>
    <mergeCell ref="F518:I518"/>
    <mergeCell ref="L518:M518"/>
    <mergeCell ref="N518:Q518"/>
    <mergeCell ref="F519:I519"/>
    <mergeCell ref="F499:I499"/>
    <mergeCell ref="F500:I500"/>
    <mergeCell ref="F501:I501"/>
    <mergeCell ref="F502:I502"/>
    <mergeCell ref="L502:M502"/>
    <mergeCell ref="N502:Q502"/>
    <mergeCell ref="F503:I503"/>
    <mergeCell ref="F504:I504"/>
    <mergeCell ref="L504:M504"/>
    <mergeCell ref="N504:Q504"/>
    <mergeCell ref="F505:I505"/>
    <mergeCell ref="F506:I506"/>
    <mergeCell ref="L506:M506"/>
    <mergeCell ref="N506:Q506"/>
    <mergeCell ref="F507:I507"/>
    <mergeCell ref="F508:I508"/>
    <mergeCell ref="L508:M508"/>
    <mergeCell ref="N508:Q508"/>
    <mergeCell ref="F488:I488"/>
    <mergeCell ref="F489:I489"/>
    <mergeCell ref="L489:M489"/>
    <mergeCell ref="N489:Q489"/>
    <mergeCell ref="F490:I490"/>
    <mergeCell ref="F491:I491"/>
    <mergeCell ref="F492:I492"/>
    <mergeCell ref="L492:M492"/>
    <mergeCell ref="N492:Q492"/>
    <mergeCell ref="F493:I493"/>
    <mergeCell ref="F494:I494"/>
    <mergeCell ref="L494:M494"/>
    <mergeCell ref="N494:Q494"/>
    <mergeCell ref="F495:I495"/>
    <mergeCell ref="F496:I496"/>
    <mergeCell ref="F497:I497"/>
    <mergeCell ref="F498:I498"/>
    <mergeCell ref="L498:M498"/>
    <mergeCell ref="N498:Q498"/>
    <mergeCell ref="F477:I477"/>
    <mergeCell ref="F478:I478"/>
    <mergeCell ref="F479:I479"/>
    <mergeCell ref="L479:M479"/>
    <mergeCell ref="N479:Q479"/>
    <mergeCell ref="F480:I480"/>
    <mergeCell ref="F481:I481"/>
    <mergeCell ref="F482:I482"/>
    <mergeCell ref="L482:M482"/>
    <mergeCell ref="N482:Q482"/>
    <mergeCell ref="F483:I483"/>
    <mergeCell ref="F484:I484"/>
    <mergeCell ref="F485:I485"/>
    <mergeCell ref="L485:M485"/>
    <mergeCell ref="N485:Q485"/>
    <mergeCell ref="F486:I486"/>
    <mergeCell ref="F487:I487"/>
    <mergeCell ref="L487:M487"/>
    <mergeCell ref="N487:Q487"/>
    <mergeCell ref="F466:I466"/>
    <mergeCell ref="F467:I467"/>
    <mergeCell ref="F468:I468"/>
    <mergeCell ref="L468:M468"/>
    <mergeCell ref="N468:Q468"/>
    <mergeCell ref="F469:I469"/>
    <mergeCell ref="F470:I470"/>
    <mergeCell ref="F471:I471"/>
    <mergeCell ref="L471:M471"/>
    <mergeCell ref="N471:Q471"/>
    <mergeCell ref="F472:I472"/>
    <mergeCell ref="F473:I473"/>
    <mergeCell ref="F474:I474"/>
    <mergeCell ref="L474:M474"/>
    <mergeCell ref="N474:Q474"/>
    <mergeCell ref="F475:I475"/>
    <mergeCell ref="F476:I476"/>
    <mergeCell ref="L476:M476"/>
    <mergeCell ref="N476:Q476"/>
    <mergeCell ref="F457:I457"/>
    <mergeCell ref="L457:M457"/>
    <mergeCell ref="N457:Q457"/>
    <mergeCell ref="F458:I458"/>
    <mergeCell ref="L458:M458"/>
    <mergeCell ref="N458:Q458"/>
    <mergeCell ref="F459:I459"/>
    <mergeCell ref="L459:M459"/>
    <mergeCell ref="N459:Q459"/>
    <mergeCell ref="F460:I460"/>
    <mergeCell ref="F461:I461"/>
    <mergeCell ref="F462:I462"/>
    <mergeCell ref="L462:M462"/>
    <mergeCell ref="N462:Q462"/>
    <mergeCell ref="F463:I463"/>
    <mergeCell ref="F464:I464"/>
    <mergeCell ref="F465:I465"/>
    <mergeCell ref="F451:I451"/>
    <mergeCell ref="L451:M451"/>
    <mergeCell ref="N451:Q451"/>
    <mergeCell ref="F452:I452"/>
    <mergeCell ref="L452:M452"/>
    <mergeCell ref="N452:Q452"/>
    <mergeCell ref="F453:I453"/>
    <mergeCell ref="L453:M453"/>
    <mergeCell ref="N453:Q453"/>
    <mergeCell ref="F454:I454"/>
    <mergeCell ref="L454:M454"/>
    <mergeCell ref="N454:Q454"/>
    <mergeCell ref="F455:I455"/>
    <mergeCell ref="L455:M455"/>
    <mergeCell ref="N455:Q455"/>
    <mergeCell ref="F456:I456"/>
    <mergeCell ref="L456:M456"/>
    <mergeCell ref="N456:Q456"/>
    <mergeCell ref="F438:I438"/>
    <mergeCell ref="F439:I439"/>
    <mergeCell ref="F441:I441"/>
    <mergeCell ref="L441:M441"/>
    <mergeCell ref="N441:Q441"/>
    <mergeCell ref="F443:I443"/>
    <mergeCell ref="L443:M443"/>
    <mergeCell ref="N443:Q443"/>
    <mergeCell ref="F444:I444"/>
    <mergeCell ref="F445:I445"/>
    <mergeCell ref="F446:I446"/>
    <mergeCell ref="F447:I447"/>
    <mergeCell ref="F448:I448"/>
    <mergeCell ref="F449:I449"/>
    <mergeCell ref="L449:M449"/>
    <mergeCell ref="N449:Q449"/>
    <mergeCell ref="F450:I450"/>
    <mergeCell ref="L450:M450"/>
    <mergeCell ref="N450:Q450"/>
    <mergeCell ref="F426:I426"/>
    <mergeCell ref="F427:I427"/>
    <mergeCell ref="F428:I428"/>
    <mergeCell ref="F429:I429"/>
    <mergeCell ref="F430:I430"/>
    <mergeCell ref="F431:I431"/>
    <mergeCell ref="F432:I432"/>
    <mergeCell ref="L432:M432"/>
    <mergeCell ref="N432:Q432"/>
    <mergeCell ref="F433:I433"/>
    <mergeCell ref="F434:I434"/>
    <mergeCell ref="L434:M434"/>
    <mergeCell ref="N434:Q434"/>
    <mergeCell ref="F435:I435"/>
    <mergeCell ref="F436:I436"/>
    <mergeCell ref="F437:I437"/>
    <mergeCell ref="L437:M437"/>
    <mergeCell ref="N437:Q437"/>
    <mergeCell ref="F417:I417"/>
    <mergeCell ref="F418:I418"/>
    <mergeCell ref="L418:M418"/>
    <mergeCell ref="N418:Q418"/>
    <mergeCell ref="F419:I419"/>
    <mergeCell ref="L419:M419"/>
    <mergeCell ref="N419:Q419"/>
    <mergeCell ref="F420:I420"/>
    <mergeCell ref="F421:I421"/>
    <mergeCell ref="F422:I422"/>
    <mergeCell ref="L422:M422"/>
    <mergeCell ref="N422:Q422"/>
    <mergeCell ref="F423:I423"/>
    <mergeCell ref="F424:I424"/>
    <mergeCell ref="F425:I425"/>
    <mergeCell ref="L425:M425"/>
    <mergeCell ref="N425:Q425"/>
    <mergeCell ref="F404:I404"/>
    <mergeCell ref="F405:I405"/>
    <mergeCell ref="F406:I406"/>
    <mergeCell ref="F407:I407"/>
    <mergeCell ref="F408:I408"/>
    <mergeCell ref="F409:I409"/>
    <mergeCell ref="F410:I410"/>
    <mergeCell ref="F411:I411"/>
    <mergeCell ref="F412:I412"/>
    <mergeCell ref="F413:I413"/>
    <mergeCell ref="L413:M413"/>
    <mergeCell ref="N413:Q413"/>
    <mergeCell ref="F414:I414"/>
    <mergeCell ref="L414:M414"/>
    <mergeCell ref="N414:Q414"/>
    <mergeCell ref="F415:I415"/>
    <mergeCell ref="F416:I416"/>
    <mergeCell ref="L416:M416"/>
    <mergeCell ref="N416:Q416"/>
    <mergeCell ref="F393:I393"/>
    <mergeCell ref="F394:I394"/>
    <mergeCell ref="L394:M394"/>
    <mergeCell ref="N394:Q394"/>
    <mergeCell ref="F395:I395"/>
    <mergeCell ref="F396:I396"/>
    <mergeCell ref="F397:I397"/>
    <mergeCell ref="F398:I398"/>
    <mergeCell ref="F399:I399"/>
    <mergeCell ref="F400:I400"/>
    <mergeCell ref="F401:I401"/>
    <mergeCell ref="L401:M401"/>
    <mergeCell ref="N401:Q401"/>
    <mergeCell ref="F402:I402"/>
    <mergeCell ref="F403:I403"/>
    <mergeCell ref="L403:M403"/>
    <mergeCell ref="N403:Q403"/>
    <mergeCell ref="F380:I380"/>
    <mergeCell ref="F381:I381"/>
    <mergeCell ref="F382:I382"/>
    <mergeCell ref="F383:I383"/>
    <mergeCell ref="F384:I384"/>
    <mergeCell ref="F385:I385"/>
    <mergeCell ref="F386:I386"/>
    <mergeCell ref="F387:I387"/>
    <mergeCell ref="F388:I388"/>
    <mergeCell ref="F389:I389"/>
    <mergeCell ref="F390:I390"/>
    <mergeCell ref="L390:M390"/>
    <mergeCell ref="N390:Q390"/>
    <mergeCell ref="F391:I391"/>
    <mergeCell ref="F392:I392"/>
    <mergeCell ref="L392:M392"/>
    <mergeCell ref="N392:Q392"/>
    <mergeCell ref="F371:I371"/>
    <mergeCell ref="F372:I372"/>
    <mergeCell ref="L372:M372"/>
    <mergeCell ref="N372:Q372"/>
    <mergeCell ref="F373:I373"/>
    <mergeCell ref="L373:M373"/>
    <mergeCell ref="N373:Q373"/>
    <mergeCell ref="F374:I374"/>
    <mergeCell ref="F375:I375"/>
    <mergeCell ref="F376:I376"/>
    <mergeCell ref="L376:M376"/>
    <mergeCell ref="N376:Q376"/>
    <mergeCell ref="F377:I377"/>
    <mergeCell ref="L377:M377"/>
    <mergeCell ref="N377:Q377"/>
    <mergeCell ref="F378:I378"/>
    <mergeCell ref="F379:I379"/>
    <mergeCell ref="F360:I360"/>
    <mergeCell ref="F361:I361"/>
    <mergeCell ref="F362:I362"/>
    <mergeCell ref="L362:M362"/>
    <mergeCell ref="N362:Q362"/>
    <mergeCell ref="F363:I363"/>
    <mergeCell ref="F364:I364"/>
    <mergeCell ref="F365:I365"/>
    <mergeCell ref="L365:M365"/>
    <mergeCell ref="N365:Q365"/>
    <mergeCell ref="F366:I366"/>
    <mergeCell ref="L366:M366"/>
    <mergeCell ref="N366:Q366"/>
    <mergeCell ref="F367:I367"/>
    <mergeCell ref="F368:I368"/>
    <mergeCell ref="F369:I369"/>
    <mergeCell ref="F370:I370"/>
    <mergeCell ref="F345:I345"/>
    <mergeCell ref="F346:I346"/>
    <mergeCell ref="F347:I347"/>
    <mergeCell ref="F348:I348"/>
    <mergeCell ref="F349:I349"/>
    <mergeCell ref="L349:M349"/>
    <mergeCell ref="N349:Q349"/>
    <mergeCell ref="F350:I350"/>
    <mergeCell ref="F351:I351"/>
    <mergeCell ref="F352:I352"/>
    <mergeCell ref="F353:I353"/>
    <mergeCell ref="F354:I354"/>
    <mergeCell ref="F355:I355"/>
    <mergeCell ref="F356:I356"/>
    <mergeCell ref="F357:I357"/>
    <mergeCell ref="F358:I358"/>
    <mergeCell ref="F359:I359"/>
    <mergeCell ref="F334:I334"/>
    <mergeCell ref="L334:M334"/>
    <mergeCell ref="N334:Q334"/>
    <mergeCell ref="F335:I335"/>
    <mergeCell ref="L335:M335"/>
    <mergeCell ref="N335:Q335"/>
    <mergeCell ref="F336:I336"/>
    <mergeCell ref="L336:M336"/>
    <mergeCell ref="N336:Q336"/>
    <mergeCell ref="F337:I337"/>
    <mergeCell ref="F338:I338"/>
    <mergeCell ref="F339:I339"/>
    <mergeCell ref="F340:I340"/>
    <mergeCell ref="F341:I341"/>
    <mergeCell ref="F342:I342"/>
    <mergeCell ref="F343:I343"/>
    <mergeCell ref="F344:I344"/>
    <mergeCell ref="F321:I321"/>
    <mergeCell ref="L321:M321"/>
    <mergeCell ref="N321:Q321"/>
    <mergeCell ref="F322:I322"/>
    <mergeCell ref="F323:I323"/>
    <mergeCell ref="F324:I324"/>
    <mergeCell ref="F325:I325"/>
    <mergeCell ref="F326:I326"/>
    <mergeCell ref="F327:I327"/>
    <mergeCell ref="F328:I328"/>
    <mergeCell ref="F329:I329"/>
    <mergeCell ref="F330:I330"/>
    <mergeCell ref="F331:I331"/>
    <mergeCell ref="F332:I332"/>
    <mergeCell ref="F333:I333"/>
    <mergeCell ref="L333:M333"/>
    <mergeCell ref="N333:Q333"/>
    <mergeCell ref="F308:I308"/>
    <mergeCell ref="L308:M308"/>
    <mergeCell ref="N308:Q308"/>
    <mergeCell ref="F309:I309"/>
    <mergeCell ref="F310:I310"/>
    <mergeCell ref="F311:I311"/>
    <mergeCell ref="F312:I312"/>
    <mergeCell ref="F313:I313"/>
    <mergeCell ref="F314:I314"/>
    <mergeCell ref="F315:I315"/>
    <mergeCell ref="F316:I316"/>
    <mergeCell ref="F317:I317"/>
    <mergeCell ref="F318:I318"/>
    <mergeCell ref="F319:I319"/>
    <mergeCell ref="L319:M319"/>
    <mergeCell ref="N319:Q319"/>
    <mergeCell ref="F320:I320"/>
    <mergeCell ref="L320:M320"/>
    <mergeCell ref="N320:Q320"/>
    <mergeCell ref="F293:I293"/>
    <mergeCell ref="L293:M293"/>
    <mergeCell ref="N293:Q293"/>
    <mergeCell ref="F294:I294"/>
    <mergeCell ref="F295:I295"/>
    <mergeCell ref="F296:I296"/>
    <mergeCell ref="F297:I297"/>
    <mergeCell ref="F298:I298"/>
    <mergeCell ref="F299:I299"/>
    <mergeCell ref="F300:I300"/>
    <mergeCell ref="F301:I301"/>
    <mergeCell ref="F302:I302"/>
    <mergeCell ref="F303:I303"/>
    <mergeCell ref="F304:I304"/>
    <mergeCell ref="F305:I305"/>
    <mergeCell ref="F306:I306"/>
    <mergeCell ref="F307:I307"/>
    <mergeCell ref="L307:M307"/>
    <mergeCell ref="N307:Q307"/>
    <mergeCell ref="F280:I280"/>
    <mergeCell ref="F281:I281"/>
    <mergeCell ref="F282:I282"/>
    <mergeCell ref="L282:M282"/>
    <mergeCell ref="N282:Q282"/>
    <mergeCell ref="F283:I283"/>
    <mergeCell ref="F284:I284"/>
    <mergeCell ref="L284:M284"/>
    <mergeCell ref="N284:Q284"/>
    <mergeCell ref="F285:I285"/>
    <mergeCell ref="F286:I286"/>
    <mergeCell ref="F287:I287"/>
    <mergeCell ref="F288:I288"/>
    <mergeCell ref="F289:I289"/>
    <mergeCell ref="F290:I290"/>
    <mergeCell ref="F291:I291"/>
    <mergeCell ref="F292:I292"/>
    <mergeCell ref="L292:M292"/>
    <mergeCell ref="N292:Q292"/>
    <mergeCell ref="F265:I265"/>
    <mergeCell ref="F266:I266"/>
    <mergeCell ref="F267:I267"/>
    <mergeCell ref="F268:I268"/>
    <mergeCell ref="F269:I269"/>
    <mergeCell ref="F270:I270"/>
    <mergeCell ref="F271:I271"/>
    <mergeCell ref="L271:M271"/>
    <mergeCell ref="N271:Q271"/>
    <mergeCell ref="F272:I272"/>
    <mergeCell ref="F273:I273"/>
    <mergeCell ref="F274:I274"/>
    <mergeCell ref="F275:I275"/>
    <mergeCell ref="F276:I276"/>
    <mergeCell ref="F277:I277"/>
    <mergeCell ref="F278:I278"/>
    <mergeCell ref="F279:I279"/>
    <mergeCell ref="L279:M279"/>
    <mergeCell ref="N279:Q279"/>
    <mergeCell ref="F254:I254"/>
    <mergeCell ref="F255:I255"/>
    <mergeCell ref="F256:I256"/>
    <mergeCell ref="F257:I257"/>
    <mergeCell ref="F258:I258"/>
    <mergeCell ref="F259:I259"/>
    <mergeCell ref="L259:M259"/>
    <mergeCell ref="N259:Q259"/>
    <mergeCell ref="F260:I260"/>
    <mergeCell ref="F261:I261"/>
    <mergeCell ref="F262:I262"/>
    <mergeCell ref="L262:M262"/>
    <mergeCell ref="N262:Q262"/>
    <mergeCell ref="F263:I263"/>
    <mergeCell ref="F264:I264"/>
    <mergeCell ref="L264:M264"/>
    <mergeCell ref="N264:Q264"/>
    <mergeCell ref="F243:I243"/>
    <mergeCell ref="L243:M243"/>
    <mergeCell ref="N243:Q243"/>
    <mergeCell ref="F244:I244"/>
    <mergeCell ref="L244:M244"/>
    <mergeCell ref="N244:Q244"/>
    <mergeCell ref="F245:I245"/>
    <mergeCell ref="F246:I246"/>
    <mergeCell ref="F247:I247"/>
    <mergeCell ref="L247:M247"/>
    <mergeCell ref="N247:Q247"/>
    <mergeCell ref="F248:I248"/>
    <mergeCell ref="F249:I249"/>
    <mergeCell ref="F250:I250"/>
    <mergeCell ref="F251:I251"/>
    <mergeCell ref="F252:I252"/>
    <mergeCell ref="F253:I253"/>
    <mergeCell ref="L253:M253"/>
    <mergeCell ref="N253:Q253"/>
    <mergeCell ref="F229:I229"/>
    <mergeCell ref="F230:I230"/>
    <mergeCell ref="F231:I231"/>
    <mergeCell ref="F232:I232"/>
    <mergeCell ref="F233:I233"/>
    <mergeCell ref="F234:I234"/>
    <mergeCell ref="F235:I235"/>
    <mergeCell ref="F236:I236"/>
    <mergeCell ref="L236:M236"/>
    <mergeCell ref="N236:Q236"/>
    <mergeCell ref="F237:I237"/>
    <mergeCell ref="F238:I238"/>
    <mergeCell ref="F239:I239"/>
    <mergeCell ref="F240:I240"/>
    <mergeCell ref="F241:I241"/>
    <mergeCell ref="F242:I242"/>
    <mergeCell ref="L242:M242"/>
    <mergeCell ref="N242:Q242"/>
    <mergeCell ref="F216:I216"/>
    <mergeCell ref="F217:I217"/>
    <mergeCell ref="F218:I218"/>
    <mergeCell ref="F219:I219"/>
    <mergeCell ref="F220:I220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25:I225"/>
    <mergeCell ref="F226:I226"/>
    <mergeCell ref="F228:I228"/>
    <mergeCell ref="L228:M228"/>
    <mergeCell ref="N228:Q228"/>
    <mergeCell ref="F206:I206"/>
    <mergeCell ref="L206:M206"/>
    <mergeCell ref="N206:Q206"/>
    <mergeCell ref="F207:I207"/>
    <mergeCell ref="F208:I208"/>
    <mergeCell ref="L208:M208"/>
    <mergeCell ref="N208:Q208"/>
    <mergeCell ref="F209:I209"/>
    <mergeCell ref="F210:I210"/>
    <mergeCell ref="F211:I211"/>
    <mergeCell ref="F213:I213"/>
    <mergeCell ref="L213:M213"/>
    <mergeCell ref="N213:Q213"/>
    <mergeCell ref="F214:I214"/>
    <mergeCell ref="F215:I215"/>
    <mergeCell ref="L215:M215"/>
    <mergeCell ref="N215:Q215"/>
    <mergeCell ref="F197:I197"/>
    <mergeCell ref="F198:I198"/>
    <mergeCell ref="L198:M198"/>
    <mergeCell ref="N198:Q198"/>
    <mergeCell ref="F199:I199"/>
    <mergeCell ref="F200:I200"/>
    <mergeCell ref="F201:I201"/>
    <mergeCell ref="L201:M201"/>
    <mergeCell ref="N201:Q201"/>
    <mergeCell ref="F202:I202"/>
    <mergeCell ref="L202:M202"/>
    <mergeCell ref="N202:Q202"/>
    <mergeCell ref="F203:I203"/>
    <mergeCell ref="F204:I204"/>
    <mergeCell ref="L204:M204"/>
    <mergeCell ref="N204:Q204"/>
    <mergeCell ref="F205:I205"/>
    <mergeCell ref="F185:I185"/>
    <mergeCell ref="F187:I187"/>
    <mergeCell ref="L187:M187"/>
    <mergeCell ref="N187:Q187"/>
    <mergeCell ref="F188:I188"/>
    <mergeCell ref="F189:I189"/>
    <mergeCell ref="L189:M189"/>
    <mergeCell ref="N189:Q189"/>
    <mergeCell ref="F190:I190"/>
    <mergeCell ref="F191:I191"/>
    <mergeCell ref="L191:M191"/>
    <mergeCell ref="N191:Q191"/>
    <mergeCell ref="F192:I192"/>
    <mergeCell ref="F193:I193"/>
    <mergeCell ref="F194:I194"/>
    <mergeCell ref="F195:I195"/>
    <mergeCell ref="F196:I196"/>
    <mergeCell ref="F174:I174"/>
    <mergeCell ref="F175:I175"/>
    <mergeCell ref="L175:M175"/>
    <mergeCell ref="N175:Q175"/>
    <mergeCell ref="F176:I176"/>
    <mergeCell ref="F178:I178"/>
    <mergeCell ref="L178:M178"/>
    <mergeCell ref="N178:Q178"/>
    <mergeCell ref="F179:I179"/>
    <mergeCell ref="F180:I180"/>
    <mergeCell ref="F181:I181"/>
    <mergeCell ref="F182:I182"/>
    <mergeCell ref="L182:M182"/>
    <mergeCell ref="N182:Q182"/>
    <mergeCell ref="F183:I183"/>
    <mergeCell ref="F184:I184"/>
    <mergeCell ref="L184:M184"/>
    <mergeCell ref="N184:Q184"/>
    <mergeCell ref="F165:I165"/>
    <mergeCell ref="F166:I166"/>
    <mergeCell ref="F167:I167"/>
    <mergeCell ref="F168:I168"/>
    <mergeCell ref="L168:M168"/>
    <mergeCell ref="N168:Q168"/>
    <mergeCell ref="F169:I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56:I156"/>
    <mergeCell ref="L156:M156"/>
    <mergeCell ref="N156:Q156"/>
    <mergeCell ref="F157:I157"/>
    <mergeCell ref="F158:I158"/>
    <mergeCell ref="F159:I159"/>
    <mergeCell ref="F160:I160"/>
    <mergeCell ref="L160:M160"/>
    <mergeCell ref="N160:Q160"/>
    <mergeCell ref="F161:I161"/>
    <mergeCell ref="L161:M161"/>
    <mergeCell ref="N161:Q161"/>
    <mergeCell ref="F162:I162"/>
    <mergeCell ref="F163:I163"/>
    <mergeCell ref="F164:I164"/>
    <mergeCell ref="L164:M164"/>
    <mergeCell ref="N164:Q164"/>
    <mergeCell ref="F145:I145"/>
    <mergeCell ref="F146:I146"/>
    <mergeCell ref="F147:I147"/>
    <mergeCell ref="F148:I148"/>
    <mergeCell ref="L148:M148"/>
    <mergeCell ref="N148:Q148"/>
    <mergeCell ref="F149:I149"/>
    <mergeCell ref="L149:M149"/>
    <mergeCell ref="N149:Q149"/>
    <mergeCell ref="F150:I150"/>
    <mergeCell ref="F151:I151"/>
    <mergeCell ref="L151:M151"/>
    <mergeCell ref="N151:Q151"/>
    <mergeCell ref="F152:I152"/>
    <mergeCell ref="F153:I153"/>
    <mergeCell ref="F154:I154"/>
    <mergeCell ref="F155:I155"/>
    <mergeCell ref="L155:M155"/>
    <mergeCell ref="N155:Q155"/>
    <mergeCell ref="D120:H120"/>
    <mergeCell ref="N120:Q120"/>
    <mergeCell ref="D121:H121"/>
    <mergeCell ref="N121:Q121"/>
    <mergeCell ref="D122:H122"/>
    <mergeCell ref="N122:Q122"/>
    <mergeCell ref="N123:Q123"/>
    <mergeCell ref="L125:Q125"/>
    <mergeCell ref="C131:Q131"/>
    <mergeCell ref="F133:P133"/>
    <mergeCell ref="M135:P135"/>
    <mergeCell ref="M137:Q137"/>
    <mergeCell ref="M138:Q138"/>
    <mergeCell ref="F140:I140"/>
    <mergeCell ref="L140:M140"/>
    <mergeCell ref="N140:Q140"/>
    <mergeCell ref="F144:I144"/>
    <mergeCell ref="L144:M144"/>
    <mergeCell ref="N144:Q144"/>
    <mergeCell ref="N104:Q104"/>
    <mergeCell ref="N105:Q105"/>
    <mergeCell ref="N106:Q106"/>
    <mergeCell ref="N107:Q107"/>
    <mergeCell ref="N108:Q108"/>
    <mergeCell ref="N109:Q109"/>
    <mergeCell ref="N110:Q110"/>
    <mergeCell ref="N111:Q111"/>
    <mergeCell ref="N112:Q112"/>
    <mergeCell ref="N113:Q113"/>
    <mergeCell ref="N114:Q114"/>
    <mergeCell ref="N115:Q115"/>
    <mergeCell ref="N117:Q117"/>
    <mergeCell ref="D118:H118"/>
    <mergeCell ref="N118:Q118"/>
    <mergeCell ref="D119:H119"/>
    <mergeCell ref="N119:Q119"/>
    <mergeCell ref="N87:Q87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H31:J31"/>
    <mergeCell ref="M31:P31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C76:Q76"/>
    <mergeCell ref="F78:P78"/>
    <mergeCell ref="M80:P80"/>
    <mergeCell ref="M82:Q82"/>
    <mergeCell ref="M83:Q83"/>
    <mergeCell ref="C85:G85"/>
    <mergeCell ref="N85:Q85"/>
    <mergeCell ref="C2:Q2"/>
    <mergeCell ref="C4:Q4"/>
    <mergeCell ref="F6:P6"/>
    <mergeCell ref="O8:P8"/>
    <mergeCell ref="O10:P10"/>
    <mergeCell ref="O11:P11"/>
    <mergeCell ref="O13:P13"/>
    <mergeCell ref="E14:L14"/>
    <mergeCell ref="O14:P14"/>
    <mergeCell ref="O16:P16"/>
    <mergeCell ref="O17:P17"/>
    <mergeCell ref="O19:P19"/>
    <mergeCell ref="O20:P20"/>
    <mergeCell ref="E23:L23"/>
    <mergeCell ref="M26:P26"/>
    <mergeCell ref="M27:P27"/>
    <mergeCell ref="M29:P29"/>
  </mergeCells>
  <hyperlinks>
    <hyperlink ref="F1:G1" location="C2" display="1) Krycí list rozpočtu"/>
    <hyperlink ref="H1:K1" location="C85" display="2) Rekapitulace rozpočtu"/>
    <hyperlink ref="L1" location="C140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Klatovy - Snižení energet...</vt:lpstr>
      <vt:lpstr>'Klatovy - Snižení energet...'!Názvy_tisku</vt:lpstr>
      <vt:lpstr>'Rekapitulace stavby'!Názvy_tisku</vt:lpstr>
      <vt:lpstr>'Klatovy - Snižení energet...'!Oblast_tisku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LENKA\Lenka Jandová</dc:creator>
  <cp:lastModifiedBy>Lenka Jandová</cp:lastModifiedBy>
  <dcterms:created xsi:type="dcterms:W3CDTF">2018-06-14T12:58:14Z</dcterms:created>
  <dcterms:modified xsi:type="dcterms:W3CDTF">2018-06-14T12:59:34Z</dcterms:modified>
</cp:coreProperties>
</file>