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/>
  <mc:AlternateContent xmlns:mc="http://schemas.openxmlformats.org/markup-compatibility/2006">
    <mc:Choice Requires="x15">
      <x15ac:absPath xmlns:x15ac="http://schemas.microsoft.com/office/spreadsheetml/2010/11/ac" url="D:\Tereza\02 Rozpocty\Fabion\Demolice ŽEL.Brod květen 2017\"/>
    </mc:Choice>
  </mc:AlternateContent>
  <bookViews>
    <workbookView xWindow="0" yWindow="0" windowWidth="18870" windowHeight="9885"/>
  </bookViews>
  <sheets>
    <sheet name="Rekapitulace stavby" sheetId="1" r:id="rId1"/>
    <sheet name="Objekty 1-3" sheetId="2" r:id="rId2"/>
    <sheet name="Objekt 4" sheetId="4" r:id="rId3"/>
  </sheets>
  <definedNames>
    <definedName name="_xlnm.Print_Titles" localSheetId="2">'Objekt 4'!$13:$13</definedName>
    <definedName name="_xlnm.Print_Titles" localSheetId="1">'Objekty 1-3'!$13:$13</definedName>
    <definedName name="_xlnm.Print_Titles" localSheetId="0">'Rekapitulace stavby'!$85:$85</definedName>
    <definedName name="_xlnm.Print_Area" localSheetId="2">'Objekt 4'!#REF!,'Objekt 4'!#REF!,'Objekt 4'!$C$3:$Q$19</definedName>
    <definedName name="_xlnm.Print_Area" localSheetId="1">'Objekty 1-3'!#REF!,'Objekty 1-3'!#REF!,'Objekty 1-3'!$C$3:$Q$68</definedName>
    <definedName name="_xlnm.Print_Area" localSheetId="0">'Rekapitulace stavby'!$C$4:$AP$70,'Rekapitulace stavby'!$C$76:$AP$93</definedName>
  </definedNames>
  <calcPr calcId="171027"/>
</workbook>
</file>

<file path=xl/calcChain.xml><?xml version="1.0" encoding="utf-8"?>
<calcChain xmlns="http://schemas.openxmlformats.org/spreadsheetml/2006/main">
  <c r="W32" i="1" l="1"/>
  <c r="AY89" i="1" l="1"/>
  <c r="AX89" i="1"/>
  <c r="BI19" i="4"/>
  <c r="BH19" i="4"/>
  <c r="BG19" i="4"/>
  <c r="BF19" i="4"/>
  <c r="AA19" i="4"/>
  <c r="AA18" i="4" s="1"/>
  <c r="Y19" i="4"/>
  <c r="Y18" i="4" s="1"/>
  <c r="W19" i="4"/>
  <c r="W18" i="4" s="1"/>
  <c r="BK19" i="4"/>
  <c r="BK18" i="4" s="1"/>
  <c r="N18" i="4" s="1"/>
  <c r="N19" i="4"/>
  <c r="BE19" i="4" s="1"/>
  <c r="BI17" i="4"/>
  <c r="BH17" i="4"/>
  <c r="BG17" i="4"/>
  <c r="BB89" i="1" s="1"/>
  <c r="BF17" i="4"/>
  <c r="AW89" i="1" s="1"/>
  <c r="AA17" i="4"/>
  <c r="AA16" i="4" s="1"/>
  <c r="AA15" i="4" s="1"/>
  <c r="AA14" i="4" s="1"/>
  <c r="Y17" i="4"/>
  <c r="Y16" i="4" s="1"/>
  <c r="W17" i="4"/>
  <c r="W16" i="4" s="1"/>
  <c r="BK17" i="4"/>
  <c r="BK16" i="4" s="1"/>
  <c r="N16" i="4" s="1"/>
  <c r="N17" i="4"/>
  <c r="BE17" i="4" s="1"/>
  <c r="AS89" i="1"/>
  <c r="AY88" i="1"/>
  <c r="AX88" i="1"/>
  <c r="BI68" i="2"/>
  <c r="BH68" i="2"/>
  <c r="BG68" i="2"/>
  <c r="BF68" i="2"/>
  <c r="BE68" i="2"/>
  <c r="AA68" i="2"/>
  <c r="AA67" i="2" s="1"/>
  <c r="Y68" i="2"/>
  <c r="Y67" i="2" s="1"/>
  <c r="W68" i="2"/>
  <c r="W67" i="2" s="1"/>
  <c r="BK68" i="2"/>
  <c r="BK67" i="2" s="1"/>
  <c r="N67" i="2" s="1"/>
  <c r="N68" i="2"/>
  <c r="BI66" i="2"/>
  <c r="BH66" i="2"/>
  <c r="BG66" i="2"/>
  <c r="BF66" i="2"/>
  <c r="AA66" i="2"/>
  <c r="AA65" i="2" s="1"/>
  <c r="Y66" i="2"/>
  <c r="Y65" i="2" s="1"/>
  <c r="W66" i="2"/>
  <c r="W65" i="2" s="1"/>
  <c r="BK66" i="2"/>
  <c r="BK65" i="2" s="1"/>
  <c r="N65" i="2" s="1"/>
  <c r="N66" i="2"/>
  <c r="BE66" i="2" s="1"/>
  <c r="BI64" i="2"/>
  <c r="BH64" i="2"/>
  <c r="BG64" i="2"/>
  <c r="BF64" i="2"/>
  <c r="AA64" i="2"/>
  <c r="AA63" i="2" s="1"/>
  <c r="Y64" i="2"/>
  <c r="Y63" i="2" s="1"/>
  <c r="W64" i="2"/>
  <c r="W63" i="2" s="1"/>
  <c r="BK64" i="2"/>
  <c r="BK63" i="2" s="1"/>
  <c r="N63" i="2" s="1"/>
  <c r="N64" i="2"/>
  <c r="BE64" i="2" s="1"/>
  <c r="BI62" i="2"/>
  <c r="BH62" i="2"/>
  <c r="BG62" i="2"/>
  <c r="BF62" i="2"/>
  <c r="AA62" i="2"/>
  <c r="Y62" i="2"/>
  <c r="W62" i="2"/>
  <c r="BK62" i="2"/>
  <c r="N62" i="2"/>
  <c r="BE62" i="2" s="1"/>
  <c r="BI61" i="2"/>
  <c r="BH61" i="2"/>
  <c r="BG61" i="2"/>
  <c r="BF61" i="2"/>
  <c r="AA61" i="2"/>
  <c r="AA60" i="2" s="1"/>
  <c r="Y61" i="2"/>
  <c r="W61" i="2"/>
  <c r="W60" i="2" s="1"/>
  <c r="BK61" i="2"/>
  <c r="BK60" i="2" s="1"/>
  <c r="N60" i="2" s="1"/>
  <c r="N61" i="2"/>
  <c r="BE61" i="2" s="1"/>
  <c r="BI59" i="2"/>
  <c r="BH59" i="2"/>
  <c r="BG59" i="2"/>
  <c r="BF59" i="2"/>
  <c r="AA59" i="2"/>
  <c r="Y59" i="2"/>
  <c r="W59" i="2"/>
  <c r="W57" i="2" s="1"/>
  <c r="BK59" i="2"/>
  <c r="N59" i="2"/>
  <c r="BE59" i="2" s="1"/>
  <c r="BI58" i="2"/>
  <c r="BH58" i="2"/>
  <c r="BG58" i="2"/>
  <c r="BF58" i="2"/>
  <c r="AA58" i="2"/>
  <c r="Y58" i="2"/>
  <c r="Y57" i="2" s="1"/>
  <c r="W58" i="2"/>
  <c r="BK58" i="2"/>
  <c r="N58" i="2"/>
  <c r="BE58" i="2" s="1"/>
  <c r="BI56" i="2"/>
  <c r="BH56" i="2"/>
  <c r="BG56" i="2"/>
  <c r="BF56" i="2"/>
  <c r="AA56" i="2"/>
  <c r="AA55" i="2" s="1"/>
  <c r="Y56" i="2"/>
  <c r="Y55" i="2" s="1"/>
  <c r="W56" i="2"/>
  <c r="W55" i="2" s="1"/>
  <c r="BK56" i="2"/>
  <c r="BK55" i="2" s="1"/>
  <c r="N55" i="2" s="1"/>
  <c r="N56" i="2"/>
  <c r="BE56" i="2" s="1"/>
  <c r="BI53" i="2"/>
  <c r="BH53" i="2"/>
  <c r="BG53" i="2"/>
  <c r="BF53" i="2"/>
  <c r="AA53" i="2"/>
  <c r="Y53" i="2"/>
  <c r="W53" i="2"/>
  <c r="BK53" i="2"/>
  <c r="N53" i="2"/>
  <c r="BE53" i="2" s="1"/>
  <c r="BI52" i="2"/>
  <c r="BH52" i="2"/>
  <c r="BG52" i="2"/>
  <c r="BF52" i="2"/>
  <c r="AA52" i="2"/>
  <c r="Y52" i="2"/>
  <c r="W52" i="2"/>
  <c r="BK52" i="2"/>
  <c r="N52" i="2"/>
  <c r="BE52" i="2" s="1"/>
  <c r="BI51" i="2"/>
  <c r="BH51" i="2"/>
  <c r="BG51" i="2"/>
  <c r="BF51" i="2"/>
  <c r="AA51" i="2"/>
  <c r="Y51" i="2"/>
  <c r="W51" i="2"/>
  <c r="BK51" i="2"/>
  <c r="N51" i="2"/>
  <c r="BE51" i="2" s="1"/>
  <c r="BI50" i="2"/>
  <c r="BH50" i="2"/>
  <c r="BG50" i="2"/>
  <c r="BF50" i="2"/>
  <c r="AA50" i="2"/>
  <c r="Y50" i="2"/>
  <c r="W50" i="2"/>
  <c r="BK50" i="2"/>
  <c r="N50" i="2"/>
  <c r="BE50" i="2" s="1"/>
  <c r="BI49" i="2"/>
  <c r="BH49" i="2"/>
  <c r="BG49" i="2"/>
  <c r="BF49" i="2"/>
  <c r="AA49" i="2"/>
  <c r="Y49" i="2"/>
  <c r="W49" i="2"/>
  <c r="BK49" i="2"/>
  <c r="N49" i="2"/>
  <c r="BE49" i="2" s="1"/>
  <c r="BI48" i="2"/>
  <c r="BH48" i="2"/>
  <c r="BG48" i="2"/>
  <c r="BF48" i="2"/>
  <c r="AA48" i="2"/>
  <c r="Y48" i="2"/>
  <c r="W48" i="2"/>
  <c r="BK48" i="2"/>
  <c r="N48" i="2"/>
  <c r="BE48" i="2" s="1"/>
  <c r="BI47" i="2"/>
  <c r="BH47" i="2"/>
  <c r="BG47" i="2"/>
  <c r="BF47" i="2"/>
  <c r="AA47" i="2"/>
  <c r="Y47" i="2"/>
  <c r="W47" i="2"/>
  <c r="BK47" i="2"/>
  <c r="N47" i="2"/>
  <c r="BE47" i="2" s="1"/>
  <c r="BI46" i="2"/>
  <c r="BH46" i="2"/>
  <c r="BG46" i="2"/>
  <c r="BF46" i="2"/>
  <c r="AA46" i="2"/>
  <c r="Y46" i="2"/>
  <c r="W46" i="2"/>
  <c r="BK46" i="2"/>
  <c r="N46" i="2"/>
  <c r="BE46" i="2" s="1"/>
  <c r="BI45" i="2"/>
  <c r="BH45" i="2"/>
  <c r="BG45" i="2"/>
  <c r="BF45" i="2"/>
  <c r="AA45" i="2"/>
  <c r="Y45" i="2"/>
  <c r="W45" i="2"/>
  <c r="BK45" i="2"/>
  <c r="N45" i="2"/>
  <c r="BE45" i="2" s="1"/>
  <c r="BI44" i="2"/>
  <c r="BH44" i="2"/>
  <c r="BG44" i="2"/>
  <c r="BF44" i="2"/>
  <c r="AA44" i="2"/>
  <c r="Y44" i="2"/>
  <c r="W44" i="2"/>
  <c r="BK44" i="2"/>
  <c r="N44" i="2"/>
  <c r="BE44" i="2" s="1"/>
  <c r="BI43" i="2"/>
  <c r="BH43" i="2"/>
  <c r="BG43" i="2"/>
  <c r="BF43" i="2"/>
  <c r="AA43" i="2"/>
  <c r="Y43" i="2"/>
  <c r="W43" i="2"/>
  <c r="BK43" i="2"/>
  <c r="N43" i="2"/>
  <c r="BE43" i="2" s="1"/>
  <c r="BI42" i="2"/>
  <c r="BH42" i="2"/>
  <c r="BG42" i="2"/>
  <c r="BF42" i="2"/>
  <c r="AA42" i="2"/>
  <c r="Y42" i="2"/>
  <c r="W42" i="2"/>
  <c r="BK42" i="2"/>
  <c r="N42" i="2"/>
  <c r="BE42" i="2" s="1"/>
  <c r="BI41" i="2"/>
  <c r="BH41" i="2"/>
  <c r="BG41" i="2"/>
  <c r="BF41" i="2"/>
  <c r="AA41" i="2"/>
  <c r="Y41" i="2"/>
  <c r="W41" i="2"/>
  <c r="BK41" i="2"/>
  <c r="N41" i="2"/>
  <c r="BE41" i="2" s="1"/>
  <c r="BI40" i="2"/>
  <c r="BH40" i="2"/>
  <c r="BG40" i="2"/>
  <c r="BF40" i="2"/>
  <c r="AA40" i="2"/>
  <c r="Y40" i="2"/>
  <c r="W40" i="2"/>
  <c r="BK40" i="2"/>
  <c r="N40" i="2"/>
  <c r="BE40" i="2" s="1"/>
  <c r="BI38" i="2"/>
  <c r="BH38" i="2"/>
  <c r="BG38" i="2"/>
  <c r="BF38" i="2"/>
  <c r="AA38" i="2"/>
  <c r="Y38" i="2"/>
  <c r="W38" i="2"/>
  <c r="BK38" i="2"/>
  <c r="N38" i="2"/>
  <c r="BE38" i="2" s="1"/>
  <c r="BI37" i="2"/>
  <c r="BH37" i="2"/>
  <c r="BG37" i="2"/>
  <c r="BF37" i="2"/>
  <c r="BE37" i="2"/>
  <c r="AA37" i="2"/>
  <c r="Y37" i="2"/>
  <c r="W37" i="2"/>
  <c r="BK37" i="2"/>
  <c r="N37" i="2"/>
  <c r="BI36" i="2"/>
  <c r="BH36" i="2"/>
  <c r="BG36" i="2"/>
  <c r="BF36" i="2"/>
  <c r="AA36" i="2"/>
  <c r="Y36" i="2"/>
  <c r="W36" i="2"/>
  <c r="BK36" i="2"/>
  <c r="N36" i="2"/>
  <c r="BE36" i="2" s="1"/>
  <c r="BI35" i="2"/>
  <c r="BH35" i="2"/>
  <c r="BG35" i="2"/>
  <c r="BF35" i="2"/>
  <c r="AA35" i="2"/>
  <c r="Y35" i="2"/>
  <c r="W35" i="2"/>
  <c r="BK35" i="2"/>
  <c r="N35" i="2"/>
  <c r="BE35" i="2" s="1"/>
  <c r="BI34" i="2"/>
  <c r="BH34" i="2"/>
  <c r="BG34" i="2"/>
  <c r="BF34" i="2"/>
  <c r="AA34" i="2"/>
  <c r="Y34" i="2"/>
  <c r="W34" i="2"/>
  <c r="BK34" i="2"/>
  <c r="N34" i="2"/>
  <c r="BE34" i="2" s="1"/>
  <c r="BI33" i="2"/>
  <c r="BH33" i="2"/>
  <c r="BG33" i="2"/>
  <c r="BF33" i="2"/>
  <c r="BE33" i="2"/>
  <c r="AA33" i="2"/>
  <c r="Y33" i="2"/>
  <c r="W33" i="2"/>
  <c r="BK33" i="2"/>
  <c r="N33" i="2"/>
  <c r="BI32" i="2"/>
  <c r="BH32" i="2"/>
  <c r="BG32" i="2"/>
  <c r="BF32" i="2"/>
  <c r="AA32" i="2"/>
  <c r="Y32" i="2"/>
  <c r="W32" i="2"/>
  <c r="BK32" i="2"/>
  <c r="N32" i="2"/>
  <c r="BE32" i="2" s="1"/>
  <c r="BI31" i="2"/>
  <c r="BH31" i="2"/>
  <c r="BG31" i="2"/>
  <c r="BF31" i="2"/>
  <c r="AA31" i="2"/>
  <c r="Y31" i="2"/>
  <c r="W31" i="2"/>
  <c r="BK31" i="2"/>
  <c r="N31" i="2"/>
  <c r="BE31" i="2" s="1"/>
  <c r="BI30" i="2"/>
  <c r="BH30" i="2"/>
  <c r="BG30" i="2"/>
  <c r="BF30" i="2"/>
  <c r="AA30" i="2"/>
  <c r="Y30" i="2"/>
  <c r="W30" i="2"/>
  <c r="BK30" i="2"/>
  <c r="N30" i="2"/>
  <c r="BE30" i="2" s="1"/>
  <c r="BI29" i="2"/>
  <c r="BH29" i="2"/>
  <c r="BG29" i="2"/>
  <c r="BF29" i="2"/>
  <c r="AA29" i="2"/>
  <c r="Y29" i="2"/>
  <c r="W29" i="2"/>
  <c r="BK29" i="2"/>
  <c r="N29" i="2"/>
  <c r="BE29" i="2" s="1"/>
  <c r="BI28" i="2"/>
  <c r="BH28" i="2"/>
  <c r="BG28" i="2"/>
  <c r="BF28" i="2"/>
  <c r="AA28" i="2"/>
  <c r="Y28" i="2"/>
  <c r="W28" i="2"/>
  <c r="BK28" i="2"/>
  <c r="N28" i="2"/>
  <c r="BE28" i="2" s="1"/>
  <c r="BI27" i="2"/>
  <c r="BH27" i="2"/>
  <c r="BG27" i="2"/>
  <c r="BF27" i="2"/>
  <c r="AA27" i="2"/>
  <c r="Y27" i="2"/>
  <c r="W27" i="2"/>
  <c r="BK27" i="2"/>
  <c r="N27" i="2"/>
  <c r="BE27" i="2" s="1"/>
  <c r="BI26" i="2"/>
  <c r="BH26" i="2"/>
  <c r="BG26" i="2"/>
  <c r="BF26" i="2"/>
  <c r="AA26" i="2"/>
  <c r="Y26" i="2"/>
  <c r="W26" i="2"/>
  <c r="BK26" i="2"/>
  <c r="N26" i="2"/>
  <c r="BE26" i="2" s="1"/>
  <c r="BI25" i="2"/>
  <c r="BH25" i="2"/>
  <c r="BG25" i="2"/>
  <c r="BF25" i="2"/>
  <c r="AA25" i="2"/>
  <c r="Y25" i="2"/>
  <c r="W25" i="2"/>
  <c r="BK25" i="2"/>
  <c r="N25" i="2"/>
  <c r="BE25" i="2" s="1"/>
  <c r="BI24" i="2"/>
  <c r="BH24" i="2"/>
  <c r="BG24" i="2"/>
  <c r="BF24" i="2"/>
  <c r="AA24" i="2"/>
  <c r="Y24" i="2"/>
  <c r="W24" i="2"/>
  <c r="BK24" i="2"/>
  <c r="N24" i="2"/>
  <c r="BE24" i="2" s="1"/>
  <c r="BI23" i="2"/>
  <c r="BH23" i="2"/>
  <c r="BG23" i="2"/>
  <c r="BF23" i="2"/>
  <c r="AA23" i="2"/>
  <c r="AA20" i="2" s="1"/>
  <c r="Y23" i="2"/>
  <c r="W23" i="2"/>
  <c r="BK23" i="2"/>
  <c r="N23" i="2"/>
  <c r="BE23" i="2" s="1"/>
  <c r="BI22" i="2"/>
  <c r="BH22" i="2"/>
  <c r="BG22" i="2"/>
  <c r="BF22" i="2"/>
  <c r="AA22" i="2"/>
  <c r="Y22" i="2"/>
  <c r="W22" i="2"/>
  <c r="BK22" i="2"/>
  <c r="N22" i="2"/>
  <c r="BE22" i="2" s="1"/>
  <c r="BI21" i="2"/>
  <c r="BH21" i="2"/>
  <c r="BG21" i="2"/>
  <c r="BF21" i="2"/>
  <c r="BE21" i="2"/>
  <c r="AA21" i="2"/>
  <c r="Y21" i="2"/>
  <c r="W21" i="2"/>
  <c r="BK21" i="2"/>
  <c r="BK20" i="2" s="1"/>
  <c r="N20" i="2" s="1"/>
  <c r="N21" i="2"/>
  <c r="BI19" i="2"/>
  <c r="BH19" i="2"/>
  <c r="BG19" i="2"/>
  <c r="BF19" i="2"/>
  <c r="AA19" i="2"/>
  <c r="Y19" i="2"/>
  <c r="W19" i="2"/>
  <c r="BK19" i="2"/>
  <c r="N19" i="2"/>
  <c r="BE19" i="2" s="1"/>
  <c r="BI18" i="2"/>
  <c r="BH18" i="2"/>
  <c r="BG18" i="2"/>
  <c r="BB88" i="1" s="1"/>
  <c r="BF18" i="2"/>
  <c r="AW88" i="1" s="1"/>
  <c r="AA18" i="2"/>
  <c r="Y18" i="2"/>
  <c r="W18" i="2"/>
  <c r="BK18" i="2"/>
  <c r="N18" i="2"/>
  <c r="BE18" i="2" s="1"/>
  <c r="BI17" i="2"/>
  <c r="BH17" i="2"/>
  <c r="BC88" i="1" s="1"/>
  <c r="BG17" i="2"/>
  <c r="BF17" i="2"/>
  <c r="AA17" i="2"/>
  <c r="AA16" i="2" s="1"/>
  <c r="Y17" i="2"/>
  <c r="Y16" i="2" s="1"/>
  <c r="W17" i="2"/>
  <c r="BK17" i="2"/>
  <c r="N17" i="2"/>
  <c r="BE17" i="2" s="1"/>
  <c r="AS88" i="1"/>
  <c r="AK27" i="1"/>
  <c r="AM83" i="1"/>
  <c r="L83" i="1"/>
  <c r="AM82" i="1"/>
  <c r="L82" i="1"/>
  <c r="AM80" i="1"/>
  <c r="L80" i="1"/>
  <c r="L78" i="1"/>
  <c r="BD89" i="1" l="1"/>
  <c r="W15" i="4"/>
  <c r="W14" i="4" s="1"/>
  <c r="AU89" i="1" s="1"/>
  <c r="BA89" i="1"/>
  <c r="Y15" i="4"/>
  <c r="Y14" i="4" s="1"/>
  <c r="BC89" i="1"/>
  <c r="W16" i="2"/>
  <c r="AA39" i="2"/>
  <c r="AA15" i="2" s="1"/>
  <c r="AA14" i="2" s="1"/>
  <c r="BK39" i="2"/>
  <c r="N39" i="2" s="1"/>
  <c r="BK57" i="2"/>
  <c r="Y60" i="2"/>
  <c r="Y54" i="2" s="1"/>
  <c r="BK16" i="2"/>
  <c r="N16" i="2" s="1"/>
  <c r="W20" i="2"/>
  <c r="Y39" i="2"/>
  <c r="AA57" i="2"/>
  <c r="AS87" i="1"/>
  <c r="AA54" i="2"/>
  <c r="W54" i="2"/>
  <c r="AV88" i="1"/>
  <c r="AT88" i="1" s="1"/>
  <c r="AZ88" i="1"/>
  <c r="N57" i="2"/>
  <c r="BK54" i="2"/>
  <c r="N54" i="2" s="1"/>
  <c r="BD88" i="1"/>
  <c r="BB87" i="1"/>
  <c r="BA88" i="1"/>
  <c r="Y20" i="2"/>
  <c r="Y15" i="2" s="1"/>
  <c r="W39" i="2"/>
  <c r="W15" i="2" s="1"/>
  <c r="BC87" i="1"/>
  <c r="BK15" i="4"/>
  <c r="AZ89" i="1"/>
  <c r="AV89" i="1"/>
  <c r="AT89" i="1" s="1"/>
  <c r="BK15" i="2" l="1"/>
  <c r="W14" i="2"/>
  <c r="AU88" i="1" s="1"/>
  <c r="Y14" i="2"/>
  <c r="AX87" i="1"/>
  <c r="W33" i="1"/>
  <c r="AY87" i="1"/>
  <c r="W34" i="1"/>
  <c r="BK14" i="4"/>
  <c r="N14" i="4" s="1"/>
  <c r="AG89" i="1" s="1"/>
  <c r="AN89" i="1" s="1"/>
  <c r="N15" i="4"/>
  <c r="BD87" i="1"/>
  <c r="W35" i="1" s="1"/>
  <c r="AZ87" i="1"/>
  <c r="N15" i="2"/>
  <c r="BK14" i="2"/>
  <c r="N14" i="2" s="1"/>
  <c r="AG88" i="1" s="1"/>
  <c r="AN88" i="1" s="1"/>
  <c r="AN87" i="1" s="1"/>
  <c r="BA87" i="1"/>
  <c r="AU87" i="1"/>
  <c r="AW87" i="1" l="1"/>
  <c r="AV87" i="1"/>
  <c r="AT87" i="1" l="1"/>
  <c r="AG87" i="1" l="1"/>
  <c r="AK26" i="1" s="1"/>
  <c r="AK29" i="1" s="1"/>
  <c r="W31" i="1" l="1"/>
  <c r="AK31" i="1" s="1"/>
  <c r="AK37" i="1" s="1"/>
  <c r="AN93" i="1"/>
  <c r="AG93" i="1"/>
</calcChain>
</file>

<file path=xl/sharedStrings.xml><?xml version="1.0" encoding="utf-8"?>
<sst xmlns="http://schemas.openxmlformats.org/spreadsheetml/2006/main" count="889" uniqueCount="294">
  <si>
    <t>2012</t>
  </si>
  <si>
    <t>List obsahuje:</t>
  </si>
  <si>
    <t>1) Souhrnný list stavby</t>
  </si>
  <si>
    <t>2) Rekapitulace objektů</t>
  </si>
  <si>
    <t>2.0</t>
  </si>
  <si>
    <t/>
  </si>
  <si>
    <t>False</t>
  </si>
  <si>
    <t>optimalizováno pro tisk sestav ve formátu A4 - na výšku</t>
  </si>
  <si>
    <t>&gt;&gt;  skryté sloupce  &lt;&lt;</t>
  </si>
  <si>
    <t>0,01</t>
  </si>
  <si>
    <t>21</t>
  </si>
  <si>
    <t>15</t>
  </si>
  <si>
    <t>SOUHRNNÝ LIST STAVBY</t>
  </si>
  <si>
    <t>v ---  níže se nacházejí doplnkové a pomocné údaje k sestavám  --- v</t>
  </si>
  <si>
    <t>0,001</t>
  </si>
  <si>
    <t>Kód:</t>
  </si>
  <si>
    <t>Stavba:</t>
  </si>
  <si>
    <t>0,1</t>
  </si>
  <si>
    <t>1</t>
  </si>
  <si>
    <t>Místo:</t>
  </si>
  <si>
    <t xml:space="preserve"> </t>
  </si>
  <si>
    <t>Datum:</t>
  </si>
  <si>
    <t>10</t>
  </si>
  <si>
    <t>100</t>
  </si>
  <si>
    <t>Objednatel:</t>
  </si>
  <si>
    <t>Zhotovitel:</t>
  </si>
  <si>
    <t>Projektant:</t>
  </si>
  <si>
    <t>True</t>
  </si>
  <si>
    <t>Zpracovatel: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</si>
  <si>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</si>
  <si>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</si>
  <si>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</si>
  <si>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</si>
  <si>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</si>
  <si>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</si>
  <si>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</si>
  <si>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</si>
  <si>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</si>
  <si>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</si>
  <si>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</si>
  <si>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</si>
  <si>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</si>
  <si>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</si>
  <si>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</si>
  <si>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</si>
  <si>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</si>
  <si>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</si>
  <si>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</si>
  <si>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</si>
  <si>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</si>
  <si>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</si>
  <si>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</si>
  <si>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</si>
  <si>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</si>
  <si>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</si>
  <si>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</si>
  <si>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</si>
  <si>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</si>
  <si>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</si>
  <si>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</si>
  <si>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</si>
  <si>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</si>
  <si>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</si>
  <si>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</si>
  <si>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</si>
  <si>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</si>
  <si>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</si>
  <si>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</si>
  <si>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</si>
  <si>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{f3fb5105-9aed-45f6-afc3-5e505e7768fe}</t>
  </si>
  <si>
    <t>{00000000-0000-0000-0000-000000000000}</t>
  </si>
  <si>
    <t>/</t>
  </si>
  <si>
    <t>DEMOLICE OBJEKTŮ Č. 1 AŽ 3</t>
  </si>
  <si>
    <t>{bdc58964-2312-47e0-bb20-8ca1ad17b5ac}</t>
  </si>
  <si>
    <t>DEMOLICE OBJEKTU Č.4</t>
  </si>
  <si>
    <t>{3a284676-cd39-4640-97a2-9618fb958c29}</t>
  </si>
  <si>
    <t>2) Ostatní náklady ze souhrnného listu</t>
  </si>
  <si>
    <t>Procent. zadání_x000D_
[% nákladů rozpočtu]</t>
  </si>
  <si>
    <t>Zařazení nákladů</t>
  </si>
  <si>
    <t>Celkové náklady za stavbu 1) + 2)</t>
  </si>
  <si>
    <t>2</t>
  </si>
  <si>
    <t>Objekt:</t>
  </si>
  <si>
    <t>Náklady z rozpočtu</t>
  </si>
  <si>
    <t>Cena celkem [CZK]</t>
  </si>
  <si>
    <t>-1</t>
  </si>
  <si>
    <t>HSV - Práce a dodávky HSV</t>
  </si>
  <si>
    <t xml:space="preserve">    1 - Zemní práce</t>
  </si>
  <si>
    <t xml:space="preserve">    9 - Ostatní konstrukce a práce-bourání</t>
  </si>
  <si>
    <t xml:space="preserve">    997 - Přesun sutě</t>
  </si>
  <si>
    <t>PSV - Práce a dodávky PSV</t>
  </si>
  <si>
    <t xml:space="preserve">    712 - Povlakové krytiny</t>
  </si>
  <si>
    <t xml:space="preserve">    762 - Konstrukce tesařské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</si>
  <si>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</si>
  <si>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</si>
  <si>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</si>
  <si>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776 - Podlahy povlakové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</si>
  <si>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</si>
  <si>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</si>
  <si>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</si>
  <si>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</si>
  <si>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</si>
  <si>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</si>
  <si>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</si>
  <si>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</si>
  <si>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</si>
  <si>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</si>
  <si>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</si>
  <si>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</si>
  <si>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</si>
  <si>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</si>
  <si>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</si>
  <si>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</si>
  <si>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113107122</t>
  </si>
  <si>
    <t>Odstranění podkladu pl do 50 m2 z kameniva drceného tl 200 mm</t>
  </si>
  <si>
    <t>m2</t>
  </si>
  <si>
    <t>4</t>
  </si>
  <si>
    <t>-299726654</t>
  </si>
  <si>
    <t>113107130</t>
  </si>
  <si>
    <t>Odstranění podkladu pl do 50 m2 z betonu prostého tl 100 mm</t>
  </si>
  <si>
    <t>-1714742440</t>
  </si>
  <si>
    <t>3</t>
  </si>
  <si>
    <t>1131542</t>
  </si>
  <si>
    <t>Frézování živičného krytu tl 100 mm pruh š 2 m pl do 1000 m2 bez překážek v trase vč. odstranění podkladu</t>
  </si>
  <si>
    <t>856967489</t>
  </si>
  <si>
    <t>9610441</t>
  </si>
  <si>
    <t>Bourání základů z betonu stávajících konstrukcí</t>
  </si>
  <si>
    <t>m3</t>
  </si>
  <si>
    <t>-1433055096</t>
  </si>
  <si>
    <t>5</t>
  </si>
  <si>
    <t>9620311</t>
  </si>
  <si>
    <t>Bourání příček z cihel pálených na MVC tl do 150 mm</t>
  </si>
  <si>
    <t>40807672</t>
  </si>
  <si>
    <t>6</t>
  </si>
  <si>
    <t>962032231</t>
  </si>
  <si>
    <t>Bourání zdiva z cihel pálených nebo vápenopískových na MV nebo MVC přes 1 m3</t>
  </si>
  <si>
    <t>57877179</t>
  </si>
  <si>
    <t>7</t>
  </si>
  <si>
    <t>962052211</t>
  </si>
  <si>
    <t>Bourání zdiva nadzákladového ze ŽB přes 1 m3</t>
  </si>
  <si>
    <t>1920322155</t>
  </si>
  <si>
    <t>8</t>
  </si>
  <si>
    <t>962081141</t>
  </si>
  <si>
    <t>Bourání příček ze skleněných tvárnic tl do 150 mm</t>
  </si>
  <si>
    <t>-367649935</t>
  </si>
  <si>
    <t>9</t>
  </si>
  <si>
    <t>9630125</t>
  </si>
  <si>
    <t>Bourání vodorovných konstrukcí vč. ocelových prvků bez nášlapných vrstev</t>
  </si>
  <si>
    <t>380250872</t>
  </si>
  <si>
    <t>963053935</t>
  </si>
  <si>
    <t>Bourání ŽB schodišťových ramen monolitických zazděných oboustranně</t>
  </si>
  <si>
    <t>247272400</t>
  </si>
  <si>
    <t>11</t>
  </si>
  <si>
    <t>965082933</t>
  </si>
  <si>
    <t>Odstranění násypů pod podlahy tl do 200 mm pl přes 2 m2</t>
  </si>
  <si>
    <t>-80183416</t>
  </si>
  <si>
    <t>12</t>
  </si>
  <si>
    <t>968062376</t>
  </si>
  <si>
    <t>Vybourání dřevěných rámů oken zdvojených včetně křídel pl do 4 m2</t>
  </si>
  <si>
    <t>311020489</t>
  </si>
  <si>
    <t>13</t>
  </si>
  <si>
    <t>968072455</t>
  </si>
  <si>
    <t>Vybourání kovových dveřních zárubní pl do 2 m2</t>
  </si>
  <si>
    <t>-611534445</t>
  </si>
  <si>
    <t>14</t>
  </si>
  <si>
    <t>968072559</t>
  </si>
  <si>
    <t>Vybourání kovových vrat pl přes 5 m2</t>
  </si>
  <si>
    <t>-604061623</t>
  </si>
  <si>
    <t>9699100100</t>
  </si>
  <si>
    <t>Demontáž dřevěného objektu - stěn a střechy vč. dveří</t>
  </si>
  <si>
    <t>1597916197</t>
  </si>
  <si>
    <t>16</t>
  </si>
  <si>
    <t>979101100</t>
  </si>
  <si>
    <t>Demontáž rozvodů a konstrukcí profesí na fasádě, střeše vč. likvidace a dopravy, nezapočtených v jiné části výkazu vč. likvidace</t>
  </si>
  <si>
    <t>soub</t>
  </si>
  <si>
    <t>248375707</t>
  </si>
  <si>
    <t>17</t>
  </si>
  <si>
    <t>979101301</t>
  </si>
  <si>
    <t>Uzavření, zaslepení stávajících přívodů vody a kanalizace, odpojení elektroinstalace vč. likvidace</t>
  </si>
  <si>
    <t>1026425154</t>
  </si>
  <si>
    <t>18</t>
  </si>
  <si>
    <t>999100520</t>
  </si>
  <si>
    <t>Ostatní drobné bourací a demontážní práce (stávající vybavení sociálních místností) vč. likvidace</t>
  </si>
  <si>
    <t>hod</t>
  </si>
  <si>
    <t>1059764104</t>
  </si>
  <si>
    <t>19</t>
  </si>
  <si>
    <t>999100550</t>
  </si>
  <si>
    <t>Přípravné práce před započetím stavebních prací (vystěhování, vyklizení, zametení, oprášení) dle pokynů investora a zápisu v stavebním deníku</t>
  </si>
  <si>
    <t>-870635774</t>
  </si>
  <si>
    <t>20</t>
  </si>
  <si>
    <t>999910100</t>
  </si>
  <si>
    <t>Příplatek na šetrnou manipulaci a demontáž s nebezpečným odpodem dle řádného a bezpečného technologického postup</t>
  </si>
  <si>
    <t>t</t>
  </si>
  <si>
    <t>-999928370</t>
  </si>
  <si>
    <t>999910110</t>
  </si>
  <si>
    <t>Příplatek na využití recyklatů</t>
  </si>
  <si>
    <t>-684459006</t>
  </si>
  <si>
    <t>22</t>
  </si>
  <si>
    <t>997013114</t>
  </si>
  <si>
    <t>Vnitrostaveništní doprava suti a vybouraných hmot pro budovy v do 15 m s použitím mechanizace</t>
  </si>
  <si>
    <t>387754321</t>
  </si>
  <si>
    <t>23</t>
  </si>
  <si>
    <t>997013501</t>
  </si>
  <si>
    <t>Odvoz suti a vybouraných hmot na skládku nebo meziskládku do 1 km se složením</t>
  </si>
  <si>
    <t>1612997749</t>
  </si>
  <si>
    <t>24</t>
  </si>
  <si>
    <t>997013509</t>
  </si>
  <si>
    <t>Příplatek k odvozu suti a vybouraných hmot na skládku za každý další km</t>
  </si>
  <si>
    <t>-484623715</t>
  </si>
  <si>
    <t>25</t>
  </si>
  <si>
    <t>99701380</t>
  </si>
  <si>
    <t>Poplatek za uložení stavebního betonového nebo zděného odpadu na skládce (skládkovné)</t>
  </si>
  <si>
    <t>232879254</t>
  </si>
  <si>
    <t>26</t>
  </si>
  <si>
    <t>997013802</t>
  </si>
  <si>
    <t>Poplatek za uložení stavebního železobetonového odpadu na skládce (skládkovné)</t>
  </si>
  <si>
    <t>1937260130</t>
  </si>
  <si>
    <t>27</t>
  </si>
  <si>
    <t>99701381</t>
  </si>
  <si>
    <t xml:space="preserve">Poplatek (úspora) za uložení kovového odpadu na skládce (skládkovné) </t>
  </si>
  <si>
    <t>-172608752</t>
  </si>
  <si>
    <t>28</t>
  </si>
  <si>
    <t>997013811</t>
  </si>
  <si>
    <t>Poplatek za uložení stavebního dřevěného odpadu na skládce (skládkovné)</t>
  </si>
  <si>
    <t>-179669069</t>
  </si>
  <si>
    <t>29</t>
  </si>
  <si>
    <t>997013813</t>
  </si>
  <si>
    <t>Poplatek za uložení stavebního odpadu z plastických hmot na skládce (skládkovné)</t>
  </si>
  <si>
    <t>-1149033634</t>
  </si>
  <si>
    <t>30</t>
  </si>
  <si>
    <t>997013814</t>
  </si>
  <si>
    <t>Poplatek za uložení stavebního odpadu z izolačních hmot na skládce (skládkovné)</t>
  </si>
  <si>
    <t>-672230887</t>
  </si>
  <si>
    <t>31</t>
  </si>
  <si>
    <t>997013822</t>
  </si>
  <si>
    <t>Poplatek za uložení stavebního odpadu s oleji nebo ropnými látkami na skládce (skládkovné)</t>
  </si>
  <si>
    <t>716100051</t>
  </si>
  <si>
    <t>32</t>
  </si>
  <si>
    <t>997013831</t>
  </si>
  <si>
    <t>Poplatek za uložení stavebního směsného odpadu na skládce (skládkovné)</t>
  </si>
  <si>
    <t>-1691099323</t>
  </si>
  <si>
    <t>33</t>
  </si>
  <si>
    <t>997221815</t>
  </si>
  <si>
    <t>Poplatek za uložení betonového odpadu na skládce (skládkovné)</t>
  </si>
  <si>
    <t>-261096846</t>
  </si>
  <si>
    <t>34</t>
  </si>
  <si>
    <t>997221845</t>
  </si>
  <si>
    <t>Poplatek za uložení odpadu z asfaltových povrchů na skládce (skládkovné)</t>
  </si>
  <si>
    <t>368558981</t>
  </si>
  <si>
    <t>35</t>
  </si>
  <si>
    <t>997221855</t>
  </si>
  <si>
    <t>Poplatek za uložení odpadu z kameniva na skládce (skládkovné)</t>
  </si>
  <si>
    <t>407262640</t>
  </si>
  <si>
    <t>36</t>
  </si>
  <si>
    <t>7123008</t>
  </si>
  <si>
    <t xml:space="preserve">Šetrné odstranění  krytiny střech dle řádného a bezpečného technologického postupu </t>
  </si>
  <si>
    <t>-604547030</t>
  </si>
  <si>
    <t>37</t>
  </si>
  <si>
    <t>762331812</t>
  </si>
  <si>
    <t>Demontáž vázaných kcí krovů z hranolů průřezové plochy do 224 cm2</t>
  </si>
  <si>
    <t>m</t>
  </si>
  <si>
    <t>-299662386</t>
  </si>
  <si>
    <t>38</t>
  </si>
  <si>
    <t>762341811</t>
  </si>
  <si>
    <t>Demontáž bednění střech z prken</t>
  </si>
  <si>
    <t>1820946609</t>
  </si>
  <si>
    <t>39</t>
  </si>
  <si>
    <t>764001821</t>
  </si>
  <si>
    <t>Demontáž krytiny ze svitků nebo tabulí do suti</t>
  </si>
  <si>
    <t>1785252601</t>
  </si>
  <si>
    <t>40</t>
  </si>
  <si>
    <t>7640028</t>
  </si>
  <si>
    <t>Demontáž klempířských výrobků např. oplechování horních ploch zdí a nadezdívek, paratepy, žlaby, svodu atd.. do suti</t>
  </si>
  <si>
    <t>-1045576782</t>
  </si>
  <si>
    <t>41</t>
  </si>
  <si>
    <t>766411821</t>
  </si>
  <si>
    <t>Demontáž truhlářského obložení stěn z palubek</t>
  </si>
  <si>
    <t>1516342000</t>
  </si>
  <si>
    <t>42</t>
  </si>
  <si>
    <t>7679967</t>
  </si>
  <si>
    <t xml:space="preserve">Demontáž atypických zámečnických konstrukcí řezáním </t>
  </si>
  <si>
    <t>kg</t>
  </si>
  <si>
    <t>-1446532540</t>
  </si>
  <si>
    <t>43</t>
  </si>
  <si>
    <t>776201812</t>
  </si>
  <si>
    <t>Demontáž stávajících nášlapných vrstev</t>
  </si>
  <si>
    <t>-468700956</t>
  </si>
  <si>
    <t>1741011.1</t>
  </si>
  <si>
    <t xml:space="preserve">Zasypání a hutnění prostoru jímky (použije se inertní odpad ze stavby) </t>
  </si>
  <si>
    <t>1205526619</t>
  </si>
  <si>
    <t>9620522</t>
  </si>
  <si>
    <t>1390126293</t>
  </si>
  <si>
    <t>Sanace areálu bývalé továrny Exatherm, Železný Brod</t>
  </si>
  <si>
    <t>DEMOLICE OBJEKTU Č. 4</t>
  </si>
  <si>
    <t>Odstranění jímky – demolice stěn a dna jímky, odstranění odpadů (naložení, doprava, odstranění odpadu - vody, kalu, kanal. Potrubí) cca (5,4m3)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</si>
</sst>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2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sz val="9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8"/>
      <color rgb="FF969696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185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2" borderId="0" xfId="0" applyFont="1" applyFill="1" applyAlignment="1" applyProtection="1">
      <alignment horizontal="left" vertical="center"/>
    </xf>
    <xf numFmtId="0" fontId="9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0" fillId="2" borderId="0" xfId="0" applyFill="1"/>
    <xf numFmtId="0" fontId="8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2" fillId="0" borderId="0" xfId="0" applyFont="1" applyAlignment="1">
      <alignment horizontal="left" vertical="center"/>
    </xf>
    <xf numFmtId="0" fontId="0" fillId="0" borderId="0" xfId="0" applyBorder="1"/>
    <xf numFmtId="0" fontId="14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center"/>
    </xf>
    <xf numFmtId="0" fontId="0" fillId="0" borderId="6" xfId="0" applyBorder="1"/>
    <xf numFmtId="0" fontId="15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6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19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19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22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0" fillId="0" borderId="4" xfId="0" applyFont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14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25" xfId="0" applyFont="1" applyBorder="1" applyAlignment="1">
      <alignment horizontal="left" vertical="center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1" fillId="0" borderId="17" xfId="0" applyFont="1" applyBorder="1" applyAlignment="1">
      <alignment horizontal="center" vertical="center"/>
    </xf>
    <xf numFmtId="166" fontId="1" fillId="0" borderId="17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vertical="center"/>
    </xf>
    <xf numFmtId="0" fontId="0" fillId="0" borderId="0" xfId="0" applyBorder="1"/>
    <xf numFmtId="0" fontId="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4" fontId="3" fillId="4" borderId="9" xfId="0" applyNumberFormat="1" applyFont="1" applyFill="1" applyBorder="1" applyAlignment="1">
      <alignment vertical="center"/>
    </xf>
    <xf numFmtId="0" fontId="0" fillId="4" borderId="1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4" fontId="22" fillId="5" borderId="0" xfId="0" applyNumberFormat="1" applyFont="1" applyFill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4" fontId="22" fillId="0" borderId="0" xfId="0" applyNumberFormat="1" applyFont="1" applyBorder="1" applyAlignment="1">
      <alignment horizontal="right" vertical="center"/>
    </xf>
    <xf numFmtId="4" fontId="22" fillId="0" borderId="0" xfId="0" applyNumberFormat="1" applyFont="1" applyBorder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4" fontId="9" fillId="0" borderId="0" xfId="0" applyNumberFormat="1" applyFont="1" applyBorder="1" applyAlignment="1">
      <alignment vertical="center"/>
    </xf>
    <xf numFmtId="4" fontId="16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165" fontId="2" fillId="0" borderId="0" xfId="0" applyNumberFormat="1" applyFont="1" applyBorder="1" applyAlignment="1">
      <alignment horizontal="left" vertical="center"/>
    </xf>
    <xf numFmtId="0" fontId="2" fillId="5" borderId="23" xfId="0" applyFont="1" applyFill="1" applyBorder="1" applyAlignment="1">
      <alignment horizontal="center" vertical="center" wrapText="1"/>
    </xf>
    <xf numFmtId="0" fontId="28" fillId="5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0" fillId="0" borderId="25" xfId="0" applyFont="1" applyBorder="1" applyAlignment="1" applyProtection="1">
      <alignment horizontal="left" vertical="center" wrapText="1"/>
      <protection locked="0"/>
    </xf>
    <xf numFmtId="4" fontId="0" fillId="0" borderId="25" xfId="0" applyNumberFormat="1" applyFont="1" applyBorder="1" applyAlignment="1" applyProtection="1">
      <alignment vertical="center"/>
      <protection locked="0"/>
    </xf>
    <xf numFmtId="4" fontId="22" fillId="0" borderId="12" xfId="0" applyNumberFormat="1" applyFont="1" applyBorder="1" applyAlignment="1"/>
    <xf numFmtId="4" fontId="3" fillId="0" borderId="12" xfId="0" applyNumberFormat="1" applyFont="1" applyBorder="1" applyAlignment="1">
      <alignment vertical="center"/>
    </xf>
    <xf numFmtId="4" fontId="5" fillId="0" borderId="0" xfId="0" applyNumberFormat="1" applyFont="1" applyBorder="1" applyAlignment="1"/>
    <xf numFmtId="4" fontId="5" fillId="0" borderId="0" xfId="0" applyNumberFormat="1" applyFont="1" applyBorder="1" applyAlignment="1">
      <alignment vertical="center"/>
    </xf>
    <xf numFmtId="4" fontId="6" fillId="0" borderId="17" xfId="0" applyNumberFormat="1" applyFont="1" applyBorder="1" applyAlignment="1"/>
    <xf numFmtId="4" fontId="6" fillId="0" borderId="17" xfId="0" applyNumberFormat="1" applyFont="1" applyBorder="1" applyAlignment="1">
      <alignment vertical="center"/>
    </xf>
    <xf numFmtId="4" fontId="6" fillId="0" borderId="23" xfId="0" applyNumberFormat="1" applyFont="1" applyBorder="1" applyAlignment="1"/>
    <xf numFmtId="4" fontId="6" fillId="0" borderId="23" xfId="0" applyNumberFormat="1" applyFont="1" applyBorder="1" applyAlignment="1">
      <alignment vertical="center"/>
    </xf>
    <xf numFmtId="4" fontId="5" fillId="0" borderId="12" xfId="0" applyNumberFormat="1" applyFont="1" applyBorder="1" applyAlignment="1"/>
    <xf numFmtId="4" fontId="5" fillId="0" borderId="12" xfId="0" applyNumberFormat="1" applyFont="1" applyBorder="1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94"/>
  <sheetViews>
    <sheetView showGridLines="0" tabSelected="1" view="pageBreakPreview" zoomScale="80" zoomScaleNormal="100" zoomScaleSheetLayoutView="80" workbookViewId="0">
      <pane ySplit="1" topLeftCell="A2" activePane="bottomLeft" state="frozen"/>
      <selection pane="bottomLeft" activeCell="K6" sqref="K6:AO6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8" t="s">
        <v>0</v>
      </c>
      <c r="B1" s="9"/>
      <c r="C1" s="9"/>
      <c r="D1" s="10" t="s">
        <v>1</v>
      </c>
      <c r="E1" s="9"/>
      <c r="F1" s="9"/>
      <c r="G1" s="9"/>
      <c r="H1" s="9"/>
      <c r="I1" s="9"/>
      <c r="J1" s="9"/>
      <c r="K1" s="11" t="s">
        <v>2</v>
      </c>
      <c r="L1" s="11"/>
      <c r="M1" s="11"/>
      <c r="N1" s="11"/>
      <c r="O1" s="11"/>
      <c r="P1" s="11"/>
      <c r="Q1" s="11"/>
      <c r="R1" s="11"/>
      <c r="S1" s="11"/>
      <c r="T1" s="9"/>
      <c r="U1" s="9"/>
      <c r="V1" s="9"/>
      <c r="W1" s="11" t="s">
        <v>3</v>
      </c>
      <c r="X1" s="11"/>
      <c r="Y1" s="11"/>
      <c r="Z1" s="11"/>
      <c r="AA1" s="11"/>
      <c r="AB1" s="11"/>
      <c r="AC1" s="11"/>
      <c r="AD1" s="11"/>
      <c r="AE1" s="11"/>
      <c r="AF1" s="11"/>
      <c r="AG1" s="9"/>
      <c r="AH1" s="9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3" t="s">
        <v>4</v>
      </c>
      <c r="BB1" s="13" t="s">
        <v>5</v>
      </c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T1" s="14" t="s">
        <v>6</v>
      </c>
      <c r="BU1" s="14" t="s">
        <v>6</v>
      </c>
    </row>
    <row r="2" spans="1:73" ht="36.950000000000003" customHeight="1">
      <c r="C2" s="132" t="s">
        <v>7</v>
      </c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R2" s="155" t="s">
        <v>8</v>
      </c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S2" s="15" t="s">
        <v>9</v>
      </c>
      <c r="BT2" s="15" t="s">
        <v>10</v>
      </c>
    </row>
    <row r="3" spans="1:73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8"/>
      <c r="BS3" s="15" t="s">
        <v>9</v>
      </c>
      <c r="BT3" s="15" t="s">
        <v>11</v>
      </c>
    </row>
    <row r="4" spans="1:73" ht="36.950000000000003" customHeight="1">
      <c r="B4" s="19"/>
      <c r="C4" s="134" t="s">
        <v>12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20"/>
      <c r="AS4" s="21" t="s">
        <v>13</v>
      </c>
      <c r="BS4" s="15" t="s">
        <v>14</v>
      </c>
    </row>
    <row r="5" spans="1:73" ht="14.45" customHeight="1">
      <c r="B5" s="19"/>
      <c r="C5" s="22"/>
      <c r="D5" s="23" t="s">
        <v>15</v>
      </c>
      <c r="E5" s="22"/>
      <c r="F5" s="22"/>
      <c r="G5" s="22"/>
      <c r="H5" s="22"/>
      <c r="I5" s="22"/>
      <c r="J5" s="22"/>
      <c r="K5" s="136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22"/>
      <c r="AQ5" s="20"/>
      <c r="BS5" s="15" t="s">
        <v>9</v>
      </c>
    </row>
    <row r="6" spans="1:73" ht="36.950000000000003" customHeight="1">
      <c r="B6" s="19"/>
      <c r="C6" s="22"/>
      <c r="D6" s="25" t="s">
        <v>16</v>
      </c>
      <c r="E6" s="22"/>
      <c r="F6" s="22"/>
      <c r="G6" s="22"/>
      <c r="H6" s="22"/>
      <c r="I6" s="22"/>
      <c r="J6" s="22"/>
      <c r="K6" s="138" t="s">
        <v>291</v>
      </c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22"/>
      <c r="AQ6" s="20"/>
      <c r="BS6" s="15" t="s">
        <v>17</v>
      </c>
    </row>
    <row r="7" spans="1:73" ht="14.45" customHeight="1">
      <c r="B7" s="19"/>
      <c r="C7" s="22"/>
      <c r="D7" s="26"/>
      <c r="E7" s="22"/>
      <c r="F7" s="22"/>
      <c r="G7" s="22"/>
      <c r="H7" s="22"/>
      <c r="I7" s="22"/>
      <c r="J7" s="22"/>
      <c r="K7" s="24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6"/>
      <c r="AL7" s="22"/>
      <c r="AM7" s="22"/>
      <c r="AN7" s="24" t="s">
        <v>5</v>
      </c>
      <c r="AO7" s="22"/>
      <c r="AP7" s="22"/>
      <c r="AQ7" s="20"/>
      <c r="BS7" s="15" t="s">
        <v>18</v>
      </c>
    </row>
    <row r="8" spans="1:73" ht="14.45" customHeight="1">
      <c r="B8" s="19"/>
      <c r="C8" s="22"/>
      <c r="D8" s="26"/>
      <c r="E8" s="22"/>
      <c r="F8" s="22"/>
      <c r="G8" s="22"/>
      <c r="H8" s="22"/>
      <c r="I8" s="22"/>
      <c r="J8" s="22"/>
      <c r="K8" s="24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6"/>
      <c r="AL8" s="22"/>
      <c r="AM8" s="22"/>
      <c r="AN8" s="24"/>
      <c r="AO8" s="22"/>
      <c r="AP8" s="22"/>
      <c r="AQ8" s="20"/>
      <c r="BS8" s="15" t="s">
        <v>22</v>
      </c>
    </row>
    <row r="9" spans="1:73" ht="14.45" customHeight="1">
      <c r="B9" s="19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0"/>
      <c r="BS9" s="15" t="s">
        <v>23</v>
      </c>
    </row>
    <row r="10" spans="1:73" ht="14.45" customHeight="1">
      <c r="B10" s="19"/>
      <c r="C10" s="22"/>
      <c r="D10" s="26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6"/>
      <c r="AL10" s="22"/>
      <c r="AM10" s="22"/>
      <c r="AN10" s="24" t="s">
        <v>5</v>
      </c>
      <c r="AO10" s="22"/>
      <c r="AP10" s="22"/>
      <c r="AQ10" s="20"/>
      <c r="BS10" s="15" t="s">
        <v>17</v>
      </c>
    </row>
    <row r="11" spans="1:73" ht="18.399999999999999" customHeight="1">
      <c r="B11" s="19"/>
      <c r="C11" s="22"/>
      <c r="D11" s="22"/>
      <c r="E11" s="24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6"/>
      <c r="AL11" s="22"/>
      <c r="AM11" s="22"/>
      <c r="AN11" s="24" t="s">
        <v>5</v>
      </c>
      <c r="AO11" s="22"/>
      <c r="AP11" s="22"/>
      <c r="AQ11" s="20"/>
      <c r="BS11" s="15" t="s">
        <v>17</v>
      </c>
    </row>
    <row r="12" spans="1:73" ht="6.95" customHeight="1">
      <c r="B12" s="19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0"/>
      <c r="BS12" s="15" t="s">
        <v>17</v>
      </c>
    </row>
    <row r="13" spans="1:73" ht="14.45" customHeight="1">
      <c r="B13" s="19"/>
      <c r="C13" s="22"/>
      <c r="D13" s="26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6"/>
      <c r="AL13" s="22"/>
      <c r="AM13" s="22"/>
      <c r="AN13" s="24" t="s">
        <v>5</v>
      </c>
      <c r="AO13" s="22"/>
      <c r="AP13" s="22"/>
      <c r="AQ13" s="20"/>
      <c r="BS13" s="15" t="s">
        <v>17</v>
      </c>
    </row>
    <row r="14" spans="1:73" ht="15">
      <c r="B14" s="19"/>
      <c r="C14" s="22"/>
      <c r="D14" s="22"/>
      <c r="E14" s="24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6"/>
      <c r="AL14" s="22"/>
      <c r="AM14" s="22"/>
      <c r="AN14" s="24" t="s">
        <v>5</v>
      </c>
      <c r="AO14" s="22"/>
      <c r="AP14" s="22"/>
      <c r="AQ14" s="20"/>
      <c r="BS14" s="15" t="s">
        <v>17</v>
      </c>
    </row>
    <row r="15" spans="1:73" ht="6.95" customHeight="1">
      <c r="B15" s="19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0"/>
      <c r="BS15" s="15" t="s">
        <v>6</v>
      </c>
    </row>
    <row r="16" spans="1:73" ht="14.45" customHeight="1">
      <c r="B16" s="19"/>
      <c r="C16" s="22"/>
      <c r="D16" s="26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6"/>
      <c r="AL16" s="22"/>
      <c r="AM16" s="22"/>
      <c r="AN16" s="24" t="s">
        <v>5</v>
      </c>
      <c r="AO16" s="22"/>
      <c r="AP16" s="22"/>
      <c r="AQ16" s="20"/>
      <c r="BS16" s="15" t="s">
        <v>6</v>
      </c>
    </row>
    <row r="17" spans="2:71" ht="18.399999999999999" customHeight="1">
      <c r="B17" s="19"/>
      <c r="C17" s="22"/>
      <c r="D17" s="22"/>
      <c r="E17" s="24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6"/>
      <c r="AL17" s="22"/>
      <c r="AM17" s="22"/>
      <c r="AN17" s="24" t="s">
        <v>5</v>
      </c>
      <c r="AO17" s="22"/>
      <c r="AP17" s="22"/>
      <c r="AQ17" s="20"/>
      <c r="BS17" s="15" t="s">
        <v>27</v>
      </c>
    </row>
    <row r="18" spans="2:71" ht="6.95" customHeight="1">
      <c r="B18" s="19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0"/>
      <c r="BS18" s="15" t="s">
        <v>9</v>
      </c>
    </row>
    <row r="19" spans="2:71" ht="14.45" customHeight="1">
      <c r="B19" s="19"/>
      <c r="C19" s="22"/>
      <c r="D19" s="26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6"/>
      <c r="AL19" s="22"/>
      <c r="AM19" s="22"/>
      <c r="AN19" s="24" t="s">
        <v>5</v>
      </c>
      <c r="AO19" s="22"/>
      <c r="AP19" s="22"/>
      <c r="AQ19" s="20"/>
      <c r="BS19" s="15" t="s">
        <v>9</v>
      </c>
    </row>
    <row r="20" spans="2:71" ht="18.399999999999999" customHeight="1">
      <c r="B20" s="19"/>
      <c r="C20" s="22"/>
      <c r="D20" s="22"/>
      <c r="E20" s="24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6"/>
      <c r="AL20" s="22"/>
      <c r="AM20" s="22"/>
      <c r="AN20" s="24" t="s">
        <v>5</v>
      </c>
      <c r="AO20" s="22"/>
      <c r="AP20" s="22"/>
      <c r="AQ20" s="20"/>
    </row>
    <row r="21" spans="2:71" ht="6.95" customHeight="1">
      <c r="B21" s="19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0"/>
    </row>
    <row r="22" spans="2:71" ht="15">
      <c r="B22" s="19"/>
      <c r="C22" s="22"/>
      <c r="D22" s="26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0"/>
    </row>
    <row r="23" spans="2:71" ht="22.5" customHeight="1">
      <c r="B23" s="19"/>
      <c r="C23" s="22"/>
      <c r="D23" s="22"/>
      <c r="E23" s="139" t="s">
        <v>5</v>
      </c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22"/>
      <c r="AP23" s="22"/>
      <c r="AQ23" s="20"/>
    </row>
    <row r="24" spans="2:71" ht="6.95" customHeight="1">
      <c r="B24" s="19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0"/>
    </row>
    <row r="25" spans="2:71" ht="6.95" customHeight="1">
      <c r="B25" s="19"/>
      <c r="C25" s="22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2"/>
      <c r="AQ25" s="20"/>
    </row>
    <row r="26" spans="2:71" ht="14.45" customHeight="1">
      <c r="B26" s="19"/>
      <c r="C26" s="22"/>
      <c r="D26" s="28" t="s">
        <v>29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163">
        <f>ROUND(AG87,2)</f>
        <v>0</v>
      </c>
      <c r="AL26" s="137"/>
      <c r="AM26" s="137"/>
      <c r="AN26" s="137"/>
      <c r="AO26" s="137"/>
      <c r="AP26" s="22"/>
      <c r="AQ26" s="20"/>
    </row>
    <row r="27" spans="2:71" ht="14.45" customHeight="1">
      <c r="B27" s="19"/>
      <c r="C27" s="22"/>
      <c r="D27" s="28" t="s">
        <v>30</v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163">
        <f>ROUND(AG91,2)</f>
        <v>0</v>
      </c>
      <c r="AL27" s="163"/>
      <c r="AM27" s="163"/>
      <c r="AN27" s="163"/>
      <c r="AO27" s="163"/>
      <c r="AP27" s="22"/>
      <c r="AQ27" s="20"/>
    </row>
    <row r="28" spans="2:71" s="1" customFormat="1" ht="6.95" customHeight="1">
      <c r="B28" s="29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1"/>
    </row>
    <row r="29" spans="2:71" s="1" customFormat="1" ht="25.9" customHeight="1">
      <c r="B29" s="29"/>
      <c r="C29" s="30"/>
      <c r="D29" s="32" t="s">
        <v>31</v>
      </c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164">
        <f>ROUND(AK26+AK27,2)</f>
        <v>0</v>
      </c>
      <c r="AL29" s="165"/>
      <c r="AM29" s="165"/>
      <c r="AN29" s="165"/>
      <c r="AO29" s="165"/>
      <c r="AP29" s="30"/>
      <c r="AQ29" s="31"/>
    </row>
    <row r="30" spans="2:71" s="1" customFormat="1" ht="6.95" customHeight="1">
      <c r="B30" s="29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1"/>
    </row>
    <row r="31" spans="2:71" s="2" customFormat="1" ht="14.45" customHeight="1">
      <c r="B31" s="34"/>
      <c r="C31" s="35"/>
      <c r="D31" s="36" t="s">
        <v>32</v>
      </c>
      <c r="E31" s="35"/>
      <c r="F31" s="36" t="s">
        <v>33</v>
      </c>
      <c r="G31" s="35"/>
      <c r="H31" s="35"/>
      <c r="I31" s="35"/>
      <c r="J31" s="35"/>
      <c r="K31" s="35"/>
      <c r="L31" s="129">
        <v>0.21</v>
      </c>
      <c r="M31" s="130"/>
      <c r="N31" s="130"/>
      <c r="O31" s="130"/>
      <c r="P31" s="35"/>
      <c r="Q31" s="35"/>
      <c r="R31" s="35"/>
      <c r="S31" s="35"/>
      <c r="T31" s="37" t="s">
        <v>34</v>
      </c>
      <c r="U31" s="35"/>
      <c r="V31" s="35"/>
      <c r="W31" s="131">
        <f>AK29</f>
        <v>0</v>
      </c>
      <c r="X31" s="130"/>
      <c r="Y31" s="130"/>
      <c r="Z31" s="130"/>
      <c r="AA31" s="130"/>
      <c r="AB31" s="130"/>
      <c r="AC31" s="130"/>
      <c r="AD31" s="130"/>
      <c r="AE31" s="130"/>
      <c r="AF31" s="35"/>
      <c r="AG31" s="35"/>
      <c r="AH31" s="35"/>
      <c r="AI31" s="35"/>
      <c r="AJ31" s="35"/>
      <c r="AK31" s="131">
        <f>W31*0.21</f>
        <v>0</v>
      </c>
      <c r="AL31" s="130"/>
      <c r="AM31" s="130"/>
      <c r="AN31" s="130"/>
      <c r="AO31" s="130"/>
      <c r="AP31" s="35"/>
      <c r="AQ31" s="38"/>
    </row>
    <row r="32" spans="2:71" s="2" customFormat="1" ht="14.45" customHeight="1">
      <c r="B32" s="34"/>
      <c r="C32" s="35"/>
      <c r="D32" s="35"/>
      <c r="E32" s="35"/>
      <c r="F32" s="36" t="s">
        <v>35</v>
      </c>
      <c r="G32" s="35"/>
      <c r="H32" s="35"/>
      <c r="I32" s="35"/>
      <c r="J32" s="35"/>
      <c r="K32" s="35"/>
      <c r="L32" s="129">
        <v>0.15</v>
      </c>
      <c r="M32" s="130"/>
      <c r="N32" s="130"/>
      <c r="O32" s="130"/>
      <c r="P32" s="35"/>
      <c r="Q32" s="35"/>
      <c r="R32" s="35"/>
      <c r="S32" s="35"/>
      <c r="T32" s="37" t="s">
        <v>34</v>
      </c>
      <c r="U32" s="35"/>
      <c r="V32" s="35"/>
      <c r="W32" s="131">
        <f>AK27</f>
        <v>0</v>
      </c>
      <c r="X32" s="130"/>
      <c r="Y32" s="130"/>
      <c r="Z32" s="130"/>
      <c r="AA32" s="130"/>
      <c r="AB32" s="130"/>
      <c r="AC32" s="130"/>
      <c r="AD32" s="130"/>
      <c r="AE32" s="130"/>
      <c r="AF32" s="35"/>
      <c r="AG32" s="35"/>
      <c r="AH32" s="35"/>
      <c r="AI32" s="35"/>
      <c r="AJ32" s="35"/>
      <c r="AK32" s="131">
        <v>0</v>
      </c>
      <c r="AL32" s="130"/>
      <c r="AM32" s="130"/>
      <c r="AN32" s="130"/>
      <c r="AO32" s="130"/>
      <c r="AP32" s="35"/>
      <c r="AQ32" s="38"/>
    </row>
    <row r="33" spans="2:43" s="2" customFormat="1" ht="14.45" hidden="1" customHeight="1">
      <c r="B33" s="34"/>
      <c r="C33" s="35"/>
      <c r="D33" s="35"/>
      <c r="E33" s="35"/>
      <c r="F33" s="36" t="s">
        <v>36</v>
      </c>
      <c r="G33" s="35"/>
      <c r="H33" s="35"/>
      <c r="I33" s="35"/>
      <c r="J33" s="35"/>
      <c r="K33" s="35"/>
      <c r="L33" s="129">
        <v>0.21</v>
      </c>
      <c r="M33" s="130"/>
      <c r="N33" s="130"/>
      <c r="O33" s="130"/>
      <c r="P33" s="35"/>
      <c r="Q33" s="35"/>
      <c r="R33" s="35"/>
      <c r="S33" s="35"/>
      <c r="T33" s="37" t="s">
        <v>34</v>
      </c>
      <c r="U33" s="35"/>
      <c r="V33" s="35"/>
      <c r="W33" s="131" t="e">
        <f>ROUND(BB87+SUM(CF92),2)</f>
        <v>#REF!</v>
      </c>
      <c r="X33" s="130"/>
      <c r="Y33" s="130"/>
      <c r="Z33" s="130"/>
      <c r="AA33" s="130"/>
      <c r="AB33" s="130"/>
      <c r="AC33" s="130"/>
      <c r="AD33" s="130"/>
      <c r="AE33" s="130"/>
      <c r="AF33" s="35"/>
      <c r="AG33" s="35"/>
      <c r="AH33" s="35"/>
      <c r="AI33" s="35"/>
      <c r="AJ33" s="35"/>
      <c r="AK33" s="131">
        <v>0</v>
      </c>
      <c r="AL33" s="130"/>
      <c r="AM33" s="130"/>
      <c r="AN33" s="130"/>
      <c r="AO33" s="130"/>
      <c r="AP33" s="35"/>
      <c r="AQ33" s="38"/>
    </row>
    <row r="34" spans="2:43" s="2" customFormat="1" ht="14.45" hidden="1" customHeight="1">
      <c r="B34" s="34"/>
      <c r="C34" s="35"/>
      <c r="D34" s="35"/>
      <c r="E34" s="35"/>
      <c r="F34" s="36" t="s">
        <v>37</v>
      </c>
      <c r="G34" s="35"/>
      <c r="H34" s="35"/>
      <c r="I34" s="35"/>
      <c r="J34" s="35"/>
      <c r="K34" s="35"/>
      <c r="L34" s="129">
        <v>0.15</v>
      </c>
      <c r="M34" s="130"/>
      <c r="N34" s="130"/>
      <c r="O34" s="130"/>
      <c r="P34" s="35"/>
      <c r="Q34" s="35"/>
      <c r="R34" s="35"/>
      <c r="S34" s="35"/>
      <c r="T34" s="37" t="s">
        <v>34</v>
      </c>
      <c r="U34" s="35"/>
      <c r="V34" s="35"/>
      <c r="W34" s="131" t="e">
        <f>ROUND(BC87+SUM(CG92),2)</f>
        <v>#REF!</v>
      </c>
      <c r="X34" s="130"/>
      <c r="Y34" s="130"/>
      <c r="Z34" s="130"/>
      <c r="AA34" s="130"/>
      <c r="AB34" s="130"/>
      <c r="AC34" s="130"/>
      <c r="AD34" s="130"/>
      <c r="AE34" s="130"/>
      <c r="AF34" s="35"/>
      <c r="AG34" s="35"/>
      <c r="AH34" s="35"/>
      <c r="AI34" s="35"/>
      <c r="AJ34" s="35"/>
      <c r="AK34" s="131">
        <v>0</v>
      </c>
      <c r="AL34" s="130"/>
      <c r="AM34" s="130"/>
      <c r="AN34" s="130"/>
      <c r="AO34" s="130"/>
      <c r="AP34" s="35"/>
      <c r="AQ34" s="38"/>
    </row>
    <row r="35" spans="2:43" s="2" customFormat="1" ht="14.45" hidden="1" customHeight="1">
      <c r="B35" s="34"/>
      <c r="C35" s="35"/>
      <c r="D35" s="35"/>
      <c r="E35" s="35"/>
      <c r="F35" s="36" t="s">
        <v>38</v>
      </c>
      <c r="G35" s="35"/>
      <c r="H35" s="35"/>
      <c r="I35" s="35"/>
      <c r="J35" s="35"/>
      <c r="K35" s="35"/>
      <c r="L35" s="129">
        <v>0</v>
      </c>
      <c r="M35" s="130"/>
      <c r="N35" s="130"/>
      <c r="O35" s="130"/>
      <c r="P35" s="35"/>
      <c r="Q35" s="35"/>
      <c r="R35" s="35"/>
      <c r="S35" s="35"/>
      <c r="T35" s="37" t="s">
        <v>34</v>
      </c>
      <c r="U35" s="35"/>
      <c r="V35" s="35"/>
      <c r="W35" s="131" t="e">
        <f>ROUND(BD87+SUM(CH92),2)</f>
        <v>#REF!</v>
      </c>
      <c r="X35" s="130"/>
      <c r="Y35" s="130"/>
      <c r="Z35" s="130"/>
      <c r="AA35" s="130"/>
      <c r="AB35" s="130"/>
      <c r="AC35" s="130"/>
      <c r="AD35" s="130"/>
      <c r="AE35" s="130"/>
      <c r="AF35" s="35"/>
      <c r="AG35" s="35"/>
      <c r="AH35" s="35"/>
      <c r="AI35" s="35"/>
      <c r="AJ35" s="35"/>
      <c r="AK35" s="131">
        <v>0</v>
      </c>
      <c r="AL35" s="130"/>
      <c r="AM35" s="130"/>
      <c r="AN35" s="130"/>
      <c r="AO35" s="130"/>
      <c r="AP35" s="35"/>
      <c r="AQ35" s="38"/>
    </row>
    <row r="36" spans="2:43" s="1" customFormat="1" ht="6.95" customHeight="1">
      <c r="B36" s="29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1"/>
    </row>
    <row r="37" spans="2:43" s="1" customFormat="1" ht="25.9" customHeight="1">
      <c r="B37" s="29"/>
      <c r="C37" s="39"/>
      <c r="D37" s="40" t="s">
        <v>39</v>
      </c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2" t="s">
        <v>40</v>
      </c>
      <c r="U37" s="41"/>
      <c r="V37" s="41"/>
      <c r="W37" s="41"/>
      <c r="X37" s="144" t="s">
        <v>41</v>
      </c>
      <c r="Y37" s="145"/>
      <c r="Z37" s="145"/>
      <c r="AA37" s="145"/>
      <c r="AB37" s="145"/>
      <c r="AC37" s="41"/>
      <c r="AD37" s="41"/>
      <c r="AE37" s="41"/>
      <c r="AF37" s="41"/>
      <c r="AG37" s="41"/>
      <c r="AH37" s="41"/>
      <c r="AI37" s="41"/>
      <c r="AJ37" s="41"/>
      <c r="AK37" s="146">
        <f>SUM(AK29:AK35)</f>
        <v>0</v>
      </c>
      <c r="AL37" s="145"/>
      <c r="AM37" s="145"/>
      <c r="AN37" s="145"/>
      <c r="AO37" s="147"/>
      <c r="AP37" s="39"/>
      <c r="AQ37" s="31"/>
    </row>
    <row r="38" spans="2:43" s="1" customFormat="1" ht="14.45" customHeight="1">
      <c r="B38" s="29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1"/>
    </row>
    <row r="39" spans="2:43">
      <c r="B39" s="19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0"/>
    </row>
    <row r="40" spans="2:43">
      <c r="B40" s="19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0"/>
    </row>
    <row r="41" spans="2:43">
      <c r="B41" s="19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0"/>
    </row>
    <row r="42" spans="2:43">
      <c r="B42" s="19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0"/>
    </row>
    <row r="43" spans="2:43">
      <c r="B43" s="19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0"/>
    </row>
    <row r="44" spans="2:43">
      <c r="B44" s="19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0"/>
    </row>
    <row r="45" spans="2:43">
      <c r="B45" s="19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0"/>
    </row>
    <row r="46" spans="2:43">
      <c r="B46" s="19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20"/>
    </row>
    <row r="47" spans="2:43">
      <c r="B47" s="19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25"/>
      <c r="AN47" s="125"/>
      <c r="AO47" s="125"/>
      <c r="AP47" s="125"/>
      <c r="AQ47" s="20"/>
    </row>
    <row r="48" spans="2:43">
      <c r="B48" s="19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20"/>
    </row>
    <row r="49" spans="2:43" s="1" customFormat="1" ht="15">
      <c r="B49" s="29"/>
      <c r="C49" s="126"/>
      <c r="D49" s="127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7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31"/>
    </row>
    <row r="50" spans="2:43">
      <c r="B50" s="19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20"/>
    </row>
    <row r="51" spans="2:43">
      <c r="B51" s="19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125"/>
      <c r="AP51" s="125"/>
      <c r="AQ51" s="20"/>
    </row>
    <row r="52" spans="2:43">
      <c r="B52" s="19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  <c r="AQ52" s="20"/>
    </row>
    <row r="53" spans="2:43">
      <c r="B53" s="19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/>
      <c r="AO53" s="125"/>
      <c r="AP53" s="125"/>
      <c r="AQ53" s="20"/>
    </row>
    <row r="54" spans="2:43">
      <c r="B54" s="19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20"/>
    </row>
    <row r="55" spans="2:43">
      <c r="B55" s="19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  <c r="AK55" s="125"/>
      <c r="AL55" s="125"/>
      <c r="AM55" s="125"/>
      <c r="AN55" s="125"/>
      <c r="AO55" s="125"/>
      <c r="AP55" s="125"/>
      <c r="AQ55" s="20"/>
    </row>
    <row r="56" spans="2:43">
      <c r="B56" s="19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125"/>
      <c r="AL56" s="125"/>
      <c r="AM56" s="125"/>
      <c r="AN56" s="125"/>
      <c r="AO56" s="125"/>
      <c r="AP56" s="125"/>
      <c r="AQ56" s="20"/>
    </row>
    <row r="57" spans="2:43">
      <c r="B57" s="19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  <c r="AL57" s="125"/>
      <c r="AM57" s="125"/>
      <c r="AN57" s="125"/>
      <c r="AO57" s="125"/>
      <c r="AP57" s="125"/>
      <c r="AQ57" s="20"/>
    </row>
    <row r="58" spans="2:43" s="1" customFormat="1" ht="15">
      <c r="B58" s="29"/>
      <c r="C58" s="126"/>
      <c r="D58" s="128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8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8"/>
      <c r="AD58" s="126"/>
      <c r="AE58" s="126"/>
      <c r="AF58" s="126"/>
      <c r="AG58" s="126"/>
      <c r="AH58" s="126"/>
      <c r="AI58" s="126"/>
      <c r="AJ58" s="126"/>
      <c r="AK58" s="126"/>
      <c r="AL58" s="126"/>
      <c r="AM58" s="128"/>
      <c r="AN58" s="126"/>
      <c r="AO58" s="126"/>
      <c r="AP58" s="126"/>
      <c r="AQ58" s="31"/>
    </row>
    <row r="59" spans="2:43">
      <c r="B59" s="19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0"/>
    </row>
    <row r="60" spans="2:43" s="1" customFormat="1" ht="15">
      <c r="B60" s="29"/>
      <c r="C60" s="30"/>
      <c r="D60" s="43" t="s">
        <v>44</v>
      </c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5"/>
      <c r="AA60" s="30"/>
      <c r="AB60" s="30"/>
      <c r="AC60" s="43" t="s">
        <v>45</v>
      </c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5"/>
      <c r="AP60" s="30"/>
      <c r="AQ60" s="31"/>
    </row>
    <row r="61" spans="2:43">
      <c r="B61" s="19"/>
      <c r="C61" s="22"/>
      <c r="D61" s="46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47"/>
      <c r="AA61" s="22"/>
      <c r="AB61" s="22"/>
      <c r="AC61" s="46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47"/>
      <c r="AP61" s="22"/>
      <c r="AQ61" s="20"/>
    </row>
    <row r="62" spans="2:43">
      <c r="B62" s="19"/>
      <c r="C62" s="22"/>
      <c r="D62" s="46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47"/>
      <c r="AA62" s="22"/>
      <c r="AB62" s="22"/>
      <c r="AC62" s="46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47"/>
      <c r="AP62" s="22"/>
      <c r="AQ62" s="20"/>
    </row>
    <row r="63" spans="2:43">
      <c r="B63" s="19"/>
      <c r="C63" s="22"/>
      <c r="D63" s="46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47"/>
      <c r="AA63" s="22"/>
      <c r="AB63" s="22"/>
      <c r="AC63" s="46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47"/>
      <c r="AP63" s="22"/>
      <c r="AQ63" s="20"/>
    </row>
    <row r="64" spans="2:43">
      <c r="B64" s="19"/>
      <c r="C64" s="22"/>
      <c r="D64" s="46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47"/>
      <c r="AA64" s="22"/>
      <c r="AB64" s="22"/>
      <c r="AC64" s="46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47"/>
      <c r="AP64" s="22"/>
      <c r="AQ64" s="20"/>
    </row>
    <row r="65" spans="2:43">
      <c r="B65" s="19"/>
      <c r="C65" s="22"/>
      <c r="D65" s="46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47"/>
      <c r="AA65" s="22"/>
      <c r="AB65" s="22"/>
      <c r="AC65" s="46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47"/>
      <c r="AP65" s="22"/>
      <c r="AQ65" s="20"/>
    </row>
    <row r="66" spans="2:43">
      <c r="B66" s="19"/>
      <c r="C66" s="22"/>
      <c r="D66" s="46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47"/>
      <c r="AA66" s="22"/>
      <c r="AB66" s="22"/>
      <c r="AC66" s="46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47"/>
      <c r="AP66" s="22"/>
      <c r="AQ66" s="20"/>
    </row>
    <row r="67" spans="2:43">
      <c r="B67" s="19"/>
      <c r="C67" s="22"/>
      <c r="D67" s="46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47"/>
      <c r="AA67" s="22"/>
      <c r="AB67" s="22"/>
      <c r="AC67" s="46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47"/>
      <c r="AP67" s="22"/>
      <c r="AQ67" s="20"/>
    </row>
    <row r="68" spans="2:43">
      <c r="B68" s="19"/>
      <c r="C68" s="22"/>
      <c r="D68" s="46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47"/>
      <c r="AA68" s="22"/>
      <c r="AB68" s="22"/>
      <c r="AC68" s="46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47"/>
      <c r="AP68" s="22"/>
      <c r="AQ68" s="20"/>
    </row>
    <row r="69" spans="2:43" s="1" customFormat="1" ht="15">
      <c r="B69" s="29"/>
      <c r="C69" s="30"/>
      <c r="D69" s="48" t="s">
        <v>42</v>
      </c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50" t="s">
        <v>43</v>
      </c>
      <c r="S69" s="49"/>
      <c r="T69" s="49"/>
      <c r="U69" s="49"/>
      <c r="V69" s="49"/>
      <c r="W69" s="49"/>
      <c r="X69" s="49"/>
      <c r="Y69" s="49"/>
      <c r="Z69" s="51"/>
      <c r="AA69" s="30"/>
      <c r="AB69" s="30"/>
      <c r="AC69" s="48" t="s">
        <v>42</v>
      </c>
      <c r="AD69" s="49"/>
      <c r="AE69" s="49"/>
      <c r="AF69" s="49"/>
      <c r="AG69" s="49"/>
      <c r="AH69" s="49"/>
      <c r="AI69" s="49"/>
      <c r="AJ69" s="49"/>
      <c r="AK69" s="49"/>
      <c r="AL69" s="49"/>
      <c r="AM69" s="50" t="s">
        <v>43</v>
      </c>
      <c r="AN69" s="49"/>
      <c r="AO69" s="51"/>
      <c r="AP69" s="30"/>
      <c r="AQ69" s="31"/>
    </row>
    <row r="70" spans="2:43" s="1" customFormat="1" ht="6.95" customHeight="1">
      <c r="B70" s="29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1"/>
    </row>
    <row r="71" spans="2:43" s="1" customFormat="1" ht="6.95" customHeight="1">
      <c r="B71" s="52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4"/>
    </row>
    <row r="75" spans="2:43" s="1" customFormat="1" ht="6.95" customHeight="1">
      <c r="B75" s="55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7"/>
    </row>
    <row r="76" spans="2:43" s="1" customFormat="1" ht="36.950000000000003" customHeight="1">
      <c r="B76" s="29"/>
      <c r="C76" s="134" t="s">
        <v>46</v>
      </c>
      <c r="D76" s="135"/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31"/>
    </row>
    <row r="77" spans="2:43" s="3" customFormat="1" ht="14.45" customHeight="1">
      <c r="B77" s="58"/>
      <c r="C77" s="26" t="s">
        <v>15</v>
      </c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60"/>
    </row>
    <row r="78" spans="2:43" s="4" customFormat="1" ht="36.950000000000003" customHeight="1">
      <c r="B78" s="61"/>
      <c r="C78" s="62" t="s">
        <v>16</v>
      </c>
      <c r="D78" s="63"/>
      <c r="E78" s="63"/>
      <c r="F78" s="63"/>
      <c r="G78" s="63"/>
      <c r="H78" s="63"/>
      <c r="I78" s="63"/>
      <c r="J78" s="63"/>
      <c r="K78" s="63"/>
      <c r="L78" s="148" t="str">
        <f>K6</f>
        <v>Sanace areálu bývalé továrny Exatherm, Železný Brod</v>
      </c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  <c r="AN78" s="149"/>
      <c r="AO78" s="149"/>
      <c r="AP78" s="63"/>
      <c r="AQ78" s="64"/>
    </row>
    <row r="79" spans="2:43" s="1" customFormat="1" ht="6.95" customHeight="1">
      <c r="B79" s="29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1"/>
    </row>
    <row r="80" spans="2:43" s="1" customFormat="1" ht="15">
      <c r="B80" s="29"/>
      <c r="C80" s="26" t="s">
        <v>19</v>
      </c>
      <c r="D80" s="30"/>
      <c r="E80" s="30"/>
      <c r="F80" s="30"/>
      <c r="G80" s="30"/>
      <c r="H80" s="30"/>
      <c r="I80" s="30"/>
      <c r="J80" s="30"/>
      <c r="K80" s="30"/>
      <c r="L80" s="65" t="str">
        <f>IF(K8="","",K8)</f>
        <v/>
      </c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26" t="s">
        <v>21</v>
      </c>
      <c r="AJ80" s="30"/>
      <c r="AK80" s="30"/>
      <c r="AL80" s="30"/>
      <c r="AM80" s="66" t="str">
        <f>IF(AN8= "","",AN8)</f>
        <v/>
      </c>
      <c r="AN80" s="30"/>
      <c r="AO80" s="30"/>
      <c r="AP80" s="30"/>
      <c r="AQ80" s="31"/>
    </row>
    <row r="81" spans="1:76" s="1" customFormat="1" ht="6.95" customHeight="1">
      <c r="B81" s="29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1"/>
    </row>
    <row r="82" spans="1:76" s="1" customFormat="1" ht="15">
      <c r="B82" s="29"/>
      <c r="C82" s="26" t="s">
        <v>24</v>
      </c>
      <c r="D82" s="30"/>
      <c r="E82" s="30"/>
      <c r="F82" s="30"/>
      <c r="G82" s="30"/>
      <c r="H82" s="30"/>
      <c r="I82" s="30"/>
      <c r="J82" s="30"/>
      <c r="K82" s="30"/>
      <c r="L82" s="59" t="str">
        <f>IF(E11= "","",E11)</f>
        <v/>
      </c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26" t="s">
        <v>26</v>
      </c>
      <c r="AJ82" s="30"/>
      <c r="AK82" s="30"/>
      <c r="AL82" s="30"/>
      <c r="AM82" s="150" t="str">
        <f>IF(E17="","",E17)</f>
        <v/>
      </c>
      <c r="AN82" s="150"/>
      <c r="AO82" s="150"/>
      <c r="AP82" s="150"/>
      <c r="AQ82" s="31"/>
      <c r="AS82" s="159" t="s">
        <v>47</v>
      </c>
      <c r="AT82" s="160"/>
      <c r="AU82" s="44"/>
      <c r="AV82" s="44"/>
      <c r="AW82" s="44"/>
      <c r="AX82" s="44"/>
      <c r="AY82" s="44"/>
      <c r="AZ82" s="44"/>
      <c r="BA82" s="44"/>
      <c r="BB82" s="44"/>
      <c r="BC82" s="44"/>
      <c r="BD82" s="45"/>
    </row>
    <row r="83" spans="1:76" s="1" customFormat="1" ht="15">
      <c r="B83" s="29"/>
      <c r="C83" s="26" t="s">
        <v>25</v>
      </c>
      <c r="D83" s="30"/>
      <c r="E83" s="30"/>
      <c r="F83" s="30"/>
      <c r="G83" s="30"/>
      <c r="H83" s="30"/>
      <c r="I83" s="30"/>
      <c r="J83" s="30"/>
      <c r="K83" s="30"/>
      <c r="L83" s="59" t="str">
        <f>IF(E14="","",E14)</f>
        <v/>
      </c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26" t="s">
        <v>28</v>
      </c>
      <c r="AJ83" s="30"/>
      <c r="AK83" s="30"/>
      <c r="AL83" s="30"/>
      <c r="AM83" s="150" t="str">
        <f>IF(E20="","",E20)</f>
        <v/>
      </c>
      <c r="AN83" s="150"/>
      <c r="AO83" s="150"/>
      <c r="AP83" s="150"/>
      <c r="AQ83" s="31"/>
      <c r="AS83" s="161"/>
      <c r="AT83" s="162"/>
      <c r="AU83" s="30"/>
      <c r="AV83" s="30"/>
      <c r="AW83" s="30"/>
      <c r="AX83" s="30"/>
      <c r="AY83" s="30"/>
      <c r="AZ83" s="30"/>
      <c r="BA83" s="30"/>
      <c r="BB83" s="30"/>
      <c r="BC83" s="30"/>
      <c r="BD83" s="67"/>
    </row>
    <row r="84" spans="1:76" s="1" customFormat="1" ht="10.9" customHeight="1">
      <c r="B84" s="29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1"/>
      <c r="AS84" s="161"/>
      <c r="AT84" s="162"/>
      <c r="AU84" s="30"/>
      <c r="AV84" s="30"/>
      <c r="AW84" s="30"/>
      <c r="AX84" s="30"/>
      <c r="AY84" s="30"/>
      <c r="AZ84" s="30"/>
      <c r="BA84" s="30"/>
      <c r="BB84" s="30"/>
      <c r="BC84" s="30"/>
      <c r="BD84" s="67"/>
    </row>
    <row r="85" spans="1:76" s="1" customFormat="1" ht="29.25" customHeight="1">
      <c r="B85" s="29"/>
      <c r="C85" s="140" t="s">
        <v>48</v>
      </c>
      <c r="D85" s="141"/>
      <c r="E85" s="141"/>
      <c r="F85" s="141"/>
      <c r="G85" s="141"/>
      <c r="H85" s="68"/>
      <c r="I85" s="142" t="s">
        <v>49</v>
      </c>
      <c r="J85" s="141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41"/>
      <c r="AE85" s="141"/>
      <c r="AF85" s="141"/>
      <c r="AG85" s="142" t="s">
        <v>50</v>
      </c>
      <c r="AH85" s="141"/>
      <c r="AI85" s="141"/>
      <c r="AJ85" s="141"/>
      <c r="AK85" s="141"/>
      <c r="AL85" s="141"/>
      <c r="AM85" s="141"/>
      <c r="AN85" s="142" t="s">
        <v>51</v>
      </c>
      <c r="AO85" s="141"/>
      <c r="AP85" s="143"/>
      <c r="AQ85" s="31"/>
      <c r="AS85" s="69" t="s">
        <v>52</v>
      </c>
      <c r="AT85" s="70" t="s">
        <v>53</v>
      </c>
      <c r="AU85" s="70" t="s">
        <v>54</v>
      </c>
      <c r="AV85" s="70" t="s">
        <v>55</v>
      </c>
      <c r="AW85" s="70" t="s">
        <v>56</v>
      </c>
      <c r="AX85" s="70" t="s">
        <v>57</v>
      </c>
      <c r="AY85" s="70" t="s">
        <v>58</v>
      </c>
      <c r="AZ85" s="70" t="s">
        <v>59</v>
      </c>
      <c r="BA85" s="70" t="s">
        <v>60</v>
      </c>
      <c r="BB85" s="70" t="s">
        <v>61</v>
      </c>
      <c r="BC85" s="70" t="s">
        <v>62</v>
      </c>
      <c r="BD85" s="71" t="s">
        <v>63</v>
      </c>
    </row>
    <row r="86" spans="1:76" s="1" customFormat="1" ht="10.9" customHeight="1">
      <c r="B86" s="29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1"/>
      <c r="AS86" s="72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5"/>
    </row>
    <row r="87" spans="1:76" s="4" customFormat="1" ht="32.450000000000003" customHeight="1">
      <c r="B87" s="61"/>
      <c r="C87" s="73" t="s">
        <v>64</v>
      </c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157">
        <f>ROUND(SUM(AG88:AG89),2)</f>
        <v>0</v>
      </c>
      <c r="AH87" s="157"/>
      <c r="AI87" s="157"/>
      <c r="AJ87" s="157"/>
      <c r="AK87" s="157"/>
      <c r="AL87" s="157"/>
      <c r="AM87" s="157"/>
      <c r="AN87" s="158">
        <f>SUM(AN88:AP89)</f>
        <v>0</v>
      </c>
      <c r="AO87" s="158"/>
      <c r="AP87" s="158"/>
      <c r="AQ87" s="64"/>
      <c r="AS87" s="75" t="e">
        <f>ROUND(SUM(AS88:AS89),2)</f>
        <v>#REF!</v>
      </c>
      <c r="AT87" s="76" t="e">
        <f>ROUND(SUM(AV87:AW87),2)</f>
        <v>#REF!</v>
      </c>
      <c r="AU87" s="77">
        <f>ROUND(SUM(AU88:AU89),5)</f>
        <v>21413.216110000001</v>
      </c>
      <c r="AV87" s="76" t="e">
        <f>ROUND(AZ87*L31,2)</f>
        <v>#REF!</v>
      </c>
      <c r="AW87" s="76" t="e">
        <f>ROUND(BA87*L32,2)</f>
        <v>#REF!</v>
      </c>
      <c r="AX87" s="76" t="e">
        <f>ROUND(BB87*L31,2)</f>
        <v>#REF!</v>
      </c>
      <c r="AY87" s="76" t="e">
        <f>ROUND(BC87*L32,2)</f>
        <v>#REF!</v>
      </c>
      <c r="AZ87" s="76" t="e">
        <f>ROUND(SUM(AZ88:AZ89),2)</f>
        <v>#REF!</v>
      </c>
      <c r="BA87" s="76" t="e">
        <f>ROUND(SUM(BA88:BA89),2)</f>
        <v>#REF!</v>
      </c>
      <c r="BB87" s="76" t="e">
        <f>ROUND(SUM(BB88:BB89),2)</f>
        <v>#REF!</v>
      </c>
      <c r="BC87" s="76" t="e">
        <f>ROUND(SUM(BC88:BC89),2)</f>
        <v>#REF!</v>
      </c>
      <c r="BD87" s="78" t="e">
        <f>ROUND(SUM(BD88:BD89),2)</f>
        <v>#REF!</v>
      </c>
      <c r="BS87" s="79" t="s">
        <v>65</v>
      </c>
      <c r="BT87" s="79" t="s">
        <v>66</v>
      </c>
      <c r="BU87" s="80" t="s">
        <v>67</v>
      </c>
      <c r="BV87" s="79" t="s">
        <v>68</v>
      </c>
      <c r="BW87" s="79" t="s">
        <v>69</v>
      </c>
      <c r="BX87" s="79" t="s">
        <v>70</v>
      </c>
    </row>
    <row r="88" spans="1:76" s="5" customFormat="1" ht="22.5" customHeight="1">
      <c r="A88" s="81" t="s">
        <v>71</v>
      </c>
      <c r="B88" s="82"/>
      <c r="C88" s="83"/>
      <c r="D88" s="151"/>
      <c r="E88" s="151"/>
      <c r="F88" s="151"/>
      <c r="G88" s="151"/>
      <c r="H88" s="151"/>
      <c r="I88" s="84"/>
      <c r="J88" s="151" t="s">
        <v>72</v>
      </c>
      <c r="K88" s="151"/>
      <c r="L88" s="151"/>
      <c r="M88" s="151"/>
      <c r="N88" s="151"/>
      <c r="O88" s="151"/>
      <c r="P88" s="151"/>
      <c r="Q88" s="151"/>
      <c r="R88" s="151"/>
      <c r="S88" s="151"/>
      <c r="T88" s="151"/>
      <c r="U88" s="151"/>
      <c r="V88" s="151"/>
      <c r="W88" s="151"/>
      <c r="X88" s="151"/>
      <c r="Y88" s="151"/>
      <c r="Z88" s="151"/>
      <c r="AA88" s="151"/>
      <c r="AB88" s="151"/>
      <c r="AC88" s="151"/>
      <c r="AD88" s="151"/>
      <c r="AE88" s="151"/>
      <c r="AF88" s="151"/>
      <c r="AG88" s="153">
        <f>'Objekty 1-3'!N14</f>
        <v>0</v>
      </c>
      <c r="AH88" s="154"/>
      <c r="AI88" s="154"/>
      <c r="AJ88" s="154"/>
      <c r="AK88" s="154"/>
      <c r="AL88" s="154"/>
      <c r="AM88" s="154"/>
      <c r="AN88" s="153">
        <f>AG88*1.21</f>
        <v>0</v>
      </c>
      <c r="AO88" s="154"/>
      <c r="AP88" s="154"/>
      <c r="AQ88" s="85"/>
      <c r="AS88" s="86" t="e">
        <f>'Objekty 1-3'!#REF!</f>
        <v>#REF!</v>
      </c>
      <c r="AT88" s="87" t="e">
        <f>ROUND(SUM(AV88:AW88),2)</f>
        <v>#REF!</v>
      </c>
      <c r="AU88" s="88">
        <f>'Objekty 1-3'!W14</f>
        <v>21268.006107000001</v>
      </c>
      <c r="AV88" s="87" t="e">
        <f>'Objekty 1-3'!#REF!</f>
        <v>#REF!</v>
      </c>
      <c r="AW88" s="87" t="e">
        <f>'Objekty 1-3'!#REF!</f>
        <v>#REF!</v>
      </c>
      <c r="AX88" s="87" t="e">
        <f>'Objekty 1-3'!#REF!</f>
        <v>#REF!</v>
      </c>
      <c r="AY88" s="87" t="e">
        <f>'Objekty 1-3'!#REF!</f>
        <v>#REF!</v>
      </c>
      <c r="AZ88" s="87" t="e">
        <f>'Objekty 1-3'!#REF!</f>
        <v>#REF!</v>
      </c>
      <c r="BA88" s="87" t="e">
        <f>'Objekty 1-3'!#REF!</f>
        <v>#REF!</v>
      </c>
      <c r="BB88" s="87" t="e">
        <f>'Objekty 1-3'!#REF!</f>
        <v>#REF!</v>
      </c>
      <c r="BC88" s="87" t="e">
        <f>'Objekty 1-3'!#REF!</f>
        <v>#REF!</v>
      </c>
      <c r="BD88" s="89" t="e">
        <f>'Objekty 1-3'!#REF!</f>
        <v>#REF!</v>
      </c>
      <c r="BT88" s="90" t="s">
        <v>18</v>
      </c>
      <c r="BV88" s="90" t="s">
        <v>68</v>
      </c>
      <c r="BW88" s="90" t="s">
        <v>73</v>
      </c>
      <c r="BX88" s="90" t="s">
        <v>69</v>
      </c>
    </row>
    <row r="89" spans="1:76" s="5" customFormat="1" ht="37.5" customHeight="1">
      <c r="A89" s="81" t="s">
        <v>71</v>
      </c>
      <c r="B89" s="82"/>
      <c r="C89" s="83"/>
      <c r="D89" s="151"/>
      <c r="E89" s="151"/>
      <c r="F89" s="151"/>
      <c r="G89" s="151"/>
      <c r="H89" s="151"/>
      <c r="I89" s="84"/>
      <c r="J89" s="151" t="s">
        <v>74</v>
      </c>
      <c r="K89" s="151"/>
      <c r="L89" s="151"/>
      <c r="M89" s="151"/>
      <c r="N89" s="151"/>
      <c r="O89" s="151"/>
      <c r="P89" s="151"/>
      <c r="Q89" s="151"/>
      <c r="R89" s="151"/>
      <c r="S89" s="151"/>
      <c r="T89" s="151"/>
      <c r="U89" s="151"/>
      <c r="V89" s="151"/>
      <c r="W89" s="151"/>
      <c r="X89" s="151"/>
      <c r="Y89" s="151"/>
      <c r="Z89" s="151"/>
      <c r="AA89" s="151"/>
      <c r="AB89" s="151"/>
      <c r="AC89" s="151"/>
      <c r="AD89" s="151"/>
      <c r="AE89" s="151"/>
      <c r="AF89" s="151"/>
      <c r="AG89" s="153">
        <f>'Objekt 4'!N14</f>
        <v>0</v>
      </c>
      <c r="AH89" s="154"/>
      <c r="AI89" s="154"/>
      <c r="AJ89" s="154"/>
      <c r="AK89" s="154"/>
      <c r="AL89" s="154"/>
      <c r="AM89" s="154"/>
      <c r="AN89" s="153">
        <f>AG89*1.21</f>
        <v>0</v>
      </c>
      <c r="AO89" s="154"/>
      <c r="AP89" s="154"/>
      <c r="AQ89" s="85"/>
      <c r="AS89" s="86" t="e">
        <f>'Objekt 4'!#REF!</f>
        <v>#REF!</v>
      </c>
      <c r="AT89" s="87" t="e">
        <f>ROUND(SUM(AV89:AW89),2)</f>
        <v>#REF!</v>
      </c>
      <c r="AU89" s="88">
        <f>'Objekt 4'!W14</f>
        <v>145.20999999999998</v>
      </c>
      <c r="AV89" s="87" t="e">
        <f>'Objekt 4'!#REF!</f>
        <v>#REF!</v>
      </c>
      <c r="AW89" s="87" t="e">
        <f>'Objekt 4'!#REF!</f>
        <v>#REF!</v>
      </c>
      <c r="AX89" s="87" t="e">
        <f>'Objekt 4'!#REF!</f>
        <v>#REF!</v>
      </c>
      <c r="AY89" s="87" t="e">
        <f>'Objekt 4'!#REF!</f>
        <v>#REF!</v>
      </c>
      <c r="AZ89" s="87" t="e">
        <f>'Objekt 4'!#REF!</f>
        <v>#REF!</v>
      </c>
      <c r="BA89" s="87" t="e">
        <f>'Objekt 4'!#REF!</f>
        <v>#REF!</v>
      </c>
      <c r="BB89" s="87" t="e">
        <f>'Objekt 4'!#REF!</f>
        <v>#REF!</v>
      </c>
      <c r="BC89" s="87" t="e">
        <f>'Objekt 4'!#REF!</f>
        <v>#REF!</v>
      </c>
      <c r="BD89" s="89" t="e">
        <f>'Objekt 4'!#REF!</f>
        <v>#REF!</v>
      </c>
      <c r="BT89" s="90" t="s">
        <v>18</v>
      </c>
      <c r="BV89" s="90" t="s">
        <v>68</v>
      </c>
      <c r="BW89" s="90" t="s">
        <v>75</v>
      </c>
      <c r="BX89" s="90" t="s">
        <v>69</v>
      </c>
    </row>
    <row r="90" spans="1:76">
      <c r="B90" s="19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0"/>
    </row>
    <row r="91" spans="1:76" s="1" customFormat="1" ht="30" customHeight="1">
      <c r="B91" s="29"/>
      <c r="C91" s="73" t="s">
        <v>76</v>
      </c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158">
        <v>0</v>
      </c>
      <c r="AH91" s="158"/>
      <c r="AI91" s="158"/>
      <c r="AJ91" s="158"/>
      <c r="AK91" s="158"/>
      <c r="AL91" s="158"/>
      <c r="AM91" s="158"/>
      <c r="AN91" s="158">
        <v>0</v>
      </c>
      <c r="AO91" s="158"/>
      <c r="AP91" s="158"/>
      <c r="AQ91" s="31"/>
      <c r="AS91" s="69" t="s">
        <v>77</v>
      </c>
      <c r="AT91" s="70" t="s">
        <v>78</v>
      </c>
      <c r="AU91" s="70" t="s">
        <v>32</v>
      </c>
      <c r="AV91" s="71" t="s">
        <v>53</v>
      </c>
    </row>
    <row r="92" spans="1:76" s="1" customFormat="1" ht="10.9" customHeight="1">
      <c r="B92" s="29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1"/>
      <c r="AS92" s="91"/>
      <c r="AT92" s="49"/>
      <c r="AU92" s="49"/>
      <c r="AV92" s="51"/>
    </row>
    <row r="93" spans="1:76" s="1" customFormat="1" ht="30" customHeight="1">
      <c r="B93" s="29"/>
      <c r="C93" s="92" t="s">
        <v>79</v>
      </c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152">
        <f>ROUND(AG87+AG91,2)</f>
        <v>0</v>
      </c>
      <c r="AH93" s="152"/>
      <c r="AI93" s="152"/>
      <c r="AJ93" s="152"/>
      <c r="AK93" s="152"/>
      <c r="AL93" s="152"/>
      <c r="AM93" s="152"/>
      <c r="AN93" s="152">
        <f>AN87+AN91</f>
        <v>0</v>
      </c>
      <c r="AO93" s="152"/>
      <c r="AP93" s="152"/>
      <c r="AQ93" s="31"/>
    </row>
    <row r="94" spans="1:76" s="1" customFormat="1" ht="6.95" customHeight="1">
      <c r="B94" s="52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4"/>
    </row>
  </sheetData>
  <mergeCells count="49">
    <mergeCell ref="AR2:BE2"/>
    <mergeCell ref="AG87:AM87"/>
    <mergeCell ref="AN87:AP87"/>
    <mergeCell ref="AG91:AM91"/>
    <mergeCell ref="AN91:AP91"/>
    <mergeCell ref="AN88:AP88"/>
    <mergeCell ref="AG88:AM88"/>
    <mergeCell ref="AS82:AT84"/>
    <mergeCell ref="AM83:AP83"/>
    <mergeCell ref="AK26:AO26"/>
    <mergeCell ref="AK27:AO27"/>
    <mergeCell ref="AK29:AO29"/>
    <mergeCell ref="D88:H88"/>
    <mergeCell ref="J88:AF88"/>
    <mergeCell ref="AG93:AM93"/>
    <mergeCell ref="AN93:AP93"/>
    <mergeCell ref="AN89:AP89"/>
    <mergeCell ref="AG89:AM89"/>
    <mergeCell ref="D89:H89"/>
    <mergeCell ref="J89:AF89"/>
    <mergeCell ref="C85:G85"/>
    <mergeCell ref="I85:AF85"/>
    <mergeCell ref="AG85:AM85"/>
    <mergeCell ref="AN85:AP85"/>
    <mergeCell ref="X37:AB37"/>
    <mergeCell ref="AK37:AO37"/>
    <mergeCell ref="C76:AP76"/>
    <mergeCell ref="L78:AO78"/>
    <mergeCell ref="AM82:AP82"/>
    <mergeCell ref="L34:O34"/>
    <mergeCell ref="W34:AE34"/>
    <mergeCell ref="AK34:AO34"/>
    <mergeCell ref="L35:O35"/>
    <mergeCell ref="W35:AE35"/>
    <mergeCell ref="AK35:AO35"/>
    <mergeCell ref="L32:O32"/>
    <mergeCell ref="W32:AE32"/>
    <mergeCell ref="AK32:AO32"/>
    <mergeCell ref="L33:O33"/>
    <mergeCell ref="W33:AE33"/>
    <mergeCell ref="AK33:AO33"/>
    <mergeCell ref="L31:O31"/>
    <mergeCell ref="W31:AE31"/>
    <mergeCell ref="AK31:AO31"/>
    <mergeCell ref="C2:AP2"/>
    <mergeCell ref="C4:AP4"/>
    <mergeCell ref="K5:AO5"/>
    <mergeCell ref="K6:AO6"/>
    <mergeCell ref="E23:AN23"/>
  </mergeCells>
  <hyperlinks>
    <hyperlink ref="K1:S1" location="C2" display="1) Souhrnný list stavby"/>
    <hyperlink ref="W1:AF1" location="C87" display="2) Rekapitulace objektů"/>
    <hyperlink ref="A88" location="'FABDEM - DEMOLICE OBJEKTŮ...'!C2" display="/"/>
    <hyperlink ref="A89" location="'FABDEM4 - DEMOLICE OBJEKT...'!C2" display="/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69"/>
  <sheetViews>
    <sheetView showGridLines="0" view="pageBreakPreview" zoomScale="80" zoomScaleNormal="100" zoomScaleSheetLayoutView="80" workbookViewId="0">
      <selection activeCell="C3" sqref="C3:Q3"/>
    </sheetView>
  </sheetViews>
  <sheetFormatPr defaultRowHeight="13.5"/>
  <cols>
    <col min="1" max="1" width="2.5" customWidth="1"/>
    <col min="2" max="2" width="1.6640625" customWidth="1"/>
    <col min="3" max="3" width="4.1640625" customWidth="1"/>
    <col min="4" max="4" width="4.33203125" customWidth="1"/>
    <col min="5" max="5" width="12.6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63" s="1" customFormat="1" ht="6.95" customHeight="1">
      <c r="B2" s="55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7"/>
    </row>
    <row r="3" spans="2:63" s="1" customFormat="1" ht="36.950000000000003" customHeight="1">
      <c r="B3" s="29"/>
      <c r="C3" s="134" t="s">
        <v>96</v>
      </c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31"/>
    </row>
    <row r="4" spans="2:63" s="1" customFormat="1" ht="6.95" customHeight="1"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1"/>
    </row>
    <row r="5" spans="2:63" s="1" customFormat="1" ht="30" customHeight="1">
      <c r="B5" s="29"/>
      <c r="C5" s="26" t="s">
        <v>16</v>
      </c>
      <c r="D5" s="30"/>
      <c r="E5" s="30"/>
      <c r="F5" s="167" t="s">
        <v>291</v>
      </c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30"/>
      <c r="R5" s="31"/>
    </row>
    <row r="6" spans="2:63" s="1" customFormat="1" ht="36.950000000000003" customHeight="1">
      <c r="B6" s="29"/>
      <c r="C6" s="62" t="s">
        <v>81</v>
      </c>
      <c r="D6" s="30"/>
      <c r="E6" s="30"/>
      <c r="F6" s="148" t="s">
        <v>72</v>
      </c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30"/>
      <c r="R6" s="31"/>
    </row>
    <row r="7" spans="2:63" s="1" customFormat="1" ht="6.95" customHeight="1">
      <c r="B7" s="29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1"/>
    </row>
    <row r="8" spans="2:63" s="1" customFormat="1" ht="18" customHeight="1">
      <c r="B8" s="29"/>
      <c r="C8" s="26" t="s">
        <v>19</v>
      </c>
      <c r="D8" s="30"/>
      <c r="E8" s="30"/>
      <c r="F8" s="24" t="s">
        <v>20</v>
      </c>
      <c r="G8" s="30"/>
      <c r="H8" s="30"/>
      <c r="I8" s="30"/>
      <c r="J8" s="30"/>
      <c r="K8" s="26" t="s">
        <v>21</v>
      </c>
      <c r="L8" s="30"/>
      <c r="M8" s="169"/>
      <c r="N8" s="169"/>
      <c r="O8" s="169"/>
      <c r="P8" s="169"/>
      <c r="Q8" s="30"/>
      <c r="R8" s="31"/>
    </row>
    <row r="9" spans="2:63" s="1" customFormat="1" ht="6.95" customHeight="1">
      <c r="B9" s="29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1"/>
    </row>
    <row r="10" spans="2:63" s="1" customFormat="1" ht="15">
      <c r="B10" s="29"/>
      <c r="C10" s="26" t="s">
        <v>24</v>
      </c>
      <c r="D10" s="30"/>
      <c r="E10" s="30"/>
      <c r="F10" s="24" t="s">
        <v>5</v>
      </c>
      <c r="G10" s="30"/>
      <c r="H10" s="30"/>
      <c r="I10" s="30"/>
      <c r="J10" s="30"/>
      <c r="K10" s="26" t="s">
        <v>26</v>
      </c>
      <c r="L10" s="30"/>
      <c r="M10" s="136" t="s">
        <v>5</v>
      </c>
      <c r="N10" s="136"/>
      <c r="O10" s="136"/>
      <c r="P10" s="136"/>
      <c r="Q10" s="136"/>
      <c r="R10" s="31"/>
    </row>
    <row r="11" spans="2:63" s="1" customFormat="1" ht="14.45" customHeight="1">
      <c r="B11" s="29"/>
      <c r="C11" s="26" t="s">
        <v>25</v>
      </c>
      <c r="D11" s="30"/>
      <c r="E11" s="30"/>
      <c r="F11" s="24" t="s">
        <v>5</v>
      </c>
      <c r="G11" s="30"/>
      <c r="H11" s="30"/>
      <c r="I11" s="30"/>
      <c r="J11" s="30"/>
      <c r="K11" s="26" t="s">
        <v>28</v>
      </c>
      <c r="L11" s="30"/>
      <c r="M11" s="136" t="s">
        <v>5</v>
      </c>
      <c r="N11" s="136"/>
      <c r="O11" s="136"/>
      <c r="P11" s="136"/>
      <c r="Q11" s="136"/>
      <c r="R11" s="31"/>
    </row>
    <row r="12" spans="2:63" s="1" customFormat="1" ht="10.35" customHeight="1">
      <c r="B12" s="29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1"/>
    </row>
    <row r="13" spans="2:63" s="6" customFormat="1" ht="29.25" customHeight="1">
      <c r="B13" s="94"/>
      <c r="C13" s="95" t="s">
        <v>97</v>
      </c>
      <c r="D13" s="96" t="s">
        <v>98</v>
      </c>
      <c r="E13" s="96" t="s">
        <v>48</v>
      </c>
      <c r="F13" s="170" t="s">
        <v>99</v>
      </c>
      <c r="G13" s="170"/>
      <c r="H13" s="170"/>
      <c r="I13" s="170"/>
      <c r="J13" s="96" t="s">
        <v>100</v>
      </c>
      <c r="K13" s="96" t="s">
        <v>101</v>
      </c>
      <c r="L13" s="171" t="s">
        <v>102</v>
      </c>
      <c r="M13" s="171"/>
      <c r="N13" s="170" t="s">
        <v>83</v>
      </c>
      <c r="O13" s="170"/>
      <c r="P13" s="170"/>
      <c r="Q13" s="172"/>
      <c r="R13" s="97"/>
      <c r="T13" s="69" t="s">
        <v>103</v>
      </c>
      <c r="U13" s="70" t="s">
        <v>32</v>
      </c>
      <c r="V13" s="70" t="s">
        <v>104</v>
      </c>
      <c r="W13" s="70" t="s">
        <v>105</v>
      </c>
      <c r="X13" s="70" t="s">
        <v>106</v>
      </c>
      <c r="Y13" s="70" t="s">
        <v>107</v>
      </c>
      <c r="Z13" s="70" t="s">
        <v>108</v>
      </c>
      <c r="AA13" s="71" t="s">
        <v>109</v>
      </c>
    </row>
    <row r="14" spans="2:63" s="1" customFormat="1" ht="29.25" customHeight="1">
      <c r="B14" s="29"/>
      <c r="C14" s="73" t="s">
        <v>82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175">
        <f>BK14</f>
        <v>0</v>
      </c>
      <c r="O14" s="176"/>
      <c r="P14" s="176"/>
      <c r="Q14" s="176"/>
      <c r="R14" s="31"/>
      <c r="T14" s="72"/>
      <c r="U14" s="44"/>
      <c r="V14" s="44"/>
      <c r="W14" s="98">
        <f>W15+W54</f>
        <v>21268.006107000001</v>
      </c>
      <c r="X14" s="44"/>
      <c r="Y14" s="98">
        <f>Y15+Y54</f>
        <v>0.18576999999999999</v>
      </c>
      <c r="Z14" s="44"/>
      <c r="AA14" s="99">
        <f>AA15+AA54</f>
        <v>4364.9345089999997</v>
      </c>
      <c r="AT14" s="15" t="s">
        <v>65</v>
      </c>
      <c r="AU14" s="15" t="s">
        <v>84</v>
      </c>
      <c r="BK14" s="100">
        <f>BK15+BK54</f>
        <v>0</v>
      </c>
    </row>
    <row r="15" spans="2:63" s="7" customFormat="1" ht="37.35" customHeight="1">
      <c r="B15" s="101"/>
      <c r="C15" s="102"/>
      <c r="D15" s="103" t="s">
        <v>85</v>
      </c>
      <c r="E15" s="103"/>
      <c r="F15" s="103"/>
      <c r="G15" s="103"/>
      <c r="H15" s="103"/>
      <c r="I15" s="103"/>
      <c r="J15" s="103"/>
      <c r="K15" s="103"/>
      <c r="L15" s="103"/>
      <c r="M15" s="103"/>
      <c r="N15" s="177">
        <f>BK15</f>
        <v>0</v>
      </c>
      <c r="O15" s="178"/>
      <c r="P15" s="178"/>
      <c r="Q15" s="178"/>
      <c r="R15" s="104"/>
      <c r="T15" s="105"/>
      <c r="U15" s="102"/>
      <c r="V15" s="102"/>
      <c r="W15" s="106">
        <f>W16+W20+W39</f>
        <v>20443.728607000001</v>
      </c>
      <c r="X15" s="102"/>
      <c r="Y15" s="106">
        <f>Y16+Y20+Y39</f>
        <v>0.18576999999999999</v>
      </c>
      <c r="Z15" s="102"/>
      <c r="AA15" s="107">
        <f>AA16+AA20+AA39</f>
        <v>4308.4667499999996</v>
      </c>
      <c r="AR15" s="108" t="s">
        <v>18</v>
      </c>
      <c r="AT15" s="109" t="s">
        <v>65</v>
      </c>
      <c r="AU15" s="109" t="s">
        <v>66</v>
      </c>
      <c r="AY15" s="108" t="s">
        <v>110</v>
      </c>
      <c r="BK15" s="110">
        <f>BK16+BK20+BK39</f>
        <v>0</v>
      </c>
    </row>
    <row r="16" spans="2:63" s="7" customFormat="1" ht="19.899999999999999" customHeight="1">
      <c r="B16" s="101"/>
      <c r="C16" s="102"/>
      <c r="D16" s="111" t="s">
        <v>86</v>
      </c>
      <c r="E16" s="111"/>
      <c r="F16" s="111"/>
      <c r="G16" s="111"/>
      <c r="H16" s="111"/>
      <c r="I16" s="111"/>
      <c r="J16" s="111"/>
      <c r="K16" s="111"/>
      <c r="L16" s="111"/>
      <c r="M16" s="111"/>
      <c r="N16" s="179">
        <f>BK16</f>
        <v>0</v>
      </c>
      <c r="O16" s="180"/>
      <c r="P16" s="180"/>
      <c r="Q16" s="180"/>
      <c r="R16" s="104"/>
      <c r="T16" s="105"/>
      <c r="U16" s="102"/>
      <c r="V16" s="102"/>
      <c r="W16" s="106">
        <f>SUM(W17:W19)</f>
        <v>1070.357</v>
      </c>
      <c r="X16" s="102"/>
      <c r="Y16" s="106">
        <f>SUM(Y17:Y19)</f>
        <v>0.18576999999999999</v>
      </c>
      <c r="Z16" s="102"/>
      <c r="AA16" s="107">
        <f>SUM(AA17:AA19)</f>
        <v>713.81899999999996</v>
      </c>
      <c r="AR16" s="108" t="s">
        <v>18</v>
      </c>
      <c r="AT16" s="109" t="s">
        <v>65</v>
      </c>
      <c r="AU16" s="109" t="s">
        <v>18</v>
      </c>
      <c r="AY16" s="108" t="s">
        <v>110</v>
      </c>
      <c r="BK16" s="110">
        <f>SUM(BK17:BK19)</f>
        <v>0</v>
      </c>
    </row>
    <row r="17" spans="2:65" s="1" customFormat="1" ht="31.5" customHeight="1">
      <c r="B17" s="112"/>
      <c r="C17" s="113" t="s">
        <v>18</v>
      </c>
      <c r="D17" s="113" t="s">
        <v>111</v>
      </c>
      <c r="E17" s="114" t="s">
        <v>112</v>
      </c>
      <c r="F17" s="173" t="s">
        <v>113</v>
      </c>
      <c r="G17" s="173"/>
      <c r="H17" s="173"/>
      <c r="I17" s="173"/>
      <c r="J17" s="115" t="s">
        <v>114</v>
      </c>
      <c r="K17" s="116">
        <v>1458</v>
      </c>
      <c r="L17" s="174"/>
      <c r="M17" s="174"/>
      <c r="N17" s="174">
        <f>ROUND(L17*K17,2)</f>
        <v>0</v>
      </c>
      <c r="O17" s="174"/>
      <c r="P17" s="174"/>
      <c r="Q17" s="174"/>
      <c r="R17" s="117"/>
      <c r="T17" s="118" t="s">
        <v>5</v>
      </c>
      <c r="U17" s="37" t="s">
        <v>33</v>
      </c>
      <c r="V17" s="119">
        <v>0.69499999999999995</v>
      </c>
      <c r="W17" s="119">
        <f>V17*K17</f>
        <v>1013.31</v>
      </c>
      <c r="X17" s="119">
        <v>0</v>
      </c>
      <c r="Y17" s="119">
        <f>X17*K17</f>
        <v>0</v>
      </c>
      <c r="Z17" s="119">
        <v>0.23499999999999999</v>
      </c>
      <c r="AA17" s="120">
        <f>Z17*K17</f>
        <v>342.63</v>
      </c>
      <c r="AR17" s="15" t="s">
        <v>115</v>
      </c>
      <c r="AT17" s="15" t="s">
        <v>111</v>
      </c>
      <c r="AU17" s="15" t="s">
        <v>80</v>
      </c>
      <c r="AY17" s="15" t="s">
        <v>110</v>
      </c>
      <c r="BE17" s="121">
        <f>IF(U17="základní",N17,0)</f>
        <v>0</v>
      </c>
      <c r="BF17" s="121">
        <f>IF(U17="snížená",N17,0)</f>
        <v>0</v>
      </c>
      <c r="BG17" s="121">
        <f>IF(U17="zákl. přenesená",N17,0)</f>
        <v>0</v>
      </c>
      <c r="BH17" s="121">
        <f>IF(U17="sníž. přenesená",N17,0)</f>
        <v>0</v>
      </c>
      <c r="BI17" s="121">
        <f>IF(U17="nulová",N17,0)</f>
        <v>0</v>
      </c>
      <c r="BJ17" s="15" t="s">
        <v>18</v>
      </c>
      <c r="BK17" s="121">
        <f>ROUND(L17*K17,2)</f>
        <v>0</v>
      </c>
      <c r="BL17" s="15" t="s">
        <v>115</v>
      </c>
      <c r="BM17" s="15" t="s">
        <v>116</v>
      </c>
    </row>
    <row r="18" spans="2:65" s="1" customFormat="1" ht="31.5" customHeight="1">
      <c r="B18" s="112"/>
      <c r="C18" s="113" t="s">
        <v>80</v>
      </c>
      <c r="D18" s="113" t="s">
        <v>111</v>
      </c>
      <c r="E18" s="114" t="s">
        <v>117</v>
      </c>
      <c r="F18" s="173" t="s">
        <v>118</v>
      </c>
      <c r="G18" s="173"/>
      <c r="H18" s="173"/>
      <c r="I18" s="173"/>
      <c r="J18" s="115" t="s">
        <v>114</v>
      </c>
      <c r="K18" s="116">
        <v>29</v>
      </c>
      <c r="L18" s="174"/>
      <c r="M18" s="174"/>
      <c r="N18" s="174">
        <f>ROUND(L18*K18,2)</f>
        <v>0</v>
      </c>
      <c r="O18" s="174"/>
      <c r="P18" s="174"/>
      <c r="Q18" s="174"/>
      <c r="R18" s="117"/>
      <c r="T18" s="118" t="s">
        <v>5</v>
      </c>
      <c r="U18" s="37" t="s">
        <v>33</v>
      </c>
      <c r="V18" s="119">
        <v>1.228</v>
      </c>
      <c r="W18" s="119">
        <f>V18*K18</f>
        <v>35.612000000000002</v>
      </c>
      <c r="X18" s="119">
        <v>0</v>
      </c>
      <c r="Y18" s="119">
        <f>X18*K18</f>
        <v>0</v>
      </c>
      <c r="Z18" s="119">
        <v>0.185</v>
      </c>
      <c r="AA18" s="120">
        <f>Z18*K18</f>
        <v>5.3650000000000002</v>
      </c>
      <c r="AR18" s="15" t="s">
        <v>115</v>
      </c>
      <c r="AT18" s="15" t="s">
        <v>111</v>
      </c>
      <c r="AU18" s="15" t="s">
        <v>80</v>
      </c>
      <c r="AY18" s="15" t="s">
        <v>110</v>
      </c>
      <c r="BE18" s="121">
        <f>IF(U18="základní",N18,0)</f>
        <v>0</v>
      </c>
      <c r="BF18" s="121">
        <f>IF(U18="snížená",N18,0)</f>
        <v>0</v>
      </c>
      <c r="BG18" s="121">
        <f>IF(U18="zákl. přenesená",N18,0)</f>
        <v>0</v>
      </c>
      <c r="BH18" s="121">
        <f>IF(U18="sníž. přenesená",N18,0)</f>
        <v>0</v>
      </c>
      <c r="BI18" s="121">
        <f>IF(U18="nulová",N18,0)</f>
        <v>0</v>
      </c>
      <c r="BJ18" s="15" t="s">
        <v>18</v>
      </c>
      <c r="BK18" s="121">
        <f>ROUND(L18*K18,2)</f>
        <v>0</v>
      </c>
      <c r="BL18" s="15" t="s">
        <v>115</v>
      </c>
      <c r="BM18" s="15" t="s">
        <v>119</v>
      </c>
    </row>
    <row r="19" spans="2:65" s="1" customFormat="1" ht="44.25" customHeight="1">
      <c r="B19" s="112"/>
      <c r="C19" s="113" t="s">
        <v>120</v>
      </c>
      <c r="D19" s="113" t="s">
        <v>111</v>
      </c>
      <c r="E19" s="114" t="s">
        <v>121</v>
      </c>
      <c r="F19" s="173" t="s">
        <v>122</v>
      </c>
      <c r="G19" s="173"/>
      <c r="H19" s="173"/>
      <c r="I19" s="173"/>
      <c r="J19" s="115" t="s">
        <v>114</v>
      </c>
      <c r="K19" s="116">
        <v>1429</v>
      </c>
      <c r="L19" s="174"/>
      <c r="M19" s="174"/>
      <c r="N19" s="174">
        <f>ROUND(L19*K19,2)</f>
        <v>0</v>
      </c>
      <c r="O19" s="174"/>
      <c r="P19" s="174"/>
      <c r="Q19" s="174"/>
      <c r="R19" s="117"/>
      <c r="T19" s="118" t="s">
        <v>5</v>
      </c>
      <c r="U19" s="37" t="s">
        <v>33</v>
      </c>
      <c r="V19" s="119">
        <v>1.4999999999999999E-2</v>
      </c>
      <c r="W19" s="119">
        <f>V19*K19</f>
        <v>21.434999999999999</v>
      </c>
      <c r="X19" s="119">
        <v>1.2999999999999999E-4</v>
      </c>
      <c r="Y19" s="119">
        <f>X19*K19</f>
        <v>0.18576999999999999</v>
      </c>
      <c r="Z19" s="119">
        <v>0.25600000000000001</v>
      </c>
      <c r="AA19" s="120">
        <f>Z19*K19</f>
        <v>365.82400000000001</v>
      </c>
      <c r="AR19" s="15" t="s">
        <v>115</v>
      </c>
      <c r="AT19" s="15" t="s">
        <v>111</v>
      </c>
      <c r="AU19" s="15" t="s">
        <v>80</v>
      </c>
      <c r="AY19" s="15" t="s">
        <v>110</v>
      </c>
      <c r="BE19" s="121">
        <f>IF(U19="základní",N19,0)</f>
        <v>0</v>
      </c>
      <c r="BF19" s="121">
        <f>IF(U19="snížená",N19,0)</f>
        <v>0</v>
      </c>
      <c r="BG19" s="121">
        <f>IF(U19="zákl. přenesená",N19,0)</f>
        <v>0</v>
      </c>
      <c r="BH19" s="121">
        <f>IF(U19="sníž. přenesená",N19,0)</f>
        <v>0</v>
      </c>
      <c r="BI19" s="121">
        <f>IF(U19="nulová",N19,0)</f>
        <v>0</v>
      </c>
      <c r="BJ19" s="15" t="s">
        <v>18</v>
      </c>
      <c r="BK19" s="121">
        <f>ROUND(L19*K19,2)</f>
        <v>0</v>
      </c>
      <c r="BL19" s="15" t="s">
        <v>115</v>
      </c>
      <c r="BM19" s="15" t="s">
        <v>123</v>
      </c>
    </row>
    <row r="20" spans="2:65" s="7" customFormat="1" ht="29.85" customHeight="1">
      <c r="B20" s="101"/>
      <c r="C20" s="102"/>
      <c r="D20" s="111" t="s">
        <v>87</v>
      </c>
      <c r="E20" s="111"/>
      <c r="F20" s="111"/>
      <c r="G20" s="111"/>
      <c r="H20" s="111"/>
      <c r="I20" s="111"/>
      <c r="J20" s="111"/>
      <c r="K20" s="111"/>
      <c r="L20" s="111"/>
      <c r="M20" s="111"/>
      <c r="N20" s="181">
        <f>BK20</f>
        <v>0</v>
      </c>
      <c r="O20" s="182"/>
      <c r="P20" s="182"/>
      <c r="Q20" s="182"/>
      <c r="R20" s="104"/>
      <c r="T20" s="105"/>
      <c r="U20" s="102"/>
      <c r="V20" s="102"/>
      <c r="W20" s="106">
        <f>SUM(W21:W38)</f>
        <v>8063.825022</v>
      </c>
      <c r="X20" s="102"/>
      <c r="Y20" s="106">
        <f>SUM(Y21:Y38)</f>
        <v>0</v>
      </c>
      <c r="Z20" s="102"/>
      <c r="AA20" s="107">
        <f>SUM(AA21:AA38)</f>
        <v>3594.6477500000001</v>
      </c>
      <c r="AR20" s="108" t="s">
        <v>18</v>
      </c>
      <c r="AT20" s="109" t="s">
        <v>65</v>
      </c>
      <c r="AU20" s="109" t="s">
        <v>18</v>
      </c>
      <c r="AY20" s="108" t="s">
        <v>110</v>
      </c>
      <c r="BK20" s="110">
        <f>SUM(BK21:BK38)</f>
        <v>0</v>
      </c>
    </row>
    <row r="21" spans="2:65" s="1" customFormat="1" ht="22.5" customHeight="1">
      <c r="B21" s="112"/>
      <c r="C21" s="113" t="s">
        <v>115</v>
      </c>
      <c r="D21" s="113" t="s">
        <v>111</v>
      </c>
      <c r="E21" s="114" t="s">
        <v>124</v>
      </c>
      <c r="F21" s="173" t="s">
        <v>125</v>
      </c>
      <c r="G21" s="173"/>
      <c r="H21" s="173"/>
      <c r="I21" s="173"/>
      <c r="J21" s="115" t="s">
        <v>126</v>
      </c>
      <c r="K21" s="116">
        <v>256</v>
      </c>
      <c r="L21" s="174"/>
      <c r="M21" s="174"/>
      <c r="N21" s="174">
        <f t="shared" ref="N21:N38" si="0">ROUND(L21*K21,2)</f>
        <v>0</v>
      </c>
      <c r="O21" s="174"/>
      <c r="P21" s="174"/>
      <c r="Q21" s="174"/>
      <c r="R21" s="117"/>
      <c r="T21" s="118" t="s">
        <v>5</v>
      </c>
      <c r="U21" s="37" t="s">
        <v>33</v>
      </c>
      <c r="V21" s="119">
        <v>6.4359999999999999</v>
      </c>
      <c r="W21" s="119">
        <f t="shared" ref="W21:W38" si="1">V21*K21</f>
        <v>1647.616</v>
      </c>
      <c r="X21" s="119">
        <v>0</v>
      </c>
      <c r="Y21" s="119">
        <f t="shared" ref="Y21:Y38" si="2">X21*K21</f>
        <v>0</v>
      </c>
      <c r="Z21" s="119">
        <v>2</v>
      </c>
      <c r="AA21" s="120">
        <f t="shared" ref="AA21:AA38" si="3">Z21*K21</f>
        <v>512</v>
      </c>
      <c r="AR21" s="15" t="s">
        <v>115</v>
      </c>
      <c r="AT21" s="15" t="s">
        <v>111</v>
      </c>
      <c r="AU21" s="15" t="s">
        <v>80</v>
      </c>
      <c r="AY21" s="15" t="s">
        <v>110</v>
      </c>
      <c r="BE21" s="121">
        <f t="shared" ref="BE21:BE38" si="4">IF(U21="základní",N21,0)</f>
        <v>0</v>
      </c>
      <c r="BF21" s="121">
        <f t="shared" ref="BF21:BF38" si="5">IF(U21="snížená",N21,0)</f>
        <v>0</v>
      </c>
      <c r="BG21" s="121">
        <f t="shared" ref="BG21:BG38" si="6">IF(U21="zákl. přenesená",N21,0)</f>
        <v>0</v>
      </c>
      <c r="BH21" s="121">
        <f t="shared" ref="BH21:BH38" si="7">IF(U21="sníž. přenesená",N21,0)</f>
        <v>0</v>
      </c>
      <c r="BI21" s="121">
        <f t="shared" ref="BI21:BI38" si="8">IF(U21="nulová",N21,0)</f>
        <v>0</v>
      </c>
      <c r="BJ21" s="15" t="s">
        <v>18</v>
      </c>
      <c r="BK21" s="121">
        <f t="shared" ref="BK21:BK38" si="9">ROUND(L21*K21,2)</f>
        <v>0</v>
      </c>
      <c r="BL21" s="15" t="s">
        <v>115</v>
      </c>
      <c r="BM21" s="15" t="s">
        <v>127</v>
      </c>
    </row>
    <row r="22" spans="2:65" s="1" customFormat="1" ht="31.5" customHeight="1">
      <c r="B22" s="112"/>
      <c r="C22" s="113" t="s">
        <v>128</v>
      </c>
      <c r="D22" s="113" t="s">
        <v>111</v>
      </c>
      <c r="E22" s="114" t="s">
        <v>129</v>
      </c>
      <c r="F22" s="173" t="s">
        <v>130</v>
      </c>
      <c r="G22" s="173"/>
      <c r="H22" s="173"/>
      <c r="I22" s="173"/>
      <c r="J22" s="115" t="s">
        <v>114</v>
      </c>
      <c r="K22" s="116">
        <v>555.57000000000005</v>
      </c>
      <c r="L22" s="174"/>
      <c r="M22" s="174"/>
      <c r="N22" s="174">
        <f t="shared" si="0"/>
        <v>0</v>
      </c>
      <c r="O22" s="174"/>
      <c r="P22" s="174"/>
      <c r="Q22" s="174"/>
      <c r="R22" s="117"/>
      <c r="T22" s="118" t="s">
        <v>5</v>
      </c>
      <c r="U22" s="37" t="s">
        <v>33</v>
      </c>
      <c r="V22" s="119">
        <v>0.28399999999999997</v>
      </c>
      <c r="W22" s="119">
        <f t="shared" si="1"/>
        <v>157.78188</v>
      </c>
      <c r="X22" s="119">
        <v>0</v>
      </c>
      <c r="Y22" s="119">
        <f t="shared" si="2"/>
        <v>0</v>
      </c>
      <c r="Z22" s="119">
        <v>0.26100000000000001</v>
      </c>
      <c r="AA22" s="120">
        <f t="shared" si="3"/>
        <v>145.00377000000003</v>
      </c>
      <c r="AR22" s="15" t="s">
        <v>115</v>
      </c>
      <c r="AT22" s="15" t="s">
        <v>111</v>
      </c>
      <c r="AU22" s="15" t="s">
        <v>80</v>
      </c>
      <c r="AY22" s="15" t="s">
        <v>110</v>
      </c>
      <c r="BE22" s="121">
        <f t="shared" si="4"/>
        <v>0</v>
      </c>
      <c r="BF22" s="121">
        <f t="shared" si="5"/>
        <v>0</v>
      </c>
      <c r="BG22" s="121">
        <f t="shared" si="6"/>
        <v>0</v>
      </c>
      <c r="BH22" s="121">
        <f t="shared" si="7"/>
        <v>0</v>
      </c>
      <c r="BI22" s="121">
        <f t="shared" si="8"/>
        <v>0</v>
      </c>
      <c r="BJ22" s="15" t="s">
        <v>18</v>
      </c>
      <c r="BK22" s="121">
        <f t="shared" si="9"/>
        <v>0</v>
      </c>
      <c r="BL22" s="15" t="s">
        <v>115</v>
      </c>
      <c r="BM22" s="15" t="s">
        <v>131</v>
      </c>
    </row>
    <row r="23" spans="2:65" s="1" customFormat="1" ht="31.5" customHeight="1">
      <c r="B23" s="112"/>
      <c r="C23" s="113" t="s">
        <v>132</v>
      </c>
      <c r="D23" s="113" t="s">
        <v>111</v>
      </c>
      <c r="E23" s="114" t="s">
        <v>133</v>
      </c>
      <c r="F23" s="173" t="s">
        <v>134</v>
      </c>
      <c r="G23" s="173"/>
      <c r="H23" s="173"/>
      <c r="I23" s="173"/>
      <c r="J23" s="115" t="s">
        <v>126</v>
      </c>
      <c r="K23" s="116">
        <v>803.85500000000002</v>
      </c>
      <c r="L23" s="174"/>
      <c r="M23" s="174"/>
      <c r="N23" s="174">
        <f t="shared" si="0"/>
        <v>0</v>
      </c>
      <c r="O23" s="174"/>
      <c r="P23" s="174"/>
      <c r="Q23" s="174"/>
      <c r="R23" s="117"/>
      <c r="T23" s="118" t="s">
        <v>5</v>
      </c>
      <c r="U23" s="37" t="s">
        <v>33</v>
      </c>
      <c r="V23" s="119">
        <v>1.52</v>
      </c>
      <c r="W23" s="119">
        <f t="shared" si="1"/>
        <v>1221.8596</v>
      </c>
      <c r="X23" s="119">
        <v>0</v>
      </c>
      <c r="Y23" s="119">
        <f t="shared" si="2"/>
        <v>0</v>
      </c>
      <c r="Z23" s="119">
        <v>1.8</v>
      </c>
      <c r="AA23" s="120">
        <f t="shared" si="3"/>
        <v>1446.9390000000001</v>
      </c>
      <c r="AR23" s="15" t="s">
        <v>115</v>
      </c>
      <c r="AT23" s="15" t="s">
        <v>111</v>
      </c>
      <c r="AU23" s="15" t="s">
        <v>80</v>
      </c>
      <c r="AY23" s="15" t="s">
        <v>110</v>
      </c>
      <c r="BE23" s="121">
        <f t="shared" si="4"/>
        <v>0</v>
      </c>
      <c r="BF23" s="121">
        <f t="shared" si="5"/>
        <v>0</v>
      </c>
      <c r="BG23" s="121">
        <f t="shared" si="6"/>
        <v>0</v>
      </c>
      <c r="BH23" s="121">
        <f t="shared" si="7"/>
        <v>0</v>
      </c>
      <c r="BI23" s="121">
        <f t="shared" si="8"/>
        <v>0</v>
      </c>
      <c r="BJ23" s="15" t="s">
        <v>18</v>
      </c>
      <c r="BK23" s="121">
        <f t="shared" si="9"/>
        <v>0</v>
      </c>
      <c r="BL23" s="15" t="s">
        <v>115</v>
      </c>
      <c r="BM23" s="15" t="s">
        <v>135</v>
      </c>
    </row>
    <row r="24" spans="2:65" s="1" customFormat="1" ht="22.5" customHeight="1">
      <c r="B24" s="112"/>
      <c r="C24" s="113" t="s">
        <v>136</v>
      </c>
      <c r="D24" s="113" t="s">
        <v>111</v>
      </c>
      <c r="E24" s="114" t="s">
        <v>137</v>
      </c>
      <c r="F24" s="173" t="s">
        <v>138</v>
      </c>
      <c r="G24" s="173"/>
      <c r="H24" s="173"/>
      <c r="I24" s="173"/>
      <c r="J24" s="115" t="s">
        <v>126</v>
      </c>
      <c r="K24" s="116">
        <v>335.91</v>
      </c>
      <c r="L24" s="174"/>
      <c r="M24" s="174"/>
      <c r="N24" s="174">
        <f t="shared" si="0"/>
        <v>0</v>
      </c>
      <c r="O24" s="174"/>
      <c r="P24" s="174"/>
      <c r="Q24" s="174"/>
      <c r="R24" s="117"/>
      <c r="T24" s="118" t="s">
        <v>5</v>
      </c>
      <c r="U24" s="37" t="s">
        <v>33</v>
      </c>
      <c r="V24" s="119">
        <v>8.5</v>
      </c>
      <c r="W24" s="119">
        <f t="shared" si="1"/>
        <v>2855.2350000000001</v>
      </c>
      <c r="X24" s="119">
        <v>0</v>
      </c>
      <c r="Y24" s="119">
        <f t="shared" si="2"/>
        <v>0</v>
      </c>
      <c r="Z24" s="119">
        <v>2.4</v>
      </c>
      <c r="AA24" s="120">
        <f t="shared" si="3"/>
        <v>806.18400000000008</v>
      </c>
      <c r="AR24" s="15" t="s">
        <v>115</v>
      </c>
      <c r="AT24" s="15" t="s">
        <v>111</v>
      </c>
      <c r="AU24" s="15" t="s">
        <v>80</v>
      </c>
      <c r="AY24" s="15" t="s">
        <v>110</v>
      </c>
      <c r="BE24" s="121">
        <f t="shared" si="4"/>
        <v>0</v>
      </c>
      <c r="BF24" s="121">
        <f t="shared" si="5"/>
        <v>0</v>
      </c>
      <c r="BG24" s="121">
        <f t="shared" si="6"/>
        <v>0</v>
      </c>
      <c r="BH24" s="121">
        <f t="shared" si="7"/>
        <v>0</v>
      </c>
      <c r="BI24" s="121">
        <f t="shared" si="8"/>
        <v>0</v>
      </c>
      <c r="BJ24" s="15" t="s">
        <v>18</v>
      </c>
      <c r="BK24" s="121">
        <f t="shared" si="9"/>
        <v>0</v>
      </c>
      <c r="BL24" s="15" t="s">
        <v>115</v>
      </c>
      <c r="BM24" s="15" t="s">
        <v>139</v>
      </c>
    </row>
    <row r="25" spans="2:65" s="1" customFormat="1" ht="31.5" customHeight="1">
      <c r="B25" s="112"/>
      <c r="C25" s="113" t="s">
        <v>140</v>
      </c>
      <c r="D25" s="113" t="s">
        <v>111</v>
      </c>
      <c r="E25" s="114" t="s">
        <v>141</v>
      </c>
      <c r="F25" s="173" t="s">
        <v>142</v>
      </c>
      <c r="G25" s="173"/>
      <c r="H25" s="173"/>
      <c r="I25" s="173"/>
      <c r="J25" s="115" t="s">
        <v>114</v>
      </c>
      <c r="K25" s="116">
        <v>24.155999999999999</v>
      </c>
      <c r="L25" s="174"/>
      <c r="M25" s="174"/>
      <c r="N25" s="174">
        <f t="shared" si="0"/>
        <v>0</v>
      </c>
      <c r="O25" s="174"/>
      <c r="P25" s="174"/>
      <c r="Q25" s="174"/>
      <c r="R25" s="117"/>
      <c r="T25" s="118" t="s">
        <v>5</v>
      </c>
      <c r="U25" s="37" t="s">
        <v>33</v>
      </c>
      <c r="V25" s="119">
        <v>0.6</v>
      </c>
      <c r="W25" s="119">
        <f t="shared" si="1"/>
        <v>14.493599999999999</v>
      </c>
      <c r="X25" s="119">
        <v>0</v>
      </c>
      <c r="Y25" s="119">
        <f t="shared" si="2"/>
        <v>0</v>
      </c>
      <c r="Z25" s="119">
        <v>8.2000000000000003E-2</v>
      </c>
      <c r="AA25" s="120">
        <f t="shared" si="3"/>
        <v>1.9807919999999999</v>
      </c>
      <c r="AR25" s="15" t="s">
        <v>115</v>
      </c>
      <c r="AT25" s="15" t="s">
        <v>111</v>
      </c>
      <c r="AU25" s="15" t="s">
        <v>80</v>
      </c>
      <c r="AY25" s="15" t="s">
        <v>110</v>
      </c>
      <c r="BE25" s="121">
        <f t="shared" si="4"/>
        <v>0</v>
      </c>
      <c r="BF25" s="121">
        <f t="shared" si="5"/>
        <v>0</v>
      </c>
      <c r="BG25" s="121">
        <f t="shared" si="6"/>
        <v>0</v>
      </c>
      <c r="BH25" s="121">
        <f t="shared" si="7"/>
        <v>0</v>
      </c>
      <c r="BI25" s="121">
        <f t="shared" si="8"/>
        <v>0</v>
      </c>
      <c r="BJ25" s="15" t="s">
        <v>18</v>
      </c>
      <c r="BK25" s="121">
        <f t="shared" si="9"/>
        <v>0</v>
      </c>
      <c r="BL25" s="15" t="s">
        <v>115</v>
      </c>
      <c r="BM25" s="15" t="s">
        <v>143</v>
      </c>
    </row>
    <row r="26" spans="2:65" s="1" customFormat="1" ht="31.5" customHeight="1">
      <c r="B26" s="112"/>
      <c r="C26" s="113" t="s">
        <v>144</v>
      </c>
      <c r="D26" s="113" t="s">
        <v>111</v>
      </c>
      <c r="E26" s="114" t="s">
        <v>145</v>
      </c>
      <c r="F26" s="173" t="s">
        <v>146</v>
      </c>
      <c r="G26" s="173"/>
      <c r="H26" s="173"/>
      <c r="I26" s="173"/>
      <c r="J26" s="115" t="s">
        <v>126</v>
      </c>
      <c r="K26" s="116">
        <v>332.74799999999999</v>
      </c>
      <c r="L26" s="174"/>
      <c r="M26" s="174"/>
      <c r="N26" s="174">
        <f t="shared" si="0"/>
        <v>0</v>
      </c>
      <c r="O26" s="174"/>
      <c r="P26" s="174"/>
      <c r="Q26" s="174"/>
      <c r="R26" s="117"/>
      <c r="T26" s="118" t="s">
        <v>5</v>
      </c>
      <c r="U26" s="37" t="s">
        <v>33</v>
      </c>
      <c r="V26" s="119">
        <v>5.2439999999999998</v>
      </c>
      <c r="W26" s="119">
        <f t="shared" si="1"/>
        <v>1744.9305119999999</v>
      </c>
      <c r="X26" s="119">
        <v>0</v>
      </c>
      <c r="Y26" s="119">
        <f t="shared" si="2"/>
        <v>0</v>
      </c>
      <c r="Z26" s="119">
        <v>1.6</v>
      </c>
      <c r="AA26" s="120">
        <f t="shared" si="3"/>
        <v>532.39679999999998</v>
      </c>
      <c r="AR26" s="15" t="s">
        <v>115</v>
      </c>
      <c r="AT26" s="15" t="s">
        <v>111</v>
      </c>
      <c r="AU26" s="15" t="s">
        <v>80</v>
      </c>
      <c r="AY26" s="15" t="s">
        <v>110</v>
      </c>
      <c r="BE26" s="121">
        <f t="shared" si="4"/>
        <v>0</v>
      </c>
      <c r="BF26" s="121">
        <f t="shared" si="5"/>
        <v>0</v>
      </c>
      <c r="BG26" s="121">
        <f t="shared" si="6"/>
        <v>0</v>
      </c>
      <c r="BH26" s="121">
        <f t="shared" si="7"/>
        <v>0</v>
      </c>
      <c r="BI26" s="121">
        <f t="shared" si="8"/>
        <v>0</v>
      </c>
      <c r="BJ26" s="15" t="s">
        <v>18</v>
      </c>
      <c r="BK26" s="121">
        <f t="shared" si="9"/>
        <v>0</v>
      </c>
      <c r="BL26" s="15" t="s">
        <v>115</v>
      </c>
      <c r="BM26" s="15" t="s">
        <v>147</v>
      </c>
    </row>
    <row r="27" spans="2:65" s="1" customFormat="1" ht="31.5" customHeight="1">
      <c r="B27" s="112"/>
      <c r="C27" s="113" t="s">
        <v>22</v>
      </c>
      <c r="D27" s="113" t="s">
        <v>111</v>
      </c>
      <c r="E27" s="114" t="s">
        <v>148</v>
      </c>
      <c r="F27" s="173" t="s">
        <v>149</v>
      </c>
      <c r="G27" s="173"/>
      <c r="H27" s="173"/>
      <c r="I27" s="173"/>
      <c r="J27" s="115" t="s">
        <v>114</v>
      </c>
      <c r="K27" s="116">
        <v>36.799999999999997</v>
      </c>
      <c r="L27" s="174"/>
      <c r="M27" s="174"/>
      <c r="N27" s="174">
        <f t="shared" si="0"/>
        <v>0</v>
      </c>
      <c r="O27" s="174"/>
      <c r="P27" s="174"/>
      <c r="Q27" s="174"/>
      <c r="R27" s="117"/>
      <c r="T27" s="118" t="s">
        <v>5</v>
      </c>
      <c r="U27" s="37" t="s">
        <v>33</v>
      </c>
      <c r="V27" s="119">
        <v>3.33</v>
      </c>
      <c r="W27" s="119">
        <f t="shared" si="1"/>
        <v>122.544</v>
      </c>
      <c r="X27" s="119">
        <v>0</v>
      </c>
      <c r="Y27" s="119">
        <f t="shared" si="2"/>
        <v>0</v>
      </c>
      <c r="Z27" s="119">
        <v>0.36</v>
      </c>
      <c r="AA27" s="120">
        <f t="shared" si="3"/>
        <v>13.247999999999999</v>
      </c>
      <c r="AR27" s="15" t="s">
        <v>115</v>
      </c>
      <c r="AT27" s="15" t="s">
        <v>111</v>
      </c>
      <c r="AU27" s="15" t="s">
        <v>80</v>
      </c>
      <c r="AY27" s="15" t="s">
        <v>110</v>
      </c>
      <c r="BE27" s="121">
        <f t="shared" si="4"/>
        <v>0</v>
      </c>
      <c r="BF27" s="121">
        <f t="shared" si="5"/>
        <v>0</v>
      </c>
      <c r="BG27" s="121">
        <f t="shared" si="6"/>
        <v>0</v>
      </c>
      <c r="BH27" s="121">
        <f t="shared" si="7"/>
        <v>0</v>
      </c>
      <c r="BI27" s="121">
        <f t="shared" si="8"/>
        <v>0</v>
      </c>
      <c r="BJ27" s="15" t="s">
        <v>18</v>
      </c>
      <c r="BK27" s="121">
        <f t="shared" si="9"/>
        <v>0</v>
      </c>
      <c r="BL27" s="15" t="s">
        <v>115</v>
      </c>
      <c r="BM27" s="15" t="s">
        <v>150</v>
      </c>
    </row>
    <row r="28" spans="2:65" s="1" customFormat="1" ht="31.5" customHeight="1">
      <c r="B28" s="112"/>
      <c r="C28" s="113" t="s">
        <v>151</v>
      </c>
      <c r="D28" s="113" t="s">
        <v>111</v>
      </c>
      <c r="E28" s="114" t="s">
        <v>152</v>
      </c>
      <c r="F28" s="173" t="s">
        <v>153</v>
      </c>
      <c r="G28" s="173"/>
      <c r="H28" s="173"/>
      <c r="I28" s="173"/>
      <c r="J28" s="115" t="s">
        <v>126</v>
      </c>
      <c r="K28" s="116">
        <v>83.52</v>
      </c>
      <c r="L28" s="174"/>
      <c r="M28" s="174"/>
      <c r="N28" s="174">
        <f t="shared" si="0"/>
        <v>0</v>
      </c>
      <c r="O28" s="174"/>
      <c r="P28" s="174"/>
      <c r="Q28" s="174"/>
      <c r="R28" s="117"/>
      <c r="T28" s="118" t="s">
        <v>5</v>
      </c>
      <c r="U28" s="37" t="s">
        <v>33</v>
      </c>
      <c r="V28" s="119">
        <v>1.0509999999999999</v>
      </c>
      <c r="W28" s="119">
        <f t="shared" si="1"/>
        <v>87.779519999999991</v>
      </c>
      <c r="X28" s="119">
        <v>0</v>
      </c>
      <c r="Y28" s="119">
        <f t="shared" si="2"/>
        <v>0</v>
      </c>
      <c r="Z28" s="119">
        <v>1.4</v>
      </c>
      <c r="AA28" s="120">
        <f t="shared" si="3"/>
        <v>116.92799999999998</v>
      </c>
      <c r="AR28" s="15" t="s">
        <v>115</v>
      </c>
      <c r="AT28" s="15" t="s">
        <v>111</v>
      </c>
      <c r="AU28" s="15" t="s">
        <v>80</v>
      </c>
      <c r="AY28" s="15" t="s">
        <v>110</v>
      </c>
      <c r="BE28" s="121">
        <f t="shared" si="4"/>
        <v>0</v>
      </c>
      <c r="BF28" s="121">
        <f t="shared" si="5"/>
        <v>0</v>
      </c>
      <c r="BG28" s="121">
        <f t="shared" si="6"/>
        <v>0</v>
      </c>
      <c r="BH28" s="121">
        <f t="shared" si="7"/>
        <v>0</v>
      </c>
      <c r="BI28" s="121">
        <f t="shared" si="8"/>
        <v>0</v>
      </c>
      <c r="BJ28" s="15" t="s">
        <v>18</v>
      </c>
      <c r="BK28" s="121">
        <f t="shared" si="9"/>
        <v>0</v>
      </c>
      <c r="BL28" s="15" t="s">
        <v>115</v>
      </c>
      <c r="BM28" s="15" t="s">
        <v>154</v>
      </c>
    </row>
    <row r="29" spans="2:65" s="1" customFormat="1" ht="31.5" customHeight="1">
      <c r="B29" s="112"/>
      <c r="C29" s="113" t="s">
        <v>155</v>
      </c>
      <c r="D29" s="113" t="s">
        <v>111</v>
      </c>
      <c r="E29" s="114" t="s">
        <v>156</v>
      </c>
      <c r="F29" s="173" t="s">
        <v>157</v>
      </c>
      <c r="G29" s="173"/>
      <c r="H29" s="173"/>
      <c r="I29" s="173"/>
      <c r="J29" s="115" t="s">
        <v>114</v>
      </c>
      <c r="K29" s="116">
        <v>325.55399999999997</v>
      </c>
      <c r="L29" s="174"/>
      <c r="M29" s="174"/>
      <c r="N29" s="174">
        <f t="shared" si="0"/>
        <v>0</v>
      </c>
      <c r="O29" s="174"/>
      <c r="P29" s="174"/>
      <c r="Q29" s="174"/>
      <c r="R29" s="117"/>
      <c r="T29" s="118" t="s">
        <v>5</v>
      </c>
      <c r="U29" s="37" t="s">
        <v>33</v>
      </c>
      <c r="V29" s="119">
        <v>0.38300000000000001</v>
      </c>
      <c r="W29" s="119">
        <f t="shared" si="1"/>
        <v>124.68718199999999</v>
      </c>
      <c r="X29" s="119">
        <v>0</v>
      </c>
      <c r="Y29" s="119">
        <f t="shared" si="2"/>
        <v>0</v>
      </c>
      <c r="Z29" s="119">
        <v>3.4000000000000002E-2</v>
      </c>
      <c r="AA29" s="120">
        <f t="shared" si="3"/>
        <v>11.068835999999999</v>
      </c>
      <c r="AR29" s="15" t="s">
        <v>115</v>
      </c>
      <c r="AT29" s="15" t="s">
        <v>111</v>
      </c>
      <c r="AU29" s="15" t="s">
        <v>80</v>
      </c>
      <c r="AY29" s="15" t="s">
        <v>110</v>
      </c>
      <c r="BE29" s="121">
        <f t="shared" si="4"/>
        <v>0</v>
      </c>
      <c r="BF29" s="121">
        <f t="shared" si="5"/>
        <v>0</v>
      </c>
      <c r="BG29" s="121">
        <f t="shared" si="6"/>
        <v>0</v>
      </c>
      <c r="BH29" s="121">
        <f t="shared" si="7"/>
        <v>0</v>
      </c>
      <c r="BI29" s="121">
        <f t="shared" si="8"/>
        <v>0</v>
      </c>
      <c r="BJ29" s="15" t="s">
        <v>18</v>
      </c>
      <c r="BK29" s="121">
        <f t="shared" si="9"/>
        <v>0</v>
      </c>
      <c r="BL29" s="15" t="s">
        <v>115</v>
      </c>
      <c r="BM29" s="15" t="s">
        <v>158</v>
      </c>
    </row>
    <row r="30" spans="2:65" s="1" customFormat="1" ht="22.5" customHeight="1">
      <c r="B30" s="112"/>
      <c r="C30" s="113" t="s">
        <v>159</v>
      </c>
      <c r="D30" s="113" t="s">
        <v>111</v>
      </c>
      <c r="E30" s="114" t="s">
        <v>160</v>
      </c>
      <c r="F30" s="173" t="s">
        <v>161</v>
      </c>
      <c r="G30" s="173"/>
      <c r="H30" s="173"/>
      <c r="I30" s="173"/>
      <c r="J30" s="115" t="s">
        <v>114</v>
      </c>
      <c r="K30" s="116">
        <v>85.152000000000001</v>
      </c>
      <c r="L30" s="174"/>
      <c r="M30" s="174"/>
      <c r="N30" s="174">
        <f t="shared" si="0"/>
        <v>0</v>
      </c>
      <c r="O30" s="174"/>
      <c r="P30" s="174"/>
      <c r="Q30" s="174"/>
      <c r="R30" s="117"/>
      <c r="T30" s="118" t="s">
        <v>5</v>
      </c>
      <c r="U30" s="37" t="s">
        <v>33</v>
      </c>
      <c r="V30" s="119">
        <v>0.93899999999999995</v>
      </c>
      <c r="W30" s="119">
        <f t="shared" si="1"/>
        <v>79.957728000000003</v>
      </c>
      <c r="X30" s="119">
        <v>0</v>
      </c>
      <c r="Y30" s="119">
        <f t="shared" si="2"/>
        <v>0</v>
      </c>
      <c r="Z30" s="119">
        <v>7.5999999999999998E-2</v>
      </c>
      <c r="AA30" s="120">
        <f t="shared" si="3"/>
        <v>6.471552</v>
      </c>
      <c r="AR30" s="15" t="s">
        <v>115</v>
      </c>
      <c r="AT30" s="15" t="s">
        <v>111</v>
      </c>
      <c r="AU30" s="15" t="s">
        <v>80</v>
      </c>
      <c r="AY30" s="15" t="s">
        <v>110</v>
      </c>
      <c r="BE30" s="121">
        <f t="shared" si="4"/>
        <v>0</v>
      </c>
      <c r="BF30" s="121">
        <f t="shared" si="5"/>
        <v>0</v>
      </c>
      <c r="BG30" s="121">
        <f t="shared" si="6"/>
        <v>0</v>
      </c>
      <c r="BH30" s="121">
        <f t="shared" si="7"/>
        <v>0</v>
      </c>
      <c r="BI30" s="121">
        <f t="shared" si="8"/>
        <v>0</v>
      </c>
      <c r="BJ30" s="15" t="s">
        <v>18</v>
      </c>
      <c r="BK30" s="121">
        <f t="shared" si="9"/>
        <v>0</v>
      </c>
      <c r="BL30" s="15" t="s">
        <v>115</v>
      </c>
      <c r="BM30" s="15" t="s">
        <v>162</v>
      </c>
    </row>
    <row r="31" spans="2:65" s="1" customFormat="1" ht="22.5" customHeight="1">
      <c r="B31" s="112"/>
      <c r="C31" s="113" t="s">
        <v>163</v>
      </c>
      <c r="D31" s="113" t="s">
        <v>111</v>
      </c>
      <c r="E31" s="114" t="s">
        <v>164</v>
      </c>
      <c r="F31" s="173" t="s">
        <v>165</v>
      </c>
      <c r="G31" s="173"/>
      <c r="H31" s="173"/>
      <c r="I31" s="173"/>
      <c r="J31" s="115" t="s">
        <v>114</v>
      </c>
      <c r="K31" s="116">
        <v>20</v>
      </c>
      <c r="L31" s="174"/>
      <c r="M31" s="174"/>
      <c r="N31" s="174">
        <f t="shared" si="0"/>
        <v>0</v>
      </c>
      <c r="O31" s="174"/>
      <c r="P31" s="174"/>
      <c r="Q31" s="174"/>
      <c r="R31" s="117"/>
      <c r="T31" s="118" t="s">
        <v>5</v>
      </c>
      <c r="U31" s="37" t="s">
        <v>33</v>
      </c>
      <c r="V31" s="119">
        <v>0.34699999999999998</v>
      </c>
      <c r="W31" s="119">
        <f t="shared" si="1"/>
        <v>6.9399999999999995</v>
      </c>
      <c r="X31" s="119">
        <v>0</v>
      </c>
      <c r="Y31" s="119">
        <f t="shared" si="2"/>
        <v>0</v>
      </c>
      <c r="Z31" s="119">
        <v>6.6000000000000003E-2</v>
      </c>
      <c r="AA31" s="120">
        <f t="shared" si="3"/>
        <v>1.32</v>
      </c>
      <c r="AR31" s="15" t="s">
        <v>115</v>
      </c>
      <c r="AT31" s="15" t="s">
        <v>111</v>
      </c>
      <c r="AU31" s="15" t="s">
        <v>80</v>
      </c>
      <c r="AY31" s="15" t="s">
        <v>110</v>
      </c>
      <c r="BE31" s="121">
        <f t="shared" si="4"/>
        <v>0</v>
      </c>
      <c r="BF31" s="121">
        <f t="shared" si="5"/>
        <v>0</v>
      </c>
      <c r="BG31" s="121">
        <f t="shared" si="6"/>
        <v>0</v>
      </c>
      <c r="BH31" s="121">
        <f t="shared" si="7"/>
        <v>0</v>
      </c>
      <c r="BI31" s="121">
        <f t="shared" si="8"/>
        <v>0</v>
      </c>
      <c r="BJ31" s="15" t="s">
        <v>18</v>
      </c>
      <c r="BK31" s="121">
        <f t="shared" si="9"/>
        <v>0</v>
      </c>
      <c r="BL31" s="15" t="s">
        <v>115</v>
      </c>
      <c r="BM31" s="15" t="s">
        <v>166</v>
      </c>
    </row>
    <row r="32" spans="2:65" s="1" customFormat="1" ht="31.5" customHeight="1">
      <c r="B32" s="112"/>
      <c r="C32" s="113" t="s">
        <v>11</v>
      </c>
      <c r="D32" s="113" t="s">
        <v>111</v>
      </c>
      <c r="E32" s="114" t="s">
        <v>167</v>
      </c>
      <c r="F32" s="173" t="s">
        <v>168</v>
      </c>
      <c r="G32" s="173"/>
      <c r="H32" s="173"/>
      <c r="I32" s="173"/>
      <c r="J32" s="115" t="s">
        <v>114</v>
      </c>
      <c r="K32" s="116">
        <v>45</v>
      </c>
      <c r="L32" s="174"/>
      <c r="M32" s="174"/>
      <c r="N32" s="174">
        <f t="shared" si="0"/>
        <v>0</v>
      </c>
      <c r="O32" s="174"/>
      <c r="P32" s="174"/>
      <c r="Q32" s="174"/>
      <c r="R32" s="117"/>
      <c r="T32" s="118" t="s">
        <v>5</v>
      </c>
      <c r="U32" s="37" t="s">
        <v>33</v>
      </c>
      <c r="V32" s="119">
        <v>0</v>
      </c>
      <c r="W32" s="119">
        <f t="shared" si="1"/>
        <v>0</v>
      </c>
      <c r="X32" s="119">
        <v>0</v>
      </c>
      <c r="Y32" s="119">
        <f t="shared" si="2"/>
        <v>0</v>
      </c>
      <c r="Z32" s="119">
        <v>2.46E-2</v>
      </c>
      <c r="AA32" s="120">
        <f t="shared" si="3"/>
        <v>1.107</v>
      </c>
      <c r="AR32" s="15" t="s">
        <v>115</v>
      </c>
      <c r="AT32" s="15" t="s">
        <v>111</v>
      </c>
      <c r="AU32" s="15" t="s">
        <v>80</v>
      </c>
      <c r="AY32" s="15" t="s">
        <v>110</v>
      </c>
      <c r="BE32" s="121">
        <f t="shared" si="4"/>
        <v>0</v>
      </c>
      <c r="BF32" s="121">
        <f t="shared" si="5"/>
        <v>0</v>
      </c>
      <c r="BG32" s="121">
        <f t="shared" si="6"/>
        <v>0</v>
      </c>
      <c r="BH32" s="121">
        <f t="shared" si="7"/>
        <v>0</v>
      </c>
      <c r="BI32" s="121">
        <f t="shared" si="8"/>
        <v>0</v>
      </c>
      <c r="BJ32" s="15" t="s">
        <v>18</v>
      </c>
      <c r="BK32" s="121">
        <f t="shared" si="9"/>
        <v>0</v>
      </c>
      <c r="BL32" s="15" t="s">
        <v>115</v>
      </c>
      <c r="BM32" s="15" t="s">
        <v>169</v>
      </c>
    </row>
    <row r="33" spans="2:65" s="1" customFormat="1" ht="44.25" customHeight="1">
      <c r="B33" s="112"/>
      <c r="C33" s="113" t="s">
        <v>170</v>
      </c>
      <c r="D33" s="113" t="s">
        <v>111</v>
      </c>
      <c r="E33" s="114" t="s">
        <v>171</v>
      </c>
      <c r="F33" s="173" t="s">
        <v>172</v>
      </c>
      <c r="G33" s="173"/>
      <c r="H33" s="173"/>
      <c r="I33" s="173"/>
      <c r="J33" s="115" t="s">
        <v>173</v>
      </c>
      <c r="K33" s="116">
        <v>1</v>
      </c>
      <c r="L33" s="174"/>
      <c r="M33" s="174"/>
      <c r="N33" s="174">
        <f t="shared" si="0"/>
        <v>0</v>
      </c>
      <c r="O33" s="174"/>
      <c r="P33" s="174"/>
      <c r="Q33" s="174"/>
      <c r="R33" s="117"/>
      <c r="T33" s="118" t="s">
        <v>5</v>
      </c>
      <c r="U33" s="37" t="s">
        <v>33</v>
      </c>
      <c r="V33" s="119">
        <v>0</v>
      </c>
      <c r="W33" s="119">
        <f t="shared" si="1"/>
        <v>0</v>
      </c>
      <c r="X33" s="119">
        <v>0</v>
      </c>
      <c r="Y33" s="119">
        <f t="shared" si="2"/>
        <v>0</v>
      </c>
      <c r="Z33" s="119">
        <v>0</v>
      </c>
      <c r="AA33" s="120">
        <f t="shared" si="3"/>
        <v>0</v>
      </c>
      <c r="AR33" s="15" t="s">
        <v>115</v>
      </c>
      <c r="AT33" s="15" t="s">
        <v>111</v>
      </c>
      <c r="AU33" s="15" t="s">
        <v>80</v>
      </c>
      <c r="AY33" s="15" t="s">
        <v>110</v>
      </c>
      <c r="BE33" s="121">
        <f t="shared" si="4"/>
        <v>0</v>
      </c>
      <c r="BF33" s="121">
        <f t="shared" si="5"/>
        <v>0</v>
      </c>
      <c r="BG33" s="121">
        <f t="shared" si="6"/>
        <v>0</v>
      </c>
      <c r="BH33" s="121">
        <f t="shared" si="7"/>
        <v>0</v>
      </c>
      <c r="BI33" s="121">
        <f t="shared" si="8"/>
        <v>0</v>
      </c>
      <c r="BJ33" s="15" t="s">
        <v>18</v>
      </c>
      <c r="BK33" s="121">
        <f t="shared" si="9"/>
        <v>0</v>
      </c>
      <c r="BL33" s="15" t="s">
        <v>115</v>
      </c>
      <c r="BM33" s="15" t="s">
        <v>174</v>
      </c>
    </row>
    <row r="34" spans="2:65" s="1" customFormat="1" ht="44.25" customHeight="1">
      <c r="B34" s="112"/>
      <c r="C34" s="113" t="s">
        <v>175</v>
      </c>
      <c r="D34" s="113" t="s">
        <v>111</v>
      </c>
      <c r="E34" s="114" t="s">
        <v>176</v>
      </c>
      <c r="F34" s="173" t="s">
        <v>177</v>
      </c>
      <c r="G34" s="173"/>
      <c r="H34" s="173"/>
      <c r="I34" s="173"/>
      <c r="J34" s="115" t="s">
        <v>173</v>
      </c>
      <c r="K34" s="116">
        <v>1</v>
      </c>
      <c r="L34" s="174"/>
      <c r="M34" s="174"/>
      <c r="N34" s="174">
        <f t="shared" si="0"/>
        <v>0</v>
      </c>
      <c r="O34" s="174"/>
      <c r="P34" s="174"/>
      <c r="Q34" s="174"/>
      <c r="R34" s="117"/>
      <c r="T34" s="118" t="s">
        <v>5</v>
      </c>
      <c r="U34" s="37" t="s">
        <v>33</v>
      </c>
      <c r="V34" s="119">
        <v>0</v>
      </c>
      <c r="W34" s="119">
        <f t="shared" si="1"/>
        <v>0</v>
      </c>
      <c r="X34" s="119">
        <v>0</v>
      </c>
      <c r="Y34" s="119">
        <f t="shared" si="2"/>
        <v>0</v>
      </c>
      <c r="Z34" s="119">
        <v>0</v>
      </c>
      <c r="AA34" s="120">
        <f t="shared" si="3"/>
        <v>0</v>
      </c>
      <c r="AR34" s="15" t="s">
        <v>115</v>
      </c>
      <c r="AT34" s="15" t="s">
        <v>111</v>
      </c>
      <c r="AU34" s="15" t="s">
        <v>80</v>
      </c>
      <c r="AY34" s="15" t="s">
        <v>110</v>
      </c>
      <c r="BE34" s="121">
        <f t="shared" si="4"/>
        <v>0</v>
      </c>
      <c r="BF34" s="121">
        <f t="shared" si="5"/>
        <v>0</v>
      </c>
      <c r="BG34" s="121">
        <f t="shared" si="6"/>
        <v>0</v>
      </c>
      <c r="BH34" s="121">
        <f t="shared" si="7"/>
        <v>0</v>
      </c>
      <c r="BI34" s="121">
        <f t="shared" si="8"/>
        <v>0</v>
      </c>
      <c r="BJ34" s="15" t="s">
        <v>18</v>
      </c>
      <c r="BK34" s="121">
        <f t="shared" si="9"/>
        <v>0</v>
      </c>
      <c r="BL34" s="15" t="s">
        <v>115</v>
      </c>
      <c r="BM34" s="15" t="s">
        <v>178</v>
      </c>
    </row>
    <row r="35" spans="2:65" s="1" customFormat="1" ht="44.25" customHeight="1">
      <c r="B35" s="112"/>
      <c r="C35" s="113" t="s">
        <v>179</v>
      </c>
      <c r="D35" s="113" t="s">
        <v>111</v>
      </c>
      <c r="E35" s="114" t="s">
        <v>180</v>
      </c>
      <c r="F35" s="173" t="s">
        <v>181</v>
      </c>
      <c r="G35" s="173"/>
      <c r="H35" s="173"/>
      <c r="I35" s="173"/>
      <c r="J35" s="115" t="s">
        <v>182</v>
      </c>
      <c r="K35" s="116">
        <v>340</v>
      </c>
      <c r="L35" s="174"/>
      <c r="M35" s="174"/>
      <c r="N35" s="174">
        <f t="shared" si="0"/>
        <v>0</v>
      </c>
      <c r="O35" s="174"/>
      <c r="P35" s="174"/>
      <c r="Q35" s="174"/>
      <c r="R35" s="117"/>
      <c r="T35" s="118" t="s">
        <v>5</v>
      </c>
      <c r="U35" s="37" t="s">
        <v>33</v>
      </c>
      <c r="V35" s="119">
        <v>0</v>
      </c>
      <c r="W35" s="119">
        <f t="shared" si="1"/>
        <v>0</v>
      </c>
      <c r="X35" s="119">
        <v>0</v>
      </c>
      <c r="Y35" s="119">
        <f t="shared" si="2"/>
        <v>0</v>
      </c>
      <c r="Z35" s="119">
        <v>0</v>
      </c>
      <c r="AA35" s="120">
        <f t="shared" si="3"/>
        <v>0</v>
      </c>
      <c r="AR35" s="15" t="s">
        <v>115</v>
      </c>
      <c r="AT35" s="15" t="s">
        <v>111</v>
      </c>
      <c r="AU35" s="15" t="s">
        <v>80</v>
      </c>
      <c r="AY35" s="15" t="s">
        <v>110</v>
      </c>
      <c r="BE35" s="121">
        <f t="shared" si="4"/>
        <v>0</v>
      </c>
      <c r="BF35" s="121">
        <f t="shared" si="5"/>
        <v>0</v>
      </c>
      <c r="BG35" s="121">
        <f t="shared" si="6"/>
        <v>0</v>
      </c>
      <c r="BH35" s="121">
        <f t="shared" si="7"/>
        <v>0</v>
      </c>
      <c r="BI35" s="121">
        <f t="shared" si="8"/>
        <v>0</v>
      </c>
      <c r="BJ35" s="15" t="s">
        <v>18</v>
      </c>
      <c r="BK35" s="121">
        <f t="shared" si="9"/>
        <v>0</v>
      </c>
      <c r="BL35" s="15" t="s">
        <v>115</v>
      </c>
      <c r="BM35" s="15" t="s">
        <v>183</v>
      </c>
    </row>
    <row r="36" spans="2:65" s="1" customFormat="1" ht="57" customHeight="1">
      <c r="B36" s="112"/>
      <c r="C36" s="113" t="s">
        <v>184</v>
      </c>
      <c r="D36" s="113" t="s">
        <v>111</v>
      </c>
      <c r="E36" s="114" t="s">
        <v>185</v>
      </c>
      <c r="F36" s="173" t="s">
        <v>186</v>
      </c>
      <c r="G36" s="173"/>
      <c r="H36" s="173"/>
      <c r="I36" s="173"/>
      <c r="J36" s="115" t="s">
        <v>182</v>
      </c>
      <c r="K36" s="116">
        <v>250</v>
      </c>
      <c r="L36" s="174"/>
      <c r="M36" s="174"/>
      <c r="N36" s="174">
        <f t="shared" si="0"/>
        <v>0</v>
      </c>
      <c r="O36" s="174"/>
      <c r="P36" s="174"/>
      <c r="Q36" s="174"/>
      <c r="R36" s="117"/>
      <c r="T36" s="118" t="s">
        <v>5</v>
      </c>
      <c r="U36" s="37" t="s">
        <v>33</v>
      </c>
      <c r="V36" s="119">
        <v>0</v>
      </c>
      <c r="W36" s="119">
        <f t="shared" si="1"/>
        <v>0</v>
      </c>
      <c r="X36" s="119">
        <v>0</v>
      </c>
      <c r="Y36" s="119">
        <f t="shared" si="2"/>
        <v>0</v>
      </c>
      <c r="Z36" s="119">
        <v>0</v>
      </c>
      <c r="AA36" s="120">
        <f t="shared" si="3"/>
        <v>0</v>
      </c>
      <c r="AR36" s="15" t="s">
        <v>115</v>
      </c>
      <c r="AT36" s="15" t="s">
        <v>111</v>
      </c>
      <c r="AU36" s="15" t="s">
        <v>80</v>
      </c>
      <c r="AY36" s="15" t="s">
        <v>110</v>
      </c>
      <c r="BE36" s="121">
        <f t="shared" si="4"/>
        <v>0</v>
      </c>
      <c r="BF36" s="121">
        <f t="shared" si="5"/>
        <v>0</v>
      </c>
      <c r="BG36" s="121">
        <f t="shared" si="6"/>
        <v>0</v>
      </c>
      <c r="BH36" s="121">
        <f t="shared" si="7"/>
        <v>0</v>
      </c>
      <c r="BI36" s="121">
        <f t="shared" si="8"/>
        <v>0</v>
      </c>
      <c r="BJ36" s="15" t="s">
        <v>18</v>
      </c>
      <c r="BK36" s="121">
        <f t="shared" si="9"/>
        <v>0</v>
      </c>
      <c r="BL36" s="15" t="s">
        <v>115</v>
      </c>
      <c r="BM36" s="15" t="s">
        <v>187</v>
      </c>
    </row>
    <row r="37" spans="2:65" s="1" customFormat="1" ht="44.25" customHeight="1">
      <c r="B37" s="112"/>
      <c r="C37" s="113" t="s">
        <v>188</v>
      </c>
      <c r="D37" s="113" t="s">
        <v>111</v>
      </c>
      <c r="E37" s="114" t="s">
        <v>189</v>
      </c>
      <c r="F37" s="173" t="s">
        <v>190</v>
      </c>
      <c r="G37" s="173"/>
      <c r="H37" s="173"/>
      <c r="I37" s="173"/>
      <c r="J37" s="115" t="s">
        <v>191</v>
      </c>
      <c r="K37" s="116">
        <v>308.387</v>
      </c>
      <c r="L37" s="174"/>
      <c r="M37" s="174"/>
      <c r="N37" s="174">
        <f t="shared" si="0"/>
        <v>0</v>
      </c>
      <c r="O37" s="174"/>
      <c r="P37" s="174"/>
      <c r="Q37" s="174"/>
      <c r="R37" s="117"/>
      <c r="T37" s="118" t="s">
        <v>5</v>
      </c>
      <c r="U37" s="37" t="s">
        <v>33</v>
      </c>
      <c r="V37" s="119">
        <v>0</v>
      </c>
      <c r="W37" s="119">
        <f t="shared" si="1"/>
        <v>0</v>
      </c>
      <c r="X37" s="119">
        <v>0</v>
      </c>
      <c r="Y37" s="119">
        <f t="shared" si="2"/>
        <v>0</v>
      </c>
      <c r="Z37" s="119">
        <v>0</v>
      </c>
      <c r="AA37" s="120">
        <f t="shared" si="3"/>
        <v>0</v>
      </c>
      <c r="AR37" s="15" t="s">
        <v>115</v>
      </c>
      <c r="AT37" s="15" t="s">
        <v>111</v>
      </c>
      <c r="AU37" s="15" t="s">
        <v>80</v>
      </c>
      <c r="AY37" s="15" t="s">
        <v>110</v>
      </c>
      <c r="BE37" s="121">
        <f t="shared" si="4"/>
        <v>0</v>
      </c>
      <c r="BF37" s="121">
        <f t="shared" si="5"/>
        <v>0</v>
      </c>
      <c r="BG37" s="121">
        <f t="shared" si="6"/>
        <v>0</v>
      </c>
      <c r="BH37" s="121">
        <f t="shared" si="7"/>
        <v>0</v>
      </c>
      <c r="BI37" s="121">
        <f t="shared" si="8"/>
        <v>0</v>
      </c>
      <c r="BJ37" s="15" t="s">
        <v>18</v>
      </c>
      <c r="BK37" s="121">
        <f t="shared" si="9"/>
        <v>0</v>
      </c>
      <c r="BL37" s="15" t="s">
        <v>115</v>
      </c>
      <c r="BM37" s="15" t="s">
        <v>192</v>
      </c>
    </row>
    <row r="38" spans="2:65" s="1" customFormat="1" ht="22.5" customHeight="1">
      <c r="B38" s="112"/>
      <c r="C38" s="113" t="s">
        <v>10</v>
      </c>
      <c r="D38" s="113" t="s">
        <v>111</v>
      </c>
      <c r="E38" s="114" t="s">
        <v>193</v>
      </c>
      <c r="F38" s="173" t="s">
        <v>194</v>
      </c>
      <c r="G38" s="173"/>
      <c r="H38" s="173"/>
      <c r="I38" s="173"/>
      <c r="J38" s="115" t="s">
        <v>191</v>
      </c>
      <c r="K38" s="116">
        <v>6</v>
      </c>
      <c r="L38" s="174"/>
      <c r="M38" s="174"/>
      <c r="N38" s="174">
        <f t="shared" si="0"/>
        <v>0</v>
      </c>
      <c r="O38" s="174"/>
      <c r="P38" s="174"/>
      <c r="Q38" s="174"/>
      <c r="R38" s="117"/>
      <c r="T38" s="118" t="s">
        <v>5</v>
      </c>
      <c r="U38" s="37" t="s">
        <v>33</v>
      </c>
      <c r="V38" s="119">
        <v>0</v>
      </c>
      <c r="W38" s="119">
        <f t="shared" si="1"/>
        <v>0</v>
      </c>
      <c r="X38" s="119">
        <v>0</v>
      </c>
      <c r="Y38" s="119">
        <f t="shared" si="2"/>
        <v>0</v>
      </c>
      <c r="Z38" s="119">
        <v>0</v>
      </c>
      <c r="AA38" s="120">
        <f t="shared" si="3"/>
        <v>0</v>
      </c>
      <c r="AR38" s="15" t="s">
        <v>115</v>
      </c>
      <c r="AT38" s="15" t="s">
        <v>111</v>
      </c>
      <c r="AU38" s="15" t="s">
        <v>80</v>
      </c>
      <c r="AY38" s="15" t="s">
        <v>110</v>
      </c>
      <c r="BE38" s="121">
        <f t="shared" si="4"/>
        <v>0</v>
      </c>
      <c r="BF38" s="121">
        <f t="shared" si="5"/>
        <v>0</v>
      </c>
      <c r="BG38" s="121">
        <f t="shared" si="6"/>
        <v>0</v>
      </c>
      <c r="BH38" s="121">
        <f t="shared" si="7"/>
        <v>0</v>
      </c>
      <c r="BI38" s="121">
        <f t="shared" si="8"/>
        <v>0</v>
      </c>
      <c r="BJ38" s="15" t="s">
        <v>18</v>
      </c>
      <c r="BK38" s="121">
        <f t="shared" si="9"/>
        <v>0</v>
      </c>
      <c r="BL38" s="15" t="s">
        <v>115</v>
      </c>
      <c r="BM38" s="15" t="s">
        <v>195</v>
      </c>
    </row>
    <row r="39" spans="2:65" s="7" customFormat="1" ht="29.85" customHeight="1">
      <c r="B39" s="101"/>
      <c r="C39" s="102"/>
      <c r="D39" s="111" t="s">
        <v>88</v>
      </c>
      <c r="E39" s="111"/>
      <c r="F39" s="111"/>
      <c r="G39" s="111"/>
      <c r="H39" s="111"/>
      <c r="I39" s="111"/>
      <c r="J39" s="111"/>
      <c r="K39" s="111"/>
      <c r="L39" s="111"/>
      <c r="M39" s="111"/>
      <c r="N39" s="181">
        <f>BK39</f>
        <v>0</v>
      </c>
      <c r="O39" s="182"/>
      <c r="P39" s="182"/>
      <c r="Q39" s="182"/>
      <c r="R39" s="104"/>
      <c r="T39" s="105"/>
      <c r="U39" s="102"/>
      <c r="V39" s="102"/>
      <c r="W39" s="106">
        <f>SUM(W40:W53)</f>
        <v>11309.546585</v>
      </c>
      <c r="X39" s="102"/>
      <c r="Y39" s="106">
        <f>SUM(Y40:Y53)</f>
        <v>0</v>
      </c>
      <c r="Z39" s="102"/>
      <c r="AA39" s="107">
        <f>SUM(AA40:AA53)</f>
        <v>0</v>
      </c>
      <c r="AR39" s="108" t="s">
        <v>18</v>
      </c>
      <c r="AT39" s="109" t="s">
        <v>65</v>
      </c>
      <c r="AU39" s="109" t="s">
        <v>18</v>
      </c>
      <c r="AY39" s="108" t="s">
        <v>110</v>
      </c>
      <c r="BK39" s="110">
        <f>SUM(BK40:BK53)</f>
        <v>0</v>
      </c>
    </row>
    <row r="40" spans="2:65" s="1" customFormat="1" ht="44.25" customHeight="1">
      <c r="B40" s="112"/>
      <c r="C40" s="113" t="s">
        <v>196</v>
      </c>
      <c r="D40" s="113" t="s">
        <v>111</v>
      </c>
      <c r="E40" s="114" t="s">
        <v>197</v>
      </c>
      <c r="F40" s="173" t="s">
        <v>198</v>
      </c>
      <c r="G40" s="173"/>
      <c r="H40" s="173"/>
      <c r="I40" s="173"/>
      <c r="J40" s="115" t="s">
        <v>191</v>
      </c>
      <c r="K40" s="116">
        <v>4364.9350000000004</v>
      </c>
      <c r="L40" s="174"/>
      <c r="M40" s="174"/>
      <c r="N40" s="174">
        <f t="shared" ref="N40:N53" si="10">ROUND(L40*K40,2)</f>
        <v>0</v>
      </c>
      <c r="O40" s="174"/>
      <c r="P40" s="174"/>
      <c r="Q40" s="174"/>
      <c r="R40" s="117"/>
      <c r="T40" s="118" t="s">
        <v>5</v>
      </c>
      <c r="U40" s="37" t="s">
        <v>33</v>
      </c>
      <c r="V40" s="119">
        <v>2.46</v>
      </c>
      <c r="W40" s="119">
        <f t="shared" ref="W40:W53" si="11">V40*K40</f>
        <v>10737.740100000001</v>
      </c>
      <c r="X40" s="119">
        <v>0</v>
      </c>
      <c r="Y40" s="119">
        <f t="shared" ref="Y40:Y53" si="12">X40*K40</f>
        <v>0</v>
      </c>
      <c r="Z40" s="119">
        <v>0</v>
      </c>
      <c r="AA40" s="120">
        <f t="shared" ref="AA40:AA53" si="13">Z40*K40</f>
        <v>0</v>
      </c>
      <c r="AR40" s="15" t="s">
        <v>115</v>
      </c>
      <c r="AT40" s="15" t="s">
        <v>111</v>
      </c>
      <c r="AU40" s="15" t="s">
        <v>80</v>
      </c>
      <c r="AY40" s="15" t="s">
        <v>110</v>
      </c>
      <c r="BE40" s="121">
        <f t="shared" ref="BE40:BE53" si="14">IF(U40="základní",N40,0)</f>
        <v>0</v>
      </c>
      <c r="BF40" s="121">
        <f t="shared" ref="BF40:BF53" si="15">IF(U40="snížená",N40,0)</f>
        <v>0</v>
      </c>
      <c r="BG40" s="121">
        <f t="shared" ref="BG40:BG53" si="16">IF(U40="zákl. přenesená",N40,0)</f>
        <v>0</v>
      </c>
      <c r="BH40" s="121">
        <f t="shared" ref="BH40:BH53" si="17">IF(U40="sníž. přenesená",N40,0)</f>
        <v>0</v>
      </c>
      <c r="BI40" s="121">
        <f t="shared" ref="BI40:BI53" si="18">IF(U40="nulová",N40,0)</f>
        <v>0</v>
      </c>
      <c r="BJ40" s="15" t="s">
        <v>18</v>
      </c>
      <c r="BK40" s="121">
        <f t="shared" ref="BK40:BK53" si="19">ROUND(L40*K40,2)</f>
        <v>0</v>
      </c>
      <c r="BL40" s="15" t="s">
        <v>115</v>
      </c>
      <c r="BM40" s="15" t="s">
        <v>199</v>
      </c>
    </row>
    <row r="41" spans="2:65" s="1" customFormat="1" ht="31.5" customHeight="1">
      <c r="B41" s="112"/>
      <c r="C41" s="113" t="s">
        <v>200</v>
      </c>
      <c r="D41" s="113" t="s">
        <v>111</v>
      </c>
      <c r="E41" s="114" t="s">
        <v>201</v>
      </c>
      <c r="F41" s="173" t="s">
        <v>202</v>
      </c>
      <c r="G41" s="173"/>
      <c r="H41" s="173"/>
      <c r="I41" s="173"/>
      <c r="J41" s="115" t="s">
        <v>191</v>
      </c>
      <c r="K41" s="116">
        <v>4364.9350000000004</v>
      </c>
      <c r="L41" s="174"/>
      <c r="M41" s="174"/>
      <c r="N41" s="174">
        <f t="shared" si="10"/>
        <v>0</v>
      </c>
      <c r="O41" s="174"/>
      <c r="P41" s="174"/>
      <c r="Q41" s="174"/>
      <c r="R41" s="117"/>
      <c r="T41" s="118" t="s">
        <v>5</v>
      </c>
      <c r="U41" s="37" t="s">
        <v>33</v>
      </c>
      <c r="V41" s="119">
        <v>0.125</v>
      </c>
      <c r="W41" s="119">
        <f t="shared" si="11"/>
        <v>545.61687500000005</v>
      </c>
      <c r="X41" s="119">
        <v>0</v>
      </c>
      <c r="Y41" s="119">
        <f t="shared" si="12"/>
        <v>0</v>
      </c>
      <c r="Z41" s="119">
        <v>0</v>
      </c>
      <c r="AA41" s="120">
        <f t="shared" si="13"/>
        <v>0</v>
      </c>
      <c r="AR41" s="15" t="s">
        <v>115</v>
      </c>
      <c r="AT41" s="15" t="s">
        <v>111</v>
      </c>
      <c r="AU41" s="15" t="s">
        <v>80</v>
      </c>
      <c r="AY41" s="15" t="s">
        <v>110</v>
      </c>
      <c r="BE41" s="121">
        <f t="shared" si="14"/>
        <v>0</v>
      </c>
      <c r="BF41" s="121">
        <f t="shared" si="15"/>
        <v>0</v>
      </c>
      <c r="BG41" s="121">
        <f t="shared" si="16"/>
        <v>0</v>
      </c>
      <c r="BH41" s="121">
        <f t="shared" si="17"/>
        <v>0</v>
      </c>
      <c r="BI41" s="121">
        <f t="shared" si="18"/>
        <v>0</v>
      </c>
      <c r="BJ41" s="15" t="s">
        <v>18</v>
      </c>
      <c r="BK41" s="121">
        <f t="shared" si="19"/>
        <v>0</v>
      </c>
      <c r="BL41" s="15" t="s">
        <v>115</v>
      </c>
      <c r="BM41" s="15" t="s">
        <v>203</v>
      </c>
    </row>
    <row r="42" spans="2:65" s="1" customFormat="1" ht="31.5" customHeight="1">
      <c r="B42" s="112"/>
      <c r="C42" s="113" t="s">
        <v>204</v>
      </c>
      <c r="D42" s="113" t="s">
        <v>111</v>
      </c>
      <c r="E42" s="114" t="s">
        <v>205</v>
      </c>
      <c r="F42" s="173" t="s">
        <v>206</v>
      </c>
      <c r="G42" s="173"/>
      <c r="H42" s="173"/>
      <c r="I42" s="173"/>
      <c r="J42" s="115" t="s">
        <v>191</v>
      </c>
      <c r="K42" s="116">
        <v>4364.9350000000004</v>
      </c>
      <c r="L42" s="174"/>
      <c r="M42" s="174"/>
      <c r="N42" s="174">
        <f t="shared" si="10"/>
        <v>0</v>
      </c>
      <c r="O42" s="174"/>
      <c r="P42" s="174"/>
      <c r="Q42" s="174"/>
      <c r="R42" s="117"/>
      <c r="T42" s="118" t="s">
        <v>5</v>
      </c>
      <c r="U42" s="37" t="s">
        <v>33</v>
      </c>
      <c r="V42" s="119">
        <v>6.0000000000000001E-3</v>
      </c>
      <c r="W42" s="119">
        <f t="shared" si="11"/>
        <v>26.189610000000002</v>
      </c>
      <c r="X42" s="119">
        <v>0</v>
      </c>
      <c r="Y42" s="119">
        <f t="shared" si="12"/>
        <v>0</v>
      </c>
      <c r="Z42" s="119">
        <v>0</v>
      </c>
      <c r="AA42" s="120">
        <f t="shared" si="13"/>
        <v>0</v>
      </c>
      <c r="AR42" s="15" t="s">
        <v>115</v>
      </c>
      <c r="AT42" s="15" t="s">
        <v>111</v>
      </c>
      <c r="AU42" s="15" t="s">
        <v>80</v>
      </c>
      <c r="AY42" s="15" t="s">
        <v>110</v>
      </c>
      <c r="BE42" s="121">
        <f t="shared" si="14"/>
        <v>0</v>
      </c>
      <c r="BF42" s="121">
        <f t="shared" si="15"/>
        <v>0</v>
      </c>
      <c r="BG42" s="121">
        <f t="shared" si="16"/>
        <v>0</v>
      </c>
      <c r="BH42" s="121">
        <f t="shared" si="17"/>
        <v>0</v>
      </c>
      <c r="BI42" s="121">
        <f t="shared" si="18"/>
        <v>0</v>
      </c>
      <c r="BJ42" s="15" t="s">
        <v>18</v>
      </c>
      <c r="BK42" s="121">
        <f t="shared" si="19"/>
        <v>0</v>
      </c>
      <c r="BL42" s="15" t="s">
        <v>115</v>
      </c>
      <c r="BM42" s="15" t="s">
        <v>207</v>
      </c>
    </row>
    <row r="43" spans="2:65" s="1" customFormat="1" ht="31.5" customHeight="1">
      <c r="B43" s="112"/>
      <c r="C43" s="113" t="s">
        <v>208</v>
      </c>
      <c r="D43" s="113" t="s">
        <v>111</v>
      </c>
      <c r="E43" s="114" t="s">
        <v>209</v>
      </c>
      <c r="F43" s="173" t="s">
        <v>210</v>
      </c>
      <c r="G43" s="173"/>
      <c r="H43" s="173"/>
      <c r="I43" s="173"/>
      <c r="J43" s="115" t="s">
        <v>191</v>
      </c>
      <c r="K43" s="116">
        <v>1600</v>
      </c>
      <c r="L43" s="174"/>
      <c r="M43" s="174"/>
      <c r="N43" s="174">
        <f t="shared" si="10"/>
        <v>0</v>
      </c>
      <c r="O43" s="174"/>
      <c r="P43" s="174"/>
      <c r="Q43" s="174"/>
      <c r="R43" s="117"/>
      <c r="T43" s="118" t="s">
        <v>5</v>
      </c>
      <c r="U43" s="37" t="s">
        <v>33</v>
      </c>
      <c r="V43" s="119">
        <v>0</v>
      </c>
      <c r="W43" s="119">
        <f t="shared" si="11"/>
        <v>0</v>
      </c>
      <c r="X43" s="119">
        <v>0</v>
      </c>
      <c r="Y43" s="119">
        <f t="shared" si="12"/>
        <v>0</v>
      </c>
      <c r="Z43" s="119">
        <v>0</v>
      </c>
      <c r="AA43" s="120">
        <f t="shared" si="13"/>
        <v>0</v>
      </c>
      <c r="AR43" s="15" t="s">
        <v>115</v>
      </c>
      <c r="AT43" s="15" t="s">
        <v>111</v>
      </c>
      <c r="AU43" s="15" t="s">
        <v>80</v>
      </c>
      <c r="AY43" s="15" t="s">
        <v>110</v>
      </c>
      <c r="BE43" s="121">
        <f t="shared" si="14"/>
        <v>0</v>
      </c>
      <c r="BF43" s="121">
        <f t="shared" si="15"/>
        <v>0</v>
      </c>
      <c r="BG43" s="121">
        <f t="shared" si="16"/>
        <v>0</v>
      </c>
      <c r="BH43" s="121">
        <f t="shared" si="17"/>
        <v>0</v>
      </c>
      <c r="BI43" s="121">
        <f t="shared" si="18"/>
        <v>0</v>
      </c>
      <c r="BJ43" s="15" t="s">
        <v>18</v>
      </c>
      <c r="BK43" s="121">
        <f t="shared" si="19"/>
        <v>0</v>
      </c>
      <c r="BL43" s="15" t="s">
        <v>115</v>
      </c>
      <c r="BM43" s="15" t="s">
        <v>211</v>
      </c>
    </row>
    <row r="44" spans="2:65" s="1" customFormat="1" ht="44.25" customHeight="1">
      <c r="B44" s="112"/>
      <c r="C44" s="113" t="s">
        <v>212</v>
      </c>
      <c r="D44" s="113" t="s">
        <v>111</v>
      </c>
      <c r="E44" s="114" t="s">
        <v>213</v>
      </c>
      <c r="F44" s="173" t="s">
        <v>214</v>
      </c>
      <c r="G44" s="173"/>
      <c r="H44" s="173"/>
      <c r="I44" s="173"/>
      <c r="J44" s="115" t="s">
        <v>191</v>
      </c>
      <c r="K44" s="116">
        <v>1050</v>
      </c>
      <c r="L44" s="174"/>
      <c r="M44" s="174"/>
      <c r="N44" s="174">
        <f t="shared" si="10"/>
        <v>0</v>
      </c>
      <c r="O44" s="174"/>
      <c r="P44" s="174"/>
      <c r="Q44" s="174"/>
      <c r="R44" s="117"/>
      <c r="T44" s="118" t="s">
        <v>5</v>
      </c>
      <c r="U44" s="37" t="s">
        <v>33</v>
      </c>
      <c r="V44" s="119">
        <v>0</v>
      </c>
      <c r="W44" s="119">
        <f t="shared" si="11"/>
        <v>0</v>
      </c>
      <c r="X44" s="119">
        <v>0</v>
      </c>
      <c r="Y44" s="119">
        <f t="shared" si="12"/>
        <v>0</v>
      </c>
      <c r="Z44" s="119">
        <v>0</v>
      </c>
      <c r="AA44" s="120">
        <f t="shared" si="13"/>
        <v>0</v>
      </c>
      <c r="AR44" s="15" t="s">
        <v>115</v>
      </c>
      <c r="AT44" s="15" t="s">
        <v>111</v>
      </c>
      <c r="AU44" s="15" t="s">
        <v>80</v>
      </c>
      <c r="AY44" s="15" t="s">
        <v>110</v>
      </c>
      <c r="BE44" s="121">
        <f t="shared" si="14"/>
        <v>0</v>
      </c>
      <c r="BF44" s="121">
        <f t="shared" si="15"/>
        <v>0</v>
      </c>
      <c r="BG44" s="121">
        <f t="shared" si="16"/>
        <v>0</v>
      </c>
      <c r="BH44" s="121">
        <f t="shared" si="17"/>
        <v>0</v>
      </c>
      <c r="BI44" s="121">
        <f t="shared" si="18"/>
        <v>0</v>
      </c>
      <c r="BJ44" s="15" t="s">
        <v>18</v>
      </c>
      <c r="BK44" s="121">
        <f t="shared" si="19"/>
        <v>0</v>
      </c>
      <c r="BL44" s="15" t="s">
        <v>115</v>
      </c>
      <c r="BM44" s="15" t="s">
        <v>215</v>
      </c>
    </row>
    <row r="45" spans="2:65" s="1" customFormat="1" ht="31.5" customHeight="1">
      <c r="B45" s="112"/>
      <c r="C45" s="113" t="s">
        <v>216</v>
      </c>
      <c r="D45" s="113" t="s">
        <v>111</v>
      </c>
      <c r="E45" s="114" t="s">
        <v>217</v>
      </c>
      <c r="F45" s="173" t="s">
        <v>218</v>
      </c>
      <c r="G45" s="173"/>
      <c r="H45" s="173"/>
      <c r="I45" s="173"/>
      <c r="J45" s="115" t="s">
        <v>191</v>
      </c>
      <c r="K45" s="116">
        <v>12</v>
      </c>
      <c r="L45" s="174"/>
      <c r="M45" s="174"/>
      <c r="N45" s="174">
        <f t="shared" si="10"/>
        <v>0</v>
      </c>
      <c r="O45" s="174"/>
      <c r="P45" s="174"/>
      <c r="Q45" s="174"/>
      <c r="R45" s="117"/>
      <c r="T45" s="118" t="s">
        <v>5</v>
      </c>
      <c r="U45" s="37" t="s">
        <v>33</v>
      </c>
      <c r="V45" s="119">
        <v>0</v>
      </c>
      <c r="W45" s="119">
        <f t="shared" si="11"/>
        <v>0</v>
      </c>
      <c r="X45" s="119">
        <v>0</v>
      </c>
      <c r="Y45" s="119">
        <f t="shared" si="12"/>
        <v>0</v>
      </c>
      <c r="Z45" s="119">
        <v>0</v>
      </c>
      <c r="AA45" s="120">
        <f t="shared" si="13"/>
        <v>0</v>
      </c>
      <c r="AR45" s="15" t="s">
        <v>115</v>
      </c>
      <c r="AT45" s="15" t="s">
        <v>111</v>
      </c>
      <c r="AU45" s="15" t="s">
        <v>80</v>
      </c>
      <c r="AY45" s="15" t="s">
        <v>110</v>
      </c>
      <c r="BE45" s="121">
        <f t="shared" si="14"/>
        <v>0</v>
      </c>
      <c r="BF45" s="121">
        <f t="shared" si="15"/>
        <v>0</v>
      </c>
      <c r="BG45" s="121">
        <f t="shared" si="16"/>
        <v>0</v>
      </c>
      <c r="BH45" s="121">
        <f t="shared" si="17"/>
        <v>0</v>
      </c>
      <c r="BI45" s="121">
        <f t="shared" si="18"/>
        <v>0</v>
      </c>
      <c r="BJ45" s="15" t="s">
        <v>18</v>
      </c>
      <c r="BK45" s="121">
        <f t="shared" si="19"/>
        <v>0</v>
      </c>
      <c r="BL45" s="15" t="s">
        <v>115</v>
      </c>
      <c r="BM45" s="15" t="s">
        <v>219</v>
      </c>
    </row>
    <row r="46" spans="2:65" s="1" customFormat="1" ht="31.5" customHeight="1">
      <c r="B46" s="112"/>
      <c r="C46" s="113" t="s">
        <v>220</v>
      </c>
      <c r="D46" s="113" t="s">
        <v>111</v>
      </c>
      <c r="E46" s="114" t="s">
        <v>221</v>
      </c>
      <c r="F46" s="173" t="s">
        <v>222</v>
      </c>
      <c r="G46" s="173"/>
      <c r="H46" s="173"/>
      <c r="I46" s="173"/>
      <c r="J46" s="115" t="s">
        <v>191</v>
      </c>
      <c r="K46" s="116">
        <v>25.5</v>
      </c>
      <c r="L46" s="174"/>
      <c r="M46" s="174"/>
      <c r="N46" s="174">
        <f t="shared" si="10"/>
        <v>0</v>
      </c>
      <c r="O46" s="174"/>
      <c r="P46" s="174"/>
      <c r="Q46" s="174"/>
      <c r="R46" s="117"/>
      <c r="T46" s="118" t="s">
        <v>5</v>
      </c>
      <c r="U46" s="37" t="s">
        <v>33</v>
      </c>
      <c r="V46" s="119">
        <v>0</v>
      </c>
      <c r="W46" s="119">
        <f t="shared" si="11"/>
        <v>0</v>
      </c>
      <c r="X46" s="119">
        <v>0</v>
      </c>
      <c r="Y46" s="119">
        <f t="shared" si="12"/>
        <v>0</v>
      </c>
      <c r="Z46" s="119">
        <v>0</v>
      </c>
      <c r="AA46" s="120">
        <f t="shared" si="13"/>
        <v>0</v>
      </c>
      <c r="AR46" s="15" t="s">
        <v>115</v>
      </c>
      <c r="AT46" s="15" t="s">
        <v>111</v>
      </c>
      <c r="AU46" s="15" t="s">
        <v>80</v>
      </c>
      <c r="AY46" s="15" t="s">
        <v>110</v>
      </c>
      <c r="BE46" s="121">
        <f t="shared" si="14"/>
        <v>0</v>
      </c>
      <c r="BF46" s="121">
        <f t="shared" si="15"/>
        <v>0</v>
      </c>
      <c r="BG46" s="121">
        <f t="shared" si="16"/>
        <v>0</v>
      </c>
      <c r="BH46" s="121">
        <f t="shared" si="17"/>
        <v>0</v>
      </c>
      <c r="BI46" s="121">
        <f t="shared" si="18"/>
        <v>0</v>
      </c>
      <c r="BJ46" s="15" t="s">
        <v>18</v>
      </c>
      <c r="BK46" s="121">
        <f t="shared" si="19"/>
        <v>0</v>
      </c>
      <c r="BL46" s="15" t="s">
        <v>115</v>
      </c>
      <c r="BM46" s="15" t="s">
        <v>223</v>
      </c>
    </row>
    <row r="47" spans="2:65" s="1" customFormat="1" ht="31.5" customHeight="1">
      <c r="B47" s="112"/>
      <c r="C47" s="113" t="s">
        <v>224</v>
      </c>
      <c r="D47" s="113" t="s">
        <v>111</v>
      </c>
      <c r="E47" s="114" t="s">
        <v>225</v>
      </c>
      <c r="F47" s="173" t="s">
        <v>226</v>
      </c>
      <c r="G47" s="173"/>
      <c r="H47" s="173"/>
      <c r="I47" s="173"/>
      <c r="J47" s="115" t="s">
        <v>191</v>
      </c>
      <c r="K47" s="116">
        <v>2.8</v>
      </c>
      <c r="L47" s="174"/>
      <c r="M47" s="174"/>
      <c r="N47" s="174">
        <f t="shared" si="10"/>
        <v>0</v>
      </c>
      <c r="O47" s="174"/>
      <c r="P47" s="174"/>
      <c r="Q47" s="174"/>
      <c r="R47" s="117"/>
      <c r="T47" s="118" t="s">
        <v>5</v>
      </c>
      <c r="U47" s="37" t="s">
        <v>33</v>
      </c>
      <c r="V47" s="119">
        <v>0</v>
      </c>
      <c r="W47" s="119">
        <f t="shared" si="11"/>
        <v>0</v>
      </c>
      <c r="X47" s="119">
        <v>0</v>
      </c>
      <c r="Y47" s="119">
        <f t="shared" si="12"/>
        <v>0</v>
      </c>
      <c r="Z47" s="119">
        <v>0</v>
      </c>
      <c r="AA47" s="120">
        <f t="shared" si="13"/>
        <v>0</v>
      </c>
      <c r="AR47" s="15" t="s">
        <v>115</v>
      </c>
      <c r="AT47" s="15" t="s">
        <v>111</v>
      </c>
      <c r="AU47" s="15" t="s">
        <v>80</v>
      </c>
      <c r="AY47" s="15" t="s">
        <v>110</v>
      </c>
      <c r="BE47" s="121">
        <f t="shared" si="14"/>
        <v>0</v>
      </c>
      <c r="BF47" s="121">
        <f t="shared" si="15"/>
        <v>0</v>
      </c>
      <c r="BG47" s="121">
        <f t="shared" si="16"/>
        <v>0</v>
      </c>
      <c r="BH47" s="121">
        <f t="shared" si="17"/>
        <v>0</v>
      </c>
      <c r="BI47" s="121">
        <f t="shared" si="18"/>
        <v>0</v>
      </c>
      <c r="BJ47" s="15" t="s">
        <v>18</v>
      </c>
      <c r="BK47" s="121">
        <f t="shared" si="19"/>
        <v>0</v>
      </c>
      <c r="BL47" s="15" t="s">
        <v>115</v>
      </c>
      <c r="BM47" s="15" t="s">
        <v>227</v>
      </c>
    </row>
    <row r="48" spans="2:65" s="1" customFormat="1" ht="31.5" customHeight="1">
      <c r="B48" s="112"/>
      <c r="C48" s="113" t="s">
        <v>228</v>
      </c>
      <c r="D48" s="113" t="s">
        <v>111</v>
      </c>
      <c r="E48" s="114" t="s">
        <v>229</v>
      </c>
      <c r="F48" s="173" t="s">
        <v>230</v>
      </c>
      <c r="G48" s="173"/>
      <c r="H48" s="173"/>
      <c r="I48" s="173"/>
      <c r="J48" s="115" t="s">
        <v>191</v>
      </c>
      <c r="K48" s="116">
        <v>28.8</v>
      </c>
      <c r="L48" s="174"/>
      <c r="M48" s="174"/>
      <c r="N48" s="174">
        <f t="shared" si="10"/>
        <v>0</v>
      </c>
      <c r="O48" s="174"/>
      <c r="P48" s="174"/>
      <c r="Q48" s="174"/>
      <c r="R48" s="117"/>
      <c r="T48" s="118" t="s">
        <v>5</v>
      </c>
      <c r="U48" s="37" t="s">
        <v>33</v>
      </c>
      <c r="V48" s="119">
        <v>0</v>
      </c>
      <c r="W48" s="119">
        <f t="shared" si="11"/>
        <v>0</v>
      </c>
      <c r="X48" s="119">
        <v>0</v>
      </c>
      <c r="Y48" s="119">
        <f t="shared" si="12"/>
        <v>0</v>
      </c>
      <c r="Z48" s="119">
        <v>0</v>
      </c>
      <c r="AA48" s="120">
        <f t="shared" si="13"/>
        <v>0</v>
      </c>
      <c r="AR48" s="15" t="s">
        <v>115</v>
      </c>
      <c r="AT48" s="15" t="s">
        <v>111</v>
      </c>
      <c r="AU48" s="15" t="s">
        <v>80</v>
      </c>
      <c r="AY48" s="15" t="s">
        <v>110</v>
      </c>
      <c r="BE48" s="121">
        <f t="shared" si="14"/>
        <v>0</v>
      </c>
      <c r="BF48" s="121">
        <f t="shared" si="15"/>
        <v>0</v>
      </c>
      <c r="BG48" s="121">
        <f t="shared" si="16"/>
        <v>0</v>
      </c>
      <c r="BH48" s="121">
        <f t="shared" si="17"/>
        <v>0</v>
      </c>
      <c r="BI48" s="121">
        <f t="shared" si="18"/>
        <v>0</v>
      </c>
      <c r="BJ48" s="15" t="s">
        <v>18</v>
      </c>
      <c r="BK48" s="121">
        <f t="shared" si="19"/>
        <v>0</v>
      </c>
      <c r="BL48" s="15" t="s">
        <v>115</v>
      </c>
      <c r="BM48" s="15" t="s">
        <v>231</v>
      </c>
    </row>
    <row r="49" spans="2:65" s="1" customFormat="1" ht="31.5" customHeight="1">
      <c r="B49" s="112"/>
      <c r="C49" s="113" t="s">
        <v>232</v>
      </c>
      <c r="D49" s="113" t="s">
        <v>111</v>
      </c>
      <c r="E49" s="114" t="s">
        <v>233</v>
      </c>
      <c r="F49" s="173" t="s">
        <v>234</v>
      </c>
      <c r="G49" s="173"/>
      <c r="H49" s="173"/>
      <c r="I49" s="173"/>
      <c r="J49" s="115" t="s">
        <v>191</v>
      </c>
      <c r="K49" s="116">
        <v>10</v>
      </c>
      <c r="L49" s="174"/>
      <c r="M49" s="174"/>
      <c r="N49" s="174">
        <f t="shared" si="10"/>
        <v>0</v>
      </c>
      <c r="O49" s="174"/>
      <c r="P49" s="174"/>
      <c r="Q49" s="174"/>
      <c r="R49" s="117"/>
      <c r="T49" s="118" t="s">
        <v>5</v>
      </c>
      <c r="U49" s="37" t="s">
        <v>33</v>
      </c>
      <c r="V49" s="119">
        <v>0</v>
      </c>
      <c r="W49" s="119">
        <f t="shared" si="11"/>
        <v>0</v>
      </c>
      <c r="X49" s="119">
        <v>0</v>
      </c>
      <c r="Y49" s="119">
        <f t="shared" si="12"/>
        <v>0</v>
      </c>
      <c r="Z49" s="119">
        <v>0</v>
      </c>
      <c r="AA49" s="120">
        <f t="shared" si="13"/>
        <v>0</v>
      </c>
      <c r="AR49" s="15" t="s">
        <v>115</v>
      </c>
      <c r="AT49" s="15" t="s">
        <v>111</v>
      </c>
      <c r="AU49" s="15" t="s">
        <v>80</v>
      </c>
      <c r="AY49" s="15" t="s">
        <v>110</v>
      </c>
      <c r="BE49" s="121">
        <f t="shared" si="14"/>
        <v>0</v>
      </c>
      <c r="BF49" s="121">
        <f t="shared" si="15"/>
        <v>0</v>
      </c>
      <c r="BG49" s="121">
        <f t="shared" si="16"/>
        <v>0</v>
      </c>
      <c r="BH49" s="121">
        <f t="shared" si="17"/>
        <v>0</v>
      </c>
      <c r="BI49" s="121">
        <f t="shared" si="18"/>
        <v>0</v>
      </c>
      <c r="BJ49" s="15" t="s">
        <v>18</v>
      </c>
      <c r="BK49" s="121">
        <f t="shared" si="19"/>
        <v>0</v>
      </c>
      <c r="BL49" s="15" t="s">
        <v>115</v>
      </c>
      <c r="BM49" s="15" t="s">
        <v>235</v>
      </c>
    </row>
    <row r="50" spans="2:65" s="1" customFormat="1" ht="31.5" customHeight="1">
      <c r="B50" s="112"/>
      <c r="C50" s="113" t="s">
        <v>236</v>
      </c>
      <c r="D50" s="113" t="s">
        <v>111</v>
      </c>
      <c r="E50" s="114" t="s">
        <v>237</v>
      </c>
      <c r="F50" s="173" t="s">
        <v>238</v>
      </c>
      <c r="G50" s="173"/>
      <c r="H50" s="173"/>
      <c r="I50" s="173"/>
      <c r="J50" s="115" t="s">
        <v>191</v>
      </c>
      <c r="K50" s="116">
        <v>901.59500000000003</v>
      </c>
      <c r="L50" s="174"/>
      <c r="M50" s="174"/>
      <c r="N50" s="174">
        <f t="shared" si="10"/>
        <v>0</v>
      </c>
      <c r="O50" s="174"/>
      <c r="P50" s="174"/>
      <c r="Q50" s="174"/>
      <c r="R50" s="117"/>
      <c r="T50" s="118" t="s">
        <v>5</v>
      </c>
      <c r="U50" s="37" t="s">
        <v>33</v>
      </c>
      <c r="V50" s="119">
        <v>0</v>
      </c>
      <c r="W50" s="119">
        <f t="shared" si="11"/>
        <v>0</v>
      </c>
      <c r="X50" s="119">
        <v>0</v>
      </c>
      <c r="Y50" s="119">
        <f t="shared" si="12"/>
        <v>0</v>
      </c>
      <c r="Z50" s="119">
        <v>0</v>
      </c>
      <c r="AA50" s="120">
        <f t="shared" si="13"/>
        <v>0</v>
      </c>
      <c r="AR50" s="15" t="s">
        <v>115</v>
      </c>
      <c r="AT50" s="15" t="s">
        <v>111</v>
      </c>
      <c r="AU50" s="15" t="s">
        <v>80</v>
      </c>
      <c r="AY50" s="15" t="s">
        <v>110</v>
      </c>
      <c r="BE50" s="121">
        <f t="shared" si="14"/>
        <v>0</v>
      </c>
      <c r="BF50" s="121">
        <f t="shared" si="15"/>
        <v>0</v>
      </c>
      <c r="BG50" s="121">
        <f t="shared" si="16"/>
        <v>0</v>
      </c>
      <c r="BH50" s="121">
        <f t="shared" si="17"/>
        <v>0</v>
      </c>
      <c r="BI50" s="121">
        <f t="shared" si="18"/>
        <v>0</v>
      </c>
      <c r="BJ50" s="15" t="s">
        <v>18</v>
      </c>
      <c r="BK50" s="121">
        <f t="shared" si="19"/>
        <v>0</v>
      </c>
      <c r="BL50" s="15" t="s">
        <v>115</v>
      </c>
      <c r="BM50" s="15" t="s">
        <v>239</v>
      </c>
    </row>
    <row r="51" spans="2:65" s="1" customFormat="1" ht="31.5" customHeight="1">
      <c r="B51" s="112"/>
      <c r="C51" s="113" t="s">
        <v>240</v>
      </c>
      <c r="D51" s="113" t="s">
        <v>111</v>
      </c>
      <c r="E51" s="114" t="s">
        <v>241</v>
      </c>
      <c r="F51" s="173" t="s">
        <v>242</v>
      </c>
      <c r="G51" s="173"/>
      <c r="H51" s="173"/>
      <c r="I51" s="173"/>
      <c r="J51" s="115" t="s">
        <v>191</v>
      </c>
      <c r="K51" s="116">
        <v>5.4</v>
      </c>
      <c r="L51" s="174"/>
      <c r="M51" s="174"/>
      <c r="N51" s="174">
        <f t="shared" si="10"/>
        <v>0</v>
      </c>
      <c r="O51" s="174"/>
      <c r="P51" s="174"/>
      <c r="Q51" s="174"/>
      <c r="R51" s="117"/>
      <c r="T51" s="118" t="s">
        <v>5</v>
      </c>
      <c r="U51" s="37" t="s">
        <v>33</v>
      </c>
      <c r="V51" s="119">
        <v>0</v>
      </c>
      <c r="W51" s="119">
        <f t="shared" si="11"/>
        <v>0</v>
      </c>
      <c r="X51" s="119">
        <v>0</v>
      </c>
      <c r="Y51" s="119">
        <f t="shared" si="12"/>
        <v>0</v>
      </c>
      <c r="Z51" s="119">
        <v>0</v>
      </c>
      <c r="AA51" s="120">
        <f t="shared" si="13"/>
        <v>0</v>
      </c>
      <c r="AR51" s="15" t="s">
        <v>115</v>
      </c>
      <c r="AT51" s="15" t="s">
        <v>111</v>
      </c>
      <c r="AU51" s="15" t="s">
        <v>80</v>
      </c>
      <c r="AY51" s="15" t="s">
        <v>110</v>
      </c>
      <c r="BE51" s="121">
        <f t="shared" si="14"/>
        <v>0</v>
      </c>
      <c r="BF51" s="121">
        <f t="shared" si="15"/>
        <v>0</v>
      </c>
      <c r="BG51" s="121">
        <f t="shared" si="16"/>
        <v>0</v>
      </c>
      <c r="BH51" s="121">
        <f t="shared" si="17"/>
        <v>0</v>
      </c>
      <c r="BI51" s="121">
        <f t="shared" si="18"/>
        <v>0</v>
      </c>
      <c r="BJ51" s="15" t="s">
        <v>18</v>
      </c>
      <c r="BK51" s="121">
        <f t="shared" si="19"/>
        <v>0</v>
      </c>
      <c r="BL51" s="15" t="s">
        <v>115</v>
      </c>
      <c r="BM51" s="15" t="s">
        <v>243</v>
      </c>
    </row>
    <row r="52" spans="2:65" s="1" customFormat="1" ht="31.5" customHeight="1">
      <c r="B52" s="112"/>
      <c r="C52" s="113" t="s">
        <v>244</v>
      </c>
      <c r="D52" s="113" t="s">
        <v>111</v>
      </c>
      <c r="E52" s="114" t="s">
        <v>245</v>
      </c>
      <c r="F52" s="173" t="s">
        <v>246</v>
      </c>
      <c r="G52" s="173"/>
      <c r="H52" s="173"/>
      <c r="I52" s="173"/>
      <c r="J52" s="115" t="s">
        <v>191</v>
      </c>
      <c r="K52" s="116">
        <v>366</v>
      </c>
      <c r="L52" s="174"/>
      <c r="M52" s="174"/>
      <c r="N52" s="174">
        <f t="shared" si="10"/>
        <v>0</v>
      </c>
      <c r="O52" s="174"/>
      <c r="P52" s="174"/>
      <c r="Q52" s="174"/>
      <c r="R52" s="117"/>
      <c r="T52" s="118" t="s">
        <v>5</v>
      </c>
      <c r="U52" s="37" t="s">
        <v>33</v>
      </c>
      <c r="V52" s="119">
        <v>0</v>
      </c>
      <c r="W52" s="119">
        <f t="shared" si="11"/>
        <v>0</v>
      </c>
      <c r="X52" s="119">
        <v>0</v>
      </c>
      <c r="Y52" s="119">
        <f t="shared" si="12"/>
        <v>0</v>
      </c>
      <c r="Z52" s="119">
        <v>0</v>
      </c>
      <c r="AA52" s="120">
        <f t="shared" si="13"/>
        <v>0</v>
      </c>
      <c r="AR52" s="15" t="s">
        <v>115</v>
      </c>
      <c r="AT52" s="15" t="s">
        <v>111</v>
      </c>
      <c r="AU52" s="15" t="s">
        <v>80</v>
      </c>
      <c r="AY52" s="15" t="s">
        <v>110</v>
      </c>
      <c r="BE52" s="121">
        <f t="shared" si="14"/>
        <v>0</v>
      </c>
      <c r="BF52" s="121">
        <f t="shared" si="15"/>
        <v>0</v>
      </c>
      <c r="BG52" s="121">
        <f t="shared" si="16"/>
        <v>0</v>
      </c>
      <c r="BH52" s="121">
        <f t="shared" si="17"/>
        <v>0</v>
      </c>
      <c r="BI52" s="121">
        <f t="shared" si="18"/>
        <v>0</v>
      </c>
      <c r="BJ52" s="15" t="s">
        <v>18</v>
      </c>
      <c r="BK52" s="121">
        <f t="shared" si="19"/>
        <v>0</v>
      </c>
      <c r="BL52" s="15" t="s">
        <v>115</v>
      </c>
      <c r="BM52" s="15" t="s">
        <v>247</v>
      </c>
    </row>
    <row r="53" spans="2:65" s="1" customFormat="1" ht="31.5" customHeight="1">
      <c r="B53" s="112"/>
      <c r="C53" s="113" t="s">
        <v>248</v>
      </c>
      <c r="D53" s="113" t="s">
        <v>111</v>
      </c>
      <c r="E53" s="114" t="s">
        <v>249</v>
      </c>
      <c r="F53" s="173" t="s">
        <v>250</v>
      </c>
      <c r="G53" s="173"/>
      <c r="H53" s="173"/>
      <c r="I53" s="173"/>
      <c r="J53" s="115" t="s">
        <v>191</v>
      </c>
      <c r="K53" s="116">
        <v>343</v>
      </c>
      <c r="L53" s="174"/>
      <c r="M53" s="174"/>
      <c r="N53" s="174">
        <f t="shared" si="10"/>
        <v>0</v>
      </c>
      <c r="O53" s="174"/>
      <c r="P53" s="174"/>
      <c r="Q53" s="174"/>
      <c r="R53" s="117"/>
      <c r="T53" s="118" t="s">
        <v>5</v>
      </c>
      <c r="U53" s="37" t="s">
        <v>33</v>
      </c>
      <c r="V53" s="119">
        <v>0</v>
      </c>
      <c r="W53" s="119">
        <f t="shared" si="11"/>
        <v>0</v>
      </c>
      <c r="X53" s="119">
        <v>0</v>
      </c>
      <c r="Y53" s="119">
        <f t="shared" si="12"/>
        <v>0</v>
      </c>
      <c r="Z53" s="119">
        <v>0</v>
      </c>
      <c r="AA53" s="120">
        <f t="shared" si="13"/>
        <v>0</v>
      </c>
      <c r="AR53" s="15" t="s">
        <v>115</v>
      </c>
      <c r="AT53" s="15" t="s">
        <v>111</v>
      </c>
      <c r="AU53" s="15" t="s">
        <v>80</v>
      </c>
      <c r="AY53" s="15" t="s">
        <v>110</v>
      </c>
      <c r="BE53" s="121">
        <f t="shared" si="14"/>
        <v>0</v>
      </c>
      <c r="BF53" s="121">
        <f t="shared" si="15"/>
        <v>0</v>
      </c>
      <c r="BG53" s="121">
        <f t="shared" si="16"/>
        <v>0</v>
      </c>
      <c r="BH53" s="121">
        <f t="shared" si="17"/>
        <v>0</v>
      </c>
      <c r="BI53" s="121">
        <f t="shared" si="18"/>
        <v>0</v>
      </c>
      <c r="BJ53" s="15" t="s">
        <v>18</v>
      </c>
      <c r="BK53" s="121">
        <f t="shared" si="19"/>
        <v>0</v>
      </c>
      <c r="BL53" s="15" t="s">
        <v>115</v>
      </c>
      <c r="BM53" s="15" t="s">
        <v>251</v>
      </c>
    </row>
    <row r="54" spans="2:65" s="7" customFormat="1" ht="37.35" customHeight="1">
      <c r="B54" s="101"/>
      <c r="C54" s="102"/>
      <c r="D54" s="103" t="s">
        <v>89</v>
      </c>
      <c r="E54" s="103"/>
      <c r="F54" s="103"/>
      <c r="G54" s="103"/>
      <c r="H54" s="103"/>
      <c r="I54" s="103"/>
      <c r="J54" s="103"/>
      <c r="K54" s="103"/>
      <c r="L54" s="103"/>
      <c r="M54" s="103"/>
      <c r="N54" s="183">
        <f>BK54</f>
        <v>0</v>
      </c>
      <c r="O54" s="184"/>
      <c r="P54" s="184"/>
      <c r="Q54" s="184"/>
      <c r="R54" s="104"/>
      <c r="T54" s="105"/>
      <c r="U54" s="102"/>
      <c r="V54" s="102"/>
      <c r="W54" s="106">
        <f>W55+W57+W60+W63+W65+W67</f>
        <v>824.27750000000003</v>
      </c>
      <c r="X54" s="102"/>
      <c r="Y54" s="106">
        <f>Y55+Y57+Y60+Y63+Y65+Y67</f>
        <v>0</v>
      </c>
      <c r="Z54" s="102"/>
      <c r="AA54" s="107">
        <f>AA55+AA57+AA60+AA63+AA65+AA67</f>
        <v>56.467759000000001</v>
      </c>
      <c r="AR54" s="108" t="s">
        <v>80</v>
      </c>
      <c r="AT54" s="109" t="s">
        <v>65</v>
      </c>
      <c r="AU54" s="109" t="s">
        <v>66</v>
      </c>
      <c r="AY54" s="108" t="s">
        <v>110</v>
      </c>
      <c r="BK54" s="110">
        <f>BK55+BK57+BK60+BK63+BK65+BK67</f>
        <v>0</v>
      </c>
    </row>
    <row r="55" spans="2:65" s="7" customFormat="1" ht="19.899999999999999" customHeight="1">
      <c r="B55" s="101"/>
      <c r="C55" s="102"/>
      <c r="D55" s="111" t="s">
        <v>90</v>
      </c>
      <c r="E55" s="111"/>
      <c r="F55" s="111"/>
      <c r="G55" s="111"/>
      <c r="H55" s="111"/>
      <c r="I55" s="111"/>
      <c r="J55" s="111"/>
      <c r="K55" s="111"/>
      <c r="L55" s="111"/>
      <c r="M55" s="111"/>
      <c r="N55" s="179">
        <f>BK55</f>
        <v>0</v>
      </c>
      <c r="O55" s="180"/>
      <c r="P55" s="180"/>
      <c r="Q55" s="180"/>
      <c r="R55" s="104"/>
      <c r="T55" s="105"/>
      <c r="U55" s="102"/>
      <c r="V55" s="102"/>
      <c r="W55" s="106">
        <f>W56</f>
        <v>45.08</v>
      </c>
      <c r="X55" s="102"/>
      <c r="Y55" s="106">
        <f>Y56</f>
        <v>0</v>
      </c>
      <c r="Z55" s="102"/>
      <c r="AA55" s="107">
        <f>AA56</f>
        <v>28.831600000000002</v>
      </c>
      <c r="AR55" s="108" t="s">
        <v>80</v>
      </c>
      <c r="AT55" s="109" t="s">
        <v>65</v>
      </c>
      <c r="AU55" s="109" t="s">
        <v>18</v>
      </c>
      <c r="AY55" s="108" t="s">
        <v>110</v>
      </c>
      <c r="BK55" s="110">
        <f>BK56</f>
        <v>0</v>
      </c>
    </row>
    <row r="56" spans="2:65" s="1" customFormat="1" ht="31.5" customHeight="1">
      <c r="B56" s="112"/>
      <c r="C56" s="113" t="s">
        <v>252</v>
      </c>
      <c r="D56" s="113" t="s">
        <v>111</v>
      </c>
      <c r="E56" s="114" t="s">
        <v>253</v>
      </c>
      <c r="F56" s="173" t="s">
        <v>254</v>
      </c>
      <c r="G56" s="173"/>
      <c r="H56" s="173"/>
      <c r="I56" s="173"/>
      <c r="J56" s="115" t="s">
        <v>114</v>
      </c>
      <c r="K56" s="116">
        <v>980</v>
      </c>
      <c r="L56" s="174"/>
      <c r="M56" s="174"/>
      <c r="N56" s="174">
        <f>ROUND(L56*K56,2)</f>
        <v>0</v>
      </c>
      <c r="O56" s="174"/>
      <c r="P56" s="174"/>
      <c r="Q56" s="174"/>
      <c r="R56" s="117"/>
      <c r="T56" s="118" t="s">
        <v>5</v>
      </c>
      <c r="U56" s="37" t="s">
        <v>33</v>
      </c>
      <c r="V56" s="119">
        <v>4.5999999999999999E-2</v>
      </c>
      <c r="W56" s="119">
        <f>V56*K56</f>
        <v>45.08</v>
      </c>
      <c r="X56" s="119">
        <v>0</v>
      </c>
      <c r="Y56" s="119">
        <f>X56*K56</f>
        <v>0</v>
      </c>
      <c r="Z56" s="119">
        <v>2.9420000000000002E-2</v>
      </c>
      <c r="AA56" s="120">
        <f>Z56*K56</f>
        <v>28.831600000000002</v>
      </c>
      <c r="AR56" s="15" t="s">
        <v>170</v>
      </c>
      <c r="AT56" s="15" t="s">
        <v>111</v>
      </c>
      <c r="AU56" s="15" t="s">
        <v>80</v>
      </c>
      <c r="AY56" s="15" t="s">
        <v>110</v>
      </c>
      <c r="BE56" s="121">
        <f>IF(U56="základní",N56,0)</f>
        <v>0</v>
      </c>
      <c r="BF56" s="121">
        <f>IF(U56="snížená",N56,0)</f>
        <v>0</v>
      </c>
      <c r="BG56" s="121">
        <f>IF(U56="zákl. přenesená",N56,0)</f>
        <v>0</v>
      </c>
      <c r="BH56" s="121">
        <f>IF(U56="sníž. přenesená",N56,0)</f>
        <v>0</v>
      </c>
      <c r="BI56" s="121">
        <f>IF(U56="nulová",N56,0)</f>
        <v>0</v>
      </c>
      <c r="BJ56" s="15" t="s">
        <v>18</v>
      </c>
      <c r="BK56" s="121">
        <f>ROUND(L56*K56,2)</f>
        <v>0</v>
      </c>
      <c r="BL56" s="15" t="s">
        <v>170</v>
      </c>
      <c r="BM56" s="15" t="s">
        <v>255</v>
      </c>
    </row>
    <row r="57" spans="2:65" s="7" customFormat="1" ht="29.85" customHeight="1">
      <c r="B57" s="101"/>
      <c r="C57" s="102"/>
      <c r="D57" s="111" t="s">
        <v>91</v>
      </c>
      <c r="E57" s="111"/>
      <c r="F57" s="111"/>
      <c r="G57" s="111"/>
      <c r="H57" s="111"/>
      <c r="I57" s="111"/>
      <c r="J57" s="111"/>
      <c r="K57" s="111"/>
      <c r="L57" s="111"/>
      <c r="M57" s="111"/>
      <c r="N57" s="181">
        <f>BK57</f>
        <v>0</v>
      </c>
      <c r="O57" s="182"/>
      <c r="P57" s="182"/>
      <c r="Q57" s="182"/>
      <c r="R57" s="104"/>
      <c r="T57" s="105"/>
      <c r="U57" s="102"/>
      <c r="V57" s="102"/>
      <c r="W57" s="106">
        <f>SUM(W58:W59)</f>
        <v>99.09</v>
      </c>
      <c r="X57" s="102"/>
      <c r="Y57" s="106">
        <f>SUM(Y58:Y59)</f>
        <v>0</v>
      </c>
      <c r="Z57" s="102"/>
      <c r="AA57" s="107">
        <f>SUM(AA58:AA59)</f>
        <v>12.399000000000001</v>
      </c>
      <c r="AR57" s="108" t="s">
        <v>80</v>
      </c>
      <c r="AT57" s="109" t="s">
        <v>65</v>
      </c>
      <c r="AU57" s="109" t="s">
        <v>18</v>
      </c>
      <c r="AY57" s="108" t="s">
        <v>110</v>
      </c>
      <c r="BK57" s="110">
        <f>SUM(BK58:BK59)</f>
        <v>0</v>
      </c>
    </row>
    <row r="58" spans="2:65" s="1" customFormat="1" ht="31.5" customHeight="1">
      <c r="B58" s="112"/>
      <c r="C58" s="113" t="s">
        <v>256</v>
      </c>
      <c r="D58" s="113" t="s">
        <v>111</v>
      </c>
      <c r="E58" s="114" t="s">
        <v>257</v>
      </c>
      <c r="F58" s="173" t="s">
        <v>258</v>
      </c>
      <c r="G58" s="173"/>
      <c r="H58" s="173"/>
      <c r="I58" s="173"/>
      <c r="J58" s="115" t="s">
        <v>259</v>
      </c>
      <c r="K58" s="116">
        <v>441</v>
      </c>
      <c r="L58" s="174"/>
      <c r="M58" s="174"/>
      <c r="N58" s="174">
        <f>ROUND(L58*K58,2)</f>
        <v>0</v>
      </c>
      <c r="O58" s="174"/>
      <c r="P58" s="174"/>
      <c r="Q58" s="174"/>
      <c r="R58" s="117"/>
      <c r="T58" s="118" t="s">
        <v>5</v>
      </c>
      <c r="U58" s="37" t="s">
        <v>33</v>
      </c>
      <c r="V58" s="119">
        <v>0.14000000000000001</v>
      </c>
      <c r="W58" s="119">
        <f>V58*K58</f>
        <v>61.740000000000009</v>
      </c>
      <c r="X58" s="119">
        <v>0</v>
      </c>
      <c r="Y58" s="119">
        <f>X58*K58</f>
        <v>0</v>
      </c>
      <c r="Z58" s="119">
        <v>1.4E-2</v>
      </c>
      <c r="AA58" s="120">
        <f>Z58*K58</f>
        <v>6.1740000000000004</v>
      </c>
      <c r="AR58" s="15" t="s">
        <v>170</v>
      </c>
      <c r="AT58" s="15" t="s">
        <v>111</v>
      </c>
      <c r="AU58" s="15" t="s">
        <v>80</v>
      </c>
      <c r="AY58" s="15" t="s">
        <v>110</v>
      </c>
      <c r="BE58" s="121">
        <f>IF(U58="základní",N58,0)</f>
        <v>0</v>
      </c>
      <c r="BF58" s="121">
        <f>IF(U58="snížená",N58,0)</f>
        <v>0</v>
      </c>
      <c r="BG58" s="121">
        <f>IF(U58="zákl. přenesená",N58,0)</f>
        <v>0</v>
      </c>
      <c r="BH58" s="121">
        <f>IF(U58="sníž. přenesená",N58,0)</f>
        <v>0</v>
      </c>
      <c r="BI58" s="121">
        <f>IF(U58="nulová",N58,0)</f>
        <v>0</v>
      </c>
      <c r="BJ58" s="15" t="s">
        <v>18</v>
      </c>
      <c r="BK58" s="121">
        <f>ROUND(L58*K58,2)</f>
        <v>0</v>
      </c>
      <c r="BL58" s="15" t="s">
        <v>170</v>
      </c>
      <c r="BM58" s="15" t="s">
        <v>260</v>
      </c>
    </row>
    <row r="59" spans="2:65" s="1" customFormat="1" ht="22.5" customHeight="1">
      <c r="B59" s="112"/>
      <c r="C59" s="113" t="s">
        <v>261</v>
      </c>
      <c r="D59" s="113" t="s">
        <v>111</v>
      </c>
      <c r="E59" s="114" t="s">
        <v>262</v>
      </c>
      <c r="F59" s="173" t="s">
        <v>263</v>
      </c>
      <c r="G59" s="173"/>
      <c r="H59" s="173"/>
      <c r="I59" s="173"/>
      <c r="J59" s="115" t="s">
        <v>114</v>
      </c>
      <c r="K59" s="116">
        <v>415</v>
      </c>
      <c r="L59" s="174"/>
      <c r="M59" s="174"/>
      <c r="N59" s="174">
        <f>ROUND(L59*K59,2)</f>
        <v>0</v>
      </c>
      <c r="O59" s="174"/>
      <c r="P59" s="174"/>
      <c r="Q59" s="174"/>
      <c r="R59" s="117"/>
      <c r="T59" s="118" t="s">
        <v>5</v>
      </c>
      <c r="U59" s="37" t="s">
        <v>33</v>
      </c>
      <c r="V59" s="119">
        <v>0.09</v>
      </c>
      <c r="W59" s="119">
        <f>V59*K59</f>
        <v>37.35</v>
      </c>
      <c r="X59" s="119">
        <v>0</v>
      </c>
      <c r="Y59" s="119">
        <f>X59*K59</f>
        <v>0</v>
      </c>
      <c r="Z59" s="119">
        <v>1.4999999999999999E-2</v>
      </c>
      <c r="AA59" s="120">
        <f>Z59*K59</f>
        <v>6.2249999999999996</v>
      </c>
      <c r="AR59" s="15" t="s">
        <v>170</v>
      </c>
      <c r="AT59" s="15" t="s">
        <v>111</v>
      </c>
      <c r="AU59" s="15" t="s">
        <v>80</v>
      </c>
      <c r="AY59" s="15" t="s">
        <v>110</v>
      </c>
      <c r="BE59" s="121">
        <f>IF(U59="základní",N59,0)</f>
        <v>0</v>
      </c>
      <c r="BF59" s="121">
        <f>IF(U59="snížená",N59,0)</f>
        <v>0</v>
      </c>
      <c r="BG59" s="121">
        <f>IF(U59="zákl. přenesená",N59,0)</f>
        <v>0</v>
      </c>
      <c r="BH59" s="121">
        <f>IF(U59="sníž. přenesená",N59,0)</f>
        <v>0</v>
      </c>
      <c r="BI59" s="121">
        <f>IF(U59="nulová",N59,0)</f>
        <v>0</v>
      </c>
      <c r="BJ59" s="15" t="s">
        <v>18</v>
      </c>
      <c r="BK59" s="121">
        <f>ROUND(L59*K59,2)</f>
        <v>0</v>
      </c>
      <c r="BL59" s="15" t="s">
        <v>170</v>
      </c>
      <c r="BM59" s="15" t="s">
        <v>264</v>
      </c>
    </row>
    <row r="60" spans="2:65" s="7" customFormat="1" ht="29.85" customHeight="1">
      <c r="B60" s="101"/>
      <c r="C60" s="102"/>
      <c r="D60" s="111" t="s">
        <v>92</v>
      </c>
      <c r="E60" s="111"/>
      <c r="F60" s="111"/>
      <c r="G60" s="111"/>
      <c r="H60" s="111"/>
      <c r="I60" s="111"/>
      <c r="J60" s="111"/>
      <c r="K60" s="111"/>
      <c r="L60" s="111"/>
      <c r="M60" s="111"/>
      <c r="N60" s="181">
        <f>BK60</f>
        <v>0</v>
      </c>
      <c r="O60" s="182"/>
      <c r="P60" s="182"/>
      <c r="Q60" s="182"/>
      <c r="R60" s="104"/>
      <c r="T60" s="105"/>
      <c r="U60" s="102"/>
      <c r="V60" s="102"/>
      <c r="W60" s="106">
        <f>SUM(W61:W62)</f>
        <v>274.185</v>
      </c>
      <c r="X60" s="102"/>
      <c r="Y60" s="106">
        <f>SUM(Y61:Y62)</f>
        <v>0</v>
      </c>
      <c r="Z60" s="102"/>
      <c r="AA60" s="107">
        <f>SUM(AA61:AA62)</f>
        <v>8.9921249999999997</v>
      </c>
      <c r="AR60" s="108" t="s">
        <v>80</v>
      </c>
      <c r="AT60" s="109" t="s">
        <v>65</v>
      </c>
      <c r="AU60" s="109" t="s">
        <v>18</v>
      </c>
      <c r="AY60" s="108" t="s">
        <v>110</v>
      </c>
      <c r="BK60" s="110">
        <f>SUM(BK61:BK62)</f>
        <v>0</v>
      </c>
    </row>
    <row r="61" spans="2:65" s="1" customFormat="1" ht="22.5" customHeight="1">
      <c r="B61" s="112"/>
      <c r="C61" s="113" t="s">
        <v>265</v>
      </c>
      <c r="D61" s="113" t="s">
        <v>111</v>
      </c>
      <c r="E61" s="114" t="s">
        <v>266</v>
      </c>
      <c r="F61" s="173" t="s">
        <v>267</v>
      </c>
      <c r="G61" s="173"/>
      <c r="H61" s="173"/>
      <c r="I61" s="173"/>
      <c r="J61" s="115" t="s">
        <v>114</v>
      </c>
      <c r="K61" s="116">
        <v>756.25</v>
      </c>
      <c r="L61" s="174"/>
      <c r="M61" s="174"/>
      <c r="N61" s="174">
        <f>ROUND(L61*K61,2)</f>
        <v>0</v>
      </c>
      <c r="O61" s="174"/>
      <c r="P61" s="174"/>
      <c r="Q61" s="174"/>
      <c r="R61" s="117"/>
      <c r="T61" s="118" t="s">
        <v>5</v>
      </c>
      <c r="U61" s="37" t="s">
        <v>33</v>
      </c>
      <c r="V61" s="119">
        <v>0.36</v>
      </c>
      <c r="W61" s="119">
        <f>V61*K61</f>
        <v>272.25</v>
      </c>
      <c r="X61" s="119">
        <v>0</v>
      </c>
      <c r="Y61" s="119">
        <f>X61*K61</f>
        <v>0</v>
      </c>
      <c r="Z61" s="119">
        <v>5.94E-3</v>
      </c>
      <c r="AA61" s="120">
        <f>Z61*K61</f>
        <v>4.4921249999999997</v>
      </c>
      <c r="AR61" s="15" t="s">
        <v>170</v>
      </c>
      <c r="AT61" s="15" t="s">
        <v>111</v>
      </c>
      <c r="AU61" s="15" t="s">
        <v>80</v>
      </c>
      <c r="AY61" s="15" t="s">
        <v>110</v>
      </c>
      <c r="BE61" s="121">
        <f>IF(U61="základní",N61,0)</f>
        <v>0</v>
      </c>
      <c r="BF61" s="121">
        <f>IF(U61="snížená",N61,0)</f>
        <v>0</v>
      </c>
      <c r="BG61" s="121">
        <f>IF(U61="zákl. přenesená",N61,0)</f>
        <v>0</v>
      </c>
      <c r="BH61" s="121">
        <f>IF(U61="sníž. přenesená",N61,0)</f>
        <v>0</v>
      </c>
      <c r="BI61" s="121">
        <f>IF(U61="nulová",N61,0)</f>
        <v>0</v>
      </c>
      <c r="BJ61" s="15" t="s">
        <v>18</v>
      </c>
      <c r="BK61" s="121">
        <f>ROUND(L61*K61,2)</f>
        <v>0</v>
      </c>
      <c r="BL61" s="15" t="s">
        <v>170</v>
      </c>
      <c r="BM61" s="15" t="s">
        <v>268</v>
      </c>
    </row>
    <row r="62" spans="2:65" s="1" customFormat="1" ht="44.25" customHeight="1">
      <c r="B62" s="112"/>
      <c r="C62" s="113" t="s">
        <v>269</v>
      </c>
      <c r="D62" s="113" t="s">
        <v>111</v>
      </c>
      <c r="E62" s="114" t="s">
        <v>270</v>
      </c>
      <c r="F62" s="173" t="s">
        <v>271</v>
      </c>
      <c r="G62" s="173"/>
      <c r="H62" s="173"/>
      <c r="I62" s="173"/>
      <c r="J62" s="115" t="s">
        <v>191</v>
      </c>
      <c r="K62" s="116">
        <v>4.5</v>
      </c>
      <c r="L62" s="174"/>
      <c r="M62" s="174"/>
      <c r="N62" s="174">
        <f>ROUND(L62*K62,2)</f>
        <v>0</v>
      </c>
      <c r="O62" s="174"/>
      <c r="P62" s="174"/>
      <c r="Q62" s="174"/>
      <c r="R62" s="117"/>
      <c r="T62" s="118" t="s">
        <v>5</v>
      </c>
      <c r="U62" s="37" t="s">
        <v>33</v>
      </c>
      <c r="V62" s="119">
        <v>0.43</v>
      </c>
      <c r="W62" s="119">
        <f>V62*K62</f>
        <v>1.9350000000000001</v>
      </c>
      <c r="X62" s="119">
        <v>0</v>
      </c>
      <c r="Y62" s="119">
        <f>X62*K62</f>
        <v>0</v>
      </c>
      <c r="Z62" s="119">
        <v>1</v>
      </c>
      <c r="AA62" s="120">
        <f>Z62*K62</f>
        <v>4.5</v>
      </c>
      <c r="AR62" s="15" t="s">
        <v>170</v>
      </c>
      <c r="AT62" s="15" t="s">
        <v>111</v>
      </c>
      <c r="AU62" s="15" t="s">
        <v>80</v>
      </c>
      <c r="AY62" s="15" t="s">
        <v>110</v>
      </c>
      <c r="BE62" s="121">
        <f>IF(U62="základní",N62,0)</f>
        <v>0</v>
      </c>
      <c r="BF62" s="121">
        <f>IF(U62="snížená",N62,0)</f>
        <v>0</v>
      </c>
      <c r="BG62" s="121">
        <f>IF(U62="zákl. přenesená",N62,0)</f>
        <v>0</v>
      </c>
      <c r="BH62" s="121">
        <f>IF(U62="sníž. přenesená",N62,0)</f>
        <v>0</v>
      </c>
      <c r="BI62" s="121">
        <f>IF(U62="nulová",N62,0)</f>
        <v>0</v>
      </c>
      <c r="BJ62" s="15" t="s">
        <v>18</v>
      </c>
      <c r="BK62" s="121">
        <f>ROUND(L62*K62,2)</f>
        <v>0</v>
      </c>
      <c r="BL62" s="15" t="s">
        <v>170</v>
      </c>
      <c r="BM62" s="15" t="s">
        <v>272</v>
      </c>
    </row>
    <row r="63" spans="2:65" s="7" customFormat="1" ht="29.85" customHeight="1">
      <c r="B63" s="101"/>
      <c r="C63" s="102"/>
      <c r="D63" s="111" t="s">
        <v>93</v>
      </c>
      <c r="E63" s="111"/>
      <c r="F63" s="111"/>
      <c r="G63" s="111"/>
      <c r="H63" s="111"/>
      <c r="I63" s="111"/>
      <c r="J63" s="111"/>
      <c r="K63" s="111"/>
      <c r="L63" s="111"/>
      <c r="M63" s="111"/>
      <c r="N63" s="181">
        <f>BK63</f>
        <v>0</v>
      </c>
      <c r="O63" s="182"/>
      <c r="P63" s="182"/>
      <c r="Q63" s="182"/>
      <c r="R63" s="104"/>
      <c r="T63" s="105"/>
      <c r="U63" s="102"/>
      <c r="V63" s="102"/>
      <c r="W63" s="106">
        <f>W64</f>
        <v>20.572499999999998</v>
      </c>
      <c r="X63" s="102"/>
      <c r="Y63" s="106">
        <f>Y64</f>
        <v>0</v>
      </c>
      <c r="Z63" s="102"/>
      <c r="AA63" s="107">
        <f>AA64</f>
        <v>0.69503399999999993</v>
      </c>
      <c r="AR63" s="108" t="s">
        <v>80</v>
      </c>
      <c r="AT63" s="109" t="s">
        <v>65</v>
      </c>
      <c r="AU63" s="109" t="s">
        <v>18</v>
      </c>
      <c r="AY63" s="108" t="s">
        <v>110</v>
      </c>
      <c r="BK63" s="110">
        <f>BK64</f>
        <v>0</v>
      </c>
    </row>
    <row r="64" spans="2:65" s="1" customFormat="1" ht="22.5" customHeight="1">
      <c r="B64" s="112"/>
      <c r="C64" s="113" t="s">
        <v>273</v>
      </c>
      <c r="D64" s="113" t="s">
        <v>111</v>
      </c>
      <c r="E64" s="114" t="s">
        <v>274</v>
      </c>
      <c r="F64" s="173" t="s">
        <v>275</v>
      </c>
      <c r="G64" s="173"/>
      <c r="H64" s="173"/>
      <c r="I64" s="173"/>
      <c r="J64" s="115" t="s">
        <v>114</v>
      </c>
      <c r="K64" s="116">
        <v>63.3</v>
      </c>
      <c r="L64" s="174"/>
      <c r="M64" s="174"/>
      <c r="N64" s="174">
        <f>ROUND(L64*K64,2)</f>
        <v>0</v>
      </c>
      <c r="O64" s="174"/>
      <c r="P64" s="174"/>
      <c r="Q64" s="174"/>
      <c r="R64" s="117"/>
      <c r="T64" s="118" t="s">
        <v>5</v>
      </c>
      <c r="U64" s="37" t="s">
        <v>33</v>
      </c>
      <c r="V64" s="119">
        <v>0.32500000000000001</v>
      </c>
      <c r="W64" s="119">
        <f>V64*K64</f>
        <v>20.572499999999998</v>
      </c>
      <c r="X64" s="119">
        <v>0</v>
      </c>
      <c r="Y64" s="119">
        <f>X64*K64</f>
        <v>0</v>
      </c>
      <c r="Z64" s="119">
        <v>1.098E-2</v>
      </c>
      <c r="AA64" s="120">
        <f>Z64*K64</f>
        <v>0.69503399999999993</v>
      </c>
      <c r="AR64" s="15" t="s">
        <v>170</v>
      </c>
      <c r="AT64" s="15" t="s">
        <v>111</v>
      </c>
      <c r="AU64" s="15" t="s">
        <v>80</v>
      </c>
      <c r="AY64" s="15" t="s">
        <v>110</v>
      </c>
      <c r="BE64" s="121">
        <f>IF(U64="základní",N64,0)</f>
        <v>0</v>
      </c>
      <c r="BF64" s="121">
        <f>IF(U64="snížená",N64,0)</f>
        <v>0</v>
      </c>
      <c r="BG64" s="121">
        <f>IF(U64="zákl. přenesená",N64,0)</f>
        <v>0</v>
      </c>
      <c r="BH64" s="121">
        <f>IF(U64="sníž. přenesená",N64,0)</f>
        <v>0</v>
      </c>
      <c r="BI64" s="121">
        <f>IF(U64="nulová",N64,0)</f>
        <v>0</v>
      </c>
      <c r="BJ64" s="15" t="s">
        <v>18</v>
      </c>
      <c r="BK64" s="121">
        <f>ROUND(L64*K64,2)</f>
        <v>0</v>
      </c>
      <c r="BL64" s="15" t="s">
        <v>170</v>
      </c>
      <c r="BM64" s="15" t="s">
        <v>276</v>
      </c>
    </row>
    <row r="65" spans="2:65" s="7" customFormat="1" ht="29.85" customHeight="1">
      <c r="B65" s="101"/>
      <c r="C65" s="102"/>
      <c r="D65" s="111" t="s">
        <v>94</v>
      </c>
      <c r="E65" s="111"/>
      <c r="F65" s="111"/>
      <c r="G65" s="111"/>
      <c r="H65" s="111"/>
      <c r="I65" s="111"/>
      <c r="J65" s="111"/>
      <c r="K65" s="111"/>
      <c r="L65" s="111"/>
      <c r="M65" s="111"/>
      <c r="N65" s="181">
        <f>BK65</f>
        <v>0</v>
      </c>
      <c r="O65" s="182"/>
      <c r="P65" s="182"/>
      <c r="Q65" s="182"/>
      <c r="R65" s="104"/>
      <c r="T65" s="105"/>
      <c r="U65" s="102"/>
      <c r="V65" s="102"/>
      <c r="W65" s="106">
        <f>W66</f>
        <v>66.599999999999994</v>
      </c>
      <c r="X65" s="102"/>
      <c r="Y65" s="106">
        <f>Y66</f>
        <v>0</v>
      </c>
      <c r="Z65" s="102"/>
      <c r="AA65" s="107">
        <f>AA66</f>
        <v>1.8</v>
      </c>
      <c r="AR65" s="108" t="s">
        <v>80</v>
      </c>
      <c r="AT65" s="109" t="s">
        <v>65</v>
      </c>
      <c r="AU65" s="109" t="s">
        <v>18</v>
      </c>
      <c r="AY65" s="108" t="s">
        <v>110</v>
      </c>
      <c r="BK65" s="110">
        <f>BK66</f>
        <v>0</v>
      </c>
    </row>
    <row r="66" spans="2:65" s="1" customFormat="1" ht="31.5" customHeight="1">
      <c r="B66" s="112"/>
      <c r="C66" s="113" t="s">
        <v>277</v>
      </c>
      <c r="D66" s="113" t="s">
        <v>111</v>
      </c>
      <c r="E66" s="114" t="s">
        <v>278</v>
      </c>
      <c r="F66" s="173" t="s">
        <v>279</v>
      </c>
      <c r="G66" s="173"/>
      <c r="H66" s="173"/>
      <c r="I66" s="173"/>
      <c r="J66" s="115" t="s">
        <v>280</v>
      </c>
      <c r="K66" s="116">
        <v>1800</v>
      </c>
      <c r="L66" s="174"/>
      <c r="M66" s="174"/>
      <c r="N66" s="174">
        <f>ROUND(L66*K66,2)</f>
        <v>0</v>
      </c>
      <c r="O66" s="174"/>
      <c r="P66" s="174"/>
      <c r="Q66" s="174"/>
      <c r="R66" s="117"/>
      <c r="T66" s="118" t="s">
        <v>5</v>
      </c>
      <c r="U66" s="37" t="s">
        <v>33</v>
      </c>
      <c r="V66" s="119">
        <v>3.6999999999999998E-2</v>
      </c>
      <c r="W66" s="119">
        <f>V66*K66</f>
        <v>66.599999999999994</v>
      </c>
      <c r="X66" s="119">
        <v>0</v>
      </c>
      <c r="Y66" s="119">
        <f>X66*K66</f>
        <v>0</v>
      </c>
      <c r="Z66" s="119">
        <v>1E-3</v>
      </c>
      <c r="AA66" s="120">
        <f>Z66*K66</f>
        <v>1.8</v>
      </c>
      <c r="AR66" s="15" t="s">
        <v>170</v>
      </c>
      <c r="AT66" s="15" t="s">
        <v>111</v>
      </c>
      <c r="AU66" s="15" t="s">
        <v>80</v>
      </c>
      <c r="AY66" s="15" t="s">
        <v>110</v>
      </c>
      <c r="BE66" s="121">
        <f>IF(U66="základní",N66,0)</f>
        <v>0</v>
      </c>
      <c r="BF66" s="121">
        <f>IF(U66="snížená",N66,0)</f>
        <v>0</v>
      </c>
      <c r="BG66" s="121">
        <f>IF(U66="zákl. přenesená",N66,0)</f>
        <v>0</v>
      </c>
      <c r="BH66" s="121">
        <f>IF(U66="sníž. přenesená",N66,0)</f>
        <v>0</v>
      </c>
      <c r="BI66" s="121">
        <f>IF(U66="nulová",N66,0)</f>
        <v>0</v>
      </c>
      <c r="BJ66" s="15" t="s">
        <v>18</v>
      </c>
      <c r="BK66" s="121">
        <f>ROUND(L66*K66,2)</f>
        <v>0</v>
      </c>
      <c r="BL66" s="15" t="s">
        <v>170</v>
      </c>
      <c r="BM66" s="15" t="s">
        <v>281</v>
      </c>
    </row>
    <row r="67" spans="2:65" s="7" customFormat="1" ht="29.85" customHeight="1">
      <c r="B67" s="101"/>
      <c r="C67" s="102"/>
      <c r="D67" s="111" t="s">
        <v>95</v>
      </c>
      <c r="E67" s="111"/>
      <c r="F67" s="111"/>
      <c r="G67" s="111"/>
      <c r="H67" s="111"/>
      <c r="I67" s="111"/>
      <c r="J67" s="111"/>
      <c r="K67" s="111"/>
      <c r="L67" s="111"/>
      <c r="M67" s="111"/>
      <c r="N67" s="181">
        <f>BK67</f>
        <v>0</v>
      </c>
      <c r="O67" s="182"/>
      <c r="P67" s="182"/>
      <c r="Q67" s="182"/>
      <c r="R67" s="104"/>
      <c r="T67" s="105"/>
      <c r="U67" s="102"/>
      <c r="V67" s="102"/>
      <c r="W67" s="106">
        <f>W68</f>
        <v>318.75</v>
      </c>
      <c r="X67" s="102"/>
      <c r="Y67" s="106">
        <f>Y68</f>
        <v>0</v>
      </c>
      <c r="Z67" s="102"/>
      <c r="AA67" s="107">
        <f>AA68</f>
        <v>3.75</v>
      </c>
      <c r="AR67" s="108" t="s">
        <v>80</v>
      </c>
      <c r="AT67" s="109" t="s">
        <v>65</v>
      </c>
      <c r="AU67" s="109" t="s">
        <v>18</v>
      </c>
      <c r="AY67" s="108" t="s">
        <v>110</v>
      </c>
      <c r="BK67" s="110">
        <f>BK68</f>
        <v>0</v>
      </c>
    </row>
    <row r="68" spans="2:65" s="1" customFormat="1" ht="22.5" customHeight="1">
      <c r="B68" s="112"/>
      <c r="C68" s="113" t="s">
        <v>282</v>
      </c>
      <c r="D68" s="113" t="s">
        <v>111</v>
      </c>
      <c r="E68" s="114" t="s">
        <v>283</v>
      </c>
      <c r="F68" s="173" t="s">
        <v>284</v>
      </c>
      <c r="G68" s="173"/>
      <c r="H68" s="173"/>
      <c r="I68" s="173"/>
      <c r="J68" s="115" t="s">
        <v>114</v>
      </c>
      <c r="K68" s="116">
        <v>1250</v>
      </c>
      <c r="L68" s="174"/>
      <c r="M68" s="174"/>
      <c r="N68" s="174">
        <f>ROUND(L68*K68,2)</f>
        <v>0</v>
      </c>
      <c r="O68" s="174"/>
      <c r="P68" s="174"/>
      <c r="Q68" s="174"/>
      <c r="R68" s="117"/>
      <c r="T68" s="118" t="s">
        <v>5</v>
      </c>
      <c r="U68" s="122" t="s">
        <v>33</v>
      </c>
      <c r="V68" s="123">
        <v>0.255</v>
      </c>
      <c r="W68" s="123">
        <f>V68*K68</f>
        <v>318.75</v>
      </c>
      <c r="X68" s="123">
        <v>0</v>
      </c>
      <c r="Y68" s="123">
        <f>X68*K68</f>
        <v>0</v>
      </c>
      <c r="Z68" s="123">
        <v>3.0000000000000001E-3</v>
      </c>
      <c r="AA68" s="124">
        <f>Z68*K68</f>
        <v>3.75</v>
      </c>
      <c r="AR68" s="15" t="s">
        <v>170</v>
      </c>
      <c r="AT68" s="15" t="s">
        <v>111</v>
      </c>
      <c r="AU68" s="15" t="s">
        <v>80</v>
      </c>
      <c r="AY68" s="15" t="s">
        <v>110</v>
      </c>
      <c r="BE68" s="121">
        <f>IF(U68="základní",N68,0)</f>
        <v>0</v>
      </c>
      <c r="BF68" s="121">
        <f>IF(U68="snížená",N68,0)</f>
        <v>0</v>
      </c>
      <c r="BG68" s="121">
        <f>IF(U68="zákl. přenesená",N68,0)</f>
        <v>0</v>
      </c>
      <c r="BH68" s="121">
        <f>IF(U68="sníž. přenesená",N68,0)</f>
        <v>0</v>
      </c>
      <c r="BI68" s="121">
        <f>IF(U68="nulová",N68,0)</f>
        <v>0</v>
      </c>
      <c r="BJ68" s="15" t="s">
        <v>18</v>
      </c>
      <c r="BK68" s="121">
        <f>ROUND(L68*K68,2)</f>
        <v>0</v>
      </c>
      <c r="BL68" s="15" t="s">
        <v>170</v>
      </c>
      <c r="BM68" s="15" t="s">
        <v>285</v>
      </c>
    </row>
    <row r="69" spans="2:65" s="1" customFormat="1" ht="6.95" customHeight="1">
      <c r="B69" s="52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4"/>
    </row>
  </sheetData>
  <mergeCells count="150">
    <mergeCell ref="F66:I66"/>
    <mergeCell ref="L66:M66"/>
    <mergeCell ref="N66:Q66"/>
    <mergeCell ref="F68:I68"/>
    <mergeCell ref="L68:M68"/>
    <mergeCell ref="N68:Q68"/>
    <mergeCell ref="N14:Q14"/>
    <mergeCell ref="N15:Q15"/>
    <mergeCell ref="N16:Q16"/>
    <mergeCell ref="N20:Q20"/>
    <mergeCell ref="N39:Q39"/>
    <mergeCell ref="N54:Q54"/>
    <mergeCell ref="N55:Q55"/>
    <mergeCell ref="N57:Q57"/>
    <mergeCell ref="N60:Q60"/>
    <mergeCell ref="N63:Q63"/>
    <mergeCell ref="N65:Q65"/>
    <mergeCell ref="N67:Q67"/>
    <mergeCell ref="F61:I61"/>
    <mergeCell ref="L61:M61"/>
    <mergeCell ref="N61:Q61"/>
    <mergeCell ref="F62:I62"/>
    <mergeCell ref="F52:I52"/>
    <mergeCell ref="L52:M52"/>
    <mergeCell ref="N52:Q52"/>
    <mergeCell ref="F53:I53"/>
    <mergeCell ref="L53:M53"/>
    <mergeCell ref="N53:Q53"/>
    <mergeCell ref="L62:M62"/>
    <mergeCell ref="N62:Q62"/>
    <mergeCell ref="F64:I64"/>
    <mergeCell ref="L64:M64"/>
    <mergeCell ref="N64:Q64"/>
    <mergeCell ref="F56:I56"/>
    <mergeCell ref="L56:M56"/>
    <mergeCell ref="N56:Q56"/>
    <mergeCell ref="F58:I58"/>
    <mergeCell ref="L58:M58"/>
    <mergeCell ref="N58:Q58"/>
    <mergeCell ref="F59:I59"/>
    <mergeCell ref="L59:M59"/>
    <mergeCell ref="N59:Q59"/>
    <mergeCell ref="F49:I49"/>
    <mergeCell ref="L49:M49"/>
    <mergeCell ref="N49:Q49"/>
    <mergeCell ref="F50:I50"/>
    <mergeCell ref="L50:M50"/>
    <mergeCell ref="N50:Q50"/>
    <mergeCell ref="F51:I51"/>
    <mergeCell ref="L51:M51"/>
    <mergeCell ref="N51:Q51"/>
    <mergeCell ref="F46:I46"/>
    <mergeCell ref="L46:M46"/>
    <mergeCell ref="N46:Q46"/>
    <mergeCell ref="F47:I47"/>
    <mergeCell ref="L47:M47"/>
    <mergeCell ref="N47:Q47"/>
    <mergeCell ref="F48:I48"/>
    <mergeCell ref="L48:M48"/>
    <mergeCell ref="N48:Q48"/>
    <mergeCell ref="F43:I43"/>
    <mergeCell ref="L43:M43"/>
    <mergeCell ref="N43:Q43"/>
    <mergeCell ref="F44:I44"/>
    <mergeCell ref="L44:M44"/>
    <mergeCell ref="N44:Q44"/>
    <mergeCell ref="F45:I45"/>
    <mergeCell ref="L45:M45"/>
    <mergeCell ref="N45:Q45"/>
    <mergeCell ref="F40:I40"/>
    <mergeCell ref="L40:M40"/>
    <mergeCell ref="N40:Q40"/>
    <mergeCell ref="F41:I41"/>
    <mergeCell ref="L41:M41"/>
    <mergeCell ref="N41:Q41"/>
    <mergeCell ref="F42:I42"/>
    <mergeCell ref="L42:M42"/>
    <mergeCell ref="N42:Q42"/>
    <mergeCell ref="F36:I36"/>
    <mergeCell ref="L36:M36"/>
    <mergeCell ref="N36:Q36"/>
    <mergeCell ref="F37:I37"/>
    <mergeCell ref="L37:M37"/>
    <mergeCell ref="N37:Q37"/>
    <mergeCell ref="F38:I38"/>
    <mergeCell ref="L38:M38"/>
    <mergeCell ref="N38:Q38"/>
    <mergeCell ref="F33:I33"/>
    <mergeCell ref="L33:M33"/>
    <mergeCell ref="N33:Q33"/>
    <mergeCell ref="F34:I34"/>
    <mergeCell ref="L34:M34"/>
    <mergeCell ref="N34:Q34"/>
    <mergeCell ref="F35:I35"/>
    <mergeCell ref="L35:M35"/>
    <mergeCell ref="N35:Q35"/>
    <mergeCell ref="F30:I30"/>
    <mergeCell ref="L30:M30"/>
    <mergeCell ref="N30:Q30"/>
    <mergeCell ref="F31:I31"/>
    <mergeCell ref="L31:M31"/>
    <mergeCell ref="N31:Q31"/>
    <mergeCell ref="F32:I32"/>
    <mergeCell ref="L32:M32"/>
    <mergeCell ref="N32:Q32"/>
    <mergeCell ref="F27:I27"/>
    <mergeCell ref="L27:M27"/>
    <mergeCell ref="N27:Q27"/>
    <mergeCell ref="F28:I28"/>
    <mergeCell ref="L28:M28"/>
    <mergeCell ref="N28:Q28"/>
    <mergeCell ref="F29:I29"/>
    <mergeCell ref="L29:M29"/>
    <mergeCell ref="N29:Q29"/>
    <mergeCell ref="F24:I24"/>
    <mergeCell ref="L24:M24"/>
    <mergeCell ref="N24:Q24"/>
    <mergeCell ref="F25:I25"/>
    <mergeCell ref="L25:M25"/>
    <mergeCell ref="N25:Q25"/>
    <mergeCell ref="F26:I26"/>
    <mergeCell ref="L26:M26"/>
    <mergeCell ref="N26:Q26"/>
    <mergeCell ref="F21:I21"/>
    <mergeCell ref="L21:M21"/>
    <mergeCell ref="N21:Q21"/>
    <mergeCell ref="F22:I22"/>
    <mergeCell ref="L22:M22"/>
    <mergeCell ref="N22:Q22"/>
    <mergeCell ref="F23:I23"/>
    <mergeCell ref="L23:M23"/>
    <mergeCell ref="N23:Q23"/>
    <mergeCell ref="F17:I17"/>
    <mergeCell ref="L17:M17"/>
    <mergeCell ref="N17:Q17"/>
    <mergeCell ref="F18:I18"/>
    <mergeCell ref="L18:M18"/>
    <mergeCell ref="N18:Q18"/>
    <mergeCell ref="F19:I19"/>
    <mergeCell ref="L19:M19"/>
    <mergeCell ref="N19:Q19"/>
    <mergeCell ref="C3:Q3"/>
    <mergeCell ref="F5:P5"/>
    <mergeCell ref="F6:P6"/>
    <mergeCell ref="M8:P8"/>
    <mergeCell ref="M10:Q10"/>
    <mergeCell ref="M11:Q11"/>
    <mergeCell ref="F13:I13"/>
    <mergeCell ref="L13:M13"/>
    <mergeCell ref="N13:Q13"/>
  </mergeCells>
  <pageMargins left="0.58333330000000005" right="0.58333330000000005" top="0.5" bottom="0.46666669999999999" header="0" footer="0"/>
  <pageSetup paperSize="9" scale="94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0"/>
  <sheetViews>
    <sheetView showGridLines="0" view="pageBreakPreview" zoomScale="80" zoomScaleNormal="100" zoomScaleSheetLayoutView="80" workbookViewId="0">
      <selection activeCell="C3" sqref="C3:Q3"/>
    </sheetView>
  </sheetViews>
  <sheetFormatPr defaultRowHeight="13.5"/>
  <cols>
    <col min="1" max="1" width="1.83203125" customWidth="1"/>
    <col min="2" max="2" width="1.6640625" customWidth="1"/>
    <col min="3" max="3" width="4.1640625" customWidth="1"/>
    <col min="4" max="4" width="4.33203125" customWidth="1"/>
    <col min="5" max="5" width="11.6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63" s="1" customFormat="1" ht="6.95" customHeight="1">
      <c r="B2" s="55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7"/>
    </row>
    <row r="3" spans="2:63" s="1" customFormat="1" ht="36.950000000000003" customHeight="1">
      <c r="B3" s="29"/>
      <c r="C3" s="134" t="s">
        <v>96</v>
      </c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31"/>
    </row>
    <row r="4" spans="2:63" s="1" customFormat="1" ht="6.95" customHeight="1"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1"/>
    </row>
    <row r="5" spans="2:63" s="1" customFormat="1" ht="30" customHeight="1">
      <c r="B5" s="29"/>
      <c r="C5" s="26" t="s">
        <v>16</v>
      </c>
      <c r="D5" s="30"/>
      <c r="E5" s="30"/>
      <c r="F5" s="167" t="s">
        <v>291</v>
      </c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30"/>
      <c r="R5" s="31"/>
    </row>
    <row r="6" spans="2:63" s="1" customFormat="1" ht="36.950000000000003" customHeight="1">
      <c r="B6" s="29"/>
      <c r="C6" s="62" t="s">
        <v>81</v>
      </c>
      <c r="D6" s="30"/>
      <c r="E6" s="30"/>
      <c r="F6" s="148" t="s">
        <v>292</v>
      </c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30"/>
      <c r="R6" s="31"/>
    </row>
    <row r="7" spans="2:63" s="1" customFormat="1" ht="6.95" customHeight="1">
      <c r="B7" s="29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1"/>
    </row>
    <row r="8" spans="2:63" s="1" customFormat="1" ht="18" customHeight="1">
      <c r="B8" s="29"/>
      <c r="C8" s="26" t="s">
        <v>19</v>
      </c>
      <c r="D8" s="30"/>
      <c r="E8" s="30"/>
      <c r="F8" s="24" t="s">
        <v>20</v>
      </c>
      <c r="G8" s="30"/>
      <c r="H8" s="30"/>
      <c r="I8" s="30"/>
      <c r="J8" s="30"/>
      <c r="K8" s="26" t="s">
        <v>21</v>
      </c>
      <c r="L8" s="30"/>
      <c r="M8" s="169"/>
      <c r="N8" s="169"/>
      <c r="O8" s="169"/>
      <c r="P8" s="169"/>
      <c r="Q8" s="30"/>
      <c r="R8" s="31"/>
    </row>
    <row r="9" spans="2:63" s="1" customFormat="1" ht="6.95" customHeight="1">
      <c r="B9" s="29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1"/>
    </row>
    <row r="10" spans="2:63" s="1" customFormat="1" ht="15">
      <c r="B10" s="29"/>
      <c r="C10" s="26" t="s">
        <v>24</v>
      </c>
      <c r="D10" s="30"/>
      <c r="E10" s="30"/>
      <c r="F10" s="24" t="s">
        <v>20</v>
      </c>
      <c r="G10" s="30"/>
      <c r="H10" s="30"/>
      <c r="I10" s="30"/>
      <c r="J10" s="30"/>
      <c r="K10" s="26" t="s">
        <v>26</v>
      </c>
      <c r="L10" s="30"/>
      <c r="M10" s="136" t="s">
        <v>20</v>
      </c>
      <c r="N10" s="136"/>
      <c r="O10" s="136"/>
      <c r="P10" s="136"/>
      <c r="Q10" s="136"/>
      <c r="R10" s="31"/>
    </row>
    <row r="11" spans="2:63" s="1" customFormat="1" ht="14.45" customHeight="1">
      <c r="B11" s="29"/>
      <c r="C11" s="26" t="s">
        <v>25</v>
      </c>
      <c r="D11" s="30"/>
      <c r="E11" s="30"/>
      <c r="F11" s="24" t="s">
        <v>20</v>
      </c>
      <c r="G11" s="30"/>
      <c r="H11" s="30"/>
      <c r="I11" s="30"/>
      <c r="J11" s="30"/>
      <c r="K11" s="26" t="s">
        <v>28</v>
      </c>
      <c r="L11" s="30"/>
      <c r="M11" s="136" t="s">
        <v>20</v>
      </c>
      <c r="N11" s="136"/>
      <c r="O11" s="136"/>
      <c r="P11" s="136"/>
      <c r="Q11" s="136"/>
      <c r="R11" s="31"/>
    </row>
    <row r="12" spans="2:63" s="1" customFormat="1" ht="10.35" customHeight="1">
      <c r="B12" s="29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1"/>
    </row>
    <row r="13" spans="2:63" s="6" customFormat="1" ht="29.25" customHeight="1">
      <c r="B13" s="94"/>
      <c r="C13" s="95" t="s">
        <v>97</v>
      </c>
      <c r="D13" s="96" t="s">
        <v>98</v>
      </c>
      <c r="E13" s="96" t="s">
        <v>48</v>
      </c>
      <c r="F13" s="170" t="s">
        <v>99</v>
      </c>
      <c r="G13" s="170"/>
      <c r="H13" s="170"/>
      <c r="I13" s="170"/>
      <c r="J13" s="96" t="s">
        <v>100</v>
      </c>
      <c r="K13" s="96" t="s">
        <v>101</v>
      </c>
      <c r="L13" s="171" t="s">
        <v>102</v>
      </c>
      <c r="M13" s="171"/>
      <c r="N13" s="170" t="s">
        <v>83</v>
      </c>
      <c r="O13" s="170"/>
      <c r="P13" s="170"/>
      <c r="Q13" s="172"/>
      <c r="R13" s="97"/>
      <c r="T13" s="69" t="s">
        <v>103</v>
      </c>
      <c r="U13" s="70" t="s">
        <v>32</v>
      </c>
      <c r="V13" s="70" t="s">
        <v>104</v>
      </c>
      <c r="W13" s="70" t="s">
        <v>105</v>
      </c>
      <c r="X13" s="70" t="s">
        <v>106</v>
      </c>
      <c r="Y13" s="70" t="s">
        <v>107</v>
      </c>
      <c r="Z13" s="70" t="s">
        <v>108</v>
      </c>
      <c r="AA13" s="71" t="s">
        <v>109</v>
      </c>
    </row>
    <row r="14" spans="2:63" s="1" customFormat="1" ht="29.25" customHeight="1">
      <c r="B14" s="29"/>
      <c r="C14" s="73" t="s">
        <v>82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175">
        <f>BK14</f>
        <v>0</v>
      </c>
      <c r="O14" s="176"/>
      <c r="P14" s="176"/>
      <c r="Q14" s="176"/>
      <c r="R14" s="31"/>
      <c r="T14" s="72"/>
      <c r="U14" s="44"/>
      <c r="V14" s="44"/>
      <c r="W14" s="98">
        <f>W15</f>
        <v>145.20999999999998</v>
      </c>
      <c r="X14" s="44"/>
      <c r="Y14" s="98">
        <f>Y15</f>
        <v>0</v>
      </c>
      <c r="Z14" s="44"/>
      <c r="AA14" s="99">
        <f>AA15</f>
        <v>16.38</v>
      </c>
      <c r="AT14" s="15" t="s">
        <v>65</v>
      </c>
      <c r="AU14" s="15" t="s">
        <v>84</v>
      </c>
      <c r="BK14" s="100">
        <f>BK15</f>
        <v>0</v>
      </c>
    </row>
    <row r="15" spans="2:63" s="7" customFormat="1" ht="37.35" customHeight="1">
      <c r="B15" s="101"/>
      <c r="C15" s="102"/>
      <c r="D15" s="103" t="s">
        <v>85</v>
      </c>
      <c r="E15" s="103"/>
      <c r="F15" s="103"/>
      <c r="G15" s="103"/>
      <c r="H15" s="103"/>
      <c r="I15" s="103"/>
      <c r="J15" s="103"/>
      <c r="K15" s="103"/>
      <c r="L15" s="103"/>
      <c r="M15" s="103"/>
      <c r="N15" s="177">
        <f>BK15</f>
        <v>0</v>
      </c>
      <c r="O15" s="178"/>
      <c r="P15" s="178"/>
      <c r="Q15" s="178"/>
      <c r="R15" s="104"/>
      <c r="T15" s="105"/>
      <c r="U15" s="102"/>
      <c r="V15" s="102"/>
      <c r="W15" s="106">
        <f>W16+W18</f>
        <v>145.20999999999998</v>
      </c>
      <c r="X15" s="102"/>
      <c r="Y15" s="106">
        <f>Y16+Y18</f>
        <v>0</v>
      </c>
      <c r="Z15" s="102"/>
      <c r="AA15" s="107">
        <f>AA16+AA18</f>
        <v>16.38</v>
      </c>
      <c r="AR15" s="108" t="s">
        <v>18</v>
      </c>
      <c r="AT15" s="109" t="s">
        <v>65</v>
      </c>
      <c r="AU15" s="109" t="s">
        <v>66</v>
      </c>
      <c r="AY15" s="108" t="s">
        <v>110</v>
      </c>
      <c r="BK15" s="110">
        <f>BK16+BK18</f>
        <v>0</v>
      </c>
    </row>
    <row r="16" spans="2:63" s="7" customFormat="1" ht="19.899999999999999" customHeight="1">
      <c r="B16" s="101"/>
      <c r="C16" s="102"/>
      <c r="D16" s="111" t="s">
        <v>86</v>
      </c>
      <c r="E16" s="111"/>
      <c r="F16" s="111"/>
      <c r="G16" s="111"/>
      <c r="H16" s="111"/>
      <c r="I16" s="111"/>
      <c r="J16" s="111"/>
      <c r="K16" s="111"/>
      <c r="L16" s="111"/>
      <c r="M16" s="111"/>
      <c r="N16" s="179">
        <f>BK16</f>
        <v>0</v>
      </c>
      <c r="O16" s="180"/>
      <c r="P16" s="180"/>
      <c r="Q16" s="180"/>
      <c r="R16" s="104"/>
      <c r="T16" s="105"/>
      <c r="U16" s="102"/>
      <c r="V16" s="102"/>
      <c r="W16" s="106">
        <f>W17</f>
        <v>5.9799999999999995</v>
      </c>
      <c r="X16" s="102"/>
      <c r="Y16" s="106">
        <f>Y17</f>
        <v>0</v>
      </c>
      <c r="Z16" s="102"/>
      <c r="AA16" s="107">
        <f>AA17</f>
        <v>0</v>
      </c>
      <c r="AR16" s="108" t="s">
        <v>18</v>
      </c>
      <c r="AT16" s="109" t="s">
        <v>65</v>
      </c>
      <c r="AU16" s="109" t="s">
        <v>18</v>
      </c>
      <c r="AY16" s="108" t="s">
        <v>110</v>
      </c>
      <c r="BK16" s="110">
        <f>BK17</f>
        <v>0</v>
      </c>
    </row>
    <row r="17" spans="2:65" s="1" customFormat="1" ht="31.5" customHeight="1">
      <c r="B17" s="112"/>
      <c r="C17" s="113" t="s">
        <v>18</v>
      </c>
      <c r="D17" s="113" t="s">
        <v>111</v>
      </c>
      <c r="E17" s="114" t="s">
        <v>286</v>
      </c>
      <c r="F17" s="173" t="s">
        <v>287</v>
      </c>
      <c r="G17" s="173"/>
      <c r="H17" s="173"/>
      <c r="I17" s="173"/>
      <c r="J17" s="115" t="s">
        <v>126</v>
      </c>
      <c r="K17" s="116">
        <v>20</v>
      </c>
      <c r="L17" s="174"/>
      <c r="M17" s="174"/>
      <c r="N17" s="174">
        <f>ROUND(L17*K17,2)</f>
        <v>0</v>
      </c>
      <c r="O17" s="174"/>
      <c r="P17" s="174"/>
      <c r="Q17" s="174"/>
      <c r="R17" s="117"/>
      <c r="T17" s="118" t="s">
        <v>5</v>
      </c>
      <c r="U17" s="37" t="s">
        <v>33</v>
      </c>
      <c r="V17" s="119">
        <v>0.29899999999999999</v>
      </c>
      <c r="W17" s="119">
        <f>V17*K17</f>
        <v>5.9799999999999995</v>
      </c>
      <c r="X17" s="119">
        <v>0</v>
      </c>
      <c r="Y17" s="119">
        <f>X17*K17</f>
        <v>0</v>
      </c>
      <c r="Z17" s="119">
        <v>0</v>
      </c>
      <c r="AA17" s="120">
        <f>Z17*K17</f>
        <v>0</v>
      </c>
      <c r="AR17" s="15" t="s">
        <v>115</v>
      </c>
      <c r="AT17" s="15" t="s">
        <v>111</v>
      </c>
      <c r="AU17" s="15" t="s">
        <v>80</v>
      </c>
      <c r="AY17" s="15" t="s">
        <v>110</v>
      </c>
      <c r="BE17" s="121">
        <f>IF(U17="základní",N17,0)</f>
        <v>0</v>
      </c>
      <c r="BF17" s="121">
        <f>IF(U17="snížená",N17,0)</f>
        <v>0</v>
      </c>
      <c r="BG17" s="121">
        <f>IF(U17="zákl. přenesená",N17,0)</f>
        <v>0</v>
      </c>
      <c r="BH17" s="121">
        <f>IF(U17="sníž. přenesená",N17,0)</f>
        <v>0</v>
      </c>
      <c r="BI17" s="121">
        <f>IF(U17="nulová",N17,0)</f>
        <v>0</v>
      </c>
      <c r="BJ17" s="15" t="s">
        <v>18</v>
      </c>
      <c r="BK17" s="121">
        <f>ROUND(L17*K17,2)</f>
        <v>0</v>
      </c>
      <c r="BL17" s="15" t="s">
        <v>115</v>
      </c>
      <c r="BM17" s="15" t="s">
        <v>288</v>
      </c>
    </row>
    <row r="18" spans="2:65" s="7" customFormat="1" ht="29.85" customHeight="1">
      <c r="B18" s="101"/>
      <c r="C18" s="102"/>
      <c r="D18" s="111" t="s">
        <v>87</v>
      </c>
      <c r="E18" s="111"/>
      <c r="F18" s="111"/>
      <c r="G18" s="111"/>
      <c r="H18" s="111"/>
      <c r="I18" s="111"/>
      <c r="J18" s="111"/>
      <c r="K18" s="111"/>
      <c r="L18" s="111"/>
      <c r="M18" s="111"/>
      <c r="N18" s="181">
        <f>BK18</f>
        <v>0</v>
      </c>
      <c r="O18" s="182"/>
      <c r="P18" s="182"/>
      <c r="Q18" s="182"/>
      <c r="R18" s="104"/>
      <c r="T18" s="105"/>
      <c r="U18" s="102"/>
      <c r="V18" s="102"/>
      <c r="W18" s="106">
        <f>W19</f>
        <v>139.22999999999999</v>
      </c>
      <c r="X18" s="102"/>
      <c r="Y18" s="106">
        <f>Y19</f>
        <v>0</v>
      </c>
      <c r="Z18" s="102"/>
      <c r="AA18" s="107">
        <f>AA19</f>
        <v>16.38</v>
      </c>
      <c r="AR18" s="108" t="s">
        <v>18</v>
      </c>
      <c r="AT18" s="109" t="s">
        <v>65</v>
      </c>
      <c r="AU18" s="109" t="s">
        <v>18</v>
      </c>
      <c r="AY18" s="108" t="s">
        <v>110</v>
      </c>
      <c r="BK18" s="110">
        <f>BK19</f>
        <v>0</v>
      </c>
    </row>
    <row r="19" spans="2:65" s="1" customFormat="1" ht="57" customHeight="1">
      <c r="B19" s="112"/>
      <c r="C19" s="113" t="s">
        <v>80</v>
      </c>
      <c r="D19" s="113" t="s">
        <v>111</v>
      </c>
      <c r="E19" s="114" t="s">
        <v>289</v>
      </c>
      <c r="F19" s="173" t="s">
        <v>293</v>
      </c>
      <c r="G19" s="173"/>
      <c r="H19" s="173"/>
      <c r="I19" s="173"/>
      <c r="J19" s="115" t="s">
        <v>191</v>
      </c>
      <c r="K19" s="116">
        <v>16.38</v>
      </c>
      <c r="L19" s="174"/>
      <c r="M19" s="174"/>
      <c r="N19" s="174">
        <f>ROUND(L19*K19,2)</f>
        <v>0</v>
      </c>
      <c r="O19" s="174"/>
      <c r="P19" s="174"/>
      <c r="Q19" s="174"/>
      <c r="R19" s="117"/>
      <c r="T19" s="118" t="s">
        <v>5</v>
      </c>
      <c r="U19" s="122" t="s">
        <v>33</v>
      </c>
      <c r="V19" s="123">
        <v>8.5</v>
      </c>
      <c r="W19" s="123">
        <f>V19*K19</f>
        <v>139.22999999999999</v>
      </c>
      <c r="X19" s="123">
        <v>0</v>
      </c>
      <c r="Y19" s="123">
        <f>X19*K19</f>
        <v>0</v>
      </c>
      <c r="Z19" s="123">
        <v>1</v>
      </c>
      <c r="AA19" s="124">
        <f>Z19*K19</f>
        <v>16.38</v>
      </c>
      <c r="AR19" s="15" t="s">
        <v>115</v>
      </c>
      <c r="AT19" s="15" t="s">
        <v>111</v>
      </c>
      <c r="AU19" s="15" t="s">
        <v>80</v>
      </c>
      <c r="AY19" s="15" t="s">
        <v>110</v>
      </c>
      <c r="BE19" s="121">
        <f>IF(U19="základní",N19,0)</f>
        <v>0</v>
      </c>
      <c r="BF19" s="121">
        <f>IF(U19="snížená",N19,0)</f>
        <v>0</v>
      </c>
      <c r="BG19" s="121">
        <f>IF(U19="zákl. přenesená",N19,0)</f>
        <v>0</v>
      </c>
      <c r="BH19" s="121">
        <f>IF(U19="sníž. přenesená",N19,0)</f>
        <v>0</v>
      </c>
      <c r="BI19" s="121">
        <f>IF(U19="nulová",N19,0)</f>
        <v>0</v>
      </c>
      <c r="BJ19" s="15" t="s">
        <v>18</v>
      </c>
      <c r="BK19" s="121">
        <f>ROUND(L19*K19,2)</f>
        <v>0</v>
      </c>
      <c r="BL19" s="15" t="s">
        <v>115</v>
      </c>
      <c r="BM19" s="15" t="s">
        <v>290</v>
      </c>
    </row>
    <row r="20" spans="2:65" s="1" customFormat="1" ht="6.95" customHeight="1">
      <c r="B20" s="52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4"/>
    </row>
  </sheetData>
  <mergeCells count="19">
    <mergeCell ref="M11:Q11"/>
    <mergeCell ref="F13:I13"/>
    <mergeCell ref="L13:M13"/>
    <mergeCell ref="N13:Q13"/>
    <mergeCell ref="F17:I17"/>
    <mergeCell ref="L17:M17"/>
    <mergeCell ref="N17:Q17"/>
    <mergeCell ref="F19:I19"/>
    <mergeCell ref="L19:M19"/>
    <mergeCell ref="N19:Q19"/>
    <mergeCell ref="N14:Q14"/>
    <mergeCell ref="N15:Q15"/>
    <mergeCell ref="N16:Q16"/>
    <mergeCell ref="N18:Q18"/>
    <mergeCell ref="C3:Q3"/>
    <mergeCell ref="F5:P5"/>
    <mergeCell ref="F6:P6"/>
    <mergeCell ref="M8:P8"/>
    <mergeCell ref="M10:Q10"/>
  </mergeCells>
  <pageMargins left="0.58333330000000005" right="0.58333330000000005" top="0.5" bottom="0.46666669999999999" header="0" footer="0"/>
  <pageSetup paperSize="9" scale="96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Rekapitulace stavby</vt:lpstr>
      <vt:lpstr>Objekty 1-3</vt:lpstr>
      <vt:lpstr>Objekt 4</vt:lpstr>
      <vt:lpstr>'Objekt 4'!Názvy_tisku</vt:lpstr>
      <vt:lpstr>'Objekty 1-3'!Názvy_tisku</vt:lpstr>
      <vt:lpstr>'Rekapitulace stavby'!Názvy_tisku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VENTO-PC\Tereza</dc:creator>
  <cp:lastModifiedBy>Tereza</cp:lastModifiedBy>
  <cp:lastPrinted>2017-05-23T08:31:46Z</cp:lastPrinted>
  <dcterms:created xsi:type="dcterms:W3CDTF">2017-05-23T08:14:55Z</dcterms:created>
  <dcterms:modified xsi:type="dcterms:W3CDTF">2017-05-23T08:31:48Z</dcterms:modified>
</cp:coreProperties>
</file>