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tackova\Documents\JANA - PRACOVNÍ\BEPOF spol. s r.o\Úspora vody v průmyslu\VŘ\VŘ - stavební úpravy\"/>
    </mc:Choice>
  </mc:AlternateContent>
  <workbookProtection workbookAlgorithmName="SHA-512" workbookHashValue="bOAZrEX5BncsSwDW2Ab3ZaGbMMjeDVwiVE/fxENa8yCZG19B35+Yry1G/oPEAGMWP5aLQ1Lx7PNQ1i9SfqXOlQ==" workbookSaltValue="QDd4o4W/QkhPLRkC9o77Kg==" workbookSpinCount="100000" lockStructure="1"/>
  <bookViews>
    <workbookView xWindow="0" yWindow="0" windowWidth="28800" windowHeight="11445"/>
  </bookViews>
  <sheets>
    <sheet name="Rekapitulace stavby" sheetId="1" r:id="rId1"/>
    <sheet name="Stavební úpravy-Bepof" sheetId="2" r:id="rId2"/>
  </sheets>
  <definedNames>
    <definedName name="_xlnm._FilterDatabase" localSheetId="1" hidden="1">'Stavební úpravy-Bepof'!$C$133:$K$670</definedName>
    <definedName name="_xlnm.Print_Titles" localSheetId="0">'Rekapitulace stavby'!$92:$92</definedName>
    <definedName name="_xlnm.Print_Titles" localSheetId="1">'Stavební úpravy-Bepof'!$133:$133</definedName>
    <definedName name="_xlnm.Print_Area" localSheetId="0">'Rekapitulace stavby'!$D$4:$AO$76,'Rekapitulace stavby'!$C$82:$AQ$96</definedName>
    <definedName name="_xlnm.Print_Area" localSheetId="1">'Stavební úpravy-Bepof'!$C$4:$J$76,'Stavební úpravy-Bepof'!$C$82:$J$117,'Stavební úpravy-Bepof'!$C$123:$J$670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F131" i="2" s="1"/>
  <c r="J15" i="2"/>
  <c r="J16" i="2"/>
  <c r="J35" i="2"/>
  <c r="J34" i="2"/>
  <c r="AY95" i="1"/>
  <c r="J33" i="2"/>
  <c r="AX95" i="1"/>
  <c r="BI667" i="2"/>
  <c r="BH667" i="2"/>
  <c r="BG667" i="2"/>
  <c r="BF667" i="2"/>
  <c r="T667" i="2"/>
  <c r="R667" i="2"/>
  <c r="P667" i="2"/>
  <c r="BI662" i="2"/>
  <c r="BH662" i="2"/>
  <c r="BG662" i="2"/>
  <c r="BF662" i="2"/>
  <c r="T662" i="2"/>
  <c r="R662" i="2"/>
  <c r="P662" i="2"/>
  <c r="BI658" i="2"/>
  <c r="BH658" i="2"/>
  <c r="BG658" i="2"/>
  <c r="BF658" i="2"/>
  <c r="T658" i="2"/>
  <c r="R658" i="2"/>
  <c r="P658" i="2"/>
  <c r="BI653" i="2"/>
  <c r="BH653" i="2"/>
  <c r="BG653" i="2"/>
  <c r="BF653" i="2"/>
  <c r="T653" i="2"/>
  <c r="R653" i="2"/>
  <c r="P653" i="2"/>
  <c r="BI648" i="2"/>
  <c r="BH648" i="2"/>
  <c r="BG648" i="2"/>
  <c r="BF648" i="2"/>
  <c r="T648" i="2"/>
  <c r="R648" i="2"/>
  <c r="P648" i="2"/>
  <c r="BI644" i="2"/>
  <c r="BH644" i="2"/>
  <c r="BG644" i="2"/>
  <c r="BF644" i="2"/>
  <c r="T644" i="2"/>
  <c r="R644" i="2"/>
  <c r="P644" i="2"/>
  <c r="BI640" i="2"/>
  <c r="BH640" i="2"/>
  <c r="BG640" i="2"/>
  <c r="BF640" i="2"/>
  <c r="T640" i="2"/>
  <c r="R640" i="2"/>
  <c r="P640" i="2"/>
  <c r="BI635" i="2"/>
  <c r="BH635" i="2"/>
  <c r="BG635" i="2"/>
  <c r="BF635" i="2"/>
  <c r="T635" i="2"/>
  <c r="R635" i="2"/>
  <c r="P635" i="2"/>
  <c r="BI634" i="2"/>
  <c r="BH634" i="2"/>
  <c r="BG634" i="2"/>
  <c r="BF634" i="2"/>
  <c r="T634" i="2"/>
  <c r="R634" i="2"/>
  <c r="P634" i="2"/>
  <c r="BI630" i="2"/>
  <c r="BH630" i="2"/>
  <c r="BG630" i="2"/>
  <c r="BF630" i="2"/>
  <c r="T630" i="2"/>
  <c r="R630" i="2"/>
  <c r="P630" i="2"/>
  <c r="BI628" i="2"/>
  <c r="BH628" i="2"/>
  <c r="BG628" i="2"/>
  <c r="BF628" i="2"/>
  <c r="T628" i="2"/>
  <c r="R628" i="2"/>
  <c r="P628" i="2"/>
  <c r="BI624" i="2"/>
  <c r="BH624" i="2"/>
  <c r="BG624" i="2"/>
  <c r="BF624" i="2"/>
  <c r="T624" i="2"/>
  <c r="R624" i="2"/>
  <c r="P624" i="2"/>
  <c r="BI623" i="2"/>
  <c r="BH623" i="2"/>
  <c r="BG623" i="2"/>
  <c r="BF623" i="2"/>
  <c r="T623" i="2"/>
  <c r="R623" i="2"/>
  <c r="P623" i="2"/>
  <c r="BI621" i="2"/>
  <c r="BH621" i="2"/>
  <c r="BG621" i="2"/>
  <c r="BF621" i="2"/>
  <c r="T621" i="2"/>
  <c r="R621" i="2"/>
  <c r="P621" i="2"/>
  <c r="BI619" i="2"/>
  <c r="BH619" i="2"/>
  <c r="BG619" i="2"/>
  <c r="BF619" i="2"/>
  <c r="T619" i="2"/>
  <c r="R619" i="2"/>
  <c r="P619" i="2"/>
  <c r="BI616" i="2"/>
  <c r="BH616" i="2"/>
  <c r="BG616" i="2"/>
  <c r="BF616" i="2"/>
  <c r="T616" i="2"/>
  <c r="T615" i="2" s="1"/>
  <c r="R616" i="2"/>
  <c r="R615" i="2" s="1"/>
  <c r="P616" i="2"/>
  <c r="P615" i="2"/>
  <c r="BI614" i="2"/>
  <c r="BH614" i="2"/>
  <c r="BG614" i="2"/>
  <c r="BF614" i="2"/>
  <c r="T614" i="2"/>
  <c r="R614" i="2"/>
  <c r="P614" i="2"/>
  <c r="BI612" i="2"/>
  <c r="BH612" i="2"/>
  <c r="BG612" i="2"/>
  <c r="BF612" i="2"/>
  <c r="T612" i="2"/>
  <c r="R612" i="2"/>
  <c r="P612" i="2"/>
  <c r="BI611" i="2"/>
  <c r="BH611" i="2"/>
  <c r="BG611" i="2"/>
  <c r="BF611" i="2"/>
  <c r="T611" i="2"/>
  <c r="R611" i="2"/>
  <c r="P611" i="2"/>
  <c r="BI610" i="2"/>
  <c r="BH610" i="2"/>
  <c r="BG610" i="2"/>
  <c r="BF610" i="2"/>
  <c r="T610" i="2"/>
  <c r="R610" i="2"/>
  <c r="P610" i="2"/>
  <c r="BI606" i="2"/>
  <c r="BH606" i="2"/>
  <c r="BG606" i="2"/>
  <c r="BF606" i="2"/>
  <c r="T606" i="2"/>
  <c r="R606" i="2"/>
  <c r="P606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600" i="2"/>
  <c r="BH600" i="2"/>
  <c r="BG600" i="2"/>
  <c r="BF600" i="2"/>
  <c r="T600" i="2"/>
  <c r="R600" i="2"/>
  <c r="P600" i="2"/>
  <c r="BI599" i="2"/>
  <c r="BH599" i="2"/>
  <c r="BG599" i="2"/>
  <c r="BF599" i="2"/>
  <c r="T599" i="2"/>
  <c r="R599" i="2"/>
  <c r="P599" i="2"/>
  <c r="BI598" i="2"/>
  <c r="BH598" i="2"/>
  <c r="BG598" i="2"/>
  <c r="BF598" i="2"/>
  <c r="T598" i="2"/>
  <c r="R598" i="2"/>
  <c r="P598" i="2"/>
  <c r="BI597" i="2"/>
  <c r="BH597" i="2"/>
  <c r="BG597" i="2"/>
  <c r="BF597" i="2"/>
  <c r="T597" i="2"/>
  <c r="R597" i="2"/>
  <c r="P597" i="2"/>
  <c r="BI592" i="2"/>
  <c r="BH592" i="2"/>
  <c r="BG592" i="2"/>
  <c r="BF592" i="2"/>
  <c r="T592" i="2"/>
  <c r="R592" i="2"/>
  <c r="P592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7" i="2"/>
  <c r="BH587" i="2"/>
  <c r="BG587" i="2"/>
  <c r="BF587" i="2"/>
  <c r="T587" i="2"/>
  <c r="R587" i="2"/>
  <c r="P587" i="2"/>
  <c r="BI585" i="2"/>
  <c r="BH585" i="2"/>
  <c r="BG585" i="2"/>
  <c r="BF585" i="2"/>
  <c r="T585" i="2"/>
  <c r="R585" i="2"/>
  <c r="P585" i="2"/>
  <c r="BI584" i="2"/>
  <c r="BH584" i="2"/>
  <c r="BG584" i="2"/>
  <c r="BF584" i="2"/>
  <c r="T584" i="2"/>
  <c r="R584" i="2"/>
  <c r="P584" i="2"/>
  <c r="BI580" i="2"/>
  <c r="BH580" i="2"/>
  <c r="BG580" i="2"/>
  <c r="BF580" i="2"/>
  <c r="T580" i="2"/>
  <c r="R580" i="2"/>
  <c r="P580" i="2"/>
  <c r="BI578" i="2"/>
  <c r="BH578" i="2"/>
  <c r="BG578" i="2"/>
  <c r="BF578" i="2"/>
  <c r="T578" i="2"/>
  <c r="R578" i="2"/>
  <c r="P578" i="2"/>
  <c r="BI577" i="2"/>
  <c r="BH577" i="2"/>
  <c r="BG577" i="2"/>
  <c r="BF577" i="2"/>
  <c r="T577" i="2"/>
  <c r="R577" i="2"/>
  <c r="P577" i="2"/>
  <c r="BI576" i="2"/>
  <c r="BH576" i="2"/>
  <c r="BG576" i="2"/>
  <c r="BF576" i="2"/>
  <c r="T576" i="2"/>
  <c r="R576" i="2"/>
  <c r="P576" i="2"/>
  <c r="BI575" i="2"/>
  <c r="BH575" i="2"/>
  <c r="BG575" i="2"/>
  <c r="BF575" i="2"/>
  <c r="T575" i="2"/>
  <c r="R575" i="2"/>
  <c r="P575" i="2"/>
  <c r="BI571" i="2"/>
  <c r="BH571" i="2"/>
  <c r="BG571" i="2"/>
  <c r="BF571" i="2"/>
  <c r="T571" i="2"/>
  <c r="R571" i="2"/>
  <c r="P571" i="2"/>
  <c r="BI570" i="2"/>
  <c r="BH570" i="2"/>
  <c r="BG570" i="2"/>
  <c r="BF570" i="2"/>
  <c r="T570" i="2"/>
  <c r="R570" i="2"/>
  <c r="P570" i="2"/>
  <c r="BI566" i="2"/>
  <c r="BH566" i="2"/>
  <c r="BG566" i="2"/>
  <c r="BF566" i="2"/>
  <c r="T566" i="2"/>
  <c r="R566" i="2"/>
  <c r="P566" i="2"/>
  <c r="BI565" i="2"/>
  <c r="BH565" i="2"/>
  <c r="BG565" i="2"/>
  <c r="BF565" i="2"/>
  <c r="T565" i="2"/>
  <c r="R565" i="2"/>
  <c r="P565" i="2"/>
  <c r="BI562" i="2"/>
  <c r="BH562" i="2"/>
  <c r="BG562" i="2"/>
  <c r="BF562" i="2"/>
  <c r="T562" i="2"/>
  <c r="R562" i="2"/>
  <c r="P562" i="2"/>
  <c r="BI560" i="2"/>
  <c r="BH560" i="2"/>
  <c r="BG560" i="2"/>
  <c r="BF560" i="2"/>
  <c r="T560" i="2"/>
  <c r="R560" i="2"/>
  <c r="P560" i="2"/>
  <c r="BI557" i="2"/>
  <c r="BH557" i="2"/>
  <c r="BG557" i="2"/>
  <c r="BF557" i="2"/>
  <c r="T557" i="2"/>
  <c r="R557" i="2"/>
  <c r="P557" i="2"/>
  <c r="BI555" i="2"/>
  <c r="BH555" i="2"/>
  <c r="BG555" i="2"/>
  <c r="BF555" i="2"/>
  <c r="T555" i="2"/>
  <c r="R555" i="2"/>
  <c r="P555" i="2"/>
  <c r="BI553" i="2"/>
  <c r="BH553" i="2"/>
  <c r="BG553" i="2"/>
  <c r="BF553" i="2"/>
  <c r="T553" i="2"/>
  <c r="R553" i="2"/>
  <c r="P553" i="2"/>
  <c r="BI551" i="2"/>
  <c r="BH551" i="2"/>
  <c r="BG551" i="2"/>
  <c r="BF551" i="2"/>
  <c r="T551" i="2"/>
  <c r="R551" i="2"/>
  <c r="P551" i="2"/>
  <c r="BI550" i="2"/>
  <c r="BH550" i="2"/>
  <c r="BG550" i="2"/>
  <c r="BF550" i="2"/>
  <c r="T550" i="2"/>
  <c r="R550" i="2"/>
  <c r="P550" i="2"/>
  <c r="BI549" i="2"/>
  <c r="BH549" i="2"/>
  <c r="BG549" i="2"/>
  <c r="BF549" i="2"/>
  <c r="T549" i="2"/>
  <c r="R549" i="2"/>
  <c r="P549" i="2"/>
  <c r="BI548" i="2"/>
  <c r="BH548" i="2"/>
  <c r="BG548" i="2"/>
  <c r="BF548" i="2"/>
  <c r="T548" i="2"/>
  <c r="R548" i="2"/>
  <c r="P548" i="2"/>
  <c r="BI547" i="2"/>
  <c r="BH547" i="2"/>
  <c r="BG547" i="2"/>
  <c r="BF547" i="2"/>
  <c r="T547" i="2"/>
  <c r="R547" i="2"/>
  <c r="P547" i="2"/>
  <c r="BI546" i="2"/>
  <c r="BH546" i="2"/>
  <c r="BG546" i="2"/>
  <c r="BF546" i="2"/>
  <c r="T546" i="2"/>
  <c r="R546" i="2"/>
  <c r="P546" i="2"/>
  <c r="BI544" i="2"/>
  <c r="BH544" i="2"/>
  <c r="BG544" i="2"/>
  <c r="BF544" i="2"/>
  <c r="T544" i="2"/>
  <c r="R544" i="2"/>
  <c r="P544" i="2"/>
  <c r="BI542" i="2"/>
  <c r="BH542" i="2"/>
  <c r="BG542" i="2"/>
  <c r="BF542" i="2"/>
  <c r="T542" i="2"/>
  <c r="R542" i="2"/>
  <c r="P542" i="2"/>
  <c r="BI538" i="2"/>
  <c r="BH538" i="2"/>
  <c r="BG538" i="2"/>
  <c r="BF538" i="2"/>
  <c r="T538" i="2"/>
  <c r="R538" i="2"/>
  <c r="P538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7" i="2"/>
  <c r="BH527" i="2"/>
  <c r="BG527" i="2"/>
  <c r="BF527" i="2"/>
  <c r="T527" i="2"/>
  <c r="R527" i="2"/>
  <c r="P527" i="2"/>
  <c r="BI523" i="2"/>
  <c r="BH523" i="2"/>
  <c r="BG523" i="2"/>
  <c r="BF523" i="2"/>
  <c r="T523" i="2"/>
  <c r="R523" i="2"/>
  <c r="P523" i="2"/>
  <c r="BI521" i="2"/>
  <c r="BH521" i="2"/>
  <c r="BG521" i="2"/>
  <c r="BF521" i="2"/>
  <c r="T521" i="2"/>
  <c r="R521" i="2"/>
  <c r="P521" i="2"/>
  <c r="BI517" i="2"/>
  <c r="BH517" i="2"/>
  <c r="BG517" i="2"/>
  <c r="BF517" i="2"/>
  <c r="T517" i="2"/>
  <c r="R517" i="2"/>
  <c r="P517" i="2"/>
  <c r="BI515" i="2"/>
  <c r="BH515" i="2"/>
  <c r="BG515" i="2"/>
  <c r="BF515" i="2"/>
  <c r="T515" i="2"/>
  <c r="R515" i="2"/>
  <c r="P515" i="2"/>
  <c r="BI511" i="2"/>
  <c r="BH511" i="2"/>
  <c r="BG511" i="2"/>
  <c r="BF511" i="2"/>
  <c r="T511" i="2"/>
  <c r="R511" i="2"/>
  <c r="P511" i="2"/>
  <c r="BI503" i="2"/>
  <c r="BH503" i="2"/>
  <c r="BG503" i="2"/>
  <c r="BF503" i="2"/>
  <c r="T503" i="2"/>
  <c r="R503" i="2"/>
  <c r="P503" i="2"/>
  <c r="BI502" i="2"/>
  <c r="BH502" i="2"/>
  <c r="BG502" i="2"/>
  <c r="BF502" i="2"/>
  <c r="T502" i="2"/>
  <c r="R502" i="2"/>
  <c r="P502" i="2"/>
  <c r="BI498" i="2"/>
  <c r="BH498" i="2"/>
  <c r="BG498" i="2"/>
  <c r="BF498" i="2"/>
  <c r="T498" i="2"/>
  <c r="R498" i="2"/>
  <c r="P498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88" i="2"/>
  <c r="BH488" i="2"/>
  <c r="BG488" i="2"/>
  <c r="BF488" i="2"/>
  <c r="T488" i="2"/>
  <c r="R488" i="2"/>
  <c r="P488" i="2"/>
  <c r="BI486" i="2"/>
  <c r="BH486" i="2"/>
  <c r="BG486" i="2"/>
  <c r="BF486" i="2"/>
  <c r="T486" i="2"/>
  <c r="R486" i="2"/>
  <c r="P486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8" i="2"/>
  <c r="BH478" i="2"/>
  <c r="BG478" i="2"/>
  <c r="BF478" i="2"/>
  <c r="T478" i="2"/>
  <c r="R478" i="2"/>
  <c r="P478" i="2"/>
  <c r="BI474" i="2"/>
  <c r="BH474" i="2"/>
  <c r="BG474" i="2"/>
  <c r="BF474" i="2"/>
  <c r="T474" i="2"/>
  <c r="R474" i="2"/>
  <c r="P474" i="2"/>
  <c r="BI471" i="2"/>
  <c r="BH471" i="2"/>
  <c r="BG471" i="2"/>
  <c r="BF471" i="2"/>
  <c r="T471" i="2"/>
  <c r="R471" i="2"/>
  <c r="P471" i="2"/>
  <c r="BI464" i="2"/>
  <c r="BH464" i="2"/>
  <c r="BG464" i="2"/>
  <c r="BF464" i="2"/>
  <c r="T464" i="2"/>
  <c r="R464" i="2"/>
  <c r="P464" i="2"/>
  <c r="BI461" i="2"/>
  <c r="BH461" i="2"/>
  <c r="BG461" i="2"/>
  <c r="BF461" i="2"/>
  <c r="T461" i="2"/>
  <c r="R461" i="2"/>
  <c r="P461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4" i="2"/>
  <c r="BH454" i="2"/>
  <c r="BG454" i="2"/>
  <c r="BF454" i="2"/>
  <c r="T454" i="2"/>
  <c r="R454" i="2"/>
  <c r="P454" i="2"/>
  <c r="BI448" i="2"/>
  <c r="BH448" i="2"/>
  <c r="BG448" i="2"/>
  <c r="BF448" i="2"/>
  <c r="T448" i="2"/>
  <c r="R448" i="2"/>
  <c r="P448" i="2"/>
  <c r="BI442" i="2"/>
  <c r="BH442" i="2"/>
  <c r="BG442" i="2"/>
  <c r="BF442" i="2"/>
  <c r="T442" i="2"/>
  <c r="R442" i="2"/>
  <c r="P442" i="2"/>
  <c r="BI438" i="2"/>
  <c r="BH438" i="2"/>
  <c r="BG438" i="2"/>
  <c r="BF438" i="2"/>
  <c r="T438" i="2"/>
  <c r="R438" i="2"/>
  <c r="P438" i="2"/>
  <c r="BI436" i="2"/>
  <c r="BH436" i="2"/>
  <c r="BG436" i="2"/>
  <c r="BF436" i="2"/>
  <c r="T436" i="2"/>
  <c r="R436" i="2"/>
  <c r="P436" i="2"/>
  <c r="BI433" i="2"/>
  <c r="BH433" i="2"/>
  <c r="BG433" i="2"/>
  <c r="BF433" i="2"/>
  <c r="T433" i="2"/>
  <c r="T432" i="2"/>
  <c r="R433" i="2"/>
  <c r="R432" i="2" s="1"/>
  <c r="P433" i="2"/>
  <c r="P432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5" i="2"/>
  <c r="BH425" i="2"/>
  <c r="BG425" i="2"/>
  <c r="BF425" i="2"/>
  <c r="T425" i="2"/>
  <c r="R425" i="2"/>
  <c r="P425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20" i="2"/>
  <c r="BH420" i="2"/>
  <c r="BG420" i="2"/>
  <c r="BF420" i="2"/>
  <c r="T420" i="2"/>
  <c r="R420" i="2"/>
  <c r="P420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1" i="2"/>
  <c r="BH411" i="2"/>
  <c r="BG411" i="2"/>
  <c r="BF411" i="2"/>
  <c r="T411" i="2"/>
  <c r="R411" i="2"/>
  <c r="P411" i="2"/>
  <c r="BI406" i="2"/>
  <c r="BH406" i="2"/>
  <c r="BG406" i="2"/>
  <c r="BF406" i="2"/>
  <c r="T406" i="2"/>
  <c r="R406" i="2"/>
  <c r="P406" i="2"/>
  <c r="BI402" i="2"/>
  <c r="BH402" i="2"/>
  <c r="BG402" i="2"/>
  <c r="BF402" i="2"/>
  <c r="T402" i="2"/>
  <c r="R402" i="2"/>
  <c r="P402" i="2"/>
  <c r="BI400" i="2"/>
  <c r="BH400" i="2"/>
  <c r="BG400" i="2"/>
  <c r="BF400" i="2"/>
  <c r="T400" i="2"/>
  <c r="R400" i="2"/>
  <c r="P400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4" i="2"/>
  <c r="BH394" i="2"/>
  <c r="BG394" i="2"/>
  <c r="BF394" i="2"/>
  <c r="T394" i="2"/>
  <c r="R394" i="2"/>
  <c r="P394" i="2"/>
  <c r="BI390" i="2"/>
  <c r="BH390" i="2"/>
  <c r="BG390" i="2"/>
  <c r="BF390" i="2"/>
  <c r="T390" i="2"/>
  <c r="R390" i="2"/>
  <c r="P390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4" i="2"/>
  <c r="BH374" i="2"/>
  <c r="BG374" i="2"/>
  <c r="BF374" i="2"/>
  <c r="T374" i="2"/>
  <c r="R374" i="2"/>
  <c r="P374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7" i="2"/>
  <c r="BH357" i="2"/>
  <c r="BG357" i="2"/>
  <c r="BF357" i="2"/>
  <c r="T357" i="2"/>
  <c r="R357" i="2"/>
  <c r="P357" i="2"/>
  <c r="BI353" i="2"/>
  <c r="BH353" i="2"/>
  <c r="BG353" i="2"/>
  <c r="BF353" i="2"/>
  <c r="T353" i="2"/>
  <c r="R353" i="2"/>
  <c r="P353" i="2"/>
  <c r="BI349" i="2"/>
  <c r="BH349" i="2"/>
  <c r="BG349" i="2"/>
  <c r="BF349" i="2"/>
  <c r="T349" i="2"/>
  <c r="R349" i="2"/>
  <c r="P349" i="2"/>
  <c r="BI347" i="2"/>
  <c r="BH347" i="2"/>
  <c r="BG347" i="2"/>
  <c r="BF347" i="2"/>
  <c r="T347" i="2"/>
  <c r="R347" i="2"/>
  <c r="P347" i="2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36" i="2"/>
  <c r="BH336" i="2"/>
  <c r="BG336" i="2"/>
  <c r="BF336" i="2"/>
  <c r="T336" i="2"/>
  <c r="R336" i="2"/>
  <c r="P336" i="2"/>
  <c r="BI331" i="2"/>
  <c r="BH331" i="2"/>
  <c r="BG331" i="2"/>
  <c r="BF331" i="2"/>
  <c r="T331" i="2"/>
  <c r="R331" i="2"/>
  <c r="P331" i="2"/>
  <c r="BI327" i="2"/>
  <c r="BH327" i="2"/>
  <c r="BG327" i="2"/>
  <c r="BF327" i="2"/>
  <c r="T327" i="2"/>
  <c r="R327" i="2"/>
  <c r="P327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R315" i="2"/>
  <c r="P315" i="2"/>
  <c r="BI311" i="2"/>
  <c r="BH311" i="2"/>
  <c r="BG311" i="2"/>
  <c r="BF311" i="2"/>
  <c r="T311" i="2"/>
  <c r="R311" i="2"/>
  <c r="P311" i="2"/>
  <c r="BI307" i="2"/>
  <c r="BH307" i="2"/>
  <c r="BG307" i="2"/>
  <c r="BF307" i="2"/>
  <c r="T307" i="2"/>
  <c r="R307" i="2"/>
  <c r="P307" i="2"/>
  <c r="BI305" i="2"/>
  <c r="BH305" i="2"/>
  <c r="BG305" i="2"/>
  <c r="BF305" i="2"/>
  <c r="T305" i="2"/>
  <c r="R305" i="2"/>
  <c r="P305" i="2"/>
  <c r="BI300" i="2"/>
  <c r="BH300" i="2"/>
  <c r="BG300" i="2"/>
  <c r="BF300" i="2"/>
  <c r="T300" i="2"/>
  <c r="R300" i="2"/>
  <c r="P300" i="2"/>
  <c r="BI295" i="2"/>
  <c r="BH295" i="2"/>
  <c r="BG295" i="2"/>
  <c r="BF295" i="2"/>
  <c r="T295" i="2"/>
  <c r="R295" i="2"/>
  <c r="P295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1" i="2"/>
  <c r="BH271" i="2"/>
  <c r="BG271" i="2"/>
  <c r="BF271" i="2"/>
  <c r="T271" i="2"/>
  <c r="R271" i="2"/>
  <c r="P271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2" i="2"/>
  <c r="BH232" i="2"/>
  <c r="BG232" i="2"/>
  <c r="BF232" i="2"/>
  <c r="T232" i="2"/>
  <c r="R232" i="2"/>
  <c r="P232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2" i="2"/>
  <c r="BH212" i="2"/>
  <c r="BG212" i="2"/>
  <c r="BF212" i="2"/>
  <c r="T212" i="2"/>
  <c r="R212" i="2"/>
  <c r="P212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79" i="2"/>
  <c r="BH179" i="2"/>
  <c r="BG179" i="2"/>
  <c r="BF179" i="2"/>
  <c r="T179" i="2"/>
  <c r="R179" i="2"/>
  <c r="P179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4" i="2"/>
  <c r="BH154" i="2"/>
  <c r="BG154" i="2"/>
  <c r="BF154" i="2"/>
  <c r="T154" i="2"/>
  <c r="R154" i="2"/>
  <c r="P154" i="2"/>
  <c r="BI149" i="2"/>
  <c r="BH149" i="2"/>
  <c r="BG149" i="2"/>
  <c r="BF149" i="2"/>
  <c r="T149" i="2"/>
  <c r="R149" i="2"/>
  <c r="P149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F128" i="2"/>
  <c r="E126" i="2"/>
  <c r="F87" i="2"/>
  <c r="E85" i="2"/>
  <c r="J22" i="2"/>
  <c r="E22" i="2"/>
  <c r="J90" i="2" s="1"/>
  <c r="J21" i="2"/>
  <c r="J19" i="2"/>
  <c r="E19" i="2"/>
  <c r="J130" i="2" s="1"/>
  <c r="J18" i="2"/>
  <c r="J13" i="2"/>
  <c r="E13" i="2"/>
  <c r="F130" i="2" s="1"/>
  <c r="J12" i="2"/>
  <c r="J10" i="2"/>
  <c r="J128" i="2" s="1"/>
  <c r="L90" i="1"/>
  <c r="AM90" i="1"/>
  <c r="AM89" i="1"/>
  <c r="L89" i="1"/>
  <c r="AM87" i="1"/>
  <c r="L87" i="1"/>
  <c r="L85" i="1"/>
  <c r="L84" i="1"/>
  <c r="BK635" i="2"/>
  <c r="J619" i="2"/>
  <c r="J610" i="2"/>
  <c r="J580" i="2"/>
  <c r="J570" i="2"/>
  <c r="J553" i="2"/>
  <c r="J547" i="2"/>
  <c r="J538" i="2"/>
  <c r="J523" i="2"/>
  <c r="J503" i="2"/>
  <c r="J498" i="2"/>
  <c r="J482" i="2"/>
  <c r="J471" i="2"/>
  <c r="J456" i="2"/>
  <c r="J438" i="2"/>
  <c r="BK430" i="2"/>
  <c r="J422" i="2"/>
  <c r="BK411" i="2"/>
  <c r="BK394" i="2"/>
  <c r="BK374" i="2"/>
  <c r="BK353" i="2"/>
  <c r="BK339" i="2"/>
  <c r="BK295" i="2"/>
  <c r="BK266" i="2"/>
  <c r="BK260" i="2"/>
  <c r="J239" i="2"/>
  <c r="BK188" i="2"/>
  <c r="J144" i="2"/>
  <c r="J623" i="2"/>
  <c r="J604" i="2"/>
  <c r="BK587" i="2"/>
  <c r="J575" i="2"/>
  <c r="BK560" i="2"/>
  <c r="BK553" i="2"/>
  <c r="BK422" i="2"/>
  <c r="J402" i="2"/>
  <c r="J370" i="2"/>
  <c r="J357" i="2"/>
  <c r="J327" i="2"/>
  <c r="BK289" i="2"/>
  <c r="BK285" i="2"/>
  <c r="J221" i="2"/>
  <c r="BK207" i="2"/>
  <c r="J200" i="2"/>
  <c r="J170" i="2"/>
  <c r="BK159" i="2"/>
  <c r="J140" i="2"/>
  <c r="BK648" i="2"/>
  <c r="J628" i="2"/>
  <c r="BK606" i="2"/>
  <c r="J592" i="2"/>
  <c r="J578" i="2"/>
  <c r="J555" i="2"/>
  <c r="J548" i="2"/>
  <c r="J544" i="2"/>
  <c r="BK527" i="2"/>
  <c r="BK515" i="2"/>
  <c r="J502" i="2"/>
  <c r="J488" i="2"/>
  <c r="BK478" i="2"/>
  <c r="BK458" i="2"/>
  <c r="BK442" i="2"/>
  <c r="BK431" i="2"/>
  <c r="BK417" i="2"/>
  <c r="BK398" i="2"/>
  <c r="J382" i="2"/>
  <c r="J366" i="2"/>
  <c r="J339" i="2"/>
  <c r="J323" i="2"/>
  <c r="J289" i="2"/>
  <c r="J258" i="2"/>
  <c r="BK201" i="2"/>
  <c r="BK166" i="2"/>
  <c r="BK658" i="2"/>
  <c r="J624" i="2"/>
  <c r="J606" i="2"/>
  <c r="J598" i="2"/>
  <c r="J585" i="2"/>
  <c r="BK427" i="2"/>
  <c r="BK390" i="2"/>
  <c r="BK370" i="2"/>
  <c r="BK315" i="2"/>
  <c r="BK307" i="2"/>
  <c r="J275" i="2"/>
  <c r="BK239" i="2"/>
  <c r="BK223" i="2"/>
  <c r="J212" i="2"/>
  <c r="BK192" i="2"/>
  <c r="BK172" i="2"/>
  <c r="J142" i="2"/>
  <c r="BK644" i="2"/>
  <c r="BK628" i="2"/>
  <c r="J616" i="2"/>
  <c r="BK584" i="2"/>
  <c r="J571" i="2"/>
  <c r="BK557" i="2"/>
  <c r="BK550" i="2"/>
  <c r="BK544" i="2"/>
  <c r="BK528" i="2"/>
  <c r="J515" i="2"/>
  <c r="BK502" i="2"/>
  <c r="BK488" i="2"/>
  <c r="J478" i="2"/>
  <c r="J458" i="2"/>
  <c r="BK448" i="2"/>
  <c r="J431" i="2"/>
  <c r="BK423" i="2"/>
  <c r="J416" i="2"/>
  <c r="BK400" i="2"/>
  <c r="BK380" i="2"/>
  <c r="BK357" i="2"/>
  <c r="BK319" i="2"/>
  <c r="J307" i="2"/>
  <c r="J287" i="2"/>
  <c r="BK264" i="2"/>
  <c r="J237" i="2"/>
  <c r="J184" i="2"/>
  <c r="J635" i="2"/>
  <c r="J614" i="2"/>
  <c r="BK610" i="2"/>
  <c r="BK598" i="2"/>
  <c r="J584" i="2"/>
  <c r="BK566" i="2"/>
  <c r="J549" i="2"/>
  <c r="BK421" i="2"/>
  <c r="BK416" i="2"/>
  <c r="J374" i="2"/>
  <c r="BK336" i="2"/>
  <c r="J305" i="2"/>
  <c r="BK254" i="2"/>
  <c r="J243" i="2"/>
  <c r="BK212" i="2"/>
  <c r="BK203" i="2"/>
  <c r="J196" i="2"/>
  <c r="J166" i="2"/>
  <c r="J149" i="2"/>
  <c r="BK667" i="2"/>
  <c r="BK630" i="2"/>
  <c r="BK616" i="2"/>
  <c r="BK597" i="2"/>
  <c r="BK580" i="2"/>
  <c r="J566" i="2"/>
  <c r="J550" i="2"/>
  <c r="J546" i="2"/>
  <c r="J534" i="2"/>
  <c r="BK523" i="2"/>
  <c r="BK511" i="2"/>
  <c r="BK494" i="2"/>
  <c r="BK482" i="2"/>
  <c r="BK471" i="2"/>
  <c r="BK456" i="2"/>
  <c r="BK438" i="2"/>
  <c r="J430" i="2"/>
  <c r="J411" i="2"/>
  <c r="J390" i="2"/>
  <c r="J369" i="2"/>
  <c r="BK359" i="2"/>
  <c r="J336" i="2"/>
  <c r="J295" i="2"/>
  <c r="J260" i="2"/>
  <c r="J226" i="2"/>
  <c r="BK196" i="2"/>
  <c r="J137" i="2"/>
  <c r="J662" i="2"/>
  <c r="BK640" i="2"/>
  <c r="BK621" i="2"/>
  <c r="J597" i="2"/>
  <c r="J577" i="2"/>
  <c r="J421" i="2"/>
  <c r="BK382" i="2"/>
  <c r="BK349" i="2"/>
  <c r="J344" i="2"/>
  <c r="BK305" i="2"/>
  <c r="BK271" i="2"/>
  <c r="BK248" i="2"/>
  <c r="BK225" i="2"/>
  <c r="BK221" i="2"/>
  <c r="J207" i="2"/>
  <c r="BK184" i="2"/>
  <c r="BK170" i="2"/>
  <c r="J138" i="2"/>
  <c r="AS94" i="1"/>
  <c r="J658" i="2"/>
  <c r="BK634" i="2"/>
  <c r="J602" i="2"/>
  <c r="BK585" i="2"/>
  <c r="BK575" i="2"/>
  <c r="J565" i="2"/>
  <c r="J551" i="2"/>
  <c r="BK546" i="2"/>
  <c r="BK534" i="2"/>
  <c r="J527" i="2"/>
  <c r="BK517" i="2"/>
  <c r="BK492" i="2"/>
  <c r="J480" i="2"/>
  <c r="BK461" i="2"/>
  <c r="J442" i="2"/>
  <c r="BK433" i="2"/>
  <c r="J425" i="2"/>
  <c r="BK418" i="2"/>
  <c r="BK402" i="2"/>
  <c r="J396" i="2"/>
  <c r="BK362" i="2"/>
  <c r="J349" i="2"/>
  <c r="J315" i="2"/>
  <c r="BK300" i="2"/>
  <c r="BK275" i="2"/>
  <c r="BK258" i="2"/>
  <c r="J232" i="2"/>
  <c r="BK179" i="2"/>
  <c r="BK653" i="2"/>
  <c r="J612" i="2"/>
  <c r="BK600" i="2"/>
  <c r="BK590" i="2"/>
  <c r="J576" i="2"/>
  <c r="J557" i="2"/>
  <c r="BK428" i="2"/>
  <c r="J420" i="2"/>
  <c r="BK396" i="2"/>
  <c r="BK368" i="2"/>
  <c r="BK323" i="2"/>
  <c r="BK287" i="2"/>
  <c r="J248" i="2"/>
  <c r="J220" i="2"/>
  <c r="BK205" i="2"/>
  <c r="J188" i="2"/>
  <c r="BK162" i="2"/>
  <c r="BK144" i="2"/>
  <c r="J653" i="2"/>
  <c r="J621" i="2"/>
  <c r="BK612" i="2"/>
  <c r="J587" i="2"/>
  <c r="BK570" i="2"/>
  <c r="BK565" i="2"/>
  <c r="BK549" i="2"/>
  <c r="J542" i="2"/>
  <c r="J532" i="2"/>
  <c r="J517" i="2"/>
  <c r="BK503" i="2"/>
  <c r="J492" i="2"/>
  <c r="BK480" i="2"/>
  <c r="BK464" i="2"/>
  <c r="BK454" i="2"/>
  <c r="J433" i="2"/>
  <c r="J427" i="2"/>
  <c r="BK406" i="2"/>
  <c r="J394" i="2"/>
  <c r="BK386" i="2"/>
  <c r="J368" i="2"/>
  <c r="J353" i="2"/>
  <c r="BK331" i="2"/>
  <c r="J290" i="2"/>
  <c r="J264" i="2"/>
  <c r="J225" i="2"/>
  <c r="J192" i="2"/>
  <c r="J154" i="2"/>
  <c r="J667" i="2"/>
  <c r="J640" i="2"/>
  <c r="BK611" i="2"/>
  <c r="BK602" i="2"/>
  <c r="BK592" i="2"/>
  <c r="BK571" i="2"/>
  <c r="BK420" i="2"/>
  <c r="J380" i="2"/>
  <c r="J347" i="2"/>
  <c r="J311" i="2"/>
  <c r="J276" i="2"/>
  <c r="BK252" i="2"/>
  <c r="BK237" i="2"/>
  <c r="BK220" i="2"/>
  <c r="J203" i="2"/>
  <c r="J179" i="2"/>
  <c r="J159" i="2"/>
  <c r="BK137" i="2"/>
  <c r="J648" i="2"/>
  <c r="BK624" i="2"/>
  <c r="BK614" i="2"/>
  <c r="J600" i="2"/>
  <c r="BK578" i="2"/>
  <c r="J560" i="2"/>
  <c r="BK548" i="2"/>
  <c r="BK542" i="2"/>
  <c r="BK532" i="2"/>
  <c r="BK521" i="2"/>
  <c r="J511" i="2"/>
  <c r="J494" i="2"/>
  <c r="BK486" i="2"/>
  <c r="BK474" i="2"/>
  <c r="J464" i="2"/>
  <c r="J454" i="2"/>
  <c r="BK436" i="2"/>
  <c r="J428" i="2"/>
  <c r="J417" i="2"/>
  <c r="J406" i="2"/>
  <c r="J398" i="2"/>
  <c r="BK378" i="2"/>
  <c r="J359" i="2"/>
  <c r="BK347" i="2"/>
  <c r="BK311" i="2"/>
  <c r="BK290" i="2"/>
  <c r="J271" i="2"/>
  <c r="BK243" i="2"/>
  <c r="J223" i="2"/>
  <c r="BK149" i="2"/>
  <c r="J630" i="2"/>
  <c r="J611" i="2"/>
  <c r="BK599" i="2"/>
  <c r="BK589" i="2"/>
  <c r="BK577" i="2"/>
  <c r="J562" i="2"/>
  <c r="BK555" i="2"/>
  <c r="J423" i="2"/>
  <c r="J418" i="2"/>
  <c r="J386" i="2"/>
  <c r="BK366" i="2"/>
  <c r="J331" i="2"/>
  <c r="J300" i="2"/>
  <c r="J252" i="2"/>
  <c r="BK226" i="2"/>
  <c r="BK218" i="2"/>
  <c r="J201" i="2"/>
  <c r="J172" i="2"/>
  <c r="BK154" i="2"/>
  <c r="BK138" i="2"/>
  <c r="J634" i="2"/>
  <c r="BK619" i="2"/>
  <c r="J599" i="2"/>
  <c r="J589" i="2"/>
  <c r="BK576" i="2"/>
  <c r="BK551" i="2"/>
  <c r="BK547" i="2"/>
  <c r="BK538" i="2"/>
  <c r="J528" i="2"/>
  <c r="J521" i="2"/>
  <c r="BK498" i="2"/>
  <c r="J486" i="2"/>
  <c r="J474" i="2"/>
  <c r="J461" i="2"/>
  <c r="J448" i="2"/>
  <c r="J436" i="2"/>
  <c r="BK425" i="2"/>
  <c r="J400" i="2"/>
  <c r="BK388" i="2"/>
  <c r="J378" i="2"/>
  <c r="J362" i="2"/>
  <c r="BK344" i="2"/>
  <c r="BK327" i="2"/>
  <c r="BK276" i="2"/>
  <c r="J254" i="2"/>
  <c r="J205" i="2"/>
  <c r="BK175" i="2"/>
  <c r="BK142" i="2"/>
  <c r="BK662" i="2"/>
  <c r="J644" i="2"/>
  <c r="BK623" i="2"/>
  <c r="BK604" i="2"/>
  <c r="J590" i="2"/>
  <c r="BK562" i="2"/>
  <c r="J388" i="2"/>
  <c r="BK369" i="2"/>
  <c r="J319" i="2"/>
  <c r="J285" i="2"/>
  <c r="J266" i="2"/>
  <c r="BK232" i="2"/>
  <c r="J218" i="2"/>
  <c r="BK200" i="2"/>
  <c r="J175" i="2"/>
  <c r="J162" i="2"/>
  <c r="BK140" i="2"/>
  <c r="BK136" i="2" l="1"/>
  <c r="BK161" i="2"/>
  <c r="J161" i="2"/>
  <c r="J97" i="2"/>
  <c r="P174" i="2"/>
  <c r="BK202" i="2"/>
  <c r="J202" i="2"/>
  <c r="J99" i="2"/>
  <c r="T284" i="2"/>
  <c r="P361" i="2"/>
  <c r="R415" i="2"/>
  <c r="P435" i="2"/>
  <c r="P481" i="2"/>
  <c r="T522" i="2"/>
  <c r="T543" i="2"/>
  <c r="BK564" i="2"/>
  <c r="J564" i="2"/>
  <c r="J111" i="2" s="1"/>
  <c r="T588" i="2"/>
  <c r="P136" i="2"/>
  <c r="P161" i="2"/>
  <c r="R174" i="2"/>
  <c r="R202" i="2"/>
  <c r="R284" i="2"/>
  <c r="R361" i="2"/>
  <c r="T415" i="2"/>
  <c r="R435" i="2"/>
  <c r="R481" i="2"/>
  <c r="R522" i="2"/>
  <c r="R543" i="2"/>
  <c r="T554" i="2"/>
  <c r="R559" i="2"/>
  <c r="T564" i="2"/>
  <c r="P588" i="2"/>
  <c r="BK629" i="2"/>
  <c r="J629" i="2"/>
  <c r="J115" i="2"/>
  <c r="R629" i="2"/>
  <c r="P652" i="2"/>
  <c r="T136" i="2"/>
  <c r="R161" i="2"/>
  <c r="BK174" i="2"/>
  <c r="J174" i="2"/>
  <c r="J98" i="2"/>
  <c r="T202" i="2"/>
  <c r="BK284" i="2"/>
  <c r="J284" i="2"/>
  <c r="J100" i="2"/>
  <c r="T361" i="2"/>
  <c r="P415" i="2"/>
  <c r="BK435" i="2"/>
  <c r="BK481" i="2"/>
  <c r="J481" i="2"/>
  <c r="J106" i="2"/>
  <c r="BK522" i="2"/>
  <c r="J522" i="2"/>
  <c r="J107" i="2"/>
  <c r="BK543" i="2"/>
  <c r="J543" i="2" s="1"/>
  <c r="J108" i="2" s="1"/>
  <c r="BK554" i="2"/>
  <c r="J554" i="2" s="1"/>
  <c r="J109" i="2" s="1"/>
  <c r="R554" i="2"/>
  <c r="T559" i="2"/>
  <c r="P564" i="2"/>
  <c r="BK588" i="2"/>
  <c r="J588" i="2"/>
  <c r="J112" i="2"/>
  <c r="BK618" i="2"/>
  <c r="J618" i="2"/>
  <c r="J114" i="2" s="1"/>
  <c r="R618" i="2"/>
  <c r="P629" i="2"/>
  <c r="BK652" i="2"/>
  <c r="J652" i="2"/>
  <c r="J116" i="2"/>
  <c r="R652" i="2"/>
  <c r="R136" i="2"/>
  <c r="R135" i="2" s="1"/>
  <c r="T161" i="2"/>
  <c r="T174" i="2"/>
  <c r="P202" i="2"/>
  <c r="P284" i="2"/>
  <c r="BK361" i="2"/>
  <c r="J361" i="2"/>
  <c r="J101" i="2"/>
  <c r="BK415" i="2"/>
  <c r="J415" i="2"/>
  <c r="J102" i="2" s="1"/>
  <c r="T435" i="2"/>
  <c r="T481" i="2"/>
  <c r="P522" i="2"/>
  <c r="P543" i="2"/>
  <c r="P554" i="2"/>
  <c r="BK559" i="2"/>
  <c r="J559" i="2"/>
  <c r="J110" i="2"/>
  <c r="P559" i="2"/>
  <c r="R564" i="2"/>
  <c r="R588" i="2"/>
  <c r="P618" i="2"/>
  <c r="T618" i="2"/>
  <c r="T629" i="2"/>
  <c r="T652" i="2"/>
  <c r="BK615" i="2"/>
  <c r="J615" i="2"/>
  <c r="J113" i="2"/>
  <c r="BK432" i="2"/>
  <c r="J432" i="2" s="1"/>
  <c r="J103" i="2" s="1"/>
  <c r="J87" i="2"/>
  <c r="J89" i="2"/>
  <c r="J131" i="2"/>
  <c r="BE144" i="2"/>
  <c r="BE149" i="2"/>
  <c r="BE166" i="2"/>
  <c r="BE218" i="2"/>
  <c r="BE243" i="2"/>
  <c r="BE254" i="2"/>
  <c r="BE260" i="2"/>
  <c r="BE287" i="2"/>
  <c r="BE289" i="2"/>
  <c r="BE290" i="2"/>
  <c r="BE295" i="2"/>
  <c r="BE323" i="2"/>
  <c r="BE336" i="2"/>
  <c r="BE353" i="2"/>
  <c r="BE357" i="2"/>
  <c r="BE362" i="2"/>
  <c r="BE374" i="2"/>
  <c r="BE386" i="2"/>
  <c r="BE394" i="2"/>
  <c r="BE396" i="2"/>
  <c r="BE398" i="2"/>
  <c r="BE402" i="2"/>
  <c r="BE406" i="2"/>
  <c r="BE416" i="2"/>
  <c r="BE417" i="2"/>
  <c r="BE423" i="2"/>
  <c r="BE425" i="2"/>
  <c r="BE565" i="2"/>
  <c r="BE566" i="2"/>
  <c r="BE575" i="2"/>
  <c r="BE580" i="2"/>
  <c r="BE599" i="2"/>
  <c r="BE600" i="2"/>
  <c r="BE612" i="2"/>
  <c r="BE614" i="2"/>
  <c r="BE624" i="2"/>
  <c r="BE640" i="2"/>
  <c r="BE653" i="2"/>
  <c r="BE658" i="2"/>
  <c r="BE662" i="2"/>
  <c r="F89" i="2"/>
  <c r="BE140" i="2"/>
  <c r="BE179" i="2"/>
  <c r="BE184" i="2"/>
  <c r="BE205" i="2"/>
  <c r="BE220" i="2"/>
  <c r="BE221" i="2"/>
  <c r="BE232" i="2"/>
  <c r="BE239" i="2"/>
  <c r="BE248" i="2"/>
  <c r="BE252" i="2"/>
  <c r="BE266" i="2"/>
  <c r="BE271" i="2"/>
  <c r="BE300" i="2"/>
  <c r="BE311" i="2"/>
  <c r="BE319" i="2"/>
  <c r="BE347" i="2"/>
  <c r="BE370" i="2"/>
  <c r="BE400" i="2"/>
  <c r="BE418" i="2"/>
  <c r="BE421" i="2"/>
  <c r="BE422" i="2"/>
  <c r="BE427" i="2"/>
  <c r="BE428" i="2"/>
  <c r="BE430" i="2"/>
  <c r="BE431" i="2"/>
  <c r="BE436" i="2"/>
  <c r="BE438" i="2"/>
  <c r="BE448" i="2"/>
  <c r="BE454" i="2"/>
  <c r="BE458" i="2"/>
  <c r="BE461" i="2"/>
  <c r="BE464" i="2"/>
  <c r="BE480" i="2"/>
  <c r="BE482" i="2"/>
  <c r="BE492" i="2"/>
  <c r="BE494" i="2"/>
  <c r="BE498" i="2"/>
  <c r="BE502" i="2"/>
  <c r="BE511" i="2"/>
  <c r="BE523" i="2"/>
  <c r="BE534" i="2"/>
  <c r="BE538" i="2"/>
  <c r="BE546" i="2"/>
  <c r="BE548" i="2"/>
  <c r="BE550" i="2"/>
  <c r="BE560" i="2"/>
  <c r="BE562" i="2"/>
  <c r="BE571" i="2"/>
  <c r="BE577" i="2"/>
  <c r="BE584" i="2"/>
  <c r="BE598" i="2"/>
  <c r="BE604" i="2"/>
  <c r="BE610" i="2"/>
  <c r="BE648" i="2"/>
  <c r="BE667" i="2"/>
  <c r="F90" i="2"/>
  <c r="BE137" i="2"/>
  <c r="BE138" i="2"/>
  <c r="BE142" i="2"/>
  <c r="BE175" i="2"/>
  <c r="BE188" i="2"/>
  <c r="BE207" i="2"/>
  <c r="BE212" i="2"/>
  <c r="BE237" i="2"/>
  <c r="BE258" i="2"/>
  <c r="BE264" i="2"/>
  <c r="BE275" i="2"/>
  <c r="BE307" i="2"/>
  <c r="BE315" i="2"/>
  <c r="BE331" i="2"/>
  <c r="BE339" i="2"/>
  <c r="BE344" i="2"/>
  <c r="BE349" i="2"/>
  <c r="BE359" i="2"/>
  <c r="BE378" i="2"/>
  <c r="BE380" i="2"/>
  <c r="BE390" i="2"/>
  <c r="BE411" i="2"/>
  <c r="BE551" i="2"/>
  <c r="BE557" i="2"/>
  <c r="BE570" i="2"/>
  <c r="BE578" i="2"/>
  <c r="BE585" i="2"/>
  <c r="BE611" i="2"/>
  <c r="BE616" i="2"/>
  <c r="BE619" i="2"/>
  <c r="BE623" i="2"/>
  <c r="BE628" i="2"/>
  <c r="BE634" i="2"/>
  <c r="BE154" i="2"/>
  <c r="BE159" i="2"/>
  <c r="BE162" i="2"/>
  <c r="BE170" i="2"/>
  <c r="BE172" i="2"/>
  <c r="BE192" i="2"/>
  <c r="BE196" i="2"/>
  <c r="BE200" i="2"/>
  <c r="BE201" i="2"/>
  <c r="BE203" i="2"/>
  <c r="BE223" i="2"/>
  <c r="BE225" i="2"/>
  <c r="BE226" i="2"/>
  <c r="BE276" i="2"/>
  <c r="BE285" i="2"/>
  <c r="BE305" i="2"/>
  <c r="BE327" i="2"/>
  <c r="BE366" i="2"/>
  <c r="BE368" i="2"/>
  <c r="BE369" i="2"/>
  <c r="BE382" i="2"/>
  <c r="BE388" i="2"/>
  <c r="BE420" i="2"/>
  <c r="BE433" i="2"/>
  <c r="BE442" i="2"/>
  <c r="BE456" i="2"/>
  <c r="BE471" i="2"/>
  <c r="BE474" i="2"/>
  <c r="BE478" i="2"/>
  <c r="BE486" i="2"/>
  <c r="BE488" i="2"/>
  <c r="BE503" i="2"/>
  <c r="BE515" i="2"/>
  <c r="BE517" i="2"/>
  <c r="BE521" i="2"/>
  <c r="BE527" i="2"/>
  <c r="BE528" i="2"/>
  <c r="BE532" i="2"/>
  <c r="BE542" i="2"/>
  <c r="BE544" i="2"/>
  <c r="BE547" i="2"/>
  <c r="BE549" i="2"/>
  <c r="BE553" i="2"/>
  <c r="BE555" i="2"/>
  <c r="BE576" i="2"/>
  <c r="BE587" i="2"/>
  <c r="BE589" i="2"/>
  <c r="BE590" i="2"/>
  <c r="BE592" i="2"/>
  <c r="BE597" i="2"/>
  <c r="BE602" i="2"/>
  <c r="BE606" i="2"/>
  <c r="BE621" i="2"/>
  <c r="BE630" i="2"/>
  <c r="BE635" i="2"/>
  <c r="BE644" i="2"/>
  <c r="F34" i="2"/>
  <c r="BC95" i="1" s="1"/>
  <c r="BC94" i="1" s="1"/>
  <c r="W32" i="1" s="1"/>
  <c r="F32" i="2"/>
  <c r="BA95" i="1" s="1"/>
  <c r="BA94" i="1" s="1"/>
  <c r="W30" i="1" s="1"/>
  <c r="J32" i="2"/>
  <c r="AW95" i="1" s="1"/>
  <c r="F35" i="2"/>
  <c r="BD95" i="1" s="1"/>
  <c r="BD94" i="1" s="1"/>
  <c r="W33" i="1" s="1"/>
  <c r="F33" i="2"/>
  <c r="BB95" i="1" s="1"/>
  <c r="BB94" i="1" s="1"/>
  <c r="W31" i="1" s="1"/>
  <c r="BK135" i="2" l="1"/>
  <c r="T135" i="2"/>
  <c r="T434" i="2"/>
  <c r="BK434" i="2"/>
  <c r="J434" i="2"/>
  <c r="J104" i="2"/>
  <c r="R434" i="2"/>
  <c r="R134" i="2"/>
  <c r="P434" i="2"/>
  <c r="P135" i="2"/>
  <c r="P134" i="2"/>
  <c r="AU95" i="1"/>
  <c r="AU94" i="1" s="1"/>
  <c r="J136" i="2"/>
  <c r="J96" i="2" s="1"/>
  <c r="J135" i="2"/>
  <c r="J95" i="2" s="1"/>
  <c r="J435" i="2"/>
  <c r="J105" i="2"/>
  <c r="AW94" i="1"/>
  <c r="AK30" i="1" s="1"/>
  <c r="AY94" i="1"/>
  <c r="F31" i="2"/>
  <c r="AZ95" i="1" s="1"/>
  <c r="AZ94" i="1" s="1"/>
  <c r="W29" i="1" s="1"/>
  <c r="J31" i="2"/>
  <c r="AV95" i="1" s="1"/>
  <c r="AT95" i="1" s="1"/>
  <c r="AX94" i="1"/>
  <c r="T134" i="2" l="1"/>
  <c r="BK134" i="2"/>
  <c r="J134" i="2" s="1"/>
  <c r="J28" i="2" s="1"/>
  <c r="AG95" i="1" s="1"/>
  <c r="AG94" i="1" s="1"/>
  <c r="AK26" i="1" s="1"/>
  <c r="AV94" i="1"/>
  <c r="AK29" i="1" s="1"/>
  <c r="AK35" i="1" l="1"/>
  <c r="J37" i="2"/>
  <c r="J94" i="2"/>
  <c r="AN95" i="1"/>
  <c r="AT94" i="1"/>
  <c r="AN94" i="1" l="1"/>
</calcChain>
</file>

<file path=xl/sharedStrings.xml><?xml version="1.0" encoding="utf-8"?>
<sst xmlns="http://schemas.openxmlformats.org/spreadsheetml/2006/main" count="5932" uniqueCount="1077">
  <si>
    <t>Export Komplet</t>
  </si>
  <si>
    <t/>
  </si>
  <si>
    <t>2.0</t>
  </si>
  <si>
    <t>ZAMOK</t>
  </si>
  <si>
    <t>False</t>
  </si>
  <si>
    <t>{b4ce5e53-9639-4dd8-b46a-2b11134f5a74}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</si>
  <si>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</si>
  <si>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</si>
  <si>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</si>
  <si>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</si>
  <si>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</si>
  <si>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</si>
  <si>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</si>
  <si>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</si>
  <si>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</si>
  <si>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</si>
  <si>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CC-CZ:</t>
  </si>
  <si>
    <t>Místo:</t>
  </si>
  <si>
    <t>Datum: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</si>
  <si>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</si>
  <si>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</si>
  <si>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</si>
  <si>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</si>
  <si>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</si>
  <si>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</si>
  <si>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</si>
  <si>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</si>
  <si>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</si>
  <si>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</si>
  <si>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</si>
  <si>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</si>
  <si>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</si>
  <si>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</si>
  <si>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</si>
  <si>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</si>
  <si>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</si>
  <si>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</si>
  <si>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</si>
  <si>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</si>
  <si>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</si>
  <si>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</si>
  <si>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</si>
  <si>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</si>
  <si>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</si>
  <si>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</si>
  <si>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</si>
  <si>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</si>
  <si>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</si>
  <si>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</si>
  <si>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</si>
  <si>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</si>
  <si>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</si>
  <si>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</si>
  <si>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</si>
  <si>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</si>
  <si>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</si>
  <si>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</si>
  <si>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</si>
  <si>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</si>
  <si>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</si>
  <si>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</si>
  <si>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</si>
  <si>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</si>
  <si>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</si>
  <si>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</si>
  <si>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</si>
  <si>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</si>
  <si>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</si>
  <si>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</si>
  <si>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</si>
  <si>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</si>
  <si>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</si>
  <si>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</si>
  <si>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</si>
  <si>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</si>
  <si>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</si>
  <si>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</si>
  <si>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</si>
  <si>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</si>
  <si>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</si>
  <si>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</si>
  <si>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</si>
  <si>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</si>
  <si>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</si>
  <si>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</si>
  <si>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</si>
  <si>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</si>
  <si>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</si>
  <si>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</si>
  <si>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</si>
  <si>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</si>
  <si>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</si>
  <si>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</si>
  <si>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</si>
  <si>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722 - Zdravotechnika - vnitřní vodovod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</si>
  <si>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</si>
  <si>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</si>
  <si>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</si>
  <si>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767 - Konstrukce zámečnické</t>
  </si>
  <si>
    <t xml:space="preserve">    776 - Podlahy povlakové</t>
  </si>
  <si>
    <t xml:space="preserve">    777 - Podlahy lité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</si>
  <si>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</si>
  <si>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</si>
  <si>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</si>
  <si>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</si>
  <si>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</si>
  <si>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</si>
  <si>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</si>
  <si>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</si>
  <si>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</si>
  <si>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</si>
  <si>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</si>
  <si>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</si>
  <si>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</si>
  <si>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</si>
  <si>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</si>
  <si>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</si>
  <si>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</si>
  <si>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</si>
  <si>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</si>
  <si>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91</t>
  </si>
  <si>
    <t>K</t>
  </si>
  <si>
    <t>13000001R</t>
  </si>
  <si>
    <t>Kopané sondy pro zjištění tvaru stáv.základů</t>
  </si>
  <si>
    <t>ks</t>
  </si>
  <si>
    <t>4</t>
  </si>
  <si>
    <t>818968325</t>
  </si>
  <si>
    <t>148</t>
  </si>
  <si>
    <t>131251100</t>
  </si>
  <si>
    <t>Hloubení nezapažených jam a zářezů strojně s urovnáním dna do předepsaného profilu a spádu v hornině třídy těžitelnosti I skupiny 3 do 20 m3</t>
  </si>
  <si>
    <t>m3</t>
  </si>
  <si>
    <t>1911946226</t>
  </si>
  <si>
    <t>VV</t>
  </si>
  <si>
    <t>4,5*3,5*2,15" vnější jímka</t>
  </si>
  <si>
    <t>True</t>
  </si>
  <si>
    <t>146</t>
  </si>
  <si>
    <t>132251102</t>
  </si>
  <si>
    <t>Hloubení nezapažených rýh šířky do 800 mm strojně s urovnáním dna do předepsaného profilu a spádu v hornině třídy těžitelnosti I skupiny 3 přes 20 do 50 m3</t>
  </si>
  <si>
    <t>1632511115</t>
  </si>
  <si>
    <t>(41,65+6,6)*0,6*0,8" výkop pro uzemění kolem objektu</t>
  </si>
  <si>
    <t>90</t>
  </si>
  <si>
    <t>139751101</t>
  </si>
  <si>
    <t>Vykopávka v uzavřených prostorech ručně v hornině třídy těžitelnosti I skupiny 1 až 3</t>
  </si>
  <si>
    <t>908801787</t>
  </si>
  <si>
    <t>(37,85+24,36+53,0+10,62+28,57+19,68)*0,2 "stávající podlaha suterénu</t>
  </si>
  <si>
    <t>92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</si>
  <si>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</si>
  <si>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</si>
  <si>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-2089631627</t>
  </si>
  <si>
    <t>Součet</t>
  </si>
  <si>
    <t>93</t>
  </si>
  <si>
    <t>167151101</t>
  </si>
  <si>
    <t>Nakládání, skládání a překládání neulehlého výkopku nebo sypaniny strojně nakládání, množství do 100 m3, z horniny třídy těžitelnosti I, skupiny 1 až 3</t>
  </si>
  <si>
    <t>1851486826</t>
  </si>
  <si>
    <t>94</t>
  </si>
  <si>
    <t>171251201</t>
  </si>
  <si>
    <t>Uložení sypaniny na skládky nebo meziskládky bez hutnění s upravením uložené sypaniny do předepsaného tvaru</t>
  </si>
  <si>
    <t>1655522858</t>
  </si>
  <si>
    <t>147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</si>
  <si>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</si>
  <si>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</si>
  <si>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-1919652974</t>
  </si>
  <si>
    <t>Zakládání</t>
  </si>
  <si>
    <t>13</t>
  </si>
  <si>
    <t>271532212</t>
  </si>
  <si>
    <t>Podsyp pod základové konstrukce se zhutněním a urovnáním povrchu z kameniva hrubého, frakce 16 - 32 mm</t>
  </si>
  <si>
    <t>1396019949</t>
  </si>
  <si>
    <t>(37,85+24,36+53,0+10,62+28,57+19,68)*0,1</t>
  </si>
  <si>
    <t>4,5*3,5*0,1" vnější jímka</t>
  </si>
  <si>
    <t>14</t>
  </si>
  <si>
    <t>273321211</t>
  </si>
  <si>
    <t>Základy z betonu železového (bez výztuže) desky z betonu bez zvláštních nároků na prostředí tř. C 12/15</t>
  </si>
  <si>
    <t>1287028707</t>
  </si>
  <si>
    <t>(37,85+24,36+53,0+10,62+28,57+19,68)*0,1 "podkladní beton</t>
  </si>
  <si>
    <t>4,5*3,5*0,2" vnější jímka</t>
  </si>
  <si>
    <t>22</t>
  </si>
  <si>
    <t>273321511</t>
  </si>
  <si>
    <t>Základy z betonu železového (bez výztuže) desky z betonu bez zvláštních nároků na prostředí tř. C 25/30</t>
  </si>
  <si>
    <t>-2130975620</t>
  </si>
  <si>
    <t>(37,85+24,36)*0,3 " místnosti s nádržemi</t>
  </si>
  <si>
    <t>23</t>
  </si>
  <si>
    <t>273362021</t>
  </si>
  <si>
    <t>Výztuž základů desek ze svařovaných sítí z drátů typu KARI</t>
  </si>
  <si>
    <t>t</t>
  </si>
  <si>
    <t>-658382649</t>
  </si>
  <si>
    <t>(37,85+24,36)*2*0,00444 " místnosti s nádržemi</t>
  </si>
  <si>
    <t>3</t>
  </si>
  <si>
    <t>Svislé a kompletní konstrukce</t>
  </si>
  <si>
    <t>78</t>
  </si>
  <si>
    <t>310238211</t>
  </si>
  <si>
    <t>Zazdívka otvorů ve zdivu nadzákladovém cihlami pálenými  plochy přes 0,25 m2 do 1 m2 na maltu vápenocementovou</t>
  </si>
  <si>
    <t>415037220</t>
  </si>
  <si>
    <t>3*0,7*0,6*0,6" suterén okna jižní stěna</t>
  </si>
  <si>
    <t>3*1,2*0,8*0,6" suterén okna jižní stěna</t>
  </si>
  <si>
    <t>79</t>
  </si>
  <si>
    <t>310239211</t>
  </si>
  <si>
    <t>Zazdívka otvorů ve zdivu nadzákladovém cihlami pálenými  plochy přes 1 m2 do 4 m2 na maltu vápenocementovou</t>
  </si>
  <si>
    <t>726249141</t>
  </si>
  <si>
    <t>0,6*0,5*2,15" 1.NP</t>
  </si>
  <si>
    <t>1,6*2,15" 1.NP</t>
  </si>
  <si>
    <t>1,2*1,5*0,6" jižní fasáda dvířka hranatá jižní fasáda</t>
  </si>
  <si>
    <t>77</t>
  </si>
  <si>
    <t>311235221</t>
  </si>
  <si>
    <t>Zdivo jednovrstvé z cihel děrovaných broušených na celoplošnou tenkovrstvou maltu, pevnost cihel přes P10 do P15, tl. zdiva 440 mm</t>
  </si>
  <si>
    <t>m2</t>
  </si>
  <si>
    <t>1524132528</t>
  </si>
  <si>
    <t>2*9,83*3,15+6,0*3,85" horní část 1.NP kolem nádrží</t>
  </si>
  <si>
    <t>2*30,92*0,8+6,0*0,8" nad věncem 1.NP</t>
  </si>
  <si>
    <t>125</t>
  </si>
  <si>
    <t>317234410</t>
  </si>
  <si>
    <t>Vyzdívka mezi nosníky cihlami pálenými  na maltu cementovou</t>
  </si>
  <si>
    <t>2140252872</t>
  </si>
  <si>
    <t>2*1,5*0,45*0,15" suterén</t>
  </si>
  <si>
    <t>2*4,0*0,45*0,15" 1.NP</t>
  </si>
  <si>
    <t>124</t>
  </si>
  <si>
    <t>317944323</t>
  </si>
  <si>
    <t>Válcované nosníky dodatečně osazované do připravených otvorů  bez zazdění hlav č. 14 až 22</t>
  </si>
  <si>
    <t>392631565</t>
  </si>
  <si>
    <t>(3*1,5+2*1,5)*0,0129" suterén</t>
  </si>
  <si>
    <t>(3*4,0+3*4,0)*0,0129" 1.NP</t>
  </si>
  <si>
    <t>126</t>
  </si>
  <si>
    <t>346244381</t>
  </si>
  <si>
    <t>Plentování ocelových válcovaných nosníků jednostranné cihlami  na maltu, výška stojiny do 200 mm</t>
  </si>
  <si>
    <t>1916620411</t>
  </si>
  <si>
    <t>2*1,5*(0,15*2+0,45)" suterén</t>
  </si>
  <si>
    <t>2*4,0*(0,15*2+0,45)" 1.NP</t>
  </si>
  <si>
    <t>189</t>
  </si>
  <si>
    <t>380321001R</t>
  </si>
  <si>
    <t>Dodávka a doprava jímky</t>
  </si>
  <si>
    <t>-1103431028</t>
  </si>
  <si>
    <t>190</t>
  </si>
  <si>
    <t>380321002R</t>
  </si>
  <si>
    <t>Montáž betonové nádrže NO pomocí mechanizace</t>
  </si>
  <si>
    <t>kpl</t>
  </si>
  <si>
    <t>436108756</t>
  </si>
  <si>
    <t>Vodorovné konstrukce</t>
  </si>
  <si>
    <t>48</t>
  </si>
  <si>
    <t>411133902</t>
  </si>
  <si>
    <t>Montáž stropních panelů z předpjatého betonu  bez závěsných háků, v budovách výšky do 18 m, hmotnosti přes 1,5 do 3 t</t>
  </si>
  <si>
    <t>kus</t>
  </si>
  <si>
    <t>1493542678</t>
  </si>
  <si>
    <t>8+25</t>
  </si>
  <si>
    <t>49</t>
  </si>
  <si>
    <t>M</t>
  </si>
  <si>
    <t>59346868</t>
  </si>
  <si>
    <t>panel stropní předpjatý š 1190mm v 200mm, počet lan 7 + 0</t>
  </si>
  <si>
    <t>m</t>
  </si>
  <si>
    <t>8</t>
  </si>
  <si>
    <t>-588427427</t>
  </si>
  <si>
    <t>6,0*8+6,0*25</t>
  </si>
  <si>
    <t>50</t>
  </si>
  <si>
    <t>41113391R</t>
  </si>
  <si>
    <t>Zálivka mezi spáry předpjatých panelů</t>
  </si>
  <si>
    <t>2094108336</t>
  </si>
  <si>
    <t>9,83*6,0*0,0047</t>
  </si>
  <si>
    <t>19,6*6,0*0,0047</t>
  </si>
  <si>
    <t>10,47*6,0*0,0047</t>
  </si>
  <si>
    <t>45</t>
  </si>
  <si>
    <t>411321515</t>
  </si>
  <si>
    <t>Stropy z betonu železového (bez výztuže)  stropů deskových, plochých střech, desek balkonových, desek hřibových stropů včetně hlavic hřibových sloupů tř. C 20/25</t>
  </si>
  <si>
    <t>-1835718439</t>
  </si>
  <si>
    <t>14,8*5,3*0,3" prostor manipulace</t>
  </si>
  <si>
    <t>10,5*5,3*0,3" prostor zázemí</t>
  </si>
  <si>
    <t>(14,8*5,3+10,5*5,3)*0,15*0,45" prostor vln v TR</t>
  </si>
  <si>
    <t>(0,23+0,47)*6,0*0,2" dobetonování předpjatého stropu</t>
  </si>
  <si>
    <t>52</t>
  </si>
  <si>
    <t>411351011</t>
  </si>
  <si>
    <t>Bednění stropních konstrukcí - bez podpěrné konstrukce desek tloušťky stropní desky přes 5 do 25 cm zřízení</t>
  </si>
  <si>
    <t>-103932529</t>
  </si>
  <si>
    <t>(0,23+0,47)*6,0" dobetonování předpjatého stropu</t>
  </si>
  <si>
    <t>53</t>
  </si>
  <si>
    <t>411351012</t>
  </si>
  <si>
    <t>Bednění stropních konstrukcí - bez podpěrné konstrukce desek tloušťky stropní desky přes 5 do 25 cm odstranění</t>
  </si>
  <si>
    <t>-1277932469</t>
  </si>
  <si>
    <t>42</t>
  </si>
  <si>
    <t>411354229</t>
  </si>
  <si>
    <t>Bednění stropů ztracené ocelové žebrované 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92 mm, tl. plechu 1,00 mm</t>
  </si>
  <si>
    <t>-1044458379</t>
  </si>
  <si>
    <t>70+15+27+30</t>
  </si>
  <si>
    <t>54</t>
  </si>
  <si>
    <t>411354313</t>
  </si>
  <si>
    <t>Podpěrná konstrukce stropů - desek, kleneb a skořepin výška podepření do 4 m tloušťka stropu přes 15 do 25 cm zřízení</t>
  </si>
  <si>
    <t>-26857923</t>
  </si>
  <si>
    <t>55</t>
  </si>
  <si>
    <t>411354314</t>
  </si>
  <si>
    <t>Podpěrná konstrukce stropů - desek, kleneb a skořepin výška podepření do 4 m tloušťka stropu přes 15 do 25 cm odstranění</t>
  </si>
  <si>
    <t>511771578</t>
  </si>
  <si>
    <t>43</t>
  </si>
  <si>
    <t>411361821</t>
  </si>
  <si>
    <t>Výztuž stropů 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</si>
  <si>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-364895542</t>
  </si>
  <si>
    <t>5,25*4*14,9*0,00062" strop nad suterénem -  prostor manipulace</t>
  </si>
  <si>
    <t>5,25*4*10,5*0,00062" strop nad suterénem  - prostor zázemí</t>
  </si>
  <si>
    <t>35*6,4*0,00089" zmonolitnění spar předpjatého stropu</t>
  </si>
  <si>
    <t>0,53*1,15 'Přepočtené koeficientem množství</t>
  </si>
  <si>
    <t>44</t>
  </si>
  <si>
    <t>411362021</t>
  </si>
  <si>
    <t>Výztuž stropů 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 drátů typu KARI</t>
  </si>
  <si>
    <t>-1237212781</t>
  </si>
  <si>
    <t>14,71*5,25*0,00444" strop nad suterénem - prostor manipulace</t>
  </si>
  <si>
    <t>10,47*5,25*0,00444" strop nad suterénem - prostor zázemí</t>
  </si>
  <si>
    <t>0,587*1,2 'Přepočtené koeficientem množství</t>
  </si>
  <si>
    <t>35</t>
  </si>
  <si>
    <t>413232221</t>
  </si>
  <si>
    <t>Zazdívka zhlaví stropních trámů nebo válcovaných nosníků pálenými cihlami  válcovaných nosníků, výšky přes 150 do 300 mm</t>
  </si>
  <si>
    <t>588671171</t>
  </si>
  <si>
    <t>24+22+2</t>
  </si>
  <si>
    <t>36</t>
  </si>
  <si>
    <t>413941121</t>
  </si>
  <si>
    <t>Osazování ocelových válcovaných nosníků ve stropech I nebo IE nebo U nebo UE nebo L do č.12 nebo výšky do 120 mm</t>
  </si>
  <si>
    <t>250991187</t>
  </si>
  <si>
    <t>(1,0*10+1,2*11+0,95*11+2,8*1)*0,00469 "poloroštový strop kolem nádrží dekoncentrátorů</t>
  </si>
  <si>
    <t>(4,85*2+2,8)*0,00469 "poloroštový strop nad filtry</t>
  </si>
  <si>
    <t>37</t>
  </si>
  <si>
    <t>13321005</t>
  </si>
  <si>
    <t>tyč ocelová plochá jakost S235JR (11 375) 70x40mm</t>
  </si>
  <si>
    <t>-1914112446</t>
  </si>
  <si>
    <t>0,23*1,15 'Přepočtené koeficientem množství</t>
  </si>
  <si>
    <t>38</t>
  </si>
  <si>
    <t>413941123</t>
  </si>
  <si>
    <t>Osazování ocelových válcovaných nosníků ve stropech I nebo IE nebo U nebo UE nebo L č. 14 až 22 nebo výšky přes 120 do 220 mm</t>
  </si>
  <si>
    <t>-1533077305</t>
  </si>
  <si>
    <t>(5,4*3+6,1*3)*0,0224 " kolem nádrže dekoncentr.</t>
  </si>
  <si>
    <t>(4,0*4+5,4*3+4,85*1+1,25*1)*0,0224 "strop nad filtry</t>
  </si>
  <si>
    <t>39</t>
  </si>
  <si>
    <t>13010752</t>
  </si>
  <si>
    <t>ocel profilová jakost S235JR (11 375) průřez IPE 200</t>
  </si>
  <si>
    <t>-1199612882</t>
  </si>
  <si>
    <t>1,631*1,15 'Přepočtené koeficientem množství</t>
  </si>
  <si>
    <t>40</t>
  </si>
  <si>
    <t>413941125</t>
  </si>
  <si>
    <t>Osazování ocelových válcovaných nosníků ve stropech I nebo IE nebo U nebo UE nebo L č. 24 a výše nebo výšky přes 220 mm</t>
  </si>
  <si>
    <t>1225184408</t>
  </si>
  <si>
    <t>5,4*11*0,0307" prostor manipulace</t>
  </si>
  <si>
    <t>(5,4*6+2,4*1+2,0*1,0)*0,0307 " prostor zázemí</t>
  </si>
  <si>
    <t>41</t>
  </si>
  <si>
    <t>13010756</t>
  </si>
  <si>
    <t>ocel profilová jakost S235JR (11 375) průřez IPE 240</t>
  </si>
  <si>
    <t>789226183</t>
  </si>
  <si>
    <t>2,953*1,15 'Přepočtené koeficientem množství</t>
  </si>
  <si>
    <t>71</t>
  </si>
  <si>
    <t>417238233</t>
  </si>
  <si>
    <t>Obezdívka ztužujícího věnce keramickými věncovkami bez tepelné izolace jednostranná, výška věnce přes 210 do 250 mm</t>
  </si>
  <si>
    <t>-102920926</t>
  </si>
  <si>
    <t>2*9,83+6,0" pod předpjatým stropem nad nádržemi dekoncentr.</t>
  </si>
  <si>
    <t xml:space="preserve">2*30,92+6,0" pod předpjatým stropem </t>
  </si>
  <si>
    <t>72</t>
  </si>
  <si>
    <t>417238243</t>
  </si>
  <si>
    <t>Obezdívka ztužujícího věnce keramickými věncovkami bez tepelné izolace oboustranná, výška věnce přes 210 do 250 mm</t>
  </si>
  <si>
    <t>62362318</t>
  </si>
  <si>
    <t>2*6</t>
  </si>
  <si>
    <t>73</t>
  </si>
  <si>
    <t>417321414</t>
  </si>
  <si>
    <t>Ztužující pásy a věnce z betonu železového (bez výztuže)  tř. C 20/25</t>
  </si>
  <si>
    <t>-2000347018</t>
  </si>
  <si>
    <t>2*9,83*0,3*0,25+6,0*0,3*0,25" pod předpjatým stropem nad nádržemi dekoncentr.</t>
  </si>
  <si>
    <t xml:space="preserve">2*30,92*0,3*0,25+6,0*0,3*0,25" pod předpjatým stropem </t>
  </si>
  <si>
    <t xml:space="preserve">6,0*0,3*0,25+6,0*0,25*0,25" </t>
  </si>
  <si>
    <t>74</t>
  </si>
  <si>
    <t>417351115</t>
  </si>
  <si>
    <t>Bednění bočnic ztužujících pásů a věnců včetně vzpěr  zřízení</t>
  </si>
  <si>
    <t>-2115405011</t>
  </si>
  <si>
    <t>2*9,83*0,25+6,0*0,25" pod předpjatým stropem nad nádržemi dekoncentr.</t>
  </si>
  <si>
    <t xml:space="preserve">2*30,92*0,25+6,0*0,25" pod předpjatým stropem </t>
  </si>
  <si>
    <t>75</t>
  </si>
  <si>
    <t>417351116</t>
  </si>
  <si>
    <t>Bednění bočnic ztužujících pásů a věnců včetně vzpěr  odstranění</t>
  </si>
  <si>
    <t>2067541406</t>
  </si>
  <si>
    <t>76</t>
  </si>
  <si>
    <t>417361821</t>
  </si>
  <si>
    <t>Výztuž ztužujících pásů a věnců  z betonářské oceli 10 505 (R) nebo BSt 500</t>
  </si>
  <si>
    <t>-1805500384</t>
  </si>
  <si>
    <t>(4*2*9,83+4*6,0)*0,00089" pod předpjatým stropem nad nádržemi dekoncentr.</t>
  </si>
  <si>
    <t>(2*9,83/0,3*1,3+4*6,0/0,3*1,3)*0,00022</t>
  </si>
  <si>
    <t xml:space="preserve">(4*2*30,92+4*6,0)*0,00089" pod předpjatým stropem </t>
  </si>
  <si>
    <t>(2*30,92/0,3*1,3+6,0/0,3*1,3)*0,00022</t>
  </si>
  <si>
    <t>(4*6,0+4*6,0)*0,00089</t>
  </si>
  <si>
    <t>2*6/0,3*1,3*0,00022</t>
  </si>
  <si>
    <t>6</t>
  </si>
  <si>
    <t>Úpravy povrchů, podlahy a osazování výplní</t>
  </si>
  <si>
    <t>115</t>
  </si>
  <si>
    <t>611131121</t>
  </si>
  <si>
    <t>Podkladní a spojovací vrstva vnitřních omítaných ploch  penetrace disperzní nanášená ručně stropů</t>
  </si>
  <si>
    <t>-725384686</t>
  </si>
  <si>
    <t>50,64+100,37+54,12" 1.NP</t>
  </si>
  <si>
    <t>116</t>
  </si>
  <si>
    <t>611142001</t>
  </si>
  <si>
    <t>Potažení vnitřních ploch pletivem  v ploše nebo pruzích, na plném podkladu sklovláknitým vtlačením do tmelu stropů</t>
  </si>
  <si>
    <t>799828222</t>
  </si>
  <si>
    <t>117</t>
  </si>
  <si>
    <t>611311131</t>
  </si>
  <si>
    <t>Potažení vnitřních ploch vápenným štukem tloušťky do 3 mm vodorovných konstrukcí stropů rovných</t>
  </si>
  <si>
    <t>956150235</t>
  </si>
  <si>
    <t>112</t>
  </si>
  <si>
    <t>612131121</t>
  </si>
  <si>
    <t>Podkladní a spojovací vrstva vnitřních omítaných ploch  penetrace disperzní nanášená ručně stěn</t>
  </si>
  <si>
    <t>-1902510294</t>
  </si>
  <si>
    <t>2*(7,56+4,95+11,25+2,17+5,82+4,1+6*6,0+0,8)*3,05" suterén</t>
  </si>
  <si>
    <t>2*(9,83+6,0)*6,3" 1.NP nádrže</t>
  </si>
  <si>
    <t>2*(19,6+10,47+2*6,0)*3,15" 1.NP</t>
  </si>
  <si>
    <t>113</t>
  </si>
  <si>
    <t>612142001</t>
  </si>
  <si>
    <t>Potažení vnitřních ploch pletivem  v ploše nebo pruzích, na plném podkladu sklovláknitým vtlačením do tmelu stěn</t>
  </si>
  <si>
    <t>-443858900</t>
  </si>
  <si>
    <t>111</t>
  </si>
  <si>
    <t>612311131</t>
  </si>
  <si>
    <t>Potažení vnitřních ploch vápenným štukem tloušťky do 3 mm svislých konstrukcí stěn</t>
  </si>
  <si>
    <t>992995472</t>
  </si>
  <si>
    <t>114</t>
  </si>
  <si>
    <t>612331111</t>
  </si>
  <si>
    <t>Omítka cementová vnitřních ploch  nanášená ručně jednovrstvá, tloušťky do 10 mm hrubá zatřená svislých konstrukcí stěn</t>
  </si>
  <si>
    <t>-1976552808</t>
  </si>
  <si>
    <t>2*(9,83+6,0)*3,6" 1.NP nádrže</t>
  </si>
  <si>
    <t>98</t>
  </si>
  <si>
    <t>622142001</t>
  </si>
  <si>
    <t>Potažení vnějších ploch pletivem  v ploše nebo pruzích, na plném podkladu sklovláknitým vtlačením do tmelu stěn</t>
  </si>
  <si>
    <t>1078366749</t>
  </si>
  <si>
    <t>41,65*5,4+10,28*3,1" jižní fasáda</t>
  </si>
  <si>
    <t>6,0*5,4+6,0*3,1" východní fasáda</t>
  </si>
  <si>
    <t>97</t>
  </si>
  <si>
    <t>622325102</t>
  </si>
  <si>
    <t>Oprava vápenocementové omítky vnějších ploch stupně členitosti 1 hladké stěn, v rozsahu opravované plochy přes 10 do 30%</t>
  </si>
  <si>
    <t>-1638491118</t>
  </si>
  <si>
    <t>41,65*5,4" jižní fasáda</t>
  </si>
  <si>
    <t>6,0*5,4" východní fasáda</t>
  </si>
  <si>
    <t>101</t>
  </si>
  <si>
    <t>622331111</t>
  </si>
  <si>
    <t>Omítka cementová vnějších ploch  nanášená ručně jednovrstvá, tloušťky do 15 mm hrubá zatřená stěn</t>
  </si>
  <si>
    <t>-1947588498</t>
  </si>
  <si>
    <t>10,28*3,1" jižní fasáda</t>
  </si>
  <si>
    <t>6,0*3,1" východní fasáda</t>
  </si>
  <si>
    <t>99</t>
  </si>
  <si>
    <t>622511112</t>
  </si>
  <si>
    <t>Omítka tenkovrstvá akrylátová vnějších ploch  probarvená bez penetrace mozaiková střednězrnná stěn</t>
  </si>
  <si>
    <t>1160355586</t>
  </si>
  <si>
    <t>41,65*1,5" jižní fasáda</t>
  </si>
  <si>
    <t>6,0*1,5" východní fasáda</t>
  </si>
  <si>
    <t>100</t>
  </si>
  <si>
    <t>622531022</t>
  </si>
  <si>
    <t>Omítka tenkovrstvá silikonová vnějších ploch  probarvená bez penetrace zatíraná (škrábaná), zrnitost 2,0 mm stěn</t>
  </si>
  <si>
    <t>-859893661</t>
  </si>
  <si>
    <t>41,65*3,9+10,28*3,1" jižní fasáda</t>
  </si>
  <si>
    <t>6,0*3,9+6,0*3,1" východní fasáda</t>
  </si>
  <si>
    <t>95</t>
  </si>
  <si>
    <t>629995101</t>
  </si>
  <si>
    <t>Očištění vnějších ploch tlakovou vodou omytím</t>
  </si>
  <si>
    <t>760378482</t>
  </si>
  <si>
    <t>46</t>
  </si>
  <si>
    <t>631311115</t>
  </si>
  <si>
    <t>Mazanina z betonu  prostého bez zvýšených nároků na prostředí tl. přes 50 do 80 mm tř. C 20/25</t>
  </si>
  <si>
    <t>-413000595</t>
  </si>
  <si>
    <t>14,71*5,25*0,05" prostor manipulace</t>
  </si>
  <si>
    <t>10,47*5,25*0,05" prostor zázemí</t>
  </si>
  <si>
    <t>40,75*6,0*0,08" zmonolitnění předpjatých panelů nad 1.NP</t>
  </si>
  <si>
    <t>17</t>
  </si>
  <si>
    <t>631311135</t>
  </si>
  <si>
    <t>Mazanina z betonu prostého bez zvýšených nároků na prostředí tl. přes 120 do 240 mm tř. C 20/25</t>
  </si>
  <si>
    <t>1422733174</t>
  </si>
  <si>
    <t>(53+10,62+28,57)*0,15 "suterén</t>
  </si>
  <si>
    <t>47</t>
  </si>
  <si>
    <t>631319011</t>
  </si>
  <si>
    <t>Příplatek k cenám mazanin  za úpravu povrchu mazaniny přehlazením, mazanina tl. přes 50 do 80 mm</t>
  </si>
  <si>
    <t>-1406214753</t>
  </si>
  <si>
    <t>19</t>
  </si>
  <si>
    <t>631319013</t>
  </si>
  <si>
    <t>Příplatek k cenám mazanin za úpravu povrchu mazaniny přehlazením, mazanina tl. přes 120 do 240 mm</t>
  </si>
  <si>
    <t>1677489203</t>
  </si>
  <si>
    <t>51</t>
  </si>
  <si>
    <t>631319171</t>
  </si>
  <si>
    <t>Příplatek k cenám mazanin  za stržení povrchu spodní vrstvy mazaniny latí před vložením výztuže nebo pletiva pro tl. obou vrstev mazaniny přes 50 do 80 mm</t>
  </si>
  <si>
    <t>-1972096956</t>
  </si>
  <si>
    <t>20</t>
  </si>
  <si>
    <t>631319175</t>
  </si>
  <si>
    <t>Příplatek k cenám mazanin za stržení povrchu spodní vrstvy mazaniny latí před vložením výztuže nebo pletiva pro tl. obou vrstev mazaniny přes 120 do 240 mm</t>
  </si>
  <si>
    <t>-207186099</t>
  </si>
  <si>
    <t>631362021</t>
  </si>
  <si>
    <t>Výztuž mazanin ze svařovaných sítí z drátů typu KARI</t>
  </si>
  <si>
    <t>-1342224162</t>
  </si>
  <si>
    <t>(53+10,62+28,57)*0,00444</t>
  </si>
  <si>
    <t>108</t>
  </si>
  <si>
    <t>632450134</t>
  </si>
  <si>
    <t>Potěr cementový vyrovnávací ze suchých směsí  v ploše o průměrné (střední) tl. přes 40 do 50 mm</t>
  </si>
  <si>
    <t>-987199875</t>
  </si>
  <si>
    <t>37,85+24,36+53,0+10,62+28,57+19,68" suterén</t>
  </si>
  <si>
    <t>24</t>
  </si>
  <si>
    <t>632451024</t>
  </si>
  <si>
    <t>Potěr cementový vyrovnávací z malty (MC-15) v pásu o průměrné (střední) tl. přes 40 do 50 mm</t>
  </si>
  <si>
    <t>-2043513836</t>
  </si>
  <si>
    <t>37,85+24,36+53,0+10,62+28,57+19,68</t>
  </si>
  <si>
    <t>9</t>
  </si>
  <si>
    <t>Ostatní konstrukce a práce, bourání</t>
  </si>
  <si>
    <t>102</t>
  </si>
  <si>
    <t>941111121</t>
  </si>
  <si>
    <t>Montáž lešení řadového trubkového lehkého pracovního s podlahami  s provozním zatížením tř. 3 do 200 kg/m2 šířky tř. W09 přes 0,9 do 1,2 m, výšky do 10 m</t>
  </si>
  <si>
    <t>397236606</t>
  </si>
  <si>
    <t>103</t>
  </si>
  <si>
    <t>941111221</t>
  </si>
  <si>
    <t>Montáž lešení řadového trubkového lehkého pracovního s podlahami  s provozním zatížením tř. 3 do 200 kg/m2 Příplatek za první a každý další den použití lešení k ceně -1121</t>
  </si>
  <si>
    <t>-672815876</t>
  </si>
  <si>
    <t>307,778*90 'Přepočtené koeficientem množství</t>
  </si>
  <si>
    <t>104</t>
  </si>
  <si>
    <t>941111821</t>
  </si>
  <si>
    <t>Demontáž lešení řadového trubkového lehkého pracovního s podlahami  s provozním zatížením tř. 3 do 200 kg/m2 šířky tř. W09 přes 0,9 do 1,2 m, výšky do 10 m</t>
  </si>
  <si>
    <t>-911759650</t>
  </si>
  <si>
    <t>198</t>
  </si>
  <si>
    <t>945412111</t>
  </si>
  <si>
    <t>Teleskopická hydraulická montážní plošina  na samohybném podvozku, s otočným košem výšky zdvihu do 8 m</t>
  </si>
  <si>
    <t>den</t>
  </si>
  <si>
    <t>16</t>
  </si>
  <si>
    <t>-1799619829</t>
  </si>
  <si>
    <t>105</t>
  </si>
  <si>
    <t>949101111</t>
  </si>
  <si>
    <t>Lešení pomocné pracovní pro objekty pozemních staveb  pro zatížení do 150 kg/m2, o výšce lešeňové podlahy do 1,9 m</t>
  </si>
  <si>
    <t>1955060716</t>
  </si>
  <si>
    <t>106</t>
  </si>
  <si>
    <t>952901221</t>
  </si>
  <si>
    <t>Vyčištění budov nebo objektů před předáním do užívání  průmyslových budov a objektů výrobních, skladovacích, garáží, dílen nebo hal apod. s nespalnou podlahou jakékoliv výšky podlaží</t>
  </si>
  <si>
    <t>-1512738470</t>
  </si>
  <si>
    <t>167</t>
  </si>
  <si>
    <t>962031133</t>
  </si>
  <si>
    <t>Bourání příček z cihel, tvárnic nebo příčkovek  z cihel pálených, plných nebo dutých na maltu vápennou nebo vápenocementovou, tl. do 150 mm</t>
  </si>
  <si>
    <t>934787711</t>
  </si>
  <si>
    <t>5*5,1*3,5</t>
  </si>
  <si>
    <t>164</t>
  </si>
  <si>
    <t>963031532</t>
  </si>
  <si>
    <t>Bourání cihelných kleneb  vápenocementovou, do ocelových nosníků, bez jejich vybourání, tl. do 150 mm</t>
  </si>
  <si>
    <t>2047583701</t>
  </si>
  <si>
    <t>50,64+100,37+54,12</t>
  </si>
  <si>
    <t>80</t>
  </si>
  <si>
    <t>965042241</t>
  </si>
  <si>
    <t>Bourání mazanin betonových nebo z litého asfaltu tl. přes 100 mm, plochy přes 4 m2</t>
  </si>
  <si>
    <t>1065734007</t>
  </si>
  <si>
    <t>(37,85+24,36+53,0+10,62+28,57+19,68)*0,3 "stávající podlaha suterénu</t>
  </si>
  <si>
    <t>(50,64+100,37+54,12)*0,05" nášlapná vrstva 1.NP</t>
  </si>
  <si>
    <t>165</t>
  </si>
  <si>
    <t>965082923</t>
  </si>
  <si>
    <t>Odstranění násypu pod podlahami nebo ochranného násypu na střechách tl. do 100 mm, plochy přes 2 m2</t>
  </si>
  <si>
    <t>-750136927</t>
  </si>
  <si>
    <t>(50,64+100,37)*0,05</t>
  </si>
  <si>
    <t>166</t>
  </si>
  <si>
    <t>965082933</t>
  </si>
  <si>
    <t>Odstranění násypu pod podlahami nebo ochranného násypu na střechách tl. do 200 mm, plochy přes 2 m2</t>
  </si>
  <si>
    <t>518433756</t>
  </si>
  <si>
    <t>54,12*0,15</t>
  </si>
  <si>
    <t>169</t>
  </si>
  <si>
    <t>968062374</t>
  </si>
  <si>
    <t>Vybourání dřevěných rámů oken s křídly, dveřních zárubní, vrat, stěn, ostění nebo obkladů  rámů oken s křídly zdvojených, plochy do 1 m2</t>
  </si>
  <si>
    <t>1891345515</t>
  </si>
  <si>
    <t>0,7*0,6*4</t>
  </si>
  <si>
    <t>1,2*0,8*3</t>
  </si>
  <si>
    <t>170</t>
  </si>
  <si>
    <t>968062376</t>
  </si>
  <si>
    <t>Vybourání dřevěných rámů oken s křídly, dveřních zárubní, vrat, stěn, ostění nebo obkladů  rámů oken s křídly zdvojených, plochy do 4 m2</t>
  </si>
  <si>
    <t>533472727</t>
  </si>
  <si>
    <t>1,7*1,35</t>
  </si>
  <si>
    <t>171</t>
  </si>
  <si>
    <t>968062377</t>
  </si>
  <si>
    <t>Vybourání dřevěných rámů oken s křídly, dveřních zárubní, vrat, stěn, ostění nebo obkladů  rámů oken s křídly zdvojených, plochy přes 4 m2</t>
  </si>
  <si>
    <t>-2029030499</t>
  </si>
  <si>
    <t>3,56*1,35</t>
  </si>
  <si>
    <t>172</t>
  </si>
  <si>
    <t>968072455</t>
  </si>
  <si>
    <t>Vybourání kovových rámů oken s křídly, dveřních zárubní, vrat, stěn, ostění nebo obkladů  dveřních zárubní, plochy do 2 m2</t>
  </si>
  <si>
    <t>1702027526</t>
  </si>
  <si>
    <t>2*1,0*2,0</t>
  </si>
  <si>
    <t>107</t>
  </si>
  <si>
    <t>973031325</t>
  </si>
  <si>
    <t>Vysekání výklenků nebo kapes ve zdivu z cihel  na maltu vápennou nebo vápenocementovou kapes, plochy do 0,10 m2, hl. do 300 mm</t>
  </si>
  <si>
    <t>387592401</t>
  </si>
  <si>
    <t>109</t>
  </si>
  <si>
    <t>974031664</t>
  </si>
  <si>
    <t>Vysekání rýh ve zdivu cihelném na maltu vápennou nebo vápenocementovou  pro vtahování nosníků do zdí, před vybouráním otvoru do hl. 150 mm, při v. nosníku do 150 mm</t>
  </si>
  <si>
    <t>-1323343719</t>
  </si>
  <si>
    <t>2*0,6+2*0,15" suterén</t>
  </si>
  <si>
    <t>2*0,45+2*0,45" 1.NP</t>
  </si>
  <si>
    <t>110</t>
  </si>
  <si>
    <t>978013191</t>
  </si>
  <si>
    <t>Otlučení vápenných nebo vápenocementových omítek vnitřních ploch stěn s vyškrabáním spar, s očištěním zdiva, v rozsahu přes 50 do 100 %</t>
  </si>
  <si>
    <t>-892082096</t>
  </si>
  <si>
    <t>2*(9,83+6,0)*4,05" 1.NP nádrže</t>
  </si>
  <si>
    <t>96</t>
  </si>
  <si>
    <t>978015341</t>
  </si>
  <si>
    <t>Otlučení vápenných nebo vápenocementových omítek vnějších ploch s vyškrabáním spar a s očištěním zdiva stupně členitosti 1 a 2, v rozsahu přes 10 do 30 %</t>
  </si>
  <si>
    <t>1469463562</t>
  </si>
  <si>
    <t>997</t>
  </si>
  <si>
    <t>Přesun sutě</t>
  </si>
  <si>
    <t>86</t>
  </si>
  <si>
    <t>997013152</t>
  </si>
  <si>
    <t>Vnitrostaveništní doprava suti a vybouraných hmot  vodorovně do 50 m svisle s omezením mechanizace pro budovy a haly výšky přes 6 do 9 m</t>
  </si>
  <si>
    <t>941130853</t>
  </si>
  <si>
    <t>87</t>
  </si>
  <si>
    <t>997013501</t>
  </si>
  <si>
    <t>Odvoz suti a vybouraných hmot na skládku nebo meziskládku  se složením, na vzdálenost do 1 km</t>
  </si>
  <si>
    <t>-1188161311</t>
  </si>
  <si>
    <t>88</t>
  </si>
  <si>
    <t>997013509</t>
  </si>
  <si>
    <t>Odvoz suti a vybouraných hmot na skládku nebo meziskládku  se složením, na vzdálenost Příplatek k ceně za každý další i započatý 1 km přes 1 km</t>
  </si>
  <si>
    <t>-1372932024</t>
  </si>
  <si>
    <t>299,867*24 'Přepočtené koeficientem množství</t>
  </si>
  <si>
    <t>183</t>
  </si>
  <si>
    <t>997013601</t>
  </si>
  <si>
    <t>Poplatek za uložení stavebního odpadu na skládce (skládkovné) z prostého betonu zatříděného do Katalogu odpadů pod kódem 17 01 01</t>
  </si>
  <si>
    <t>660391586</t>
  </si>
  <si>
    <t>89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</si>
  <si>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</si>
  <si>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</si>
  <si>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-1548664168</t>
  </si>
  <si>
    <t>176</t>
  </si>
  <si>
    <t>997013631</t>
  </si>
  <si>
    <t>Poplatek za uložení stavebního odpadu na skládce (skládkovné) směsného stavebního a demoličního zatříděného do Katalogu odpadů pod kódem 17 09 04</t>
  </si>
  <si>
    <t>468498713</t>
  </si>
  <si>
    <t>182</t>
  </si>
  <si>
    <t>997013655</t>
  </si>
  <si>
    <t>Poplatek za uložení stavebního odpadu na skládce (skládkovné) zeminy a kamení zatříděného do Katalogu odpadů pod kódem 17 05 04</t>
  </si>
  <si>
    <t>1732104145</t>
  </si>
  <si>
    <t>10,571+11,365</t>
  </si>
  <si>
    <t>173</t>
  </si>
  <si>
    <t>997013811</t>
  </si>
  <si>
    <t>Poplatek za uložení stavebního odpadu na skládce (skládkovné) dřevěného zatříděného do Katalogu odpadů pod kódem 17 02 01</t>
  </si>
  <si>
    <t>1658949247</t>
  </si>
  <si>
    <t>4,748</t>
  </si>
  <si>
    <t>174</t>
  </si>
  <si>
    <t>997013812</t>
  </si>
  <si>
    <t>Poplatek za uložení stavebního odpadu na skládce (skládkovné) z materiálů na bázi sádry zatříděného do Katalogu odpadů pod kódem 17 08 02</t>
  </si>
  <si>
    <t>701230627</t>
  </si>
  <si>
    <t>188</t>
  </si>
  <si>
    <t>997013813</t>
  </si>
  <si>
    <t>Poplatek za uložení stavebního odpadu na skládce (skládkovné) z plastických hmot zatříděného do Katalogu odpadů pod kódem 17 02 03</t>
  </si>
  <si>
    <t>-399843067</t>
  </si>
  <si>
    <t>0,219+0,078+0,154+0,304</t>
  </si>
  <si>
    <t>175</t>
  </si>
  <si>
    <t>997013814</t>
  </si>
  <si>
    <t>Poplatek za uložení stavebního odpadu na skládce (skládkovné) z izolačních materiálů zatříděného do Katalogu odpadů pod kódem 17 06 04</t>
  </si>
  <si>
    <t>-1926780421</t>
  </si>
  <si>
    <t>177</t>
  </si>
  <si>
    <t>997013847</t>
  </si>
  <si>
    <t>Poplatek za uložení stavebního odpadu na skládce (skládkovné) asfaltového s obsahem dehtu zatříděného do Katalogu odpadů pod kódem 17 03 01</t>
  </si>
  <si>
    <t>-370032683</t>
  </si>
  <si>
    <t>998</t>
  </si>
  <si>
    <t>Přesun hmot</t>
  </si>
  <si>
    <t>85</t>
  </si>
  <si>
    <t>998014121</t>
  </si>
  <si>
    <t>Přesun hmot pro budovy a haly občanské výstavby, bydlení, výrobu a služby  s nosnou svislou konstrukcí montovanou z dílců betonových tyčových s vyzdívaným obvodovým pláštěm vodorovná dopravní vzdálenost do 100 m, pro budovy a haly vícepodlažní, výšky do 18 m</t>
  </si>
  <si>
    <t>1096975762</t>
  </si>
  <si>
    <t>PSV</t>
  </si>
  <si>
    <t>Práce a dodávky PSV</t>
  </si>
  <si>
    <t>711</t>
  </si>
  <si>
    <t>Izolace proti vodě, vlhkosti a plynům</t>
  </si>
  <si>
    <t>5</t>
  </si>
  <si>
    <t>711141559</t>
  </si>
  <si>
    <t>Provedení izolace proti zemní vlhkosti pásy přitavením NAIP na ploše vodorovné V</t>
  </si>
  <si>
    <t>1618773396</t>
  </si>
  <si>
    <t>2*(37,85+24,36+53,0+10,62+28,57+19,68)</t>
  </si>
  <si>
    <t>711142559</t>
  </si>
  <si>
    <t>Provedení izolace proti zemní vlhkosti pásy přitavením NAIP na ploše svislé S</t>
  </si>
  <si>
    <t>1345815242</t>
  </si>
  <si>
    <t>2*2*40,35*0,15 "podelné stěny</t>
  </si>
  <si>
    <t>2*(12*4,8*0,15+2*0,8*0,15+1,25*0,15) " příčné stěny</t>
  </si>
  <si>
    <t>7</t>
  </si>
  <si>
    <t>62855001</t>
  </si>
  <si>
    <t>pás asfaltový natavitelný modifikovaný SBS tl 4,0mm s vložkou z polyesterové rohože a spalitelnou PE fólií nebo jemnozrnným minerálním posypem na horním povrchu</t>
  </si>
  <si>
    <t>32</t>
  </si>
  <si>
    <t>-1945603891</t>
  </si>
  <si>
    <t>2*40,35*0,15 "podelné stěny</t>
  </si>
  <si>
    <t>12*4,8*0,15+2*0,8*0,15+1,25*0,15 " příčné stěny</t>
  </si>
  <si>
    <t>195,253*1,15 'Přepočtené koeficientem množství</t>
  </si>
  <si>
    <t>62856011</t>
  </si>
  <si>
    <t>pás asfaltový natavitelný modifikovaný SBS tl 4,0mm s vložkou z hliníkové fólie, hliníkové fólie s textilií a spalitelnou PE fólií nebo jemnozrnným minerálním posypem na horním povrchu</t>
  </si>
  <si>
    <t>1602232520</t>
  </si>
  <si>
    <t>711491171</t>
  </si>
  <si>
    <t>Provedení doplňků izolace proti vodě textilií na ploše vodorovné V vrstva podkladní</t>
  </si>
  <si>
    <t>937280691</t>
  </si>
  <si>
    <t>10</t>
  </si>
  <si>
    <t>711491172</t>
  </si>
  <si>
    <t>Provedení doplňků izolace proti vodě textilií na ploše vodorovné V vrstva ochranná</t>
  </si>
  <si>
    <t>-1721100033</t>
  </si>
  <si>
    <t>11</t>
  </si>
  <si>
    <t>69311059</t>
  </si>
  <si>
    <t>geotextilie netkaná separační, ochranná, filtrační, drenážní PP 150g/m2</t>
  </si>
  <si>
    <t>1321527350</t>
  </si>
  <si>
    <t>174,08*1,1 'Přepočtené koeficientem množství</t>
  </si>
  <si>
    <t>12</t>
  </si>
  <si>
    <t>69311068</t>
  </si>
  <si>
    <t>geotextilie netkaná separační, ochranná, filtrační, drenážní PP 300g/m2</t>
  </si>
  <si>
    <t>1971117229</t>
  </si>
  <si>
    <t>71150001R</t>
  </si>
  <si>
    <t>Tlaková infuzní clona (sanace základů) -dle PD</t>
  </si>
  <si>
    <t>512</t>
  </si>
  <si>
    <t>-91095649</t>
  </si>
  <si>
    <t>2*41,65*0,6 "podélné stěny</t>
  </si>
  <si>
    <t>3*0,3*4,8 " příčné tl 300</t>
  </si>
  <si>
    <t>2*0,6*4,8 " příčné tl 600</t>
  </si>
  <si>
    <t>2*0,7*4,8 " příčné tl 700</t>
  </si>
  <si>
    <t>1,25*0,8</t>
  </si>
  <si>
    <t>711111001</t>
  </si>
  <si>
    <t>Provedení izolace proti zemní vlhkosti natěradly a tmely za studena na ploše vodorovné V nátěrem penetračním</t>
  </si>
  <si>
    <t>-2095287909</t>
  </si>
  <si>
    <t>711112001</t>
  </si>
  <si>
    <t>Provedení izolace proti zemní vlhkosti natěradly a tmely za studena na ploše svislé S nátěrem penetračním</t>
  </si>
  <si>
    <t>-1912599177</t>
  </si>
  <si>
    <t>11163150</t>
  </si>
  <si>
    <t>lak penetrační asfaltový</t>
  </si>
  <si>
    <t>-2005553335</t>
  </si>
  <si>
    <t>241,86*0,00033 'Přepočtené koeficientem množství</t>
  </si>
  <si>
    <t>178</t>
  </si>
  <si>
    <t>998711202</t>
  </si>
  <si>
    <t>Přesun hmot pro izolace proti vodě, vlhkosti a plynům  stanovený procentní sazbou (%) z ceny vodorovná dopravní vzdálenost do 50 m v objektech výšky přes 6 do 12 m</t>
  </si>
  <si>
    <t>%</t>
  </si>
  <si>
    <t>805378933</t>
  </si>
  <si>
    <t>712</t>
  </si>
  <si>
    <t>Povlakové krytiny</t>
  </si>
  <si>
    <t>56</t>
  </si>
  <si>
    <t>712311101</t>
  </si>
  <si>
    <t>Provedení povlakové krytiny střech plochých do 10° natěradly a tmely za studena  nátěrem lakem penetračním nebo asfaltovým</t>
  </si>
  <si>
    <t>1429780602</t>
  </si>
  <si>
    <t>9,83*5,1+2*(9,83+5,1)*0,5" střecha nad nádržemi</t>
  </si>
  <si>
    <t>30,47*5,1+2*(30,47+5,1)*0,5</t>
  </si>
  <si>
    <t>57</t>
  </si>
  <si>
    <t>-1691499722</t>
  </si>
  <si>
    <t>256,03*0,00032 'Přepočtené koeficientem množství</t>
  </si>
  <si>
    <t>58</t>
  </si>
  <si>
    <t>712331111</t>
  </si>
  <si>
    <t>Provedení povlakové krytiny střech plochých do 10° pásy na sucho  podkladní samolepící asfaltový pás</t>
  </si>
  <si>
    <t>-650530871</t>
  </si>
  <si>
    <t>59</t>
  </si>
  <si>
    <t>62856002</t>
  </si>
  <si>
    <t>pás asfaltový samolepicí modifikovaný SBS tl 3,0mm s vložkou z hliníkové fólie, hliníkové fólie s textilií se  spalitelnou fólií nebo jemnozrnným minerálním posypem nebo textilií na horním povrchu</t>
  </si>
  <si>
    <t>-1260135517</t>
  </si>
  <si>
    <t>256,03*1,1655 'Přepočtené koeficientem množství</t>
  </si>
  <si>
    <t>62</t>
  </si>
  <si>
    <t>712363544</t>
  </si>
  <si>
    <t>Provedení povlakové krytiny střech plochých do 10° s mechanicky kotvenou izolací včetně položení fólie a horkovzdušného svaření tl. tepelné izolace přes 200 do 240 mm budovy výšky do 18 m, kotvené do betonu vnitřní pole</t>
  </si>
  <si>
    <t>-1926795840</t>
  </si>
  <si>
    <t>8,28*4,0" střecha nad nádržemi</t>
  </si>
  <si>
    <t>28,92*4,0</t>
  </si>
  <si>
    <t>63</t>
  </si>
  <si>
    <t>712363545</t>
  </si>
  <si>
    <t>Provedení povlakové krytiny střech plochých do 10° s mechanicky kotvenou izolací včetně položení fólie a horkovzdušného svaření tl. tepelné izolace přes 200 do 240 mm budovy výšky do 18 m, kotvené do betonu krajní pole</t>
  </si>
  <si>
    <t>689981390</t>
  </si>
  <si>
    <t>8,28*2,0+2,0*6,0+2*(9,83+5,1)*0,25" střecha nad nádržemi</t>
  </si>
  <si>
    <t>28,92*2,0+2,0*6+2*(30,47+5,1)*0,3</t>
  </si>
  <si>
    <t>64</t>
  </si>
  <si>
    <t>712363546</t>
  </si>
  <si>
    <t>Provedení povlakové krytiny střech plochých do 10° s mechanicky kotvenou izolací včetně položení fólie a horkovzdušného svaření tl. tepelné izolace přes 200 do 240 mm budovy výšky do 18 m, kotvené do betonu rohové pole</t>
  </si>
  <si>
    <t>267645564</t>
  </si>
  <si>
    <t>65</t>
  </si>
  <si>
    <t>28322013</t>
  </si>
  <si>
    <t>fólie hydroizolační střešní mPVC mechanicky kotvená tl 1,5mm barevná</t>
  </si>
  <si>
    <t>-357895912</t>
  </si>
  <si>
    <t>8,28*4,0" střecha nad nádržemi - vnitřní pole</t>
  </si>
  <si>
    <t>8,28*2,0+2,0*6,0+2*(9,83+5,1)*0,25" střecha nad nádržemi - krajní pole</t>
  </si>
  <si>
    <t>8" rohová pole</t>
  </si>
  <si>
    <t>284,007*1,1655 'Přepočtené koeficientem množství</t>
  </si>
  <si>
    <t>60</t>
  </si>
  <si>
    <t>712391171</t>
  </si>
  <si>
    <t>Provedení povlakové krytiny střech plochých do 10° -ostatní práce  provedení vrstvy textilní podkladní</t>
  </si>
  <si>
    <t>53573661</t>
  </si>
  <si>
    <t>10,28*6,0+2*(9,83+5,1)*0,25" střecha nad nádržemi</t>
  </si>
  <si>
    <t>30,92*6,0+2*(30,47+5,1)*0,3</t>
  </si>
  <si>
    <t>61</t>
  </si>
  <si>
    <t>69311033</t>
  </si>
  <si>
    <t>geotextilie tkaná separační, filtrační, výztužná PP pevnost v tahu 20kN/m</t>
  </si>
  <si>
    <t>-415554997</t>
  </si>
  <si>
    <t>276,007*1,155 'Přepočtené koeficientem množství</t>
  </si>
  <si>
    <t>158</t>
  </si>
  <si>
    <t>712431811</t>
  </si>
  <si>
    <t>Odstranění povlakové krytiny střech šikmých přes 10° do 30° z pásů uložených na sucho podkladního samolepícího asfaltového pásu</t>
  </si>
  <si>
    <t>-1389036612</t>
  </si>
  <si>
    <t xml:space="preserve">10,28*6,0+2*(9,83+5,1)*0,25" střecha </t>
  </si>
  <si>
    <t>30,92*6,0+2*(30,47+5,1)*0,3 " střcha</t>
  </si>
  <si>
    <t>179</t>
  </si>
  <si>
    <t>998712202</t>
  </si>
  <si>
    <t>Přesun hmot pro povlakové krytiny stanovený procentní sazbou (%) z ceny vodorovná dopravní vzdálenost do 50 m v objektech výšky přes 6 do 12 m</t>
  </si>
  <si>
    <t>-2110314187</t>
  </si>
  <si>
    <t>713</t>
  </si>
  <si>
    <t>Izolace tepelné</t>
  </si>
  <si>
    <t>156</t>
  </si>
  <si>
    <t>713110811</t>
  </si>
  <si>
    <t>Odstranění tepelné izolace stropů nebo podhledů z rohoží, pásů, dílců, desek, bloků volně kladených z vláknitých materiálů suchých, tloušťka izolace do 100 mm</t>
  </si>
  <si>
    <t>988089800</t>
  </si>
  <si>
    <t>9,83*5,1" střecha nad nádržemi</t>
  </si>
  <si>
    <t>30,47*5,1</t>
  </si>
  <si>
    <t>157</t>
  </si>
  <si>
    <t>713110813</t>
  </si>
  <si>
    <t>Odstranění tepelné izolace stropů nebo podhledů z rohoží, pásů, dílců, desek, bloků volně kladených z vláknitých materiálů suchých, tloušťka izolace přes 100 mm</t>
  </si>
  <si>
    <t>1380419415</t>
  </si>
  <si>
    <t>69</t>
  </si>
  <si>
    <t>713141136</t>
  </si>
  <si>
    <t>Montáž tepelné izolace střech plochých rohožemi, pásy, deskami, dílci, bloky (izolační materiál ve specifikaci) přilepenými za studena nízkoexpanzní (PUR) pěnou</t>
  </si>
  <si>
    <t>-1605856030</t>
  </si>
  <si>
    <t>70</t>
  </si>
  <si>
    <t>28376516</t>
  </si>
  <si>
    <t>deska izolační PIR s oboustrannou kompozitní fólií s hliníkovou vložkou pro ploché střechy tl 100mm</t>
  </si>
  <si>
    <t>1615358708</t>
  </si>
  <si>
    <t>205,53*1,05 'Přepočtené koeficientem množství</t>
  </si>
  <si>
    <t>67</t>
  </si>
  <si>
    <t>713141336</t>
  </si>
  <si>
    <t>Montáž tepelné izolace střech plochých spádovými klíny v ploše přilepenými za studena nízkoexpanzní (PUR) pěnou</t>
  </si>
  <si>
    <t>-58351334</t>
  </si>
  <si>
    <t>68</t>
  </si>
  <si>
    <t>28376141</t>
  </si>
  <si>
    <t>klín izolační z pěnového polystyrenu EPS 100 spád do 5%</t>
  </si>
  <si>
    <t>1605328967</t>
  </si>
  <si>
    <t>9,83*5,1*0,16" střecha nad nádržemi</t>
  </si>
  <si>
    <t>30,47*5,1*0,16</t>
  </si>
  <si>
    <t>180</t>
  </si>
  <si>
    <t>998713202</t>
  </si>
  <si>
    <t>Přesun hmot pro izolace tepelné stanovený procentní sazbou (%) z ceny vodorovná dopravní vzdálenost do 50 m v objektech výšky přes 6 do 12 m</t>
  </si>
  <si>
    <t>-82336341</t>
  </si>
  <si>
    <t>722</t>
  </si>
  <si>
    <t>Zdravotechnika - vnitřní vodovod</t>
  </si>
  <si>
    <t>200</t>
  </si>
  <si>
    <t>720 008R</t>
  </si>
  <si>
    <t>-1837737670</t>
  </si>
  <si>
    <t>2*24,5+2*21,0+27,0+32,5+27,0</t>
  </si>
  <si>
    <t>192</t>
  </si>
  <si>
    <t>720 001R</t>
  </si>
  <si>
    <t>D+M 140x8,3mm PN10 / PE-HD PE100RC (Rozvod z bazénu do oběhu pr. 140)</t>
  </si>
  <si>
    <t>512698406</t>
  </si>
  <si>
    <t>193</t>
  </si>
  <si>
    <t>720 002R</t>
  </si>
  <si>
    <t>D+M 140x8,3mm PN10 / PE-HD PE100RC (Rozvod z filtrů do oběhu  pr. 140)</t>
  </si>
  <si>
    <t>1511087529</t>
  </si>
  <si>
    <t>194</t>
  </si>
  <si>
    <t>720 003R</t>
  </si>
  <si>
    <t>D+M 90x5,4mm PN10 / PE-HD PE100RC (Přípojná potrubí 3"  pr. 90 )</t>
  </si>
  <si>
    <t>-2014087408</t>
  </si>
  <si>
    <t>195</t>
  </si>
  <si>
    <t>720 004R</t>
  </si>
  <si>
    <t xml:space="preserve">D+M 60x3,8mm PN10 / PE-HD PE100RC </t>
  </si>
  <si>
    <t>-756633889</t>
  </si>
  <si>
    <t>196</t>
  </si>
  <si>
    <t>720 005R</t>
  </si>
  <si>
    <t>D+M 50x3mm PN10 / PE-HD PE100RC (Přípojná potrubí 1"  pr. 50)</t>
  </si>
  <si>
    <t>1957306424</t>
  </si>
  <si>
    <t>197</t>
  </si>
  <si>
    <t>720 006R</t>
  </si>
  <si>
    <t>D+M systém pro zavěšení potrubí ve výšce</t>
  </si>
  <si>
    <t>1279996311</t>
  </si>
  <si>
    <t>189,8+182,6+52,8+55,7+44,3</t>
  </si>
  <si>
    <t>199</t>
  </si>
  <si>
    <t>720 007R</t>
  </si>
  <si>
    <t xml:space="preserve"> D+M ODVOD TECHNOLOGICKÉ VODY Z VÝROBY - KG DN 200</t>
  </si>
  <si>
    <t>939032190</t>
  </si>
  <si>
    <t>762</t>
  </si>
  <si>
    <t>Konstrukce tesařské</t>
  </si>
  <si>
    <t>160</t>
  </si>
  <si>
    <t>762342812</t>
  </si>
  <si>
    <t>Demontáž bednění a laťování laťování střech sklonu do 60° se všemi nadstřešními konstrukcemi, z latí průřezové plochy do 25 cm2 při osové vzdálenosti přes 0,22 do 0,50 m</t>
  </si>
  <si>
    <t>1817040698</t>
  </si>
  <si>
    <t>41,65*6,0</t>
  </si>
  <si>
    <t>159</t>
  </si>
  <si>
    <t>762811811</t>
  </si>
  <si>
    <t>Demontáž záklopů stropů vrchních a zapuštěných  z hrubých prken, tl. do 32 mm</t>
  </si>
  <si>
    <t>-771139111</t>
  </si>
  <si>
    <t>763</t>
  </si>
  <si>
    <t>Konstrukce suché výstavby</t>
  </si>
  <si>
    <t>163</t>
  </si>
  <si>
    <t>763131831</t>
  </si>
  <si>
    <t>Demontáž podhledu nebo samostatného požárního předělu ze sádrokartonových desek  s nosnou konstrukcí jednovrstvou z ocelových profilů, opláštění jednoduché</t>
  </si>
  <si>
    <t>-1589369685</t>
  </si>
  <si>
    <t>161</t>
  </si>
  <si>
    <t>763734811</t>
  </si>
  <si>
    <t>Demontáž střešní konstrukce do 10 m výšky římsy vazníků ostatních prvků - krokví, vaznic, ztužidel, zavětrování, říms, průřezové plochy do 50 cm2</t>
  </si>
  <si>
    <t>1658688293</t>
  </si>
  <si>
    <t>70*6,0</t>
  </si>
  <si>
    <t>764</t>
  </si>
  <si>
    <t>Konstrukce klempířské</t>
  </si>
  <si>
    <t>141</t>
  </si>
  <si>
    <t>764001R</t>
  </si>
  <si>
    <t xml:space="preserve">Střešní záchytný systém </t>
  </si>
  <si>
    <t>1205884365</t>
  </si>
  <si>
    <t>149</t>
  </si>
  <si>
    <t>764001821</t>
  </si>
  <si>
    <t>Demontáž klempířských konstrukcí krytiny ze svitků nebo tabulí do suti</t>
  </si>
  <si>
    <t>-1497657330</t>
  </si>
  <si>
    <t>150</t>
  </si>
  <si>
    <t>764002811</t>
  </si>
  <si>
    <t>Demontáž klempířských konstrukcí okapového plechu do suti, v krytině povlakové</t>
  </si>
  <si>
    <t>504764610</t>
  </si>
  <si>
    <t>151</t>
  </si>
  <si>
    <t>764002851</t>
  </si>
  <si>
    <t>Demontáž klempířských konstrukcí oplechování parapetů do suti</t>
  </si>
  <si>
    <t>-574676247</t>
  </si>
  <si>
    <t>8*0,7+3*1,2"1.PP</t>
  </si>
  <si>
    <t>2*1,0+3,5+2*1,9+2*3,563*1,2" 1.NP</t>
  </si>
  <si>
    <t>152</t>
  </si>
  <si>
    <t>764002871</t>
  </si>
  <si>
    <t>Demontáž klempířských konstrukcí lemování zdí do suti</t>
  </si>
  <si>
    <t>-1259518747</t>
  </si>
  <si>
    <t>144</t>
  </si>
  <si>
    <t>764002R</t>
  </si>
  <si>
    <t>Prostup atikou do svodu vč oplechování</t>
  </si>
  <si>
    <t>-764422727</t>
  </si>
  <si>
    <t>153</t>
  </si>
  <si>
    <t>764004801</t>
  </si>
  <si>
    <t>Demontáž klempířských konstrukcí žlabu podokapního do suti</t>
  </si>
  <si>
    <t>-805083376</t>
  </si>
  <si>
    <t>154</t>
  </si>
  <si>
    <t>764004861</t>
  </si>
  <si>
    <t>Demontáž klempířských konstrukcí svodu do suti</t>
  </si>
  <si>
    <t>1912084071</t>
  </si>
  <si>
    <t>2*5,4</t>
  </si>
  <si>
    <t>155</t>
  </si>
  <si>
    <t>764226404</t>
  </si>
  <si>
    <t>Oplechování parapetů z hliníkového plechu rovných mechanicky kotvené, bez rohů rš 330 mm</t>
  </si>
  <si>
    <t>733426167</t>
  </si>
  <si>
    <t>2*0,75+2*0,7"1.PP</t>
  </si>
  <si>
    <t>2*1,0+3,5+1,9+2*3,56+3*1,15</t>
  </si>
  <si>
    <t>142</t>
  </si>
  <si>
    <t>764511643</t>
  </si>
  <si>
    <t>Žlab podokapní z pozinkovaného plechu s povrchovou úpravou včetně háků a čel kotlík oválný (trychtýřový), rš žlabu/průměr svodu 330/120 mm</t>
  </si>
  <si>
    <t>-1127883244</t>
  </si>
  <si>
    <t>143</t>
  </si>
  <si>
    <t>764518623</t>
  </si>
  <si>
    <t>Svod z pozinkovaného plechu s upraveným povrchem včetně objímek, kolen a odskoků kruhový, průměru 120 mm</t>
  </si>
  <si>
    <t>1405048347</t>
  </si>
  <si>
    <t>140</t>
  </si>
  <si>
    <t>998764202</t>
  </si>
  <si>
    <t>Přesun hmot pro konstrukce klempířské stanovený procentní sazbou (%) z ceny vodorovná dopravní vzdálenost do 50 m v objektech výšky přes 6 do 12 m</t>
  </si>
  <si>
    <t>-175175862</t>
  </si>
  <si>
    <t>767</t>
  </si>
  <si>
    <t>Konstrukce zámečnické</t>
  </si>
  <si>
    <t>128</t>
  </si>
  <si>
    <t>767001R</t>
  </si>
  <si>
    <t>D+M kce schodišťové rampy vstupu přístavby vč. povrhové úpravy</t>
  </si>
  <si>
    <t>1024784626</t>
  </si>
  <si>
    <t>129</t>
  </si>
  <si>
    <t>767002R</t>
  </si>
  <si>
    <t>Dod+mtz schodišťové rošty stupňů 900x250mm  vč.povrch.úpravy</t>
  </si>
  <si>
    <t>-2146111424</t>
  </si>
  <si>
    <t>8+16+2*8</t>
  </si>
  <si>
    <t>130</t>
  </si>
  <si>
    <t>767003R</t>
  </si>
  <si>
    <t>D+ M rošty plošin  vč.povrch.úpravy</t>
  </si>
  <si>
    <t>-1732519985</t>
  </si>
  <si>
    <t>2,0*0,9" vnější schodiště</t>
  </si>
  <si>
    <t>1,96*1,25"m.č.006</t>
  </si>
  <si>
    <t>22,5+9,0" pororošty kolem nádrží a filtrů</t>
  </si>
  <si>
    <t>131</t>
  </si>
  <si>
    <t>767004R</t>
  </si>
  <si>
    <t>D + M kce schodiště k nádržím vč. povrchové úpravy</t>
  </si>
  <si>
    <t>2126764489</t>
  </si>
  <si>
    <t>132</t>
  </si>
  <si>
    <t>767005R</t>
  </si>
  <si>
    <t>D + M kce schodiště k dalším prostorám haly vč. povrchové úpravy</t>
  </si>
  <si>
    <t>747595346</t>
  </si>
  <si>
    <t>133</t>
  </si>
  <si>
    <t>767006R</t>
  </si>
  <si>
    <t>D+M schodišťové zábradlí šikmé vnější vč. povrchové úpravy</t>
  </si>
  <si>
    <t>340296868</t>
  </si>
  <si>
    <t>134</t>
  </si>
  <si>
    <t>767007R</t>
  </si>
  <si>
    <t>D+M schodišťové zábradlí rovně vnější vč. povrchové úpravy</t>
  </si>
  <si>
    <t>-1423765892</t>
  </si>
  <si>
    <t>2,04+0,98</t>
  </si>
  <si>
    <t>135</t>
  </si>
  <si>
    <t>767008R</t>
  </si>
  <si>
    <t>D+M schodišťové zábradlí šikmé vnitřní vč. povrchové úpravy</t>
  </si>
  <si>
    <t>1489216335</t>
  </si>
  <si>
    <t>2*3,9+2*2,0</t>
  </si>
  <si>
    <t>136</t>
  </si>
  <si>
    <t>767009r</t>
  </si>
  <si>
    <t>D+M schodišťové zábradlí rovné vnitřní vč. povrchové úpravy</t>
  </si>
  <si>
    <t>113562635</t>
  </si>
  <si>
    <t>2*1,04</t>
  </si>
  <si>
    <t>137</t>
  </si>
  <si>
    <t>767010R</t>
  </si>
  <si>
    <t>D+M zábradlí kolem nádrží a filtrů rovné vnitřní vč. povrchové úpravy</t>
  </si>
  <si>
    <t>616577211</t>
  </si>
  <si>
    <t>2*(6,0+2,5)" kolem nádrž</t>
  </si>
  <si>
    <t>2*(2,05+2,1+2*2,36)" kolem filtrů</t>
  </si>
  <si>
    <t>138</t>
  </si>
  <si>
    <t>767011R</t>
  </si>
  <si>
    <t>D+M prům.kov.sekční vrata 3560/2900 - komplet dle PD</t>
  </si>
  <si>
    <t>-1890366864</t>
  </si>
  <si>
    <t>139</t>
  </si>
  <si>
    <t>767012R</t>
  </si>
  <si>
    <t>D+M vnější vstupní dveře z rampy 1000/2100 komplet vč. zárubně atd- dle PD</t>
  </si>
  <si>
    <t>2035661308</t>
  </si>
  <si>
    <t>168</t>
  </si>
  <si>
    <t>767996702</t>
  </si>
  <si>
    <t>Demontáž ostatních zámečnických konstrukcí  o hmotnosti jednotlivých dílů řezáním přes 50 do 100 kg</t>
  </si>
  <si>
    <t>kg</t>
  </si>
  <si>
    <t>-806886731</t>
  </si>
  <si>
    <t>23*6*11,1</t>
  </si>
  <si>
    <t>127</t>
  </si>
  <si>
    <t>998767202</t>
  </si>
  <si>
    <t>Přesun hmot pro zámečnické konstrukce  stanovený procentní sazbou (%) z ceny vodorovná dopravní vzdálenost do 50 m v objektech výšky přes 6 do 12 m</t>
  </si>
  <si>
    <t>1124746389</t>
  </si>
  <si>
    <t>776</t>
  </si>
  <si>
    <t>Podlahy povlakové</t>
  </si>
  <si>
    <t>162</t>
  </si>
  <si>
    <t>776201811</t>
  </si>
  <si>
    <t>Demontáž povlakových podlahovin lepených ručně bez podložky</t>
  </si>
  <si>
    <t>-33598618</t>
  </si>
  <si>
    <t>(1,7+3,64+5,14)*5,1</t>
  </si>
  <si>
    <t>777</t>
  </si>
  <si>
    <t>Podlahy lité</t>
  </si>
  <si>
    <t>26</t>
  </si>
  <si>
    <t>777131105</t>
  </si>
  <si>
    <t>Penetrační nátěr podlahy epoxidový na podklad z čerstvého betonu</t>
  </si>
  <si>
    <t>-1737808300</t>
  </si>
  <si>
    <t>27</t>
  </si>
  <si>
    <t>777511123</t>
  </si>
  <si>
    <t>Krycí stěrka průmyslová epoxidová, tloušťky přes 1 do 2 mm</t>
  </si>
  <si>
    <t>1198829677</t>
  </si>
  <si>
    <t>28</t>
  </si>
  <si>
    <t>777611121</t>
  </si>
  <si>
    <t>Krycí nátěr podlahy průmyslový epoxidový</t>
  </si>
  <si>
    <t>-1056773736</t>
  </si>
  <si>
    <t>29</t>
  </si>
  <si>
    <t>7776121R</t>
  </si>
  <si>
    <t>Krycí epoxidová nátěr soklík výšky 10 cm</t>
  </si>
  <si>
    <t>-913177470</t>
  </si>
  <si>
    <t>2*2*40,35 "podelné stěny</t>
  </si>
  <si>
    <t>2*(12*4,8+2*0,8+1,25) " příčné stěny</t>
  </si>
  <si>
    <t>181</t>
  </si>
  <si>
    <t>998777202</t>
  </si>
  <si>
    <t>Přesun hmot pro podlahy lité  stanovený procentní sazbou (%) z ceny vodorovná dopravní vzdálenost do 50 m v objektech výšky přes 6 do 12 m</t>
  </si>
  <si>
    <t>1117456929</t>
  </si>
  <si>
    <t>783</t>
  </si>
  <si>
    <t>Dokončovací práce - nátěry</t>
  </si>
  <si>
    <t>122</t>
  </si>
  <si>
    <t>783823135</t>
  </si>
  <si>
    <t>Penetrační nátěr omítek hladkých omítek hladkých, zrnitých tenkovrstvých nebo štukových stupně členitosti 1 a 2 silikonový</t>
  </si>
  <si>
    <t>941017698</t>
  </si>
  <si>
    <t>123</t>
  </si>
  <si>
    <t>783827425</t>
  </si>
  <si>
    <t>Krycí (ochranný ) nátěr omítek dvojnásobný hladkých omítek hladkých, zrnitých tenkovrstvých nebo štukových stupně členitosti 1 a 2 silikonový</t>
  </si>
  <si>
    <t>769297936</t>
  </si>
  <si>
    <t>25</t>
  </si>
  <si>
    <t>783901453</t>
  </si>
  <si>
    <t>Příprava podkladu betonových podlah před provedením nátěru vysátím</t>
  </si>
  <si>
    <t>1170473761</t>
  </si>
  <si>
    <t>37,85+24,36+53,0+10,62+28,57+19,68 "suterén</t>
  </si>
  <si>
    <t>14,71*5,25 "m.č. 102</t>
  </si>
  <si>
    <t>54,12 "m.č. 103</t>
  </si>
  <si>
    <t>783901R</t>
  </si>
  <si>
    <t xml:space="preserve">Krycí dvojnásobný nátěr syntetický soklíku do 10 cm </t>
  </si>
  <si>
    <t>1512679192</t>
  </si>
  <si>
    <t>2*14,71+5,25" m.č. 102</t>
  </si>
  <si>
    <t>2*(10,47+5,25) "m.č. 103</t>
  </si>
  <si>
    <t>33</t>
  </si>
  <si>
    <t>783933151</t>
  </si>
  <si>
    <t>Penetrační nátěr betonových podlah hladkých (z pohledového nebo gletovaného betonu, stěrky apod.) epoxidový</t>
  </si>
  <si>
    <t>-1621150730</t>
  </si>
  <si>
    <t>34</t>
  </si>
  <si>
    <t>783937161</t>
  </si>
  <si>
    <t>Krycí (uzavírací) nátěr betonových podlah dvojnásobný epoxidový vodou ředitelný</t>
  </si>
  <si>
    <t>1354854905</t>
  </si>
  <si>
    <t>784</t>
  </si>
  <si>
    <t>Dokončovací práce - malby a tapety</t>
  </si>
  <si>
    <t>118</t>
  </si>
  <si>
    <t>784181111</t>
  </si>
  <si>
    <t>Penetrace podkladu jednonásobná základní silikátová bezbarvá v místnostech výšky do 3,80 m</t>
  </si>
  <si>
    <t>-634454753</t>
  </si>
  <si>
    <t>100,37+54,12" 1.NP strop</t>
  </si>
  <si>
    <t>119</t>
  </si>
  <si>
    <t>784181115</t>
  </si>
  <si>
    <t>Penetrace podkladu jednonásobná základní silikátová bezbarvá v místnostech výšky přes 5,00 m</t>
  </si>
  <si>
    <t>269429909</t>
  </si>
  <si>
    <t>50,64" 1.NP strop u nádrží</t>
  </si>
  <si>
    <t>120</t>
  </si>
  <si>
    <t>784321031</t>
  </si>
  <si>
    <t>Malby silikátové dvojnásobné, bílé v místnostech výšky do 3,80 m</t>
  </si>
  <si>
    <t>1497749523</t>
  </si>
  <si>
    <t>121</t>
  </si>
  <si>
    <t>784321035</t>
  </si>
  <si>
    <t>Malby silikátové dvojnásobné, bílé v místnostech výšky přes 5,00 m</t>
  </si>
  <si>
    <t>1560742695</t>
  </si>
  <si>
    <t>STAVEBNÍ ÚPRAVY – ÚSPORY VODY VE SPOLEČNOSTI BEPOF, SPOL. S R.O.</t>
  </si>
  <si>
    <t xml:space="preserve"> p.č. 522/1, 3134/1 , k. ú. Hranice u Aše [647641]</t>
  </si>
  <si>
    <t xml:space="preserve">  BEPOF spol. s r.o., Zahradní 492, 35124 Hranice </t>
  </si>
  <si>
    <t xml:space="preserve"> Ing. Jan Džugan</t>
  </si>
  <si>
    <t>D+M BET. DRENÁŽ např. betonový žlab Bielbet 500x300x400 (D400)</t>
  </si>
  <si>
    <t xml:space="preserve">Dodávka technologie IMMMES není součástí, dodávka elektroinstalací, hromosvodu a vytápění není součástí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</si>
</sst>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8"/>
      <color rgb="FF00336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CM97"/>
  <sheetViews>
    <sheetView showGridLines="0" tabSelected="1" zoomScale="85" zoomScaleNormal="85" workbookViewId="0">
      <selection activeCell="AG95" sqref="AG95:AM9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 x14ac:dyDescent="0.2"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5" t="s">
        <v>6</v>
      </c>
      <c r="BT2" s="15" t="s">
        <v>7</v>
      </c>
    </row>
    <row r="3" spans="1:74" ht="6.95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 x14ac:dyDescent="0.2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 x14ac:dyDescent="0.2">
      <c r="B5" s="18"/>
      <c r="D5" s="22" t="s">
        <v>13</v>
      </c>
      <c r="K5" s="181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8"/>
      <c r="BE5" s="178" t="s">
        <v>14</v>
      </c>
      <c r="BS5" s="15" t="s">
        <v>6</v>
      </c>
    </row>
    <row r="6" spans="1:74" ht="36.950000000000003" customHeight="1" x14ac:dyDescent="0.2">
      <c r="B6" s="18"/>
      <c r="D6" s="24" t="s">
        <v>15</v>
      </c>
      <c r="K6" s="183" t="s">
        <v>1071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8"/>
      <c r="BE6" s="179"/>
      <c r="BS6" s="15" t="s">
        <v>6</v>
      </c>
    </row>
    <row r="7" spans="1:74" ht="12" customHeight="1" x14ac:dyDescent="0.2">
      <c r="B7" s="18"/>
      <c r="D7" s="25"/>
      <c r="K7" s="23" t="s">
        <v>1</v>
      </c>
      <c r="AK7" s="25" t="s">
        <v>16</v>
      </c>
      <c r="AN7" s="23" t="s">
        <v>1</v>
      </c>
      <c r="AR7" s="18"/>
      <c r="BE7" s="179"/>
      <c r="BS7" s="15" t="s">
        <v>6</v>
      </c>
    </row>
    <row r="8" spans="1:74" ht="12" customHeight="1" x14ac:dyDescent="0.2">
      <c r="B8" s="18"/>
      <c r="D8" s="25" t="s">
        <v>17</v>
      </c>
      <c r="K8" s="23" t="s">
        <v>1072</v>
      </c>
      <c r="AK8" s="25" t="s">
        <v>18</v>
      </c>
      <c r="AN8" s="169" t="s">
        <v>23</v>
      </c>
      <c r="AR8" s="18"/>
      <c r="BE8" s="179"/>
      <c r="BS8" s="15" t="s">
        <v>6</v>
      </c>
    </row>
    <row r="9" spans="1:74" ht="14.45" customHeight="1" x14ac:dyDescent="0.2">
      <c r="B9" s="18"/>
      <c r="AR9" s="18"/>
      <c r="BE9" s="179"/>
      <c r="BS9" s="15" t="s">
        <v>6</v>
      </c>
    </row>
    <row r="10" spans="1:74" ht="12" customHeight="1" x14ac:dyDescent="0.2">
      <c r="B10" s="18"/>
      <c r="D10" s="25" t="s">
        <v>19</v>
      </c>
      <c r="AK10" s="25" t="s">
        <v>20</v>
      </c>
      <c r="AN10" s="23">
        <v>18224652</v>
      </c>
      <c r="AR10" s="18"/>
      <c r="BE10" s="179"/>
      <c r="BS10" s="15" t="s">
        <v>6</v>
      </c>
    </row>
    <row r="11" spans="1:74" ht="18.399999999999999" customHeight="1" x14ac:dyDescent="0.2">
      <c r="B11" s="18"/>
      <c r="E11" s="23" t="s">
        <v>1073</v>
      </c>
      <c r="AK11" s="25" t="s">
        <v>21</v>
      </c>
      <c r="AN11" s="23" t="s">
        <v>1</v>
      </c>
      <c r="AR11" s="18"/>
      <c r="BE11" s="179"/>
      <c r="BS11" s="15" t="s">
        <v>6</v>
      </c>
    </row>
    <row r="12" spans="1:74" ht="6.95" customHeight="1" x14ac:dyDescent="0.2">
      <c r="B12" s="18"/>
      <c r="AR12" s="18"/>
      <c r="BE12" s="179"/>
      <c r="BS12" s="15" t="s">
        <v>6</v>
      </c>
    </row>
    <row r="13" spans="1:74" ht="12" customHeight="1" x14ac:dyDescent="0.2">
      <c r="B13" s="18"/>
      <c r="D13" s="25" t="s">
        <v>22</v>
      </c>
      <c r="AK13" s="25" t="s">
        <v>20</v>
      </c>
      <c r="AN13" s="27" t="s">
        <v>23</v>
      </c>
      <c r="AR13" s="18"/>
      <c r="BE13" s="179"/>
      <c r="BS13" s="15" t="s">
        <v>6</v>
      </c>
    </row>
    <row r="14" spans="1:74" ht="12.75" x14ac:dyDescent="0.2">
      <c r="B14" s="18"/>
      <c r="E14" s="184" t="s">
        <v>23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5" t="s">
        <v>21</v>
      </c>
      <c r="AN14" s="27" t="s">
        <v>23</v>
      </c>
      <c r="AR14" s="18"/>
      <c r="BE14" s="179"/>
      <c r="BS14" s="15" t="s">
        <v>6</v>
      </c>
    </row>
    <row r="15" spans="1:74" ht="6.95" customHeight="1" x14ac:dyDescent="0.2">
      <c r="B15" s="18"/>
      <c r="AR15" s="18"/>
      <c r="BE15" s="179"/>
      <c r="BS15" s="15" t="s">
        <v>4</v>
      </c>
    </row>
    <row r="16" spans="1:74" ht="12" customHeight="1" x14ac:dyDescent="0.2">
      <c r="B16" s="18"/>
      <c r="D16" s="25" t="s">
        <v>24</v>
      </c>
      <c r="AK16" s="25" t="s">
        <v>20</v>
      </c>
      <c r="AN16" s="23" t="s">
        <v>1</v>
      </c>
      <c r="AR16" s="18"/>
      <c r="BE16" s="179"/>
      <c r="BS16" s="15" t="s">
        <v>4</v>
      </c>
    </row>
    <row r="17" spans="2:71" ht="18.399999999999999" customHeight="1" x14ac:dyDescent="0.2">
      <c r="B17" s="18"/>
      <c r="E17" s="23" t="s">
        <v>1074</v>
      </c>
      <c r="AK17" s="25" t="s">
        <v>21</v>
      </c>
      <c r="AN17" s="23" t="s">
        <v>1</v>
      </c>
      <c r="AR17" s="18"/>
      <c r="BE17" s="179"/>
      <c r="BS17" s="15" t="s">
        <v>4</v>
      </c>
    </row>
    <row r="18" spans="2:71" ht="6.95" customHeight="1" x14ac:dyDescent="0.2">
      <c r="B18" s="18"/>
      <c r="AR18" s="18"/>
      <c r="BE18" s="179"/>
      <c r="BS18" s="15" t="s">
        <v>6</v>
      </c>
    </row>
    <row r="19" spans="2:71" ht="12" customHeight="1" x14ac:dyDescent="0.2">
      <c r="B19" s="18"/>
      <c r="D19" s="25" t="s">
        <v>25</v>
      </c>
      <c r="AK19" s="25" t="s">
        <v>20</v>
      </c>
      <c r="AN19" s="23" t="s">
        <v>1</v>
      </c>
      <c r="AR19" s="18"/>
      <c r="BE19" s="179"/>
      <c r="BS19" s="15" t="s">
        <v>6</v>
      </c>
    </row>
    <row r="20" spans="2:71" ht="18.399999999999999" customHeight="1" x14ac:dyDescent="0.2">
      <c r="B20" s="18"/>
      <c r="E20" s="23"/>
      <c r="AK20" s="25" t="s">
        <v>21</v>
      </c>
      <c r="AN20" s="23" t="s">
        <v>1</v>
      </c>
      <c r="AR20" s="18"/>
      <c r="BE20" s="179"/>
      <c r="BS20" s="15" t="s">
        <v>4</v>
      </c>
    </row>
    <row r="21" spans="2:71" ht="6.95" customHeight="1" x14ac:dyDescent="0.2">
      <c r="B21" s="18"/>
      <c r="AR21" s="18"/>
      <c r="BE21" s="179"/>
    </row>
    <row r="22" spans="2:71" ht="12" customHeight="1" x14ac:dyDescent="0.2">
      <c r="B22" s="18"/>
      <c r="D22" s="25" t="s">
        <v>26</v>
      </c>
      <c r="AR22" s="18"/>
      <c r="BE22" s="179"/>
    </row>
    <row r="23" spans="2:71" ht="16.5" customHeight="1" x14ac:dyDescent="0.2">
      <c r="B23" s="18"/>
      <c r="E23" s="186" t="s">
        <v>1076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8"/>
      <c r="BE23" s="179"/>
    </row>
    <row r="24" spans="2:71" ht="6.95" customHeight="1" x14ac:dyDescent="0.2">
      <c r="B24" s="18"/>
      <c r="AR24" s="18"/>
      <c r="BE24" s="179"/>
    </row>
    <row r="25" spans="2:71" ht="6.95" customHeight="1" x14ac:dyDescent="0.2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9"/>
    </row>
    <row r="26" spans="2:71" s="1" customFormat="1" ht="25.9" customHeight="1" x14ac:dyDescent="0.2">
      <c r="B26" s="30"/>
      <c r="D26" s="31" t="s">
        <v>27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7">
        <f>ROUND(AG94,2)</f>
        <v>0</v>
      </c>
      <c r="AL26" s="188"/>
      <c r="AM26" s="188"/>
      <c r="AN26" s="188"/>
      <c r="AO26" s="188"/>
      <c r="AR26" s="30"/>
      <c r="BE26" s="179"/>
    </row>
    <row r="27" spans="2:71" s="1" customFormat="1" ht="6.95" customHeight="1" x14ac:dyDescent="0.2">
      <c r="B27" s="30"/>
      <c r="AR27" s="30"/>
      <c r="BE27" s="179"/>
    </row>
    <row r="28" spans="2:71" s="1" customFormat="1" ht="12.75" x14ac:dyDescent="0.2">
      <c r="B28" s="30"/>
      <c r="L28" s="189" t="s">
        <v>28</v>
      </c>
      <c r="M28" s="189"/>
      <c r="N28" s="189"/>
      <c r="O28" s="189"/>
      <c r="P28" s="189"/>
      <c r="W28" s="189" t="s">
        <v>29</v>
      </c>
      <c r="X28" s="189"/>
      <c r="Y28" s="189"/>
      <c r="Z28" s="189"/>
      <c r="AA28" s="189"/>
      <c r="AB28" s="189"/>
      <c r="AC28" s="189"/>
      <c r="AD28" s="189"/>
      <c r="AE28" s="189"/>
      <c r="AK28" s="189" t="s">
        <v>30</v>
      </c>
      <c r="AL28" s="189"/>
      <c r="AM28" s="189"/>
      <c r="AN28" s="189"/>
      <c r="AO28" s="189"/>
      <c r="AR28" s="30"/>
      <c r="BE28" s="179"/>
    </row>
    <row r="29" spans="2:71" s="2" customFormat="1" ht="14.45" customHeight="1" x14ac:dyDescent="0.2">
      <c r="B29" s="34"/>
      <c r="D29" s="25" t="s">
        <v>31</v>
      </c>
      <c r="F29" s="25" t="s">
        <v>32</v>
      </c>
      <c r="L29" s="171">
        <v>0.21</v>
      </c>
      <c r="M29" s="172"/>
      <c r="N29" s="172"/>
      <c r="O29" s="172"/>
      <c r="P29" s="172"/>
      <c r="W29" s="173">
        <f>ROUND(AZ94, 2)</f>
        <v>0</v>
      </c>
      <c r="X29" s="172"/>
      <c r="Y29" s="172"/>
      <c r="Z29" s="172"/>
      <c r="AA29" s="172"/>
      <c r="AB29" s="172"/>
      <c r="AC29" s="172"/>
      <c r="AD29" s="172"/>
      <c r="AE29" s="172"/>
      <c r="AK29" s="173">
        <f>ROUND(AV94, 2)</f>
        <v>0</v>
      </c>
      <c r="AL29" s="172"/>
      <c r="AM29" s="172"/>
      <c r="AN29" s="172"/>
      <c r="AO29" s="172"/>
      <c r="AR29" s="34"/>
      <c r="BE29" s="180"/>
    </row>
    <row r="30" spans="2:71" s="2" customFormat="1" ht="14.45" customHeight="1" x14ac:dyDescent="0.2">
      <c r="B30" s="34"/>
      <c r="F30" s="25" t="s">
        <v>33</v>
      </c>
      <c r="L30" s="171">
        <v>0.15</v>
      </c>
      <c r="M30" s="172"/>
      <c r="N30" s="172"/>
      <c r="O30" s="172"/>
      <c r="P30" s="172"/>
      <c r="W30" s="173">
        <f>ROUND(BA94, 2)</f>
        <v>0</v>
      </c>
      <c r="X30" s="172"/>
      <c r="Y30" s="172"/>
      <c r="Z30" s="172"/>
      <c r="AA30" s="172"/>
      <c r="AB30" s="172"/>
      <c r="AC30" s="172"/>
      <c r="AD30" s="172"/>
      <c r="AE30" s="172"/>
      <c r="AK30" s="173">
        <f>ROUND(AW94, 2)</f>
        <v>0</v>
      </c>
      <c r="AL30" s="172"/>
      <c r="AM30" s="172"/>
      <c r="AN30" s="172"/>
      <c r="AO30" s="172"/>
      <c r="AR30" s="34"/>
      <c r="BE30" s="180"/>
    </row>
    <row r="31" spans="2:71" s="2" customFormat="1" ht="14.45" hidden="1" customHeight="1" x14ac:dyDescent="0.2">
      <c r="B31" s="34"/>
      <c r="F31" s="25" t="s">
        <v>34</v>
      </c>
      <c r="L31" s="171">
        <v>0.21</v>
      </c>
      <c r="M31" s="172"/>
      <c r="N31" s="172"/>
      <c r="O31" s="172"/>
      <c r="P31" s="172"/>
      <c r="W31" s="173">
        <f>ROUND(BB94, 2)</f>
        <v>0</v>
      </c>
      <c r="X31" s="172"/>
      <c r="Y31" s="172"/>
      <c r="Z31" s="172"/>
      <c r="AA31" s="172"/>
      <c r="AB31" s="172"/>
      <c r="AC31" s="172"/>
      <c r="AD31" s="172"/>
      <c r="AE31" s="172"/>
      <c r="AK31" s="173">
        <v>0</v>
      </c>
      <c r="AL31" s="172"/>
      <c r="AM31" s="172"/>
      <c r="AN31" s="172"/>
      <c r="AO31" s="172"/>
      <c r="AR31" s="34"/>
      <c r="BE31" s="180"/>
    </row>
    <row r="32" spans="2:71" s="2" customFormat="1" ht="14.45" hidden="1" customHeight="1" x14ac:dyDescent="0.2">
      <c r="B32" s="34"/>
      <c r="F32" s="25" t="s">
        <v>35</v>
      </c>
      <c r="L32" s="171">
        <v>0.15</v>
      </c>
      <c r="M32" s="172"/>
      <c r="N32" s="172"/>
      <c r="O32" s="172"/>
      <c r="P32" s="172"/>
      <c r="W32" s="173">
        <f>ROUND(BC94, 2)</f>
        <v>0</v>
      </c>
      <c r="X32" s="172"/>
      <c r="Y32" s="172"/>
      <c r="Z32" s="172"/>
      <c r="AA32" s="172"/>
      <c r="AB32" s="172"/>
      <c r="AC32" s="172"/>
      <c r="AD32" s="172"/>
      <c r="AE32" s="172"/>
      <c r="AK32" s="173">
        <v>0</v>
      </c>
      <c r="AL32" s="172"/>
      <c r="AM32" s="172"/>
      <c r="AN32" s="172"/>
      <c r="AO32" s="172"/>
      <c r="AR32" s="34"/>
      <c r="BE32" s="180"/>
    </row>
    <row r="33" spans="2:57" s="2" customFormat="1" ht="14.45" hidden="1" customHeight="1" x14ac:dyDescent="0.2">
      <c r="B33" s="34"/>
      <c r="F33" s="25" t="s">
        <v>36</v>
      </c>
      <c r="L33" s="171">
        <v>0</v>
      </c>
      <c r="M33" s="172"/>
      <c r="N33" s="172"/>
      <c r="O33" s="172"/>
      <c r="P33" s="172"/>
      <c r="W33" s="173">
        <f>ROUND(BD94, 2)</f>
        <v>0</v>
      </c>
      <c r="X33" s="172"/>
      <c r="Y33" s="172"/>
      <c r="Z33" s="172"/>
      <c r="AA33" s="172"/>
      <c r="AB33" s="172"/>
      <c r="AC33" s="172"/>
      <c r="AD33" s="172"/>
      <c r="AE33" s="172"/>
      <c r="AK33" s="173">
        <v>0</v>
      </c>
      <c r="AL33" s="172"/>
      <c r="AM33" s="172"/>
      <c r="AN33" s="172"/>
      <c r="AO33" s="172"/>
      <c r="AR33" s="34"/>
      <c r="BE33" s="180"/>
    </row>
    <row r="34" spans="2:57" s="1" customFormat="1" ht="6.95" customHeight="1" x14ac:dyDescent="0.2">
      <c r="B34" s="30"/>
      <c r="AR34" s="30"/>
      <c r="BE34" s="179"/>
    </row>
    <row r="35" spans="2:57" s="1" customFormat="1" ht="25.9" customHeight="1" x14ac:dyDescent="0.2">
      <c r="B35" s="30"/>
      <c r="C35" s="35"/>
      <c r="D35" s="36" t="s">
        <v>37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38</v>
      </c>
      <c r="U35" s="37"/>
      <c r="V35" s="37"/>
      <c r="W35" s="37"/>
      <c r="X35" s="204" t="s">
        <v>39</v>
      </c>
      <c r="Y35" s="205"/>
      <c r="Z35" s="205"/>
      <c r="AA35" s="205"/>
      <c r="AB35" s="205"/>
      <c r="AC35" s="37"/>
      <c r="AD35" s="37"/>
      <c r="AE35" s="37"/>
      <c r="AF35" s="37"/>
      <c r="AG35" s="37"/>
      <c r="AH35" s="37"/>
      <c r="AI35" s="37"/>
      <c r="AJ35" s="37"/>
      <c r="AK35" s="206">
        <f>SUM(AK26:AK33)</f>
        <v>0</v>
      </c>
      <c r="AL35" s="205"/>
      <c r="AM35" s="205"/>
      <c r="AN35" s="205"/>
      <c r="AO35" s="207"/>
      <c r="AP35" s="35"/>
      <c r="AQ35" s="35"/>
      <c r="AR35" s="30"/>
    </row>
    <row r="36" spans="2:57" s="1" customFormat="1" ht="6.95" customHeight="1" x14ac:dyDescent="0.2">
      <c r="B36" s="30"/>
      <c r="AR36" s="30"/>
    </row>
    <row r="37" spans="2:57" s="1" customFormat="1" ht="14.45" customHeight="1" x14ac:dyDescent="0.2">
      <c r="B37" s="30"/>
      <c r="AR37" s="30"/>
    </row>
    <row r="38" spans="2:57" ht="14.45" customHeight="1" x14ac:dyDescent="0.2">
      <c r="B38" s="18"/>
      <c r="AR38" s="18"/>
    </row>
    <row r="39" spans="2:57" ht="14.45" customHeight="1" x14ac:dyDescent="0.2">
      <c r="B39" s="18"/>
      <c r="AR39" s="18"/>
    </row>
    <row r="40" spans="2:57" ht="14.45" customHeight="1" x14ac:dyDescent="0.2">
      <c r="B40" s="18"/>
      <c r="AR40" s="18"/>
    </row>
    <row r="41" spans="2:57" ht="14.45" customHeight="1" x14ac:dyDescent="0.2">
      <c r="B41" s="18"/>
      <c r="AR41" s="18"/>
    </row>
    <row r="42" spans="2:57" ht="14.45" customHeight="1" x14ac:dyDescent="0.2">
      <c r="B42" s="18"/>
      <c r="AR42" s="18"/>
    </row>
    <row r="43" spans="2:57" ht="14.45" customHeight="1" x14ac:dyDescent="0.2">
      <c r="B43" s="18"/>
      <c r="AR43" s="18"/>
    </row>
    <row r="44" spans="2:57" ht="14.45" customHeight="1" x14ac:dyDescent="0.2">
      <c r="B44" s="18"/>
      <c r="AR44" s="18"/>
    </row>
    <row r="45" spans="2:57" ht="14.45" customHeight="1" x14ac:dyDescent="0.2">
      <c r="B45" s="18"/>
      <c r="AR45" s="18"/>
    </row>
    <row r="46" spans="2:57" ht="14.45" customHeight="1" x14ac:dyDescent="0.2">
      <c r="B46" s="18"/>
      <c r="AR46" s="18"/>
    </row>
    <row r="47" spans="2:57" ht="14.45" customHeight="1" x14ac:dyDescent="0.2">
      <c r="B47" s="18"/>
      <c r="AR47" s="18"/>
    </row>
    <row r="48" spans="2:57" ht="14.45" customHeight="1" x14ac:dyDescent="0.2">
      <c r="B48" s="18"/>
      <c r="AR48" s="18"/>
    </row>
    <row r="49" spans="2:44" s="1" customFormat="1" ht="14.45" customHeight="1" x14ac:dyDescent="0.2">
      <c r="B49" s="30"/>
      <c r="D49" s="39" t="s">
        <v>40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41</v>
      </c>
      <c r="AI49" s="40"/>
      <c r="AJ49" s="40"/>
      <c r="AK49" s="40"/>
      <c r="AL49" s="40"/>
      <c r="AM49" s="40"/>
      <c r="AN49" s="40"/>
      <c r="AO49" s="40"/>
      <c r="AR49" s="30"/>
    </row>
    <row r="50" spans="2:44" x14ac:dyDescent="0.2">
      <c r="B50" s="18"/>
      <c r="AR50" s="18"/>
    </row>
    <row r="51" spans="2:44" x14ac:dyDescent="0.2">
      <c r="B51" s="18"/>
      <c r="AR51" s="18"/>
    </row>
    <row r="52" spans="2:44" x14ac:dyDescent="0.2">
      <c r="B52" s="18"/>
      <c r="AR52" s="18"/>
    </row>
    <row r="53" spans="2:44" x14ac:dyDescent="0.2">
      <c r="B53" s="18"/>
      <c r="AR53" s="18"/>
    </row>
    <row r="54" spans="2:44" x14ac:dyDescent="0.2">
      <c r="B54" s="18"/>
      <c r="AR54" s="18"/>
    </row>
    <row r="55" spans="2:44" x14ac:dyDescent="0.2">
      <c r="B55" s="18"/>
      <c r="AR55" s="18"/>
    </row>
    <row r="56" spans="2:44" x14ac:dyDescent="0.2">
      <c r="B56" s="18"/>
      <c r="AR56" s="18"/>
    </row>
    <row r="57" spans="2:44" x14ac:dyDescent="0.2">
      <c r="B57" s="18"/>
      <c r="AR57" s="18"/>
    </row>
    <row r="58" spans="2:44" x14ac:dyDescent="0.2">
      <c r="B58" s="18"/>
      <c r="AR58" s="18"/>
    </row>
    <row r="59" spans="2:44" x14ac:dyDescent="0.2">
      <c r="B59" s="18"/>
      <c r="AR59" s="18"/>
    </row>
    <row r="60" spans="2:44" s="1" customFormat="1" ht="12.75" x14ac:dyDescent="0.2">
      <c r="B60" s="30"/>
      <c r="D60" s="41" t="s">
        <v>42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42</v>
      </c>
      <c r="AI60" s="32"/>
      <c r="AJ60" s="32"/>
      <c r="AK60" s="32"/>
      <c r="AL60" s="32"/>
      <c r="AM60" s="41" t="s">
        <v>43</v>
      </c>
      <c r="AN60" s="32"/>
      <c r="AO60" s="32"/>
      <c r="AR60" s="30"/>
    </row>
    <row r="61" spans="2:44" x14ac:dyDescent="0.2">
      <c r="B61" s="18"/>
      <c r="AR61" s="18"/>
    </row>
    <row r="62" spans="2:44" x14ac:dyDescent="0.2">
      <c r="B62" s="18"/>
      <c r="AR62" s="18"/>
    </row>
    <row r="63" spans="2:44" x14ac:dyDescent="0.2">
      <c r="B63" s="18"/>
      <c r="AR63" s="18"/>
    </row>
    <row r="64" spans="2:44" s="1" customFormat="1" ht="12.75" x14ac:dyDescent="0.2">
      <c r="B64" s="30"/>
      <c r="D64" s="39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45</v>
      </c>
      <c r="AI64" s="40"/>
      <c r="AJ64" s="40"/>
      <c r="AK64" s="40"/>
      <c r="AL64" s="40"/>
      <c r="AM64" s="40"/>
      <c r="AN64" s="40"/>
      <c r="AO64" s="40"/>
      <c r="AR64" s="30"/>
    </row>
    <row r="65" spans="2:44" x14ac:dyDescent="0.2">
      <c r="B65" s="18"/>
      <c r="AR65" s="18"/>
    </row>
    <row r="66" spans="2:44" x14ac:dyDescent="0.2">
      <c r="B66" s="18"/>
      <c r="AR66" s="18"/>
    </row>
    <row r="67" spans="2:44" x14ac:dyDescent="0.2">
      <c r="B67" s="18"/>
      <c r="AR67" s="18"/>
    </row>
    <row r="68" spans="2:44" x14ac:dyDescent="0.2">
      <c r="B68" s="18"/>
      <c r="AR68" s="18"/>
    </row>
    <row r="69" spans="2:44" x14ac:dyDescent="0.2">
      <c r="B69" s="18"/>
      <c r="AR69" s="18"/>
    </row>
    <row r="70" spans="2:44" x14ac:dyDescent="0.2">
      <c r="B70" s="18"/>
      <c r="AR70" s="18"/>
    </row>
    <row r="71" spans="2:44" x14ac:dyDescent="0.2">
      <c r="B71" s="18"/>
      <c r="AR71" s="18"/>
    </row>
    <row r="72" spans="2:44" x14ac:dyDescent="0.2">
      <c r="B72" s="18"/>
      <c r="AR72" s="18"/>
    </row>
    <row r="73" spans="2:44" x14ac:dyDescent="0.2">
      <c r="B73" s="18"/>
      <c r="AR73" s="18"/>
    </row>
    <row r="74" spans="2:44" x14ac:dyDescent="0.2">
      <c r="B74" s="18"/>
      <c r="AR74" s="18"/>
    </row>
    <row r="75" spans="2:44" s="1" customFormat="1" ht="12.75" x14ac:dyDescent="0.2">
      <c r="B75" s="30"/>
      <c r="D75" s="41" t="s">
        <v>42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42</v>
      </c>
      <c r="AI75" s="32"/>
      <c r="AJ75" s="32"/>
      <c r="AK75" s="32"/>
      <c r="AL75" s="32"/>
      <c r="AM75" s="41" t="s">
        <v>43</v>
      </c>
      <c r="AN75" s="32"/>
      <c r="AO75" s="32"/>
      <c r="AR75" s="30"/>
    </row>
    <row r="76" spans="2:44" s="1" customFormat="1" x14ac:dyDescent="0.2">
      <c r="B76" s="30"/>
      <c r="AR76" s="30"/>
    </row>
    <row r="77" spans="2:44" s="1" customFormat="1" ht="6.9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0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0" s="1" customFormat="1" ht="24.95" customHeight="1" x14ac:dyDescent="0.2">
      <c r="B82" s="30"/>
      <c r="C82" s="19" t="s">
        <v>46</v>
      </c>
      <c r="AR82" s="30"/>
    </row>
    <row r="83" spans="1:90" s="1" customFormat="1" ht="6.95" customHeight="1" x14ac:dyDescent="0.2">
      <c r="B83" s="30"/>
      <c r="AR83" s="30"/>
    </row>
    <row r="84" spans="1:90" s="3" customFormat="1" ht="12" customHeight="1" x14ac:dyDescent="0.2">
      <c r="B84" s="46"/>
      <c r="C84" s="25" t="s">
        <v>13</v>
      </c>
      <c r="L84" s="3">
        <f>K5</f>
        <v>0</v>
      </c>
      <c r="AR84" s="46"/>
    </row>
    <row r="85" spans="1:90" s="4" customFormat="1" ht="36.950000000000003" customHeight="1" x14ac:dyDescent="0.2">
      <c r="B85" s="47"/>
      <c r="C85" s="48" t="s">
        <v>15</v>
      </c>
      <c r="L85" s="195" t="str">
        <f>K6</f>
        <v>STAVEBNÍ ÚPRAVY – ÚSPORY VODY VE SPOLEČNOSTI BEPOF, SPOL. S R.O.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7"/>
    </row>
    <row r="86" spans="1:90" s="1" customFormat="1" ht="6.95" customHeight="1" x14ac:dyDescent="0.2">
      <c r="B86" s="30"/>
      <c r="AR86" s="30"/>
    </row>
    <row r="87" spans="1:90" s="1" customFormat="1" ht="12" customHeight="1" x14ac:dyDescent="0.2">
      <c r="B87" s="30"/>
      <c r="C87" s="25" t="s">
        <v>17</v>
      </c>
      <c r="L87" s="49" t="str">
        <f>IF(K8="","",K8)</f>
        <v xml:space="preserve"> p.č. 522/1, 3134/1 , k. ú. Hranice u Aše [647641]</v>
      </c>
      <c r="AI87" s="25" t="s">
        <v>18</v>
      </c>
      <c r="AM87" s="197" t="str">
        <f>IF(AN8= "","",AN8)</f>
        <v>Vyplň údaj</v>
      </c>
      <c r="AN87" s="197"/>
      <c r="AR87" s="30"/>
    </row>
    <row r="88" spans="1:90" s="1" customFormat="1" ht="6.95" customHeight="1" x14ac:dyDescent="0.2">
      <c r="B88" s="30"/>
      <c r="AR88" s="30"/>
    </row>
    <row r="89" spans="1:90" s="1" customFormat="1" ht="15.2" customHeight="1" x14ac:dyDescent="0.2">
      <c r="B89" s="30"/>
      <c r="C89" s="25" t="s">
        <v>19</v>
      </c>
      <c r="L89" s="3" t="str">
        <f>IF(E11= "","",E11)</f>
        <v xml:space="preserve">  BEPOF spol. s r.o., Zahradní 492, 35124 Hranice </v>
      </c>
      <c r="AI89" s="25" t="s">
        <v>24</v>
      </c>
      <c r="AM89" s="198" t="str">
        <f>IF(E17="","",E17)</f>
        <v xml:space="preserve"> Ing. Jan Džugan</v>
      </c>
      <c r="AN89" s="199"/>
      <c r="AO89" s="199"/>
      <c r="AP89" s="199"/>
      <c r="AR89" s="30"/>
      <c r="AS89" s="200" t="s">
        <v>47</v>
      </c>
      <c r="AT89" s="201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2" customHeight="1" x14ac:dyDescent="0.2">
      <c r="B90" s="30"/>
      <c r="C90" s="25" t="s">
        <v>22</v>
      </c>
      <c r="L90" s="3" t="str">
        <f>IF(E14= "Vyplň údaj","",E14)</f>
        <v/>
      </c>
      <c r="AI90" s="25" t="s">
        <v>25</v>
      </c>
      <c r="AM90" s="198" t="str">
        <f>IF(E20="","",E20)</f>
        <v/>
      </c>
      <c r="AN90" s="199"/>
      <c r="AO90" s="199"/>
      <c r="AP90" s="199"/>
      <c r="AR90" s="30"/>
      <c r="AS90" s="202"/>
      <c r="AT90" s="203"/>
      <c r="BD90" s="54"/>
    </row>
    <row r="91" spans="1:90" s="1" customFormat="1" ht="10.9" customHeight="1" x14ac:dyDescent="0.2">
      <c r="B91" s="30"/>
      <c r="AR91" s="30"/>
      <c r="AS91" s="202"/>
      <c r="AT91" s="203"/>
      <c r="BD91" s="54"/>
    </row>
    <row r="92" spans="1:90" s="1" customFormat="1" ht="29.25" customHeight="1" x14ac:dyDescent="0.2">
      <c r="B92" s="30"/>
      <c r="C92" s="190" t="s">
        <v>48</v>
      </c>
      <c r="D92" s="191"/>
      <c r="E92" s="191"/>
      <c r="F92" s="191"/>
      <c r="G92" s="191"/>
      <c r="H92" s="55"/>
      <c r="I92" s="192" t="s">
        <v>49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50</v>
      </c>
      <c r="AH92" s="191"/>
      <c r="AI92" s="191"/>
      <c r="AJ92" s="191"/>
      <c r="AK92" s="191"/>
      <c r="AL92" s="191"/>
      <c r="AM92" s="191"/>
      <c r="AN92" s="192" t="s">
        <v>51</v>
      </c>
      <c r="AO92" s="191"/>
      <c r="AP92" s="194"/>
      <c r="AQ92" s="56" t="s">
        <v>52</v>
      </c>
      <c r="AR92" s="30"/>
      <c r="AS92" s="57" t="s">
        <v>53</v>
      </c>
      <c r="AT92" s="58" t="s">
        <v>54</v>
      </c>
      <c r="AU92" s="58" t="s">
        <v>55</v>
      </c>
      <c r="AV92" s="58" t="s">
        <v>56</v>
      </c>
      <c r="AW92" s="58" t="s">
        <v>57</v>
      </c>
      <c r="AX92" s="58" t="s">
        <v>58</v>
      </c>
      <c r="AY92" s="58" t="s">
        <v>59</v>
      </c>
      <c r="AZ92" s="58" t="s">
        <v>60</v>
      </c>
      <c r="BA92" s="58" t="s">
        <v>61</v>
      </c>
      <c r="BB92" s="58" t="s">
        <v>62</v>
      </c>
      <c r="BC92" s="58" t="s">
        <v>63</v>
      </c>
      <c r="BD92" s="59" t="s">
        <v>64</v>
      </c>
    </row>
    <row r="93" spans="1:90" s="1" customFormat="1" ht="10.9" customHeight="1" x14ac:dyDescent="0.2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50000000000003" customHeight="1" x14ac:dyDescent="0.2">
      <c r="B94" s="61"/>
      <c r="C94" s="62" t="s">
        <v>65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76">
        <f>ROUND(AG95,2)</f>
        <v>0</v>
      </c>
      <c r="AH94" s="176"/>
      <c r="AI94" s="176"/>
      <c r="AJ94" s="176"/>
      <c r="AK94" s="176"/>
      <c r="AL94" s="176"/>
      <c r="AM94" s="176"/>
      <c r="AN94" s="177">
        <f>SUM(AG94,AT94)</f>
        <v>0</v>
      </c>
      <c r="AO94" s="177"/>
      <c r="AP94" s="177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66</v>
      </c>
      <c r="BT94" s="70" t="s">
        <v>67</v>
      </c>
      <c r="BV94" s="70" t="s">
        <v>68</v>
      </c>
      <c r="BW94" s="70" t="s">
        <v>5</v>
      </c>
      <c r="BX94" s="70" t="s">
        <v>69</v>
      </c>
      <c r="CL94" s="70" t="s">
        <v>1</v>
      </c>
    </row>
    <row r="95" spans="1:90" s="6" customFormat="1" ht="16.5" customHeight="1" x14ac:dyDescent="0.2">
      <c r="A95" s="71" t="s">
        <v>70</v>
      </c>
      <c r="B95" s="72"/>
      <c r="C95" s="73"/>
      <c r="D95" s="170" t="s">
        <v>1071</v>
      </c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4">
        <f>'Stavební úpravy-Bepof'!J28</f>
        <v>0</v>
      </c>
      <c r="AH95" s="175"/>
      <c r="AI95" s="175"/>
      <c r="AJ95" s="175"/>
      <c r="AK95" s="175"/>
      <c r="AL95" s="175"/>
      <c r="AM95" s="175"/>
      <c r="AN95" s="174">
        <f>SUM(AG95,AT95)</f>
        <v>0</v>
      </c>
      <c r="AO95" s="175"/>
      <c r="AP95" s="175"/>
      <c r="AQ95" s="74" t="s">
        <v>71</v>
      </c>
      <c r="AR95" s="72"/>
      <c r="AS95" s="75">
        <v>0</v>
      </c>
      <c r="AT95" s="76">
        <f>ROUND(SUM(AV95:AW95),2)</f>
        <v>0</v>
      </c>
      <c r="AU95" s="77">
        <f>'Stavební úpravy-Bepof'!P134</f>
        <v>0</v>
      </c>
      <c r="AV95" s="76">
        <f>'Stavební úpravy-Bepof'!J31</f>
        <v>0</v>
      </c>
      <c r="AW95" s="76">
        <f>'Stavební úpravy-Bepof'!J32</f>
        <v>0</v>
      </c>
      <c r="AX95" s="76">
        <f>'Stavební úpravy-Bepof'!J33</f>
        <v>0</v>
      </c>
      <c r="AY95" s="76">
        <f>'Stavební úpravy-Bepof'!J34</f>
        <v>0</v>
      </c>
      <c r="AZ95" s="76">
        <f>'Stavební úpravy-Bepof'!F31</f>
        <v>0</v>
      </c>
      <c r="BA95" s="76">
        <f>'Stavební úpravy-Bepof'!F32</f>
        <v>0</v>
      </c>
      <c r="BB95" s="76">
        <f>'Stavební úpravy-Bepof'!F33</f>
        <v>0</v>
      </c>
      <c r="BC95" s="76">
        <f>'Stavební úpravy-Bepof'!F34</f>
        <v>0</v>
      </c>
      <c r="BD95" s="78">
        <f>'Stavební úpravy-Bepof'!F35</f>
        <v>0</v>
      </c>
      <c r="BT95" s="79" t="s">
        <v>72</v>
      </c>
      <c r="BU95" s="79" t="s">
        <v>73</v>
      </c>
      <c r="BV95" s="79" t="s">
        <v>68</v>
      </c>
      <c r="BW95" s="79" t="s">
        <v>5</v>
      </c>
      <c r="BX95" s="79" t="s">
        <v>69</v>
      </c>
      <c r="CL95" s="79" t="s">
        <v>1</v>
      </c>
    </row>
    <row r="96" spans="1:90" s="1" customFormat="1" ht="30" customHeight="1" x14ac:dyDescent="0.2">
      <c r="B96" s="30"/>
      <c r="AR96" s="30"/>
    </row>
    <row r="97" spans="2:44" s="1" customFormat="1" ht="6.95" customHeight="1" x14ac:dyDescent="0.2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LVFI8zgorQkGdwP9QZdaeUxBuUCetm8dVo/Tw67Sm5ac2EKzqP701ePlV8qi7lKv9y40j4m1tKgU9ZkOdD/6yQ==" saltValue="aM0+/wyJZnXDUUeM7n/fYQ==" spinCount="100000" sheet="1" objects="1" scenarios="1"/>
  <mergeCells count="41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D95:AF95"/>
    <mergeCell ref="L31:P31"/>
    <mergeCell ref="W32:AE32"/>
    <mergeCell ref="AK32:AO32"/>
    <mergeCell ref="L32:P32"/>
    <mergeCell ref="AN95:AP95"/>
    <mergeCell ref="AG95:AM95"/>
    <mergeCell ref="AG94:AM94"/>
    <mergeCell ref="AN94:AP94"/>
  </mergeCells>
  <hyperlinks>
    <hyperlink ref="A95" location="'MD - Vod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2:BM671"/>
  <sheetViews>
    <sheetView showGridLines="0" workbookViewId="0">
      <selection activeCell="I138" sqref="I13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5" t="s">
        <v>5</v>
      </c>
    </row>
    <row r="3" spans="2:46" ht="6.95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46" ht="24.95" customHeight="1" x14ac:dyDescent="0.2">
      <c r="B4" s="18"/>
      <c r="D4" s="19" t="s">
        <v>75</v>
      </c>
      <c r="L4" s="18"/>
      <c r="M4" s="80" t="s">
        <v>10</v>
      </c>
      <c r="AT4" s="15" t="s">
        <v>4</v>
      </c>
    </row>
    <row r="5" spans="2:46" ht="6.95" customHeight="1" x14ac:dyDescent="0.2">
      <c r="B5" s="18"/>
      <c r="L5" s="18"/>
    </row>
    <row r="6" spans="2:46" s="1" customFormat="1" ht="12" customHeight="1" x14ac:dyDescent="0.2">
      <c r="B6" s="30"/>
      <c r="D6" s="25" t="s">
        <v>15</v>
      </c>
      <c r="L6" s="30"/>
    </row>
    <row r="7" spans="2:46" s="1" customFormat="1" ht="16.5" customHeight="1" x14ac:dyDescent="0.2">
      <c r="B7" s="30"/>
      <c r="E7" s="208" t="s">
        <v>1071</v>
      </c>
      <c r="F7" s="199"/>
      <c r="G7" s="199"/>
      <c r="H7" s="199"/>
      <c r="L7" s="30"/>
    </row>
    <row r="8" spans="2:46" s="1" customFormat="1" x14ac:dyDescent="0.2">
      <c r="B8" s="30"/>
      <c r="L8" s="30"/>
    </row>
    <row r="9" spans="2:46" s="1" customFormat="1" ht="12" customHeight="1" x14ac:dyDescent="0.2">
      <c r="B9" s="30"/>
      <c r="D9" s="25"/>
      <c r="F9" s="23" t="s">
        <v>1</v>
      </c>
      <c r="I9" s="25" t="s">
        <v>16</v>
      </c>
      <c r="J9" s="23" t="s">
        <v>1</v>
      </c>
      <c r="L9" s="30"/>
    </row>
    <row r="10" spans="2:46" s="1" customFormat="1" ht="12" customHeight="1" x14ac:dyDescent="0.2">
      <c r="B10" s="30"/>
      <c r="D10" s="25" t="s">
        <v>17</v>
      </c>
      <c r="F10" s="23" t="s">
        <v>1072</v>
      </c>
      <c r="I10" s="25" t="s">
        <v>18</v>
      </c>
      <c r="J10" s="50" t="str">
        <f>'Rekapitulace stavby'!AN8</f>
        <v>Vyplň údaj</v>
      </c>
      <c r="L10" s="30"/>
    </row>
    <row r="11" spans="2:46" s="1" customFormat="1" ht="10.9" customHeight="1" x14ac:dyDescent="0.2">
      <c r="B11" s="30"/>
      <c r="L11" s="30"/>
    </row>
    <row r="12" spans="2:46" s="1" customFormat="1" ht="12" customHeight="1" x14ac:dyDescent="0.2">
      <c r="B12" s="30"/>
      <c r="D12" s="25" t="s">
        <v>19</v>
      </c>
      <c r="I12" s="25" t="s">
        <v>20</v>
      </c>
      <c r="J12" s="23">
        <f>IF('Rekapitulace stavby'!AN10="","",'Rekapitulace stavby'!AN10)</f>
        <v>18224652</v>
      </c>
      <c r="L12" s="30"/>
    </row>
    <row r="13" spans="2:46" s="1" customFormat="1" ht="18" customHeight="1" x14ac:dyDescent="0.2">
      <c r="B13" s="30"/>
      <c r="E13" s="23" t="str">
        <f>IF('Rekapitulace stavby'!E11="","",'Rekapitulace stavby'!E11)</f>
        <v xml:space="preserve">  BEPOF spol. s r.o., Zahradní 492, 35124 Hranice </v>
      </c>
      <c r="I13" s="25" t="s">
        <v>21</v>
      </c>
      <c r="J13" s="23" t="str">
        <f>IF('Rekapitulace stavby'!AN11="","",'Rekapitulace stavby'!AN11)</f>
        <v/>
      </c>
      <c r="L13" s="30"/>
    </row>
    <row r="14" spans="2:46" s="1" customFormat="1" ht="6.95" customHeight="1" x14ac:dyDescent="0.2">
      <c r="B14" s="30"/>
      <c r="L14" s="30"/>
    </row>
    <row r="15" spans="2:46" s="1" customFormat="1" ht="12" customHeight="1" x14ac:dyDescent="0.2">
      <c r="B15" s="30"/>
      <c r="D15" s="25" t="s">
        <v>22</v>
      </c>
      <c r="I15" s="25" t="s">
        <v>20</v>
      </c>
      <c r="J15" s="26" t="str">
        <f>'Rekapitulace stavby'!AN13</f>
        <v>Vyplň údaj</v>
      </c>
      <c r="L15" s="30"/>
    </row>
    <row r="16" spans="2:46" s="1" customFormat="1" ht="18" customHeight="1" x14ac:dyDescent="0.2">
      <c r="B16" s="30"/>
      <c r="E16" s="209" t="str">
        <f>'Rekapitulace stavby'!E14</f>
        <v>Vyplň údaj</v>
      </c>
      <c r="F16" s="181"/>
      <c r="G16" s="181"/>
      <c r="H16" s="181"/>
      <c r="I16" s="25" t="s">
        <v>21</v>
      </c>
      <c r="J16" s="26" t="str">
        <f>'Rekapitulace stavby'!AN14</f>
        <v>Vyplň údaj</v>
      </c>
      <c r="L16" s="30"/>
    </row>
    <row r="17" spans="2:12" s="1" customFormat="1" ht="6.95" customHeight="1" x14ac:dyDescent="0.2">
      <c r="B17" s="30"/>
      <c r="L17" s="30"/>
    </row>
    <row r="18" spans="2:12" s="1" customFormat="1" ht="12" customHeight="1" x14ac:dyDescent="0.2">
      <c r="B18" s="30"/>
      <c r="D18" s="25" t="s">
        <v>24</v>
      </c>
      <c r="I18" s="25" t="s">
        <v>20</v>
      </c>
      <c r="J18" s="23" t="str">
        <f>IF('Rekapitulace stavby'!AN16="","",'Rekapitulace stavby'!AN16)</f>
        <v/>
      </c>
      <c r="L18" s="30"/>
    </row>
    <row r="19" spans="2:12" s="1" customFormat="1" ht="18" customHeight="1" x14ac:dyDescent="0.2">
      <c r="B19" s="30"/>
      <c r="E19" s="23" t="str">
        <f>IF('Rekapitulace stavby'!E17="","",'Rekapitulace stavby'!E17)</f>
        <v xml:space="preserve"> Ing. Jan Džugan</v>
      </c>
      <c r="I19" s="25" t="s">
        <v>21</v>
      </c>
      <c r="J19" s="23" t="str">
        <f>IF('Rekapitulace stavby'!AN17="","",'Rekapitulace stavby'!AN17)</f>
        <v/>
      </c>
      <c r="L19" s="30"/>
    </row>
    <row r="20" spans="2:12" s="1" customFormat="1" ht="6.95" customHeight="1" x14ac:dyDescent="0.2">
      <c r="B20" s="30"/>
      <c r="L20" s="30"/>
    </row>
    <row r="21" spans="2:12" s="1" customFormat="1" ht="12" customHeight="1" x14ac:dyDescent="0.2">
      <c r="B21" s="30"/>
      <c r="D21" s="25" t="s">
        <v>25</v>
      </c>
      <c r="I21" s="25" t="s">
        <v>20</v>
      </c>
      <c r="J21" s="23" t="str">
        <f>IF('Rekapitulace stavby'!AN19="","",'Rekapitulace stavby'!AN19)</f>
        <v/>
      </c>
      <c r="L21" s="30"/>
    </row>
    <row r="22" spans="2:12" s="1" customFormat="1" ht="18" customHeight="1" x14ac:dyDescent="0.2">
      <c r="B22" s="30"/>
      <c r="E22" s="23" t="str">
        <f>IF('Rekapitulace stavby'!E20="","",'Rekapitulace stavby'!E20)</f>
        <v/>
      </c>
      <c r="I22" s="25" t="s">
        <v>21</v>
      </c>
      <c r="J22" s="23" t="str">
        <f>IF('Rekapitulace stavby'!AN20="","",'Rekapitulace stavby'!AN20)</f>
        <v/>
      </c>
      <c r="L22" s="30"/>
    </row>
    <row r="23" spans="2:12" s="1" customFormat="1" ht="6.95" customHeight="1" x14ac:dyDescent="0.2">
      <c r="B23" s="30"/>
      <c r="L23" s="30"/>
    </row>
    <row r="24" spans="2:12" s="1" customFormat="1" ht="12" customHeight="1" x14ac:dyDescent="0.2">
      <c r="B24" s="30"/>
      <c r="D24" s="25" t="s">
        <v>26</v>
      </c>
      <c r="L24" s="30"/>
    </row>
    <row r="25" spans="2:12" s="7" customFormat="1" ht="25.35" customHeight="1" x14ac:dyDescent="0.2">
      <c r="B25" s="81"/>
      <c r="E25" s="186" t="s">
        <v>1076</v>
      </c>
      <c r="F25" s="186"/>
      <c r="G25" s="186"/>
      <c r="H25" s="186"/>
      <c r="L25" s="81"/>
    </row>
    <row r="26" spans="2:12" s="1" customFormat="1" ht="6.95" customHeight="1" x14ac:dyDescent="0.2">
      <c r="B26" s="30"/>
      <c r="L26" s="30"/>
    </row>
    <row r="27" spans="2:12" s="1" customFormat="1" ht="6.95" customHeight="1" x14ac:dyDescent="0.2">
      <c r="B27" s="30"/>
      <c r="D27" s="51"/>
      <c r="E27" s="51"/>
      <c r="F27" s="51"/>
      <c r="G27" s="51"/>
      <c r="H27" s="51"/>
      <c r="I27" s="51"/>
      <c r="J27" s="51"/>
      <c r="K27" s="51"/>
      <c r="L27" s="30"/>
    </row>
    <row r="28" spans="2:12" s="1" customFormat="1" ht="25.35" customHeight="1" x14ac:dyDescent="0.2">
      <c r="B28" s="30"/>
      <c r="D28" s="82" t="s">
        <v>27</v>
      </c>
      <c r="J28" s="64">
        <f>ROUND(J134, 2)</f>
        <v>0</v>
      </c>
      <c r="L28" s="30"/>
    </row>
    <row r="29" spans="2:12" s="1" customFormat="1" ht="6.95" customHeight="1" x14ac:dyDescent="0.2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14.45" customHeight="1" x14ac:dyDescent="0.2">
      <c r="B30" s="30"/>
      <c r="F30" s="33" t="s">
        <v>29</v>
      </c>
      <c r="I30" s="33" t="s">
        <v>28</v>
      </c>
      <c r="J30" s="33" t="s">
        <v>30</v>
      </c>
      <c r="L30" s="30"/>
    </row>
    <row r="31" spans="2:12" s="1" customFormat="1" ht="14.45" customHeight="1" x14ac:dyDescent="0.2">
      <c r="B31" s="30"/>
      <c r="D31" s="53" t="s">
        <v>31</v>
      </c>
      <c r="E31" s="25" t="s">
        <v>32</v>
      </c>
      <c r="F31" s="83">
        <f>ROUND((SUM(BE134:BE670)),  2)</f>
        <v>0</v>
      </c>
      <c r="I31" s="84">
        <v>0.21</v>
      </c>
      <c r="J31" s="83">
        <f>ROUND(((SUM(BE134:BE670))*I31),  2)</f>
        <v>0</v>
      </c>
      <c r="L31" s="30"/>
    </row>
    <row r="32" spans="2:12" s="1" customFormat="1" ht="14.45" customHeight="1" x14ac:dyDescent="0.2">
      <c r="B32" s="30"/>
      <c r="E32" s="25" t="s">
        <v>33</v>
      </c>
      <c r="F32" s="83">
        <f>ROUND((SUM(BF134:BF670)),  2)</f>
        <v>0</v>
      </c>
      <c r="I32" s="84">
        <v>0.15</v>
      </c>
      <c r="J32" s="83">
        <f>ROUND(((SUM(BF134:BF670))*I32),  2)</f>
        <v>0</v>
      </c>
      <c r="L32" s="30"/>
    </row>
    <row r="33" spans="2:12" s="1" customFormat="1" ht="14.45" hidden="1" customHeight="1" x14ac:dyDescent="0.2">
      <c r="B33" s="30"/>
      <c r="E33" s="25" t="s">
        <v>34</v>
      </c>
      <c r="F33" s="83">
        <f>ROUND((SUM(BG134:BG670)),  2)</f>
        <v>0</v>
      </c>
      <c r="I33" s="84">
        <v>0.21</v>
      </c>
      <c r="J33" s="83">
        <f>0</f>
        <v>0</v>
      </c>
      <c r="L33" s="30"/>
    </row>
    <row r="34" spans="2:12" s="1" customFormat="1" ht="14.45" hidden="1" customHeight="1" x14ac:dyDescent="0.2">
      <c r="B34" s="30"/>
      <c r="E34" s="25" t="s">
        <v>35</v>
      </c>
      <c r="F34" s="83">
        <f>ROUND((SUM(BH134:BH670)),  2)</f>
        <v>0</v>
      </c>
      <c r="I34" s="84">
        <v>0.15</v>
      </c>
      <c r="J34" s="83">
        <f>0</f>
        <v>0</v>
      </c>
      <c r="L34" s="30"/>
    </row>
    <row r="35" spans="2:12" s="1" customFormat="1" ht="14.45" hidden="1" customHeight="1" x14ac:dyDescent="0.2">
      <c r="B35" s="30"/>
      <c r="E35" s="25" t="s">
        <v>36</v>
      </c>
      <c r="F35" s="83">
        <f>ROUND((SUM(BI134:BI670)),  2)</f>
        <v>0</v>
      </c>
      <c r="I35" s="84">
        <v>0</v>
      </c>
      <c r="J35" s="83">
        <f>0</f>
        <v>0</v>
      </c>
      <c r="L35" s="30"/>
    </row>
    <row r="36" spans="2:12" s="1" customFormat="1" ht="6.95" customHeight="1" x14ac:dyDescent="0.2">
      <c r="B36" s="30"/>
      <c r="L36" s="30"/>
    </row>
    <row r="37" spans="2:12" s="1" customFormat="1" ht="25.35" customHeight="1" x14ac:dyDescent="0.2">
      <c r="B37" s="30"/>
      <c r="C37" s="85"/>
      <c r="D37" s="86" t="s">
        <v>37</v>
      </c>
      <c r="E37" s="55"/>
      <c r="F37" s="55"/>
      <c r="G37" s="87" t="s">
        <v>38</v>
      </c>
      <c r="H37" s="88" t="s">
        <v>39</v>
      </c>
      <c r="I37" s="55"/>
      <c r="J37" s="89">
        <f>SUM(J28:J35)</f>
        <v>0</v>
      </c>
      <c r="K37" s="90"/>
      <c r="L37" s="30"/>
    </row>
    <row r="38" spans="2:12" s="1" customFormat="1" ht="14.45" customHeight="1" x14ac:dyDescent="0.2">
      <c r="B38" s="30"/>
      <c r="L38" s="30"/>
    </row>
    <row r="39" spans="2:12" ht="14.45" customHeight="1" x14ac:dyDescent="0.2">
      <c r="B39" s="18"/>
      <c r="L39" s="18"/>
    </row>
    <row r="40" spans="2:12" ht="14.45" customHeight="1" x14ac:dyDescent="0.2">
      <c r="B40" s="18"/>
      <c r="L40" s="18"/>
    </row>
    <row r="41" spans="2:12" ht="14.45" customHeight="1" x14ac:dyDescent="0.2">
      <c r="B41" s="18"/>
      <c r="L41" s="18"/>
    </row>
    <row r="42" spans="2:12" ht="14.45" customHeight="1" x14ac:dyDescent="0.2">
      <c r="B42" s="18"/>
      <c r="L42" s="18"/>
    </row>
    <row r="43" spans="2:12" ht="14.45" customHeight="1" x14ac:dyDescent="0.2">
      <c r="B43" s="18"/>
      <c r="L43" s="18"/>
    </row>
    <row r="44" spans="2:12" ht="14.45" customHeight="1" x14ac:dyDescent="0.2">
      <c r="B44" s="18"/>
      <c r="L44" s="18"/>
    </row>
    <row r="45" spans="2:12" ht="14.45" customHeight="1" x14ac:dyDescent="0.2">
      <c r="B45" s="18"/>
      <c r="L45" s="18"/>
    </row>
    <row r="46" spans="2:12" ht="14.45" customHeight="1" x14ac:dyDescent="0.2">
      <c r="B46" s="18"/>
      <c r="L46" s="18"/>
    </row>
    <row r="47" spans="2:12" ht="14.45" customHeight="1" x14ac:dyDescent="0.2">
      <c r="B47" s="18"/>
      <c r="L47" s="18"/>
    </row>
    <row r="48" spans="2:12" ht="14.45" customHeight="1" x14ac:dyDescent="0.2">
      <c r="B48" s="18"/>
      <c r="L48" s="18"/>
    </row>
    <row r="49" spans="2:12" ht="14.45" customHeight="1" x14ac:dyDescent="0.2">
      <c r="B49" s="18"/>
      <c r="L49" s="18"/>
    </row>
    <row r="50" spans="2:12" s="1" customFormat="1" ht="14.45" customHeight="1" x14ac:dyDescent="0.2">
      <c r="B50" s="30"/>
      <c r="D50" s="39" t="s">
        <v>40</v>
      </c>
      <c r="E50" s="40"/>
      <c r="F50" s="40"/>
      <c r="G50" s="39" t="s">
        <v>41</v>
      </c>
      <c r="H50" s="40"/>
      <c r="I50" s="40"/>
      <c r="J50" s="40"/>
      <c r="K50" s="40"/>
      <c r="L50" s="30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2.75" x14ac:dyDescent="0.2">
      <c r="B61" s="30"/>
      <c r="D61" s="41" t="s">
        <v>42</v>
      </c>
      <c r="E61" s="32"/>
      <c r="F61" s="91" t="s">
        <v>43</v>
      </c>
      <c r="G61" s="41" t="s">
        <v>42</v>
      </c>
      <c r="H61" s="32"/>
      <c r="I61" s="32"/>
      <c r="J61" s="92" t="s">
        <v>43</v>
      </c>
      <c r="K61" s="32"/>
      <c r="L61" s="30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2.75" x14ac:dyDescent="0.2">
      <c r="B65" s="30"/>
      <c r="D65" s="39" t="s">
        <v>44</v>
      </c>
      <c r="E65" s="40"/>
      <c r="F65" s="40"/>
      <c r="G65" s="39" t="s">
        <v>45</v>
      </c>
      <c r="H65" s="40"/>
      <c r="I65" s="40"/>
      <c r="J65" s="40"/>
      <c r="K65" s="40"/>
      <c r="L65" s="30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2.75" x14ac:dyDescent="0.2">
      <c r="B76" s="30"/>
      <c r="D76" s="41" t="s">
        <v>42</v>
      </c>
      <c r="E76" s="32"/>
      <c r="F76" s="91" t="s">
        <v>43</v>
      </c>
      <c r="G76" s="41" t="s">
        <v>42</v>
      </c>
      <c r="H76" s="32"/>
      <c r="I76" s="32"/>
      <c r="J76" s="92" t="s">
        <v>43</v>
      </c>
      <c r="K76" s="32"/>
      <c r="L76" s="30"/>
    </row>
    <row r="77" spans="2:12" s="1" customFormat="1" ht="14.4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 x14ac:dyDescent="0.2">
      <c r="B82" s="30"/>
      <c r="C82" s="19" t="s">
        <v>76</v>
      </c>
      <c r="L82" s="30"/>
    </row>
    <row r="83" spans="2:47" s="1" customFormat="1" ht="6.95" customHeight="1" x14ac:dyDescent="0.2">
      <c r="B83" s="30"/>
      <c r="L83" s="30"/>
    </row>
    <row r="84" spans="2:47" s="1" customFormat="1" ht="12" customHeight="1" x14ac:dyDescent="0.2">
      <c r="B84" s="30"/>
      <c r="C84" s="25" t="s">
        <v>15</v>
      </c>
      <c r="L84" s="30"/>
    </row>
    <row r="85" spans="2:47" s="1" customFormat="1" ht="16.5" customHeight="1" x14ac:dyDescent="0.2">
      <c r="B85" s="30"/>
      <c r="E85" s="208" t="str">
        <f>E7</f>
        <v>STAVEBNÍ ÚPRAVY – ÚSPORY VODY VE SPOLEČNOSTI BEPOF, SPOL. S R.O.</v>
      </c>
      <c r="F85" s="199"/>
      <c r="G85" s="199"/>
      <c r="H85" s="199"/>
      <c r="L85" s="30"/>
    </row>
    <row r="86" spans="2:47" s="1" customFormat="1" ht="6.95" customHeight="1" x14ac:dyDescent="0.2">
      <c r="B86" s="30"/>
      <c r="L86" s="30"/>
    </row>
    <row r="87" spans="2:47" s="1" customFormat="1" ht="12" customHeight="1" x14ac:dyDescent="0.2">
      <c r="B87" s="30"/>
      <c r="C87" s="25" t="s">
        <v>17</v>
      </c>
      <c r="F87" s="23" t="str">
        <f>F10</f>
        <v xml:space="preserve"> p.č. 522/1, 3134/1 , k. ú. Hranice u Aše [647641]</v>
      </c>
      <c r="I87" s="25" t="s">
        <v>18</v>
      </c>
      <c r="J87" s="50" t="str">
        <f>IF(J10="","",J10)</f>
        <v>Vyplň údaj</v>
      </c>
      <c r="L87" s="30"/>
    </row>
    <row r="88" spans="2:47" s="1" customFormat="1" ht="6.95" customHeight="1" x14ac:dyDescent="0.2">
      <c r="B88" s="30"/>
      <c r="L88" s="30"/>
    </row>
    <row r="89" spans="2:47" s="1" customFormat="1" ht="15.2" customHeight="1" x14ac:dyDescent="0.2">
      <c r="B89" s="30"/>
      <c r="C89" s="25" t="s">
        <v>19</v>
      </c>
      <c r="F89" s="23" t="str">
        <f>E13</f>
        <v xml:space="preserve">  BEPOF spol. s r.o., Zahradní 492, 35124 Hranice </v>
      </c>
      <c r="I89" s="25" t="s">
        <v>24</v>
      </c>
      <c r="J89" s="28" t="str">
        <f>E19</f>
        <v xml:space="preserve"> Ing. Jan Džugan</v>
      </c>
      <c r="L89" s="30"/>
    </row>
    <row r="90" spans="2:47" s="1" customFormat="1" ht="15.2" customHeight="1" x14ac:dyDescent="0.2">
      <c r="B90" s="30"/>
      <c r="C90" s="25" t="s">
        <v>22</v>
      </c>
      <c r="F90" s="23" t="str">
        <f>IF(E16="","",E16)</f>
        <v>Vyplň údaj</v>
      </c>
      <c r="I90" s="25" t="s">
        <v>25</v>
      </c>
      <c r="J90" s="28" t="str">
        <f>E22</f>
        <v/>
      </c>
      <c r="L90" s="30"/>
    </row>
    <row r="91" spans="2:47" s="1" customFormat="1" ht="10.35" customHeight="1" x14ac:dyDescent="0.2">
      <c r="B91" s="30"/>
      <c r="L91" s="30"/>
    </row>
    <row r="92" spans="2:47" s="1" customFormat="1" ht="29.25" customHeight="1" x14ac:dyDescent="0.2">
      <c r="B92" s="30"/>
      <c r="C92" s="93" t="s">
        <v>77</v>
      </c>
      <c r="D92" s="85"/>
      <c r="E92" s="85"/>
      <c r="F92" s="85"/>
      <c r="G92" s="85"/>
      <c r="H92" s="85"/>
      <c r="I92" s="85"/>
      <c r="J92" s="94" t="s">
        <v>78</v>
      </c>
      <c r="K92" s="85"/>
      <c r="L92" s="30"/>
    </row>
    <row r="93" spans="2:47" s="1" customFormat="1" ht="10.35" customHeight="1" x14ac:dyDescent="0.2">
      <c r="B93" s="30"/>
      <c r="L93" s="30"/>
    </row>
    <row r="94" spans="2:47" s="1" customFormat="1" ht="22.9" customHeight="1" x14ac:dyDescent="0.2">
      <c r="B94" s="30"/>
      <c r="C94" s="95" t="s">
        <v>79</v>
      </c>
      <c r="J94" s="64">
        <f>J134</f>
        <v>0</v>
      </c>
      <c r="L94" s="30"/>
      <c r="AU94" s="15" t="s">
        <v>80</v>
      </c>
    </row>
    <row r="95" spans="2:47" s="8" customFormat="1" ht="24.95" customHeight="1" x14ac:dyDescent="0.2">
      <c r="B95" s="96"/>
      <c r="D95" s="97" t="s">
        <v>81</v>
      </c>
      <c r="E95" s="98"/>
      <c r="F95" s="98"/>
      <c r="G95" s="98"/>
      <c r="H95" s="98"/>
      <c r="I95" s="98"/>
      <c r="J95" s="99">
        <f>J135</f>
        <v>0</v>
      </c>
      <c r="L95" s="96"/>
    </row>
    <row r="96" spans="2:47" s="9" customFormat="1" ht="19.899999999999999" customHeight="1" x14ac:dyDescent="0.2">
      <c r="B96" s="100"/>
      <c r="D96" s="101" t="s">
        <v>82</v>
      </c>
      <c r="E96" s="102"/>
      <c r="F96" s="102"/>
      <c r="G96" s="102"/>
      <c r="H96" s="102"/>
      <c r="I96" s="102"/>
      <c r="J96" s="103">
        <f>J136</f>
        <v>0</v>
      </c>
      <c r="L96" s="100"/>
    </row>
    <row r="97" spans="2:12" s="9" customFormat="1" ht="19.899999999999999" customHeight="1" x14ac:dyDescent="0.2">
      <c r="B97" s="100"/>
      <c r="D97" s="101" t="s">
        <v>83</v>
      </c>
      <c r="E97" s="102"/>
      <c r="F97" s="102"/>
      <c r="G97" s="102"/>
      <c r="H97" s="102"/>
      <c r="I97" s="102"/>
      <c r="J97" s="103">
        <f>J161</f>
        <v>0</v>
      </c>
      <c r="L97" s="100"/>
    </row>
    <row r="98" spans="2:12" s="9" customFormat="1" ht="19.899999999999999" customHeight="1" x14ac:dyDescent="0.2">
      <c r="B98" s="100"/>
      <c r="D98" s="101" t="s">
        <v>84</v>
      </c>
      <c r="E98" s="102"/>
      <c r="F98" s="102"/>
      <c r="G98" s="102"/>
      <c r="H98" s="102"/>
      <c r="I98" s="102"/>
      <c r="J98" s="103">
        <f>J174</f>
        <v>0</v>
      </c>
      <c r="L98" s="100"/>
    </row>
    <row r="99" spans="2:12" s="9" customFormat="1" ht="19.899999999999999" customHeight="1" x14ac:dyDescent="0.2">
      <c r="B99" s="100"/>
      <c r="D99" s="101" t="s">
        <v>85</v>
      </c>
      <c r="E99" s="102"/>
      <c r="F99" s="102"/>
      <c r="G99" s="102"/>
      <c r="H99" s="102"/>
      <c r="I99" s="102"/>
      <c r="J99" s="103">
        <f>J202</f>
        <v>0</v>
      </c>
      <c r="L99" s="100"/>
    </row>
    <row r="100" spans="2:12" s="9" customFormat="1" ht="19.899999999999999" customHeight="1" x14ac:dyDescent="0.2">
      <c r="B100" s="100"/>
      <c r="D100" s="101" t="s">
        <v>86</v>
      </c>
      <c r="E100" s="102"/>
      <c r="F100" s="102"/>
      <c r="G100" s="102"/>
      <c r="H100" s="102"/>
      <c r="I100" s="102"/>
      <c r="J100" s="103">
        <f>J284</f>
        <v>0</v>
      </c>
      <c r="L100" s="100"/>
    </row>
    <row r="101" spans="2:12" s="9" customFormat="1" ht="19.899999999999999" customHeight="1" x14ac:dyDescent="0.2">
      <c r="B101" s="100"/>
      <c r="D101" s="101" t="s">
        <v>87</v>
      </c>
      <c r="E101" s="102"/>
      <c r="F101" s="102"/>
      <c r="G101" s="102"/>
      <c r="H101" s="102"/>
      <c r="I101" s="102"/>
      <c r="J101" s="103">
        <f>J361</f>
        <v>0</v>
      </c>
      <c r="L101" s="100"/>
    </row>
    <row r="102" spans="2:12" s="9" customFormat="1" ht="19.899999999999999" customHeight="1" x14ac:dyDescent="0.2">
      <c r="B102" s="100"/>
      <c r="D102" s="101" t="s">
        <v>88</v>
      </c>
      <c r="E102" s="102"/>
      <c r="F102" s="102"/>
      <c r="G102" s="102"/>
      <c r="H102" s="102"/>
      <c r="I102" s="102"/>
      <c r="J102" s="103">
        <f>J415</f>
        <v>0</v>
      </c>
      <c r="L102" s="100"/>
    </row>
    <row r="103" spans="2:12" s="9" customFormat="1" ht="19.899999999999999" customHeight="1" x14ac:dyDescent="0.2">
      <c r="B103" s="100"/>
      <c r="D103" s="101" t="s">
        <v>89</v>
      </c>
      <c r="E103" s="102"/>
      <c r="F103" s="102"/>
      <c r="G103" s="102"/>
      <c r="H103" s="102"/>
      <c r="I103" s="102"/>
      <c r="J103" s="103">
        <f>J432</f>
        <v>0</v>
      </c>
      <c r="L103" s="100"/>
    </row>
    <row r="104" spans="2:12" s="8" customFormat="1" ht="24.95" customHeight="1" x14ac:dyDescent="0.2">
      <c r="B104" s="96"/>
      <c r="D104" s="97" t="s">
        <v>90</v>
      </c>
      <c r="E104" s="98"/>
      <c r="F104" s="98"/>
      <c r="G104" s="98"/>
      <c r="H104" s="98"/>
      <c r="I104" s="98"/>
      <c r="J104" s="99">
        <f>J434</f>
        <v>0</v>
      </c>
      <c r="L104" s="96"/>
    </row>
    <row r="105" spans="2:12" s="9" customFormat="1" ht="19.899999999999999" customHeight="1" x14ac:dyDescent="0.2">
      <c r="B105" s="100"/>
      <c r="D105" s="101" t="s">
        <v>91</v>
      </c>
      <c r="E105" s="102"/>
      <c r="F105" s="102"/>
      <c r="G105" s="102"/>
      <c r="H105" s="102"/>
      <c r="I105" s="102"/>
      <c r="J105" s="103">
        <f>J435</f>
        <v>0</v>
      </c>
      <c r="L105" s="100"/>
    </row>
    <row r="106" spans="2:12" s="9" customFormat="1" ht="19.899999999999999" customHeight="1" x14ac:dyDescent="0.2">
      <c r="B106" s="100"/>
      <c r="D106" s="101" t="s">
        <v>92</v>
      </c>
      <c r="E106" s="102"/>
      <c r="F106" s="102"/>
      <c r="G106" s="102"/>
      <c r="H106" s="102"/>
      <c r="I106" s="102"/>
      <c r="J106" s="103">
        <f>J481</f>
        <v>0</v>
      </c>
      <c r="L106" s="100"/>
    </row>
    <row r="107" spans="2:12" s="9" customFormat="1" ht="19.899999999999999" customHeight="1" x14ac:dyDescent="0.2">
      <c r="B107" s="100"/>
      <c r="D107" s="101" t="s">
        <v>93</v>
      </c>
      <c r="E107" s="102"/>
      <c r="F107" s="102"/>
      <c r="G107" s="102"/>
      <c r="H107" s="102"/>
      <c r="I107" s="102"/>
      <c r="J107" s="103">
        <f>J522</f>
        <v>0</v>
      </c>
      <c r="L107" s="100"/>
    </row>
    <row r="108" spans="2:12" s="9" customFormat="1" ht="19.899999999999999" customHeight="1" x14ac:dyDescent="0.2">
      <c r="B108" s="100"/>
      <c r="D108" s="101" t="s">
        <v>94</v>
      </c>
      <c r="E108" s="102"/>
      <c r="F108" s="102"/>
      <c r="G108" s="102"/>
      <c r="H108" s="102"/>
      <c r="I108" s="102"/>
      <c r="J108" s="103">
        <f>J543</f>
        <v>0</v>
      </c>
      <c r="L108" s="100"/>
    </row>
    <row r="109" spans="2:12" s="9" customFormat="1" ht="19.899999999999999" customHeight="1" x14ac:dyDescent="0.2">
      <c r="B109" s="100"/>
      <c r="D109" s="101" t="s">
        <v>95</v>
      </c>
      <c r="E109" s="102"/>
      <c r="F109" s="102"/>
      <c r="G109" s="102"/>
      <c r="H109" s="102"/>
      <c r="I109" s="102"/>
      <c r="J109" s="103">
        <f>J554</f>
        <v>0</v>
      </c>
      <c r="L109" s="100"/>
    </row>
    <row r="110" spans="2:12" s="9" customFormat="1" ht="19.899999999999999" customHeight="1" x14ac:dyDescent="0.2">
      <c r="B110" s="100"/>
      <c r="D110" s="101" t="s">
        <v>96</v>
      </c>
      <c r="E110" s="102"/>
      <c r="F110" s="102"/>
      <c r="G110" s="102"/>
      <c r="H110" s="102"/>
      <c r="I110" s="102"/>
      <c r="J110" s="103">
        <f>J559</f>
        <v>0</v>
      </c>
      <c r="L110" s="100"/>
    </row>
    <row r="111" spans="2:12" s="9" customFormat="1" ht="19.899999999999999" customHeight="1" x14ac:dyDescent="0.2">
      <c r="B111" s="100"/>
      <c r="D111" s="101" t="s">
        <v>97</v>
      </c>
      <c r="E111" s="102"/>
      <c r="F111" s="102"/>
      <c r="G111" s="102"/>
      <c r="H111" s="102"/>
      <c r="I111" s="102"/>
      <c r="J111" s="103">
        <f>J564</f>
        <v>0</v>
      </c>
      <c r="L111" s="100"/>
    </row>
    <row r="112" spans="2:12" s="9" customFormat="1" ht="19.899999999999999" customHeight="1" x14ac:dyDescent="0.2">
      <c r="B112" s="100"/>
      <c r="D112" s="101" t="s">
        <v>98</v>
      </c>
      <c r="E112" s="102"/>
      <c r="F112" s="102"/>
      <c r="G112" s="102"/>
      <c r="H112" s="102"/>
      <c r="I112" s="102"/>
      <c r="J112" s="103">
        <f>J588</f>
        <v>0</v>
      </c>
      <c r="L112" s="100"/>
    </row>
    <row r="113" spans="2:12" s="9" customFormat="1" ht="19.899999999999999" customHeight="1" x14ac:dyDescent="0.2">
      <c r="B113" s="100"/>
      <c r="D113" s="101" t="s">
        <v>99</v>
      </c>
      <c r="E113" s="102"/>
      <c r="F113" s="102"/>
      <c r="G113" s="102"/>
      <c r="H113" s="102"/>
      <c r="I113" s="102"/>
      <c r="J113" s="103">
        <f>J615</f>
        <v>0</v>
      </c>
      <c r="L113" s="100"/>
    </row>
    <row r="114" spans="2:12" s="9" customFormat="1" ht="19.899999999999999" customHeight="1" x14ac:dyDescent="0.2">
      <c r="B114" s="100"/>
      <c r="D114" s="101" t="s">
        <v>100</v>
      </c>
      <c r="E114" s="102"/>
      <c r="F114" s="102"/>
      <c r="G114" s="102"/>
      <c r="H114" s="102"/>
      <c r="I114" s="102"/>
      <c r="J114" s="103">
        <f>J618</f>
        <v>0</v>
      </c>
      <c r="L114" s="100"/>
    </row>
    <row r="115" spans="2:12" s="9" customFormat="1" ht="19.899999999999999" customHeight="1" x14ac:dyDescent="0.2">
      <c r="B115" s="100"/>
      <c r="D115" s="101" t="s">
        <v>101</v>
      </c>
      <c r="E115" s="102"/>
      <c r="F115" s="102"/>
      <c r="G115" s="102"/>
      <c r="H115" s="102"/>
      <c r="I115" s="102"/>
      <c r="J115" s="103">
        <f>J629</f>
        <v>0</v>
      </c>
      <c r="L115" s="100"/>
    </row>
    <row r="116" spans="2:12" s="9" customFormat="1" ht="19.899999999999999" customHeight="1" x14ac:dyDescent="0.2">
      <c r="B116" s="100"/>
      <c r="D116" s="101" t="s">
        <v>102</v>
      </c>
      <c r="E116" s="102"/>
      <c r="F116" s="102"/>
      <c r="G116" s="102"/>
      <c r="H116" s="102"/>
      <c r="I116" s="102"/>
      <c r="J116" s="103">
        <f>J652</f>
        <v>0</v>
      </c>
      <c r="L116" s="100"/>
    </row>
    <row r="117" spans="2:12" s="1" customFormat="1" ht="21.75" customHeight="1" x14ac:dyDescent="0.2">
      <c r="B117" s="30"/>
      <c r="L117" s="30"/>
    </row>
    <row r="118" spans="2:12" s="1" customFormat="1" ht="6.95" customHeight="1" x14ac:dyDescent="0.2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30"/>
    </row>
    <row r="122" spans="2:12" s="1" customFormat="1" ht="6.95" customHeight="1" x14ac:dyDescent="0.2"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30"/>
    </row>
    <row r="123" spans="2:12" s="1" customFormat="1" ht="24.95" customHeight="1" x14ac:dyDescent="0.2">
      <c r="B123" s="30"/>
      <c r="C123" s="19" t="s">
        <v>103</v>
      </c>
      <c r="L123" s="30"/>
    </row>
    <row r="124" spans="2:12" s="1" customFormat="1" ht="6.95" customHeight="1" x14ac:dyDescent="0.2">
      <c r="B124" s="30"/>
      <c r="L124" s="30"/>
    </row>
    <row r="125" spans="2:12" s="1" customFormat="1" ht="12" customHeight="1" x14ac:dyDescent="0.2">
      <c r="B125" s="30"/>
      <c r="C125" s="25" t="s">
        <v>15</v>
      </c>
      <c r="L125" s="30"/>
    </row>
    <row r="126" spans="2:12" s="1" customFormat="1" ht="16.5" customHeight="1" x14ac:dyDescent="0.2">
      <c r="B126" s="30"/>
      <c r="E126" s="208" t="str">
        <f>E7</f>
        <v>STAVEBNÍ ÚPRAVY – ÚSPORY VODY VE SPOLEČNOSTI BEPOF, SPOL. S R.O.</v>
      </c>
      <c r="F126" s="199"/>
      <c r="G126" s="199"/>
      <c r="H126" s="199"/>
      <c r="L126" s="30"/>
    </row>
    <row r="127" spans="2:12" s="1" customFormat="1" ht="6.95" customHeight="1" x14ac:dyDescent="0.2">
      <c r="B127" s="30"/>
      <c r="L127" s="30"/>
    </row>
    <row r="128" spans="2:12" s="1" customFormat="1" ht="12" customHeight="1" x14ac:dyDescent="0.2">
      <c r="B128" s="30"/>
      <c r="C128" s="25" t="s">
        <v>17</v>
      </c>
      <c r="F128" s="23" t="str">
        <f>F10</f>
        <v xml:space="preserve"> p.č. 522/1, 3134/1 , k. ú. Hranice u Aše [647641]</v>
      </c>
      <c r="I128" s="25" t="s">
        <v>18</v>
      </c>
      <c r="J128" s="50" t="str">
        <f>IF(J10="","",J10)</f>
        <v>Vyplň údaj</v>
      </c>
      <c r="L128" s="30"/>
    </row>
    <row r="129" spans="2:65" s="1" customFormat="1" ht="6.95" customHeight="1" x14ac:dyDescent="0.2">
      <c r="B129" s="30"/>
      <c r="L129" s="30"/>
    </row>
    <row r="130" spans="2:65" s="1" customFormat="1" ht="15.2" customHeight="1" x14ac:dyDescent="0.2">
      <c r="B130" s="30"/>
      <c r="C130" s="25" t="s">
        <v>19</v>
      </c>
      <c r="F130" s="23" t="str">
        <f>E13</f>
        <v xml:space="preserve">  BEPOF spol. s r.o., Zahradní 492, 35124 Hranice </v>
      </c>
      <c r="I130" s="25" t="s">
        <v>24</v>
      </c>
      <c r="J130" s="28" t="str">
        <f>E19</f>
        <v xml:space="preserve"> Ing. Jan Džugan</v>
      </c>
      <c r="L130" s="30"/>
    </row>
    <row r="131" spans="2:65" s="1" customFormat="1" ht="15.2" customHeight="1" x14ac:dyDescent="0.2">
      <c r="B131" s="30"/>
      <c r="C131" s="25" t="s">
        <v>22</v>
      </c>
      <c r="F131" s="23" t="str">
        <f>IF(E16="","",E16)</f>
        <v>Vyplň údaj</v>
      </c>
      <c r="I131" s="25" t="s">
        <v>25</v>
      </c>
      <c r="J131" s="28" t="str">
        <f>E22</f>
        <v/>
      </c>
      <c r="L131" s="30"/>
    </row>
    <row r="132" spans="2:65" s="1" customFormat="1" ht="10.35" customHeight="1" x14ac:dyDescent="0.2">
      <c r="B132" s="30"/>
      <c r="L132" s="30"/>
    </row>
    <row r="133" spans="2:65" s="10" customFormat="1" ht="29.25" customHeight="1" x14ac:dyDescent="0.2">
      <c r="B133" s="104"/>
      <c r="C133" s="105" t="s">
        <v>104</v>
      </c>
      <c r="D133" s="106" t="s">
        <v>52</v>
      </c>
      <c r="E133" s="106" t="s">
        <v>48</v>
      </c>
      <c r="F133" s="106" t="s">
        <v>49</v>
      </c>
      <c r="G133" s="106" t="s">
        <v>105</v>
      </c>
      <c r="H133" s="106" t="s">
        <v>106</v>
      </c>
      <c r="I133" s="106" t="s">
        <v>107</v>
      </c>
      <c r="J133" s="107" t="s">
        <v>78</v>
      </c>
      <c r="K133" s="108" t="s">
        <v>108</v>
      </c>
      <c r="L133" s="104"/>
      <c r="M133" s="57" t="s">
        <v>1</v>
      </c>
      <c r="N133" s="58" t="s">
        <v>31</v>
      </c>
      <c r="O133" s="58" t="s">
        <v>109</v>
      </c>
      <c r="P133" s="58" t="s">
        <v>110</v>
      </c>
      <c r="Q133" s="58" t="s">
        <v>111</v>
      </c>
      <c r="R133" s="58" t="s">
        <v>112</v>
      </c>
      <c r="S133" s="58" t="s">
        <v>113</v>
      </c>
      <c r="T133" s="59" t="s">
        <v>114</v>
      </c>
    </row>
    <row r="134" spans="2:65" s="1" customFormat="1" ht="22.9" customHeight="1" x14ac:dyDescent="0.25">
      <c r="B134" s="30"/>
      <c r="C134" s="62" t="s">
        <v>115</v>
      </c>
      <c r="J134" s="109">
        <f>BK134</f>
        <v>0</v>
      </c>
      <c r="L134" s="30"/>
      <c r="M134" s="60"/>
      <c r="N134" s="51"/>
      <c r="O134" s="51"/>
      <c r="P134" s="110">
        <f>P135+P434</f>
        <v>0</v>
      </c>
      <c r="Q134" s="51"/>
      <c r="R134" s="110">
        <f>R135+R434</f>
        <v>594.22523320324058</v>
      </c>
      <c r="S134" s="51"/>
      <c r="T134" s="111">
        <f>T135+T434</f>
        <v>299.86748345000007</v>
      </c>
      <c r="AT134" s="15" t="s">
        <v>66</v>
      </c>
      <c r="AU134" s="15" t="s">
        <v>80</v>
      </c>
      <c r="BK134" s="112">
        <f>BK135+BK434</f>
        <v>0</v>
      </c>
    </row>
    <row r="135" spans="2:65" s="11" customFormat="1" ht="25.9" customHeight="1" x14ac:dyDescent="0.2">
      <c r="B135" s="113"/>
      <c r="D135" s="114" t="s">
        <v>66</v>
      </c>
      <c r="E135" s="115" t="s">
        <v>116</v>
      </c>
      <c r="F135" s="115" t="s">
        <v>117</v>
      </c>
      <c r="I135" s="116"/>
      <c r="J135" s="117">
        <f>BK135</f>
        <v>0</v>
      </c>
      <c r="L135" s="113"/>
      <c r="M135" s="118"/>
      <c r="P135" s="119">
        <f>P136+P161+P174+P202+P284+P361+P415+P432</f>
        <v>0</v>
      </c>
      <c r="R135" s="119">
        <f>R136+R161+R174+R202+R284+R361+R415+R432</f>
        <v>586.54246118409856</v>
      </c>
      <c r="T135" s="120">
        <f>T136+T161+T174+T202+T284+T361+T415+T432</f>
        <v>284.89431600000006</v>
      </c>
      <c r="AR135" s="114" t="s">
        <v>72</v>
      </c>
      <c r="AT135" s="121" t="s">
        <v>66</v>
      </c>
      <c r="AU135" s="121" t="s">
        <v>67</v>
      </c>
      <c r="AY135" s="114" t="s">
        <v>118</v>
      </c>
      <c r="BK135" s="122">
        <f>BK136+BK161+BK174+BK202+BK284+BK361+BK415+BK432</f>
        <v>0</v>
      </c>
    </row>
    <row r="136" spans="2:65" s="11" customFormat="1" ht="22.9" customHeight="1" x14ac:dyDescent="0.2">
      <c r="B136" s="113"/>
      <c r="D136" s="114" t="s">
        <v>66</v>
      </c>
      <c r="E136" s="123" t="s">
        <v>72</v>
      </c>
      <c r="F136" s="123" t="s">
        <v>119</v>
      </c>
      <c r="I136" s="116"/>
      <c r="J136" s="124">
        <f>BK136</f>
        <v>0</v>
      </c>
      <c r="L136" s="113"/>
      <c r="M136" s="118"/>
      <c r="P136" s="119">
        <f>SUM(P137:P160)</f>
        <v>0</v>
      </c>
      <c r="R136" s="119">
        <f>SUM(R137:R160)</f>
        <v>0</v>
      </c>
      <c r="T136" s="120">
        <f>SUM(T137:T160)</f>
        <v>0</v>
      </c>
      <c r="AR136" s="114" t="s">
        <v>72</v>
      </c>
      <c r="AT136" s="121" t="s">
        <v>66</v>
      </c>
      <c r="AU136" s="121" t="s">
        <v>72</v>
      </c>
      <c r="AY136" s="114" t="s">
        <v>118</v>
      </c>
      <c r="BK136" s="122">
        <f>SUM(BK137:BK160)</f>
        <v>0</v>
      </c>
    </row>
    <row r="137" spans="2:65" s="1" customFormat="1" ht="16.5" customHeight="1" x14ac:dyDescent="0.2">
      <c r="B137" s="30"/>
      <c r="C137" s="125" t="s">
        <v>120</v>
      </c>
      <c r="D137" s="125" t="s">
        <v>121</v>
      </c>
      <c r="E137" s="126" t="s">
        <v>122</v>
      </c>
      <c r="F137" s="127" t="s">
        <v>123</v>
      </c>
      <c r="G137" s="128" t="s">
        <v>124</v>
      </c>
      <c r="H137" s="129">
        <v>3</v>
      </c>
      <c r="I137" s="130"/>
      <c r="J137" s="131">
        <f>ROUND(I137*H137,2)</f>
        <v>0</v>
      </c>
      <c r="K137" s="132"/>
      <c r="L137" s="30"/>
      <c r="M137" s="133" t="s">
        <v>1</v>
      </c>
      <c r="N137" s="134" t="s">
        <v>32</v>
      </c>
      <c r="P137" s="135">
        <f>O137*H137</f>
        <v>0</v>
      </c>
      <c r="Q137" s="135">
        <v>0</v>
      </c>
      <c r="R137" s="135">
        <f>Q137*H137</f>
        <v>0</v>
      </c>
      <c r="S137" s="135">
        <v>0</v>
      </c>
      <c r="T137" s="136">
        <f>S137*H137</f>
        <v>0</v>
      </c>
      <c r="AR137" s="137" t="s">
        <v>125</v>
      </c>
      <c r="AT137" s="137" t="s">
        <v>121</v>
      </c>
      <c r="AU137" s="137" t="s">
        <v>74</v>
      </c>
      <c r="AY137" s="15" t="s">
        <v>118</v>
      </c>
      <c r="BE137" s="138">
        <f>IF(N137="základní",J137,0)</f>
        <v>0</v>
      </c>
      <c r="BF137" s="138">
        <f>IF(N137="snížená",J137,0)</f>
        <v>0</v>
      </c>
      <c r="BG137" s="138">
        <f>IF(N137="zákl. přenesená",J137,0)</f>
        <v>0</v>
      </c>
      <c r="BH137" s="138">
        <f>IF(N137="sníž. přenesená",J137,0)</f>
        <v>0</v>
      </c>
      <c r="BI137" s="138">
        <f>IF(N137="nulová",J137,0)</f>
        <v>0</v>
      </c>
      <c r="BJ137" s="15" t="s">
        <v>72</v>
      </c>
      <c r="BK137" s="138">
        <f>ROUND(I137*H137,2)</f>
        <v>0</v>
      </c>
      <c r="BL137" s="15" t="s">
        <v>125</v>
      </c>
      <c r="BM137" s="137" t="s">
        <v>126</v>
      </c>
    </row>
    <row r="138" spans="2:65" s="1" customFormat="1" ht="44.25" customHeight="1" x14ac:dyDescent="0.2">
      <c r="B138" s="30"/>
      <c r="C138" s="125" t="s">
        <v>127</v>
      </c>
      <c r="D138" s="125" t="s">
        <v>121</v>
      </c>
      <c r="E138" s="126" t="s">
        <v>128</v>
      </c>
      <c r="F138" s="127" t="s">
        <v>129</v>
      </c>
      <c r="G138" s="128" t="s">
        <v>130</v>
      </c>
      <c r="H138" s="129">
        <v>33.863</v>
      </c>
      <c r="I138" s="130"/>
      <c r="J138" s="131">
        <f>ROUND(I138*H138,2)</f>
        <v>0</v>
      </c>
      <c r="K138" s="132"/>
      <c r="L138" s="30"/>
      <c r="M138" s="133" t="s">
        <v>1</v>
      </c>
      <c r="N138" s="134" t="s">
        <v>32</v>
      </c>
      <c r="P138" s="135">
        <f>O138*H138</f>
        <v>0</v>
      </c>
      <c r="Q138" s="135">
        <v>0</v>
      </c>
      <c r="R138" s="135">
        <f>Q138*H138</f>
        <v>0</v>
      </c>
      <c r="S138" s="135">
        <v>0</v>
      </c>
      <c r="T138" s="136">
        <f>S138*H138</f>
        <v>0</v>
      </c>
      <c r="AR138" s="137" t="s">
        <v>125</v>
      </c>
      <c r="AT138" s="137" t="s">
        <v>121</v>
      </c>
      <c r="AU138" s="137" t="s">
        <v>74</v>
      </c>
      <c r="AY138" s="15" t="s">
        <v>118</v>
      </c>
      <c r="BE138" s="138">
        <f>IF(N138="základní",J138,0)</f>
        <v>0</v>
      </c>
      <c r="BF138" s="138">
        <f>IF(N138="snížená",J138,0)</f>
        <v>0</v>
      </c>
      <c r="BG138" s="138">
        <f>IF(N138="zákl. přenesená",J138,0)</f>
        <v>0</v>
      </c>
      <c r="BH138" s="138">
        <f>IF(N138="sníž. přenesená",J138,0)</f>
        <v>0</v>
      </c>
      <c r="BI138" s="138">
        <f>IF(N138="nulová",J138,0)</f>
        <v>0</v>
      </c>
      <c r="BJ138" s="15" t="s">
        <v>72</v>
      </c>
      <c r="BK138" s="138">
        <f>ROUND(I138*H138,2)</f>
        <v>0</v>
      </c>
      <c r="BL138" s="15" t="s">
        <v>125</v>
      </c>
      <c r="BM138" s="137" t="s">
        <v>131</v>
      </c>
    </row>
    <row r="139" spans="2:65" s="12" customFormat="1" x14ac:dyDescent="0.2">
      <c r="B139" s="139"/>
      <c r="D139" s="140" t="s">
        <v>132</v>
      </c>
      <c r="E139" s="141" t="s">
        <v>1</v>
      </c>
      <c r="F139" s="142" t="s">
        <v>133</v>
      </c>
      <c r="H139" s="143">
        <v>33.862499999999997</v>
      </c>
      <c r="I139" s="144"/>
      <c r="L139" s="139"/>
      <c r="M139" s="145"/>
      <c r="T139" s="146"/>
      <c r="AT139" s="141" t="s">
        <v>132</v>
      </c>
      <c r="AU139" s="141" t="s">
        <v>74</v>
      </c>
      <c r="AV139" s="12" t="s">
        <v>74</v>
      </c>
      <c r="AW139" s="12" t="s">
        <v>134</v>
      </c>
      <c r="AX139" s="12" t="s">
        <v>72</v>
      </c>
      <c r="AY139" s="141" t="s">
        <v>118</v>
      </c>
    </row>
    <row r="140" spans="2:65" s="1" customFormat="1" ht="44.25" customHeight="1" x14ac:dyDescent="0.2">
      <c r="B140" s="30"/>
      <c r="C140" s="125" t="s">
        <v>135</v>
      </c>
      <c r="D140" s="125" t="s">
        <v>121</v>
      </c>
      <c r="E140" s="126" t="s">
        <v>136</v>
      </c>
      <c r="F140" s="127" t="s">
        <v>137</v>
      </c>
      <c r="G140" s="128" t="s">
        <v>130</v>
      </c>
      <c r="H140" s="129">
        <v>23.16</v>
      </c>
      <c r="I140" s="130"/>
      <c r="J140" s="131">
        <f>ROUND(I140*H140,2)</f>
        <v>0</v>
      </c>
      <c r="K140" s="132"/>
      <c r="L140" s="30"/>
      <c r="M140" s="133" t="s">
        <v>1</v>
      </c>
      <c r="N140" s="134" t="s">
        <v>32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AR140" s="137" t="s">
        <v>125</v>
      </c>
      <c r="AT140" s="137" t="s">
        <v>121</v>
      </c>
      <c r="AU140" s="137" t="s">
        <v>74</v>
      </c>
      <c r="AY140" s="15" t="s">
        <v>118</v>
      </c>
      <c r="BE140" s="138">
        <f>IF(N140="základní",J140,0)</f>
        <v>0</v>
      </c>
      <c r="BF140" s="138">
        <f>IF(N140="snížená",J140,0)</f>
        <v>0</v>
      </c>
      <c r="BG140" s="138">
        <f>IF(N140="zákl. přenesená",J140,0)</f>
        <v>0</v>
      </c>
      <c r="BH140" s="138">
        <f>IF(N140="sníž. přenesená",J140,0)</f>
        <v>0</v>
      </c>
      <c r="BI140" s="138">
        <f>IF(N140="nulová",J140,0)</f>
        <v>0</v>
      </c>
      <c r="BJ140" s="15" t="s">
        <v>72</v>
      </c>
      <c r="BK140" s="138">
        <f>ROUND(I140*H140,2)</f>
        <v>0</v>
      </c>
      <c r="BL140" s="15" t="s">
        <v>125</v>
      </c>
      <c r="BM140" s="137" t="s">
        <v>138</v>
      </c>
    </row>
    <row r="141" spans="2:65" s="12" customFormat="1" x14ac:dyDescent="0.2">
      <c r="B141" s="139"/>
      <c r="D141" s="140" t="s">
        <v>132</v>
      </c>
      <c r="E141" s="141" t="s">
        <v>1</v>
      </c>
      <c r="F141" s="142" t="s">
        <v>139</v>
      </c>
      <c r="H141" s="143">
        <v>23.16</v>
      </c>
      <c r="I141" s="144"/>
      <c r="L141" s="139"/>
      <c r="M141" s="145"/>
      <c r="T141" s="146"/>
      <c r="AT141" s="141" t="s">
        <v>132</v>
      </c>
      <c r="AU141" s="141" t="s">
        <v>74</v>
      </c>
      <c r="AV141" s="12" t="s">
        <v>74</v>
      </c>
      <c r="AW141" s="12" t="s">
        <v>134</v>
      </c>
      <c r="AX141" s="12" t="s">
        <v>72</v>
      </c>
      <c r="AY141" s="141" t="s">
        <v>118</v>
      </c>
    </row>
    <row r="142" spans="2:65" s="1" customFormat="1" ht="24.2" customHeight="1" x14ac:dyDescent="0.2">
      <c r="B142" s="30"/>
      <c r="C142" s="125" t="s">
        <v>140</v>
      </c>
      <c r="D142" s="125" t="s">
        <v>121</v>
      </c>
      <c r="E142" s="126" t="s">
        <v>141</v>
      </c>
      <c r="F142" s="127" t="s">
        <v>142</v>
      </c>
      <c r="G142" s="128" t="s">
        <v>130</v>
      </c>
      <c r="H142" s="129">
        <v>34.816000000000003</v>
      </c>
      <c r="I142" s="130"/>
      <c r="J142" s="131">
        <f>ROUND(I142*H142,2)</f>
        <v>0</v>
      </c>
      <c r="K142" s="132"/>
      <c r="L142" s="30"/>
      <c r="M142" s="133" t="s">
        <v>1</v>
      </c>
      <c r="N142" s="134" t="s">
        <v>32</v>
      </c>
      <c r="P142" s="135">
        <f>O142*H142</f>
        <v>0</v>
      </c>
      <c r="Q142" s="135">
        <v>0</v>
      </c>
      <c r="R142" s="135">
        <f>Q142*H142</f>
        <v>0</v>
      </c>
      <c r="S142" s="135">
        <v>0</v>
      </c>
      <c r="T142" s="136">
        <f>S142*H142</f>
        <v>0</v>
      </c>
      <c r="AR142" s="137" t="s">
        <v>125</v>
      </c>
      <c r="AT142" s="137" t="s">
        <v>121</v>
      </c>
      <c r="AU142" s="137" t="s">
        <v>74</v>
      </c>
      <c r="AY142" s="15" t="s">
        <v>118</v>
      </c>
      <c r="BE142" s="138">
        <f>IF(N142="základní",J142,0)</f>
        <v>0</v>
      </c>
      <c r="BF142" s="138">
        <f>IF(N142="snížená",J142,0)</f>
        <v>0</v>
      </c>
      <c r="BG142" s="138">
        <f>IF(N142="zákl. přenesená",J142,0)</f>
        <v>0</v>
      </c>
      <c r="BH142" s="138">
        <f>IF(N142="sníž. přenesená",J142,0)</f>
        <v>0</v>
      </c>
      <c r="BI142" s="138">
        <f>IF(N142="nulová",J142,0)</f>
        <v>0</v>
      </c>
      <c r="BJ142" s="15" t="s">
        <v>72</v>
      </c>
      <c r="BK142" s="138">
        <f>ROUND(I142*H142,2)</f>
        <v>0</v>
      </c>
      <c r="BL142" s="15" t="s">
        <v>125</v>
      </c>
      <c r="BM142" s="137" t="s">
        <v>143</v>
      </c>
    </row>
    <row r="143" spans="2:65" s="12" customFormat="1" ht="22.5" x14ac:dyDescent="0.2">
      <c r="B143" s="139"/>
      <c r="D143" s="140" t="s">
        <v>132</v>
      </c>
      <c r="E143" s="141" t="s">
        <v>1</v>
      </c>
      <c r="F143" s="142" t="s">
        <v>144</v>
      </c>
      <c r="H143" s="143">
        <v>34.816000000000003</v>
      </c>
      <c r="I143" s="144"/>
      <c r="L143" s="139"/>
      <c r="M143" s="145"/>
      <c r="T143" s="146"/>
      <c r="AT143" s="141" t="s">
        <v>132</v>
      </c>
      <c r="AU143" s="141" t="s">
        <v>74</v>
      </c>
      <c r="AV143" s="12" t="s">
        <v>74</v>
      </c>
      <c r="AW143" s="12" t="s">
        <v>134</v>
      </c>
      <c r="AX143" s="12" t="s">
        <v>72</v>
      </c>
      <c r="AY143" s="141" t="s">
        <v>118</v>
      </c>
    </row>
    <row r="144" spans="2:65" s="1" customFormat="1" ht="62.65" customHeight="1" x14ac:dyDescent="0.2">
      <c r="B144" s="30"/>
      <c r="C144" s="125" t="s">
        <v>145</v>
      </c>
      <c r="D144" s="125" t="s">
        <v>121</v>
      </c>
      <c r="E144" s="126" t="s">
        <v>146</v>
      </c>
      <c r="F144" s="127" t="s">
        <v>147</v>
      </c>
      <c r="G144" s="128" t="s">
        <v>130</v>
      </c>
      <c r="H144" s="129">
        <v>91.838999999999999</v>
      </c>
      <c r="I144" s="130"/>
      <c r="J144" s="131">
        <f>ROUND(I144*H144,2)</f>
        <v>0</v>
      </c>
      <c r="K144" s="132"/>
      <c r="L144" s="30"/>
      <c r="M144" s="133" t="s">
        <v>1</v>
      </c>
      <c r="N144" s="134" t="s">
        <v>32</v>
      </c>
      <c r="P144" s="135">
        <f>O144*H144</f>
        <v>0</v>
      </c>
      <c r="Q144" s="135">
        <v>0</v>
      </c>
      <c r="R144" s="135">
        <f>Q144*H144</f>
        <v>0</v>
      </c>
      <c r="S144" s="135">
        <v>0</v>
      </c>
      <c r="T144" s="136">
        <f>S144*H144</f>
        <v>0</v>
      </c>
      <c r="AR144" s="137" t="s">
        <v>125</v>
      </c>
      <c r="AT144" s="137" t="s">
        <v>121</v>
      </c>
      <c r="AU144" s="137" t="s">
        <v>74</v>
      </c>
      <c r="AY144" s="15" t="s">
        <v>118</v>
      </c>
      <c r="BE144" s="138">
        <f>IF(N144="základní",J144,0)</f>
        <v>0</v>
      </c>
      <c r="BF144" s="138">
        <f>IF(N144="snížená",J144,0)</f>
        <v>0</v>
      </c>
      <c r="BG144" s="138">
        <f>IF(N144="zákl. přenesená",J144,0)</f>
        <v>0</v>
      </c>
      <c r="BH144" s="138">
        <f>IF(N144="sníž. přenesená",J144,0)</f>
        <v>0</v>
      </c>
      <c r="BI144" s="138">
        <f>IF(N144="nulová",J144,0)</f>
        <v>0</v>
      </c>
      <c r="BJ144" s="15" t="s">
        <v>72</v>
      </c>
      <c r="BK144" s="138">
        <f>ROUND(I144*H144,2)</f>
        <v>0</v>
      </c>
      <c r="BL144" s="15" t="s">
        <v>125</v>
      </c>
      <c r="BM144" s="137" t="s">
        <v>148</v>
      </c>
    </row>
    <row r="145" spans="2:65" s="12" customFormat="1" ht="22.5" x14ac:dyDescent="0.2">
      <c r="B145" s="139"/>
      <c r="D145" s="140" t="s">
        <v>132</v>
      </c>
      <c r="E145" s="141" t="s">
        <v>1</v>
      </c>
      <c r="F145" s="142" t="s">
        <v>144</v>
      </c>
      <c r="H145" s="143">
        <v>34.816000000000003</v>
      </c>
      <c r="I145" s="144"/>
      <c r="L145" s="139"/>
      <c r="M145" s="145"/>
      <c r="T145" s="146"/>
      <c r="AT145" s="141" t="s">
        <v>132</v>
      </c>
      <c r="AU145" s="141" t="s">
        <v>74</v>
      </c>
      <c r="AV145" s="12" t="s">
        <v>74</v>
      </c>
      <c r="AW145" s="12" t="s">
        <v>134</v>
      </c>
      <c r="AX145" s="12" t="s">
        <v>67</v>
      </c>
      <c r="AY145" s="141" t="s">
        <v>118</v>
      </c>
    </row>
    <row r="146" spans="2:65" s="12" customFormat="1" x14ac:dyDescent="0.2">
      <c r="B146" s="139"/>
      <c r="D146" s="140" t="s">
        <v>132</v>
      </c>
      <c r="E146" s="141" t="s">
        <v>1</v>
      </c>
      <c r="F146" s="142" t="s">
        <v>133</v>
      </c>
      <c r="H146" s="143">
        <v>33.862499999999997</v>
      </c>
      <c r="I146" s="144"/>
      <c r="L146" s="139"/>
      <c r="M146" s="145"/>
      <c r="T146" s="146"/>
      <c r="AT146" s="141" t="s">
        <v>132</v>
      </c>
      <c r="AU146" s="141" t="s">
        <v>74</v>
      </c>
      <c r="AV146" s="12" t="s">
        <v>74</v>
      </c>
      <c r="AW146" s="12" t="s">
        <v>134</v>
      </c>
      <c r="AX146" s="12" t="s">
        <v>67</v>
      </c>
      <c r="AY146" s="141" t="s">
        <v>118</v>
      </c>
    </row>
    <row r="147" spans="2:65" s="12" customFormat="1" x14ac:dyDescent="0.2">
      <c r="B147" s="139"/>
      <c r="D147" s="140" t="s">
        <v>132</v>
      </c>
      <c r="E147" s="141" t="s">
        <v>1</v>
      </c>
      <c r="F147" s="142" t="s">
        <v>139</v>
      </c>
      <c r="H147" s="143">
        <v>23.16</v>
      </c>
      <c r="I147" s="144"/>
      <c r="L147" s="139"/>
      <c r="M147" s="145"/>
      <c r="T147" s="146"/>
      <c r="AT147" s="141" t="s">
        <v>132</v>
      </c>
      <c r="AU147" s="141" t="s">
        <v>74</v>
      </c>
      <c r="AV147" s="12" t="s">
        <v>74</v>
      </c>
      <c r="AW147" s="12" t="s">
        <v>134</v>
      </c>
      <c r="AX147" s="12" t="s">
        <v>67</v>
      </c>
      <c r="AY147" s="141" t="s">
        <v>118</v>
      </c>
    </row>
    <row r="148" spans="2:65" s="13" customFormat="1" x14ac:dyDescent="0.2">
      <c r="B148" s="147"/>
      <c r="D148" s="140" t="s">
        <v>132</v>
      </c>
      <c r="E148" s="148" t="s">
        <v>1</v>
      </c>
      <c r="F148" s="149" t="s">
        <v>149</v>
      </c>
      <c r="H148" s="150">
        <v>91.838499999999996</v>
      </c>
      <c r="I148" s="151"/>
      <c r="L148" s="147"/>
      <c r="M148" s="152"/>
      <c r="T148" s="153"/>
      <c r="AT148" s="148" t="s">
        <v>132</v>
      </c>
      <c r="AU148" s="148" t="s">
        <v>74</v>
      </c>
      <c r="AV148" s="13" t="s">
        <v>125</v>
      </c>
      <c r="AW148" s="13" t="s">
        <v>134</v>
      </c>
      <c r="AX148" s="13" t="s">
        <v>72</v>
      </c>
      <c r="AY148" s="148" t="s">
        <v>118</v>
      </c>
    </row>
    <row r="149" spans="2:65" s="1" customFormat="1" ht="44.25" customHeight="1" x14ac:dyDescent="0.2">
      <c r="B149" s="30"/>
      <c r="C149" s="125" t="s">
        <v>150</v>
      </c>
      <c r="D149" s="125" t="s">
        <v>121</v>
      </c>
      <c r="E149" s="126" t="s">
        <v>151</v>
      </c>
      <c r="F149" s="127" t="s">
        <v>152</v>
      </c>
      <c r="G149" s="128" t="s">
        <v>130</v>
      </c>
      <c r="H149" s="129">
        <v>91.838999999999999</v>
      </c>
      <c r="I149" s="130"/>
      <c r="J149" s="131">
        <f>ROUND(I149*H149,2)</f>
        <v>0</v>
      </c>
      <c r="K149" s="132"/>
      <c r="L149" s="30"/>
      <c r="M149" s="133" t="s">
        <v>1</v>
      </c>
      <c r="N149" s="134" t="s">
        <v>32</v>
      </c>
      <c r="P149" s="135">
        <f>O149*H149</f>
        <v>0</v>
      </c>
      <c r="Q149" s="135">
        <v>0</v>
      </c>
      <c r="R149" s="135">
        <f>Q149*H149</f>
        <v>0</v>
      </c>
      <c r="S149" s="135">
        <v>0</v>
      </c>
      <c r="T149" s="136">
        <f>S149*H149</f>
        <v>0</v>
      </c>
      <c r="AR149" s="137" t="s">
        <v>125</v>
      </c>
      <c r="AT149" s="137" t="s">
        <v>121</v>
      </c>
      <c r="AU149" s="137" t="s">
        <v>74</v>
      </c>
      <c r="AY149" s="15" t="s">
        <v>118</v>
      </c>
      <c r="BE149" s="138">
        <f>IF(N149="základní",J149,0)</f>
        <v>0</v>
      </c>
      <c r="BF149" s="138">
        <f>IF(N149="snížená",J149,0)</f>
        <v>0</v>
      </c>
      <c r="BG149" s="138">
        <f>IF(N149="zákl. přenesená",J149,0)</f>
        <v>0</v>
      </c>
      <c r="BH149" s="138">
        <f>IF(N149="sníž. přenesená",J149,0)</f>
        <v>0</v>
      </c>
      <c r="BI149" s="138">
        <f>IF(N149="nulová",J149,0)</f>
        <v>0</v>
      </c>
      <c r="BJ149" s="15" t="s">
        <v>72</v>
      </c>
      <c r="BK149" s="138">
        <f>ROUND(I149*H149,2)</f>
        <v>0</v>
      </c>
      <c r="BL149" s="15" t="s">
        <v>125</v>
      </c>
      <c r="BM149" s="137" t="s">
        <v>153</v>
      </c>
    </row>
    <row r="150" spans="2:65" s="12" customFormat="1" ht="22.5" x14ac:dyDescent="0.2">
      <c r="B150" s="139"/>
      <c r="D150" s="140" t="s">
        <v>132</v>
      </c>
      <c r="E150" s="141" t="s">
        <v>1</v>
      </c>
      <c r="F150" s="142" t="s">
        <v>144</v>
      </c>
      <c r="H150" s="143">
        <v>34.816000000000003</v>
      </c>
      <c r="I150" s="144"/>
      <c r="L150" s="139"/>
      <c r="M150" s="145"/>
      <c r="T150" s="146"/>
      <c r="AT150" s="141" t="s">
        <v>132</v>
      </c>
      <c r="AU150" s="141" t="s">
        <v>74</v>
      </c>
      <c r="AV150" s="12" t="s">
        <v>74</v>
      </c>
      <c r="AW150" s="12" t="s">
        <v>134</v>
      </c>
      <c r="AX150" s="12" t="s">
        <v>67</v>
      </c>
      <c r="AY150" s="141" t="s">
        <v>118</v>
      </c>
    </row>
    <row r="151" spans="2:65" s="12" customFormat="1" x14ac:dyDescent="0.2">
      <c r="B151" s="139"/>
      <c r="D151" s="140" t="s">
        <v>132</v>
      </c>
      <c r="E151" s="141" t="s">
        <v>1</v>
      </c>
      <c r="F151" s="142" t="s">
        <v>133</v>
      </c>
      <c r="H151" s="143">
        <v>33.862499999999997</v>
      </c>
      <c r="I151" s="144"/>
      <c r="L151" s="139"/>
      <c r="M151" s="145"/>
      <c r="T151" s="146"/>
      <c r="AT151" s="141" t="s">
        <v>132</v>
      </c>
      <c r="AU151" s="141" t="s">
        <v>74</v>
      </c>
      <c r="AV151" s="12" t="s">
        <v>74</v>
      </c>
      <c r="AW151" s="12" t="s">
        <v>134</v>
      </c>
      <c r="AX151" s="12" t="s">
        <v>67</v>
      </c>
      <c r="AY151" s="141" t="s">
        <v>118</v>
      </c>
    </row>
    <row r="152" spans="2:65" s="12" customFormat="1" x14ac:dyDescent="0.2">
      <c r="B152" s="139"/>
      <c r="D152" s="140" t="s">
        <v>132</v>
      </c>
      <c r="E152" s="141" t="s">
        <v>1</v>
      </c>
      <c r="F152" s="142" t="s">
        <v>139</v>
      </c>
      <c r="H152" s="143">
        <v>23.16</v>
      </c>
      <c r="I152" s="144"/>
      <c r="L152" s="139"/>
      <c r="M152" s="145"/>
      <c r="T152" s="146"/>
      <c r="AT152" s="141" t="s">
        <v>132</v>
      </c>
      <c r="AU152" s="141" t="s">
        <v>74</v>
      </c>
      <c r="AV152" s="12" t="s">
        <v>74</v>
      </c>
      <c r="AW152" s="12" t="s">
        <v>134</v>
      </c>
      <c r="AX152" s="12" t="s">
        <v>67</v>
      </c>
      <c r="AY152" s="141" t="s">
        <v>118</v>
      </c>
    </row>
    <row r="153" spans="2:65" s="13" customFormat="1" x14ac:dyDescent="0.2">
      <c r="B153" s="147"/>
      <c r="D153" s="140" t="s">
        <v>132</v>
      </c>
      <c r="E153" s="148" t="s">
        <v>1</v>
      </c>
      <c r="F153" s="149" t="s">
        <v>149</v>
      </c>
      <c r="H153" s="150">
        <v>91.838499999999996</v>
      </c>
      <c r="I153" s="151"/>
      <c r="L153" s="147"/>
      <c r="M153" s="152"/>
      <c r="T153" s="153"/>
      <c r="AT153" s="148" t="s">
        <v>132</v>
      </c>
      <c r="AU153" s="148" t="s">
        <v>74</v>
      </c>
      <c r="AV153" s="13" t="s">
        <v>125</v>
      </c>
      <c r="AW153" s="13" t="s">
        <v>134</v>
      </c>
      <c r="AX153" s="13" t="s">
        <v>72</v>
      </c>
      <c r="AY153" s="148" t="s">
        <v>118</v>
      </c>
    </row>
    <row r="154" spans="2:65" s="1" customFormat="1" ht="37.9" customHeight="1" x14ac:dyDescent="0.2">
      <c r="B154" s="30"/>
      <c r="C154" s="125" t="s">
        <v>154</v>
      </c>
      <c r="D154" s="125" t="s">
        <v>121</v>
      </c>
      <c r="E154" s="126" t="s">
        <v>155</v>
      </c>
      <c r="F154" s="127" t="s">
        <v>156</v>
      </c>
      <c r="G154" s="128" t="s">
        <v>130</v>
      </c>
      <c r="H154" s="129">
        <v>91.838999999999999</v>
      </c>
      <c r="I154" s="130"/>
      <c r="J154" s="131">
        <f>ROUND(I154*H154,2)</f>
        <v>0</v>
      </c>
      <c r="K154" s="132"/>
      <c r="L154" s="30"/>
      <c r="M154" s="133" t="s">
        <v>1</v>
      </c>
      <c r="N154" s="134" t="s">
        <v>32</v>
      </c>
      <c r="P154" s="135">
        <f>O154*H154</f>
        <v>0</v>
      </c>
      <c r="Q154" s="135">
        <v>0</v>
      </c>
      <c r="R154" s="135">
        <f>Q154*H154</f>
        <v>0</v>
      </c>
      <c r="S154" s="135">
        <v>0</v>
      </c>
      <c r="T154" s="136">
        <f>S154*H154</f>
        <v>0</v>
      </c>
      <c r="AR154" s="137" t="s">
        <v>125</v>
      </c>
      <c r="AT154" s="137" t="s">
        <v>121</v>
      </c>
      <c r="AU154" s="137" t="s">
        <v>74</v>
      </c>
      <c r="AY154" s="15" t="s">
        <v>118</v>
      </c>
      <c r="BE154" s="138">
        <f>IF(N154="základní",J154,0)</f>
        <v>0</v>
      </c>
      <c r="BF154" s="138">
        <f>IF(N154="snížená",J154,0)</f>
        <v>0</v>
      </c>
      <c r="BG154" s="138">
        <f>IF(N154="zákl. přenesená",J154,0)</f>
        <v>0</v>
      </c>
      <c r="BH154" s="138">
        <f>IF(N154="sníž. přenesená",J154,0)</f>
        <v>0</v>
      </c>
      <c r="BI154" s="138">
        <f>IF(N154="nulová",J154,0)</f>
        <v>0</v>
      </c>
      <c r="BJ154" s="15" t="s">
        <v>72</v>
      </c>
      <c r="BK154" s="138">
        <f>ROUND(I154*H154,2)</f>
        <v>0</v>
      </c>
      <c r="BL154" s="15" t="s">
        <v>125</v>
      </c>
      <c r="BM154" s="137" t="s">
        <v>157</v>
      </c>
    </row>
    <row r="155" spans="2:65" s="12" customFormat="1" ht="22.5" x14ac:dyDescent="0.2">
      <c r="B155" s="139"/>
      <c r="D155" s="140" t="s">
        <v>132</v>
      </c>
      <c r="E155" s="141" t="s">
        <v>1</v>
      </c>
      <c r="F155" s="142" t="s">
        <v>144</v>
      </c>
      <c r="H155" s="143">
        <v>34.816000000000003</v>
      </c>
      <c r="I155" s="144"/>
      <c r="L155" s="139"/>
      <c r="M155" s="145"/>
      <c r="T155" s="146"/>
      <c r="AT155" s="141" t="s">
        <v>132</v>
      </c>
      <c r="AU155" s="141" t="s">
        <v>74</v>
      </c>
      <c r="AV155" s="12" t="s">
        <v>74</v>
      </c>
      <c r="AW155" s="12" t="s">
        <v>134</v>
      </c>
      <c r="AX155" s="12" t="s">
        <v>67</v>
      </c>
      <c r="AY155" s="141" t="s">
        <v>118</v>
      </c>
    </row>
    <row r="156" spans="2:65" s="12" customFormat="1" x14ac:dyDescent="0.2">
      <c r="B156" s="139"/>
      <c r="D156" s="140" t="s">
        <v>132</v>
      </c>
      <c r="E156" s="141" t="s">
        <v>1</v>
      </c>
      <c r="F156" s="142" t="s">
        <v>133</v>
      </c>
      <c r="H156" s="143">
        <v>33.862499999999997</v>
      </c>
      <c r="I156" s="144"/>
      <c r="L156" s="139"/>
      <c r="M156" s="145"/>
      <c r="T156" s="146"/>
      <c r="AT156" s="141" t="s">
        <v>132</v>
      </c>
      <c r="AU156" s="141" t="s">
        <v>74</v>
      </c>
      <c r="AV156" s="12" t="s">
        <v>74</v>
      </c>
      <c r="AW156" s="12" t="s">
        <v>134</v>
      </c>
      <c r="AX156" s="12" t="s">
        <v>67</v>
      </c>
      <c r="AY156" s="141" t="s">
        <v>118</v>
      </c>
    </row>
    <row r="157" spans="2:65" s="12" customFormat="1" x14ac:dyDescent="0.2">
      <c r="B157" s="139"/>
      <c r="D157" s="140" t="s">
        <v>132</v>
      </c>
      <c r="E157" s="141" t="s">
        <v>1</v>
      </c>
      <c r="F157" s="142" t="s">
        <v>139</v>
      </c>
      <c r="H157" s="143">
        <v>23.16</v>
      </c>
      <c r="I157" s="144"/>
      <c r="L157" s="139"/>
      <c r="M157" s="145"/>
      <c r="T157" s="146"/>
      <c r="AT157" s="141" t="s">
        <v>132</v>
      </c>
      <c r="AU157" s="141" t="s">
        <v>74</v>
      </c>
      <c r="AV157" s="12" t="s">
        <v>74</v>
      </c>
      <c r="AW157" s="12" t="s">
        <v>134</v>
      </c>
      <c r="AX157" s="12" t="s">
        <v>67</v>
      </c>
      <c r="AY157" s="141" t="s">
        <v>118</v>
      </c>
    </row>
    <row r="158" spans="2:65" s="13" customFormat="1" x14ac:dyDescent="0.2">
      <c r="B158" s="147"/>
      <c r="D158" s="140" t="s">
        <v>132</v>
      </c>
      <c r="E158" s="148" t="s">
        <v>1</v>
      </c>
      <c r="F158" s="149" t="s">
        <v>149</v>
      </c>
      <c r="H158" s="150">
        <v>91.838499999999996</v>
      </c>
      <c r="I158" s="151"/>
      <c r="L158" s="147"/>
      <c r="M158" s="152"/>
      <c r="T158" s="153"/>
      <c r="AT158" s="148" t="s">
        <v>132</v>
      </c>
      <c r="AU158" s="148" t="s">
        <v>74</v>
      </c>
      <c r="AV158" s="13" t="s">
        <v>125</v>
      </c>
      <c r="AW158" s="13" t="s">
        <v>134</v>
      </c>
      <c r="AX158" s="13" t="s">
        <v>72</v>
      </c>
      <c r="AY158" s="148" t="s">
        <v>118</v>
      </c>
    </row>
    <row r="159" spans="2:65" s="1" customFormat="1" ht="55.5" customHeight="1" x14ac:dyDescent="0.2">
      <c r="B159" s="30"/>
      <c r="C159" s="125" t="s">
        <v>158</v>
      </c>
      <c r="D159" s="125" t="s">
        <v>121</v>
      </c>
      <c r="E159" s="126" t="s">
        <v>159</v>
      </c>
      <c r="F159" s="127" t="s">
        <v>160</v>
      </c>
      <c r="G159" s="128" t="s">
        <v>130</v>
      </c>
      <c r="H159" s="129">
        <v>23.16</v>
      </c>
      <c r="I159" s="130"/>
      <c r="J159" s="131">
        <f>ROUND(I159*H159,2)</f>
        <v>0</v>
      </c>
      <c r="K159" s="132"/>
      <c r="L159" s="30"/>
      <c r="M159" s="133" t="s">
        <v>1</v>
      </c>
      <c r="N159" s="134" t="s">
        <v>32</v>
      </c>
      <c r="P159" s="135">
        <f>O159*H159</f>
        <v>0</v>
      </c>
      <c r="Q159" s="135">
        <v>0</v>
      </c>
      <c r="R159" s="135">
        <f>Q159*H159</f>
        <v>0</v>
      </c>
      <c r="S159" s="135">
        <v>0</v>
      </c>
      <c r="T159" s="136">
        <f>S159*H159</f>
        <v>0</v>
      </c>
      <c r="AR159" s="137" t="s">
        <v>125</v>
      </c>
      <c r="AT159" s="137" t="s">
        <v>121</v>
      </c>
      <c r="AU159" s="137" t="s">
        <v>74</v>
      </c>
      <c r="AY159" s="15" t="s">
        <v>118</v>
      </c>
      <c r="BE159" s="138">
        <f>IF(N159="základní",J159,0)</f>
        <v>0</v>
      </c>
      <c r="BF159" s="138">
        <f>IF(N159="snížená",J159,0)</f>
        <v>0</v>
      </c>
      <c r="BG159" s="138">
        <f>IF(N159="zákl. přenesená",J159,0)</f>
        <v>0</v>
      </c>
      <c r="BH159" s="138">
        <f>IF(N159="sníž. přenesená",J159,0)</f>
        <v>0</v>
      </c>
      <c r="BI159" s="138">
        <f>IF(N159="nulová",J159,0)</f>
        <v>0</v>
      </c>
      <c r="BJ159" s="15" t="s">
        <v>72</v>
      </c>
      <c r="BK159" s="138">
        <f>ROUND(I159*H159,2)</f>
        <v>0</v>
      </c>
      <c r="BL159" s="15" t="s">
        <v>125</v>
      </c>
      <c r="BM159" s="137" t="s">
        <v>161</v>
      </c>
    </row>
    <row r="160" spans="2:65" s="12" customFormat="1" x14ac:dyDescent="0.2">
      <c r="B160" s="139"/>
      <c r="D160" s="140" t="s">
        <v>132</v>
      </c>
      <c r="E160" s="141" t="s">
        <v>1</v>
      </c>
      <c r="F160" s="142" t="s">
        <v>139</v>
      </c>
      <c r="H160" s="143">
        <v>23.16</v>
      </c>
      <c r="I160" s="144"/>
      <c r="L160" s="139"/>
      <c r="M160" s="145"/>
      <c r="T160" s="146"/>
      <c r="AT160" s="141" t="s">
        <v>132</v>
      </c>
      <c r="AU160" s="141" t="s">
        <v>74</v>
      </c>
      <c r="AV160" s="12" t="s">
        <v>74</v>
      </c>
      <c r="AW160" s="12" t="s">
        <v>134</v>
      </c>
      <c r="AX160" s="12" t="s">
        <v>72</v>
      </c>
      <c r="AY160" s="141" t="s">
        <v>118</v>
      </c>
    </row>
    <row r="161" spans="2:65" s="11" customFormat="1" ht="22.9" customHeight="1" x14ac:dyDescent="0.2">
      <c r="B161" s="113"/>
      <c r="D161" s="114" t="s">
        <v>66</v>
      </c>
      <c r="E161" s="123" t="s">
        <v>74</v>
      </c>
      <c r="F161" s="123" t="s">
        <v>162</v>
      </c>
      <c r="I161" s="116"/>
      <c r="J161" s="124">
        <f>BK161</f>
        <v>0</v>
      </c>
      <c r="L161" s="113"/>
      <c r="M161" s="118"/>
      <c r="P161" s="119">
        <f>SUM(P162:P173)</f>
        <v>0</v>
      </c>
      <c r="R161" s="119">
        <f>SUM(R162:R173)</f>
        <v>135.58678598747841</v>
      </c>
      <c r="T161" s="120">
        <f>SUM(T162:T173)</f>
        <v>0</v>
      </c>
      <c r="AR161" s="114" t="s">
        <v>72</v>
      </c>
      <c r="AT161" s="121" t="s">
        <v>66</v>
      </c>
      <c r="AU161" s="121" t="s">
        <v>72</v>
      </c>
      <c r="AY161" s="114" t="s">
        <v>118</v>
      </c>
      <c r="BK161" s="122">
        <f>SUM(BK162:BK173)</f>
        <v>0</v>
      </c>
    </row>
    <row r="162" spans="2:65" s="1" customFormat="1" ht="37.9" customHeight="1" x14ac:dyDescent="0.2">
      <c r="B162" s="30"/>
      <c r="C162" s="125" t="s">
        <v>163</v>
      </c>
      <c r="D162" s="125" t="s">
        <v>121</v>
      </c>
      <c r="E162" s="126" t="s">
        <v>164</v>
      </c>
      <c r="F162" s="127" t="s">
        <v>165</v>
      </c>
      <c r="G162" s="128" t="s">
        <v>130</v>
      </c>
      <c r="H162" s="129">
        <v>18.983000000000001</v>
      </c>
      <c r="I162" s="130"/>
      <c r="J162" s="131">
        <f>ROUND(I162*H162,2)</f>
        <v>0</v>
      </c>
      <c r="K162" s="132"/>
      <c r="L162" s="30"/>
      <c r="M162" s="133" t="s">
        <v>1</v>
      </c>
      <c r="N162" s="134" t="s">
        <v>32</v>
      </c>
      <c r="P162" s="135">
        <f>O162*H162</f>
        <v>0</v>
      </c>
      <c r="Q162" s="135">
        <v>2.16</v>
      </c>
      <c r="R162" s="135">
        <f>Q162*H162</f>
        <v>41.003280000000004</v>
      </c>
      <c r="S162" s="135">
        <v>0</v>
      </c>
      <c r="T162" s="136">
        <f>S162*H162</f>
        <v>0</v>
      </c>
      <c r="AR162" s="137" t="s">
        <v>125</v>
      </c>
      <c r="AT162" s="137" t="s">
        <v>121</v>
      </c>
      <c r="AU162" s="137" t="s">
        <v>74</v>
      </c>
      <c r="AY162" s="15" t="s">
        <v>118</v>
      </c>
      <c r="BE162" s="138">
        <f>IF(N162="základní",J162,0)</f>
        <v>0</v>
      </c>
      <c r="BF162" s="138">
        <f>IF(N162="snížená",J162,0)</f>
        <v>0</v>
      </c>
      <c r="BG162" s="138">
        <f>IF(N162="zákl. přenesená",J162,0)</f>
        <v>0</v>
      </c>
      <c r="BH162" s="138">
        <f>IF(N162="sníž. přenesená",J162,0)</f>
        <v>0</v>
      </c>
      <c r="BI162" s="138">
        <f>IF(N162="nulová",J162,0)</f>
        <v>0</v>
      </c>
      <c r="BJ162" s="15" t="s">
        <v>72</v>
      </c>
      <c r="BK162" s="138">
        <f>ROUND(I162*H162,2)</f>
        <v>0</v>
      </c>
      <c r="BL162" s="15" t="s">
        <v>125</v>
      </c>
      <c r="BM162" s="137" t="s">
        <v>166</v>
      </c>
    </row>
    <row r="163" spans="2:65" s="12" customFormat="1" x14ac:dyDescent="0.2">
      <c r="B163" s="139"/>
      <c r="D163" s="140" t="s">
        <v>132</v>
      </c>
      <c r="E163" s="141" t="s">
        <v>1</v>
      </c>
      <c r="F163" s="142" t="s">
        <v>167</v>
      </c>
      <c r="H163" s="143">
        <v>17.408000000000001</v>
      </c>
      <c r="I163" s="144"/>
      <c r="L163" s="139"/>
      <c r="M163" s="145"/>
      <c r="T163" s="146"/>
      <c r="AT163" s="141" t="s">
        <v>132</v>
      </c>
      <c r="AU163" s="141" t="s">
        <v>74</v>
      </c>
      <c r="AV163" s="12" t="s">
        <v>74</v>
      </c>
      <c r="AW163" s="12" t="s">
        <v>134</v>
      </c>
      <c r="AX163" s="12" t="s">
        <v>67</v>
      </c>
      <c r="AY163" s="141" t="s">
        <v>118</v>
      </c>
    </row>
    <row r="164" spans="2:65" s="12" customFormat="1" x14ac:dyDescent="0.2">
      <c r="B164" s="139"/>
      <c r="D164" s="140" t="s">
        <v>132</v>
      </c>
      <c r="E164" s="141" t="s">
        <v>1</v>
      </c>
      <c r="F164" s="142" t="s">
        <v>168</v>
      </c>
      <c r="H164" s="143">
        <v>1.5750000000000002</v>
      </c>
      <c r="I164" s="144"/>
      <c r="L164" s="139"/>
      <c r="M164" s="145"/>
      <c r="T164" s="146"/>
      <c r="AT164" s="141" t="s">
        <v>132</v>
      </c>
      <c r="AU164" s="141" t="s">
        <v>74</v>
      </c>
      <c r="AV164" s="12" t="s">
        <v>74</v>
      </c>
      <c r="AW164" s="12" t="s">
        <v>134</v>
      </c>
      <c r="AX164" s="12" t="s">
        <v>67</v>
      </c>
      <c r="AY164" s="141" t="s">
        <v>118</v>
      </c>
    </row>
    <row r="165" spans="2:65" s="13" customFormat="1" x14ac:dyDescent="0.2">
      <c r="B165" s="147"/>
      <c r="D165" s="140" t="s">
        <v>132</v>
      </c>
      <c r="E165" s="148" t="s">
        <v>1</v>
      </c>
      <c r="F165" s="149" t="s">
        <v>149</v>
      </c>
      <c r="H165" s="150">
        <v>18.983000000000001</v>
      </c>
      <c r="I165" s="151"/>
      <c r="L165" s="147"/>
      <c r="M165" s="152"/>
      <c r="T165" s="153"/>
      <c r="AT165" s="148" t="s">
        <v>132</v>
      </c>
      <c r="AU165" s="148" t="s">
        <v>74</v>
      </c>
      <c r="AV165" s="13" t="s">
        <v>125</v>
      </c>
      <c r="AW165" s="13" t="s">
        <v>134</v>
      </c>
      <c r="AX165" s="13" t="s">
        <v>72</v>
      </c>
      <c r="AY165" s="148" t="s">
        <v>118</v>
      </c>
    </row>
    <row r="166" spans="2:65" s="1" customFormat="1" ht="33" customHeight="1" x14ac:dyDescent="0.2">
      <c r="B166" s="30"/>
      <c r="C166" s="125" t="s">
        <v>169</v>
      </c>
      <c r="D166" s="125" t="s">
        <v>121</v>
      </c>
      <c r="E166" s="126" t="s">
        <v>170</v>
      </c>
      <c r="F166" s="127" t="s">
        <v>171</v>
      </c>
      <c r="G166" s="128" t="s">
        <v>130</v>
      </c>
      <c r="H166" s="129">
        <v>20.558</v>
      </c>
      <c r="I166" s="130"/>
      <c r="J166" s="131">
        <f>ROUND(I166*H166,2)</f>
        <v>0</v>
      </c>
      <c r="K166" s="132"/>
      <c r="L166" s="30"/>
      <c r="M166" s="133" t="s">
        <v>1</v>
      </c>
      <c r="N166" s="134" t="s">
        <v>32</v>
      </c>
      <c r="P166" s="135">
        <f>O166*H166</f>
        <v>0</v>
      </c>
      <c r="Q166" s="135">
        <v>2.3010222040000001</v>
      </c>
      <c r="R166" s="135">
        <f>Q166*H166</f>
        <v>47.304414469832004</v>
      </c>
      <c r="S166" s="135">
        <v>0</v>
      </c>
      <c r="T166" s="136">
        <f>S166*H166</f>
        <v>0</v>
      </c>
      <c r="AR166" s="137" t="s">
        <v>125</v>
      </c>
      <c r="AT166" s="137" t="s">
        <v>121</v>
      </c>
      <c r="AU166" s="137" t="s">
        <v>74</v>
      </c>
      <c r="AY166" s="15" t="s">
        <v>118</v>
      </c>
      <c r="BE166" s="138">
        <f>IF(N166="základní",J166,0)</f>
        <v>0</v>
      </c>
      <c r="BF166" s="138">
        <f>IF(N166="snížená",J166,0)</f>
        <v>0</v>
      </c>
      <c r="BG166" s="138">
        <f>IF(N166="zákl. přenesená",J166,0)</f>
        <v>0</v>
      </c>
      <c r="BH166" s="138">
        <f>IF(N166="sníž. přenesená",J166,0)</f>
        <v>0</v>
      </c>
      <c r="BI166" s="138">
        <f>IF(N166="nulová",J166,0)</f>
        <v>0</v>
      </c>
      <c r="BJ166" s="15" t="s">
        <v>72</v>
      </c>
      <c r="BK166" s="138">
        <f>ROUND(I166*H166,2)</f>
        <v>0</v>
      </c>
      <c r="BL166" s="15" t="s">
        <v>125</v>
      </c>
      <c r="BM166" s="137" t="s">
        <v>172</v>
      </c>
    </row>
    <row r="167" spans="2:65" s="12" customFormat="1" ht="22.5" x14ac:dyDescent="0.2">
      <c r="B167" s="139"/>
      <c r="D167" s="140" t="s">
        <v>132</v>
      </c>
      <c r="E167" s="141" t="s">
        <v>1</v>
      </c>
      <c r="F167" s="142" t="s">
        <v>173</v>
      </c>
      <c r="H167" s="143">
        <v>17.408000000000001</v>
      </c>
      <c r="I167" s="144"/>
      <c r="L167" s="139"/>
      <c r="M167" s="145"/>
      <c r="T167" s="146"/>
      <c r="AT167" s="141" t="s">
        <v>132</v>
      </c>
      <c r="AU167" s="141" t="s">
        <v>74</v>
      </c>
      <c r="AV167" s="12" t="s">
        <v>74</v>
      </c>
      <c r="AW167" s="12" t="s">
        <v>134</v>
      </c>
      <c r="AX167" s="12" t="s">
        <v>67</v>
      </c>
      <c r="AY167" s="141" t="s">
        <v>118</v>
      </c>
    </row>
    <row r="168" spans="2:65" s="12" customFormat="1" x14ac:dyDescent="0.2">
      <c r="B168" s="139"/>
      <c r="D168" s="140" t="s">
        <v>132</v>
      </c>
      <c r="E168" s="141" t="s">
        <v>1</v>
      </c>
      <c r="F168" s="142" t="s">
        <v>174</v>
      </c>
      <c r="H168" s="143">
        <v>3.1500000000000004</v>
      </c>
      <c r="I168" s="144"/>
      <c r="L168" s="139"/>
      <c r="M168" s="145"/>
      <c r="T168" s="146"/>
      <c r="AT168" s="141" t="s">
        <v>132</v>
      </c>
      <c r="AU168" s="141" t="s">
        <v>74</v>
      </c>
      <c r="AV168" s="12" t="s">
        <v>74</v>
      </c>
      <c r="AW168" s="12" t="s">
        <v>134</v>
      </c>
      <c r="AX168" s="12" t="s">
        <v>67</v>
      </c>
      <c r="AY168" s="141" t="s">
        <v>118</v>
      </c>
    </row>
    <row r="169" spans="2:65" s="13" customFormat="1" x14ac:dyDescent="0.2">
      <c r="B169" s="147"/>
      <c r="D169" s="140" t="s">
        <v>132</v>
      </c>
      <c r="E169" s="148" t="s">
        <v>1</v>
      </c>
      <c r="F169" s="149" t="s">
        <v>149</v>
      </c>
      <c r="H169" s="150">
        <v>20.558</v>
      </c>
      <c r="I169" s="151"/>
      <c r="L169" s="147"/>
      <c r="M169" s="152"/>
      <c r="T169" s="153"/>
      <c r="AT169" s="148" t="s">
        <v>132</v>
      </c>
      <c r="AU169" s="148" t="s">
        <v>74</v>
      </c>
      <c r="AV169" s="13" t="s">
        <v>125</v>
      </c>
      <c r="AW169" s="13" t="s">
        <v>134</v>
      </c>
      <c r="AX169" s="13" t="s">
        <v>72</v>
      </c>
      <c r="AY169" s="148" t="s">
        <v>118</v>
      </c>
    </row>
    <row r="170" spans="2:65" s="1" customFormat="1" ht="33" customHeight="1" x14ac:dyDescent="0.2">
      <c r="B170" s="30"/>
      <c r="C170" s="125" t="s">
        <v>175</v>
      </c>
      <c r="D170" s="125" t="s">
        <v>121</v>
      </c>
      <c r="E170" s="126" t="s">
        <v>176</v>
      </c>
      <c r="F170" s="127" t="s">
        <v>177</v>
      </c>
      <c r="G170" s="128" t="s">
        <v>130</v>
      </c>
      <c r="H170" s="129">
        <v>18.663</v>
      </c>
      <c r="I170" s="130"/>
      <c r="J170" s="131">
        <f>ROUND(I170*H170,2)</f>
        <v>0</v>
      </c>
      <c r="K170" s="132"/>
      <c r="L170" s="30"/>
      <c r="M170" s="133" t="s">
        <v>1</v>
      </c>
      <c r="N170" s="134" t="s">
        <v>32</v>
      </c>
      <c r="P170" s="135">
        <f>O170*H170</f>
        <v>0</v>
      </c>
      <c r="Q170" s="135">
        <v>2.5018722040000001</v>
      </c>
      <c r="R170" s="135">
        <f>Q170*H170</f>
        <v>46.692440943252002</v>
      </c>
      <c r="S170" s="135">
        <v>0</v>
      </c>
      <c r="T170" s="136">
        <f>S170*H170</f>
        <v>0</v>
      </c>
      <c r="AR170" s="137" t="s">
        <v>125</v>
      </c>
      <c r="AT170" s="137" t="s">
        <v>121</v>
      </c>
      <c r="AU170" s="137" t="s">
        <v>74</v>
      </c>
      <c r="AY170" s="15" t="s">
        <v>118</v>
      </c>
      <c r="BE170" s="138">
        <f>IF(N170="základní",J170,0)</f>
        <v>0</v>
      </c>
      <c r="BF170" s="138">
        <f>IF(N170="snížená",J170,0)</f>
        <v>0</v>
      </c>
      <c r="BG170" s="138">
        <f>IF(N170="zákl. přenesená",J170,0)</f>
        <v>0</v>
      </c>
      <c r="BH170" s="138">
        <f>IF(N170="sníž. přenesená",J170,0)</f>
        <v>0</v>
      </c>
      <c r="BI170" s="138">
        <f>IF(N170="nulová",J170,0)</f>
        <v>0</v>
      </c>
      <c r="BJ170" s="15" t="s">
        <v>72</v>
      </c>
      <c r="BK170" s="138">
        <f>ROUND(I170*H170,2)</f>
        <v>0</v>
      </c>
      <c r="BL170" s="15" t="s">
        <v>125</v>
      </c>
      <c r="BM170" s="137" t="s">
        <v>178</v>
      </c>
    </row>
    <row r="171" spans="2:65" s="12" customFormat="1" x14ac:dyDescent="0.2">
      <c r="B171" s="139"/>
      <c r="D171" s="140" t="s">
        <v>132</v>
      </c>
      <c r="E171" s="141" t="s">
        <v>1</v>
      </c>
      <c r="F171" s="142" t="s">
        <v>179</v>
      </c>
      <c r="H171" s="143">
        <v>18.663</v>
      </c>
      <c r="I171" s="144"/>
      <c r="L171" s="139"/>
      <c r="M171" s="145"/>
      <c r="T171" s="146"/>
      <c r="AT171" s="141" t="s">
        <v>132</v>
      </c>
      <c r="AU171" s="141" t="s">
        <v>74</v>
      </c>
      <c r="AV171" s="12" t="s">
        <v>74</v>
      </c>
      <c r="AW171" s="12" t="s">
        <v>134</v>
      </c>
      <c r="AX171" s="12" t="s">
        <v>72</v>
      </c>
      <c r="AY171" s="141" t="s">
        <v>118</v>
      </c>
    </row>
    <row r="172" spans="2:65" s="1" customFormat="1" ht="24.2" customHeight="1" x14ac:dyDescent="0.2">
      <c r="B172" s="30"/>
      <c r="C172" s="125" t="s">
        <v>180</v>
      </c>
      <c r="D172" s="125" t="s">
        <v>121</v>
      </c>
      <c r="E172" s="126" t="s">
        <v>181</v>
      </c>
      <c r="F172" s="127" t="s">
        <v>182</v>
      </c>
      <c r="G172" s="128" t="s">
        <v>183</v>
      </c>
      <c r="H172" s="129">
        <v>0.55200000000000005</v>
      </c>
      <c r="I172" s="130"/>
      <c r="J172" s="131">
        <f>ROUND(I172*H172,2)</f>
        <v>0</v>
      </c>
      <c r="K172" s="132"/>
      <c r="L172" s="30"/>
      <c r="M172" s="133" t="s">
        <v>1</v>
      </c>
      <c r="N172" s="134" t="s">
        <v>32</v>
      </c>
      <c r="P172" s="135">
        <f>O172*H172</f>
        <v>0</v>
      </c>
      <c r="Q172" s="135">
        <v>1.0627727796999999</v>
      </c>
      <c r="R172" s="135">
        <f>Q172*H172</f>
        <v>0.58665057439440005</v>
      </c>
      <c r="S172" s="135">
        <v>0</v>
      </c>
      <c r="T172" s="136">
        <f>S172*H172</f>
        <v>0</v>
      </c>
      <c r="AR172" s="137" t="s">
        <v>125</v>
      </c>
      <c r="AT172" s="137" t="s">
        <v>121</v>
      </c>
      <c r="AU172" s="137" t="s">
        <v>74</v>
      </c>
      <c r="AY172" s="15" t="s">
        <v>118</v>
      </c>
      <c r="BE172" s="138">
        <f>IF(N172="základní",J172,0)</f>
        <v>0</v>
      </c>
      <c r="BF172" s="138">
        <f>IF(N172="snížená",J172,0)</f>
        <v>0</v>
      </c>
      <c r="BG172" s="138">
        <f>IF(N172="zákl. přenesená",J172,0)</f>
        <v>0</v>
      </c>
      <c r="BH172" s="138">
        <f>IF(N172="sníž. přenesená",J172,0)</f>
        <v>0</v>
      </c>
      <c r="BI172" s="138">
        <f>IF(N172="nulová",J172,0)</f>
        <v>0</v>
      </c>
      <c r="BJ172" s="15" t="s">
        <v>72</v>
      </c>
      <c r="BK172" s="138">
        <f>ROUND(I172*H172,2)</f>
        <v>0</v>
      </c>
      <c r="BL172" s="15" t="s">
        <v>125</v>
      </c>
      <c r="BM172" s="137" t="s">
        <v>184</v>
      </c>
    </row>
    <row r="173" spans="2:65" s="12" customFormat="1" x14ac:dyDescent="0.2">
      <c r="B173" s="139"/>
      <c r="D173" s="140" t="s">
        <v>132</v>
      </c>
      <c r="E173" s="141" t="s">
        <v>1</v>
      </c>
      <c r="F173" s="142" t="s">
        <v>185</v>
      </c>
      <c r="H173" s="143">
        <v>0.55242480000000005</v>
      </c>
      <c r="I173" s="144"/>
      <c r="L173" s="139"/>
      <c r="M173" s="145"/>
      <c r="T173" s="146"/>
      <c r="AT173" s="141" t="s">
        <v>132</v>
      </c>
      <c r="AU173" s="141" t="s">
        <v>74</v>
      </c>
      <c r="AV173" s="12" t="s">
        <v>74</v>
      </c>
      <c r="AW173" s="12" t="s">
        <v>134</v>
      </c>
      <c r="AX173" s="12" t="s">
        <v>72</v>
      </c>
      <c r="AY173" s="141" t="s">
        <v>118</v>
      </c>
    </row>
    <row r="174" spans="2:65" s="11" customFormat="1" ht="22.9" customHeight="1" x14ac:dyDescent="0.2">
      <c r="B174" s="113"/>
      <c r="D174" s="114" t="s">
        <v>66</v>
      </c>
      <c r="E174" s="123" t="s">
        <v>186</v>
      </c>
      <c r="F174" s="123" t="s">
        <v>187</v>
      </c>
      <c r="I174" s="116"/>
      <c r="J174" s="124">
        <f>BK174</f>
        <v>0</v>
      </c>
      <c r="L174" s="113"/>
      <c r="M174" s="118"/>
      <c r="P174" s="119">
        <f>SUM(P175:P201)</f>
        <v>0</v>
      </c>
      <c r="R174" s="119">
        <f>SUM(R175:R201)</f>
        <v>64.405203219000001</v>
      </c>
      <c r="T174" s="120">
        <f>SUM(T175:T201)</f>
        <v>0</v>
      </c>
      <c r="AR174" s="114" t="s">
        <v>72</v>
      </c>
      <c r="AT174" s="121" t="s">
        <v>66</v>
      </c>
      <c r="AU174" s="121" t="s">
        <v>72</v>
      </c>
      <c r="AY174" s="114" t="s">
        <v>118</v>
      </c>
      <c r="BK174" s="122">
        <f>SUM(BK175:BK201)</f>
        <v>0</v>
      </c>
    </row>
    <row r="175" spans="2:65" s="1" customFormat="1" ht="37.9" customHeight="1" x14ac:dyDescent="0.2">
      <c r="B175" s="30"/>
      <c r="C175" s="125" t="s">
        <v>188</v>
      </c>
      <c r="D175" s="125" t="s">
        <v>121</v>
      </c>
      <c r="E175" s="126" t="s">
        <v>189</v>
      </c>
      <c r="F175" s="127" t="s">
        <v>190</v>
      </c>
      <c r="G175" s="128" t="s">
        <v>130</v>
      </c>
      <c r="H175" s="129">
        <v>2.484</v>
      </c>
      <c r="I175" s="130"/>
      <c r="J175" s="131">
        <f>ROUND(I175*H175,2)</f>
        <v>0</v>
      </c>
      <c r="K175" s="132"/>
      <c r="L175" s="30"/>
      <c r="M175" s="133" t="s">
        <v>1</v>
      </c>
      <c r="N175" s="134" t="s">
        <v>32</v>
      </c>
      <c r="P175" s="135">
        <f>O175*H175</f>
        <v>0</v>
      </c>
      <c r="Q175" s="135">
        <v>1.8774999999999999</v>
      </c>
      <c r="R175" s="135">
        <f>Q175*H175</f>
        <v>4.66371</v>
      </c>
      <c r="S175" s="135">
        <v>0</v>
      </c>
      <c r="T175" s="136">
        <f>S175*H175</f>
        <v>0</v>
      </c>
      <c r="AR175" s="137" t="s">
        <v>125</v>
      </c>
      <c r="AT175" s="137" t="s">
        <v>121</v>
      </c>
      <c r="AU175" s="137" t="s">
        <v>74</v>
      </c>
      <c r="AY175" s="15" t="s">
        <v>118</v>
      </c>
      <c r="BE175" s="138">
        <f>IF(N175="základní",J175,0)</f>
        <v>0</v>
      </c>
      <c r="BF175" s="138">
        <f>IF(N175="snížená",J175,0)</f>
        <v>0</v>
      </c>
      <c r="BG175" s="138">
        <f>IF(N175="zákl. přenesená",J175,0)</f>
        <v>0</v>
      </c>
      <c r="BH175" s="138">
        <f>IF(N175="sníž. přenesená",J175,0)</f>
        <v>0</v>
      </c>
      <c r="BI175" s="138">
        <f>IF(N175="nulová",J175,0)</f>
        <v>0</v>
      </c>
      <c r="BJ175" s="15" t="s">
        <v>72</v>
      </c>
      <c r="BK175" s="138">
        <f>ROUND(I175*H175,2)</f>
        <v>0</v>
      </c>
      <c r="BL175" s="15" t="s">
        <v>125</v>
      </c>
      <c r="BM175" s="137" t="s">
        <v>191</v>
      </c>
    </row>
    <row r="176" spans="2:65" s="12" customFormat="1" x14ac:dyDescent="0.2">
      <c r="B176" s="139"/>
      <c r="D176" s="140" t="s">
        <v>132</v>
      </c>
      <c r="E176" s="141" t="s">
        <v>1</v>
      </c>
      <c r="F176" s="142" t="s">
        <v>192</v>
      </c>
      <c r="H176" s="143">
        <v>0.75599999999999989</v>
      </c>
      <c r="I176" s="144"/>
      <c r="L176" s="139"/>
      <c r="M176" s="145"/>
      <c r="T176" s="146"/>
      <c r="AT176" s="141" t="s">
        <v>132</v>
      </c>
      <c r="AU176" s="141" t="s">
        <v>74</v>
      </c>
      <c r="AV176" s="12" t="s">
        <v>74</v>
      </c>
      <c r="AW176" s="12" t="s">
        <v>134</v>
      </c>
      <c r="AX176" s="12" t="s">
        <v>67</v>
      </c>
      <c r="AY176" s="141" t="s">
        <v>118</v>
      </c>
    </row>
    <row r="177" spans="2:65" s="12" customFormat="1" x14ac:dyDescent="0.2">
      <c r="B177" s="139"/>
      <c r="D177" s="140" t="s">
        <v>132</v>
      </c>
      <c r="E177" s="141" t="s">
        <v>1</v>
      </c>
      <c r="F177" s="142" t="s">
        <v>193</v>
      </c>
      <c r="H177" s="143">
        <v>1.728</v>
      </c>
      <c r="I177" s="144"/>
      <c r="L177" s="139"/>
      <c r="M177" s="145"/>
      <c r="T177" s="146"/>
      <c r="AT177" s="141" t="s">
        <v>132</v>
      </c>
      <c r="AU177" s="141" t="s">
        <v>74</v>
      </c>
      <c r="AV177" s="12" t="s">
        <v>74</v>
      </c>
      <c r="AW177" s="12" t="s">
        <v>134</v>
      </c>
      <c r="AX177" s="12" t="s">
        <v>67</v>
      </c>
      <c r="AY177" s="141" t="s">
        <v>118</v>
      </c>
    </row>
    <row r="178" spans="2:65" s="13" customFormat="1" x14ac:dyDescent="0.2">
      <c r="B178" s="147"/>
      <c r="D178" s="140" t="s">
        <v>132</v>
      </c>
      <c r="E178" s="148" t="s">
        <v>1</v>
      </c>
      <c r="F178" s="149" t="s">
        <v>149</v>
      </c>
      <c r="H178" s="150">
        <v>2.484</v>
      </c>
      <c r="I178" s="151"/>
      <c r="L178" s="147"/>
      <c r="M178" s="152"/>
      <c r="T178" s="153"/>
      <c r="AT178" s="148" t="s">
        <v>132</v>
      </c>
      <c r="AU178" s="148" t="s">
        <v>74</v>
      </c>
      <c r="AV178" s="13" t="s">
        <v>125</v>
      </c>
      <c r="AW178" s="13" t="s">
        <v>134</v>
      </c>
      <c r="AX178" s="13" t="s">
        <v>72</v>
      </c>
      <c r="AY178" s="148" t="s">
        <v>118</v>
      </c>
    </row>
    <row r="179" spans="2:65" s="1" customFormat="1" ht="37.9" customHeight="1" x14ac:dyDescent="0.2">
      <c r="B179" s="30"/>
      <c r="C179" s="125" t="s">
        <v>194</v>
      </c>
      <c r="D179" s="125" t="s">
        <v>121</v>
      </c>
      <c r="E179" s="126" t="s">
        <v>195</v>
      </c>
      <c r="F179" s="127" t="s">
        <v>196</v>
      </c>
      <c r="G179" s="128" t="s">
        <v>130</v>
      </c>
      <c r="H179" s="129">
        <v>5.165</v>
      </c>
      <c r="I179" s="130"/>
      <c r="J179" s="131">
        <f>ROUND(I179*H179,2)</f>
        <v>0</v>
      </c>
      <c r="K179" s="132"/>
      <c r="L179" s="30"/>
      <c r="M179" s="133" t="s">
        <v>1</v>
      </c>
      <c r="N179" s="134" t="s">
        <v>32</v>
      </c>
      <c r="P179" s="135">
        <f>O179*H179</f>
        <v>0</v>
      </c>
      <c r="Q179" s="135">
        <v>1.8774999999999999</v>
      </c>
      <c r="R179" s="135">
        <f>Q179*H179</f>
        <v>9.6972874999999998</v>
      </c>
      <c r="S179" s="135">
        <v>0</v>
      </c>
      <c r="T179" s="136">
        <f>S179*H179</f>
        <v>0</v>
      </c>
      <c r="AR179" s="137" t="s">
        <v>125</v>
      </c>
      <c r="AT179" s="137" t="s">
        <v>121</v>
      </c>
      <c r="AU179" s="137" t="s">
        <v>74</v>
      </c>
      <c r="AY179" s="15" t="s">
        <v>118</v>
      </c>
      <c r="BE179" s="138">
        <f>IF(N179="základní",J179,0)</f>
        <v>0</v>
      </c>
      <c r="BF179" s="138">
        <f>IF(N179="snížená",J179,0)</f>
        <v>0</v>
      </c>
      <c r="BG179" s="138">
        <f>IF(N179="zákl. přenesená",J179,0)</f>
        <v>0</v>
      </c>
      <c r="BH179" s="138">
        <f>IF(N179="sníž. přenesená",J179,0)</f>
        <v>0</v>
      </c>
      <c r="BI179" s="138">
        <f>IF(N179="nulová",J179,0)</f>
        <v>0</v>
      </c>
      <c r="BJ179" s="15" t="s">
        <v>72</v>
      </c>
      <c r="BK179" s="138">
        <f>ROUND(I179*H179,2)</f>
        <v>0</v>
      </c>
      <c r="BL179" s="15" t="s">
        <v>125</v>
      </c>
      <c r="BM179" s="137" t="s">
        <v>197</v>
      </c>
    </row>
    <row r="180" spans="2:65" s="12" customFormat="1" x14ac:dyDescent="0.2">
      <c r="B180" s="139"/>
      <c r="D180" s="140" t="s">
        <v>132</v>
      </c>
      <c r="E180" s="141" t="s">
        <v>1</v>
      </c>
      <c r="F180" s="142" t="s">
        <v>198</v>
      </c>
      <c r="H180" s="143">
        <v>0.64499999999999991</v>
      </c>
      <c r="I180" s="144"/>
      <c r="L180" s="139"/>
      <c r="M180" s="145"/>
      <c r="T180" s="146"/>
      <c r="AT180" s="141" t="s">
        <v>132</v>
      </c>
      <c r="AU180" s="141" t="s">
        <v>74</v>
      </c>
      <c r="AV180" s="12" t="s">
        <v>74</v>
      </c>
      <c r="AW180" s="12" t="s">
        <v>134</v>
      </c>
      <c r="AX180" s="12" t="s">
        <v>67</v>
      </c>
      <c r="AY180" s="141" t="s">
        <v>118</v>
      </c>
    </row>
    <row r="181" spans="2:65" s="12" customFormat="1" x14ac:dyDescent="0.2">
      <c r="B181" s="139"/>
      <c r="D181" s="140" t="s">
        <v>132</v>
      </c>
      <c r="E181" s="141" t="s">
        <v>1</v>
      </c>
      <c r="F181" s="142" t="s">
        <v>199</v>
      </c>
      <c r="H181" s="143">
        <v>3.44</v>
      </c>
      <c r="I181" s="144"/>
      <c r="L181" s="139"/>
      <c r="M181" s="145"/>
      <c r="T181" s="146"/>
      <c r="AT181" s="141" t="s">
        <v>132</v>
      </c>
      <c r="AU181" s="141" t="s">
        <v>74</v>
      </c>
      <c r="AV181" s="12" t="s">
        <v>74</v>
      </c>
      <c r="AW181" s="12" t="s">
        <v>134</v>
      </c>
      <c r="AX181" s="12" t="s">
        <v>67</v>
      </c>
      <c r="AY181" s="141" t="s">
        <v>118</v>
      </c>
    </row>
    <row r="182" spans="2:65" s="12" customFormat="1" x14ac:dyDescent="0.2">
      <c r="B182" s="139"/>
      <c r="D182" s="140" t="s">
        <v>132</v>
      </c>
      <c r="E182" s="141" t="s">
        <v>1</v>
      </c>
      <c r="F182" s="142" t="s">
        <v>200</v>
      </c>
      <c r="H182" s="143">
        <v>1.0799999999999998</v>
      </c>
      <c r="I182" s="144"/>
      <c r="L182" s="139"/>
      <c r="M182" s="145"/>
      <c r="T182" s="146"/>
      <c r="AT182" s="141" t="s">
        <v>132</v>
      </c>
      <c r="AU182" s="141" t="s">
        <v>74</v>
      </c>
      <c r="AV182" s="12" t="s">
        <v>74</v>
      </c>
      <c r="AW182" s="12" t="s">
        <v>134</v>
      </c>
      <c r="AX182" s="12" t="s">
        <v>67</v>
      </c>
      <c r="AY182" s="141" t="s">
        <v>118</v>
      </c>
    </row>
    <row r="183" spans="2:65" s="13" customFormat="1" x14ac:dyDescent="0.2">
      <c r="B183" s="147"/>
      <c r="D183" s="140" t="s">
        <v>132</v>
      </c>
      <c r="E183" s="148" t="s">
        <v>1</v>
      </c>
      <c r="F183" s="149" t="s">
        <v>149</v>
      </c>
      <c r="H183" s="150">
        <v>5.165</v>
      </c>
      <c r="I183" s="151"/>
      <c r="L183" s="147"/>
      <c r="M183" s="152"/>
      <c r="T183" s="153"/>
      <c r="AT183" s="148" t="s">
        <v>132</v>
      </c>
      <c r="AU183" s="148" t="s">
        <v>74</v>
      </c>
      <c r="AV183" s="13" t="s">
        <v>125</v>
      </c>
      <c r="AW183" s="13" t="s">
        <v>134</v>
      </c>
      <c r="AX183" s="13" t="s">
        <v>72</v>
      </c>
      <c r="AY183" s="148" t="s">
        <v>118</v>
      </c>
    </row>
    <row r="184" spans="2:65" s="1" customFormat="1" ht="37.9" customHeight="1" x14ac:dyDescent="0.2">
      <c r="B184" s="30"/>
      <c r="C184" s="125" t="s">
        <v>201</v>
      </c>
      <c r="D184" s="125" t="s">
        <v>121</v>
      </c>
      <c r="E184" s="126" t="s">
        <v>202</v>
      </c>
      <c r="F184" s="127" t="s">
        <v>203</v>
      </c>
      <c r="G184" s="128" t="s">
        <v>204</v>
      </c>
      <c r="H184" s="129">
        <v>139.30099999999999</v>
      </c>
      <c r="I184" s="130"/>
      <c r="J184" s="131">
        <f>ROUND(I184*H184,2)</f>
        <v>0</v>
      </c>
      <c r="K184" s="132"/>
      <c r="L184" s="30"/>
      <c r="M184" s="133" t="s">
        <v>1</v>
      </c>
      <c r="N184" s="134" t="s">
        <v>32</v>
      </c>
      <c r="P184" s="135">
        <f>O184*H184</f>
        <v>0</v>
      </c>
      <c r="Q184" s="135">
        <v>0.33515899999999998</v>
      </c>
      <c r="R184" s="135">
        <f>Q184*H184</f>
        <v>46.687983858999992</v>
      </c>
      <c r="S184" s="135">
        <v>0</v>
      </c>
      <c r="T184" s="136">
        <f>S184*H184</f>
        <v>0</v>
      </c>
      <c r="AR184" s="137" t="s">
        <v>125</v>
      </c>
      <c r="AT184" s="137" t="s">
        <v>121</v>
      </c>
      <c r="AU184" s="137" t="s">
        <v>74</v>
      </c>
      <c r="AY184" s="15" t="s">
        <v>118</v>
      </c>
      <c r="BE184" s="138">
        <f>IF(N184="základní",J184,0)</f>
        <v>0</v>
      </c>
      <c r="BF184" s="138">
        <f>IF(N184="snížená",J184,0)</f>
        <v>0</v>
      </c>
      <c r="BG184" s="138">
        <f>IF(N184="zákl. přenesená",J184,0)</f>
        <v>0</v>
      </c>
      <c r="BH184" s="138">
        <f>IF(N184="sníž. přenesená",J184,0)</f>
        <v>0</v>
      </c>
      <c r="BI184" s="138">
        <f>IF(N184="nulová",J184,0)</f>
        <v>0</v>
      </c>
      <c r="BJ184" s="15" t="s">
        <v>72</v>
      </c>
      <c r="BK184" s="138">
        <f>ROUND(I184*H184,2)</f>
        <v>0</v>
      </c>
      <c r="BL184" s="15" t="s">
        <v>125</v>
      </c>
      <c r="BM184" s="137" t="s">
        <v>205</v>
      </c>
    </row>
    <row r="185" spans="2:65" s="12" customFormat="1" x14ac:dyDescent="0.2">
      <c r="B185" s="139"/>
      <c r="D185" s="140" t="s">
        <v>132</v>
      </c>
      <c r="E185" s="141" t="s">
        <v>1</v>
      </c>
      <c r="F185" s="142" t="s">
        <v>206</v>
      </c>
      <c r="H185" s="143">
        <v>85.028999999999996</v>
      </c>
      <c r="I185" s="144"/>
      <c r="L185" s="139"/>
      <c r="M185" s="145"/>
      <c r="T185" s="146"/>
      <c r="AT185" s="141" t="s">
        <v>132</v>
      </c>
      <c r="AU185" s="141" t="s">
        <v>74</v>
      </c>
      <c r="AV185" s="12" t="s">
        <v>74</v>
      </c>
      <c r="AW185" s="12" t="s">
        <v>134</v>
      </c>
      <c r="AX185" s="12" t="s">
        <v>67</v>
      </c>
      <c r="AY185" s="141" t="s">
        <v>118</v>
      </c>
    </row>
    <row r="186" spans="2:65" s="12" customFormat="1" x14ac:dyDescent="0.2">
      <c r="B186" s="139"/>
      <c r="D186" s="140" t="s">
        <v>132</v>
      </c>
      <c r="E186" s="141" t="s">
        <v>1</v>
      </c>
      <c r="F186" s="142" t="s">
        <v>207</v>
      </c>
      <c r="H186" s="143">
        <v>54.272000000000006</v>
      </c>
      <c r="I186" s="144"/>
      <c r="L186" s="139"/>
      <c r="M186" s="145"/>
      <c r="T186" s="146"/>
      <c r="AT186" s="141" t="s">
        <v>132</v>
      </c>
      <c r="AU186" s="141" t="s">
        <v>74</v>
      </c>
      <c r="AV186" s="12" t="s">
        <v>74</v>
      </c>
      <c r="AW186" s="12" t="s">
        <v>134</v>
      </c>
      <c r="AX186" s="12" t="s">
        <v>67</v>
      </c>
      <c r="AY186" s="141" t="s">
        <v>118</v>
      </c>
    </row>
    <row r="187" spans="2:65" s="13" customFormat="1" x14ac:dyDescent="0.2">
      <c r="B187" s="147"/>
      <c r="D187" s="140" t="s">
        <v>132</v>
      </c>
      <c r="E187" s="148" t="s">
        <v>1</v>
      </c>
      <c r="F187" s="149" t="s">
        <v>149</v>
      </c>
      <c r="H187" s="150">
        <v>139.30099999999999</v>
      </c>
      <c r="I187" s="151"/>
      <c r="L187" s="147"/>
      <c r="M187" s="152"/>
      <c r="T187" s="153"/>
      <c r="AT187" s="148" t="s">
        <v>132</v>
      </c>
      <c r="AU187" s="148" t="s">
        <v>74</v>
      </c>
      <c r="AV187" s="13" t="s">
        <v>125</v>
      </c>
      <c r="AW187" s="13" t="s">
        <v>134</v>
      </c>
      <c r="AX187" s="13" t="s">
        <v>72</v>
      </c>
      <c r="AY187" s="148" t="s">
        <v>118</v>
      </c>
    </row>
    <row r="188" spans="2:65" s="1" customFormat="1" ht="24.2" customHeight="1" x14ac:dyDescent="0.2">
      <c r="B188" s="30"/>
      <c r="C188" s="125" t="s">
        <v>208</v>
      </c>
      <c r="D188" s="125" t="s">
        <v>121</v>
      </c>
      <c r="E188" s="126" t="s">
        <v>209</v>
      </c>
      <c r="F188" s="127" t="s">
        <v>210</v>
      </c>
      <c r="G188" s="128" t="s">
        <v>130</v>
      </c>
      <c r="H188" s="129">
        <v>0.74299999999999999</v>
      </c>
      <c r="I188" s="130"/>
      <c r="J188" s="131">
        <f>ROUND(I188*H188,2)</f>
        <v>0</v>
      </c>
      <c r="K188" s="132"/>
      <c r="L188" s="30"/>
      <c r="M188" s="133" t="s">
        <v>1</v>
      </c>
      <c r="N188" s="134" t="s">
        <v>32</v>
      </c>
      <c r="P188" s="135">
        <f>O188*H188</f>
        <v>0</v>
      </c>
      <c r="Q188" s="135">
        <v>1.94302</v>
      </c>
      <c r="R188" s="135">
        <f>Q188*H188</f>
        <v>1.44366386</v>
      </c>
      <c r="S188" s="135">
        <v>0</v>
      </c>
      <c r="T188" s="136">
        <f>S188*H188</f>
        <v>0</v>
      </c>
      <c r="AR188" s="137" t="s">
        <v>125</v>
      </c>
      <c r="AT188" s="137" t="s">
        <v>121</v>
      </c>
      <c r="AU188" s="137" t="s">
        <v>74</v>
      </c>
      <c r="AY188" s="15" t="s">
        <v>118</v>
      </c>
      <c r="BE188" s="138">
        <f>IF(N188="základní",J188,0)</f>
        <v>0</v>
      </c>
      <c r="BF188" s="138">
        <f>IF(N188="snížená",J188,0)</f>
        <v>0</v>
      </c>
      <c r="BG188" s="138">
        <f>IF(N188="zákl. přenesená",J188,0)</f>
        <v>0</v>
      </c>
      <c r="BH188" s="138">
        <f>IF(N188="sníž. přenesená",J188,0)</f>
        <v>0</v>
      </c>
      <c r="BI188" s="138">
        <f>IF(N188="nulová",J188,0)</f>
        <v>0</v>
      </c>
      <c r="BJ188" s="15" t="s">
        <v>72</v>
      </c>
      <c r="BK188" s="138">
        <f>ROUND(I188*H188,2)</f>
        <v>0</v>
      </c>
      <c r="BL188" s="15" t="s">
        <v>125</v>
      </c>
      <c r="BM188" s="137" t="s">
        <v>211</v>
      </c>
    </row>
    <row r="189" spans="2:65" s="12" customFormat="1" x14ac:dyDescent="0.2">
      <c r="B189" s="139"/>
      <c r="D189" s="140" t="s">
        <v>132</v>
      </c>
      <c r="E189" s="141" t="s">
        <v>1</v>
      </c>
      <c r="F189" s="142" t="s">
        <v>212</v>
      </c>
      <c r="H189" s="143">
        <v>0.20250000000000001</v>
      </c>
      <c r="I189" s="144"/>
      <c r="L189" s="139"/>
      <c r="M189" s="145"/>
      <c r="T189" s="146"/>
      <c r="AT189" s="141" t="s">
        <v>132</v>
      </c>
      <c r="AU189" s="141" t="s">
        <v>74</v>
      </c>
      <c r="AV189" s="12" t="s">
        <v>74</v>
      </c>
      <c r="AW189" s="12" t="s">
        <v>134</v>
      </c>
      <c r="AX189" s="12" t="s">
        <v>67</v>
      </c>
      <c r="AY189" s="141" t="s">
        <v>118</v>
      </c>
    </row>
    <row r="190" spans="2:65" s="12" customFormat="1" x14ac:dyDescent="0.2">
      <c r="B190" s="139"/>
      <c r="D190" s="140" t="s">
        <v>132</v>
      </c>
      <c r="E190" s="141" t="s">
        <v>1</v>
      </c>
      <c r="F190" s="142" t="s">
        <v>213</v>
      </c>
      <c r="H190" s="143">
        <v>0.54</v>
      </c>
      <c r="I190" s="144"/>
      <c r="L190" s="139"/>
      <c r="M190" s="145"/>
      <c r="T190" s="146"/>
      <c r="AT190" s="141" t="s">
        <v>132</v>
      </c>
      <c r="AU190" s="141" t="s">
        <v>74</v>
      </c>
      <c r="AV190" s="12" t="s">
        <v>74</v>
      </c>
      <c r="AW190" s="12" t="s">
        <v>134</v>
      </c>
      <c r="AX190" s="12" t="s">
        <v>67</v>
      </c>
      <c r="AY190" s="141" t="s">
        <v>118</v>
      </c>
    </row>
    <row r="191" spans="2:65" s="13" customFormat="1" x14ac:dyDescent="0.2">
      <c r="B191" s="147"/>
      <c r="D191" s="140" t="s">
        <v>132</v>
      </c>
      <c r="E191" s="148" t="s">
        <v>1</v>
      </c>
      <c r="F191" s="149" t="s">
        <v>149</v>
      </c>
      <c r="H191" s="150">
        <v>0.74250000000000005</v>
      </c>
      <c r="I191" s="151"/>
      <c r="L191" s="147"/>
      <c r="M191" s="152"/>
      <c r="T191" s="153"/>
      <c r="AT191" s="148" t="s">
        <v>132</v>
      </c>
      <c r="AU191" s="148" t="s">
        <v>74</v>
      </c>
      <c r="AV191" s="13" t="s">
        <v>125</v>
      </c>
      <c r="AW191" s="13" t="s">
        <v>134</v>
      </c>
      <c r="AX191" s="13" t="s">
        <v>72</v>
      </c>
      <c r="AY191" s="148" t="s">
        <v>118</v>
      </c>
    </row>
    <row r="192" spans="2:65" s="1" customFormat="1" ht="33" customHeight="1" x14ac:dyDescent="0.2">
      <c r="B192" s="30"/>
      <c r="C192" s="125" t="s">
        <v>214</v>
      </c>
      <c r="D192" s="125" t="s">
        <v>121</v>
      </c>
      <c r="E192" s="126" t="s">
        <v>215</v>
      </c>
      <c r="F192" s="127" t="s">
        <v>216</v>
      </c>
      <c r="G192" s="128" t="s">
        <v>183</v>
      </c>
      <c r="H192" s="129">
        <v>0.40600000000000003</v>
      </c>
      <c r="I192" s="130"/>
      <c r="J192" s="131">
        <f>ROUND(I192*H192,2)</f>
        <v>0</v>
      </c>
      <c r="K192" s="132"/>
      <c r="L192" s="30"/>
      <c r="M192" s="133" t="s">
        <v>1</v>
      </c>
      <c r="N192" s="134" t="s">
        <v>32</v>
      </c>
      <c r="P192" s="135">
        <f>O192*H192</f>
        <v>0</v>
      </c>
      <c r="Q192" s="135">
        <v>1.0900000000000001</v>
      </c>
      <c r="R192" s="135">
        <f>Q192*H192</f>
        <v>0.44254000000000004</v>
      </c>
      <c r="S192" s="135">
        <v>0</v>
      </c>
      <c r="T192" s="136">
        <f>S192*H192</f>
        <v>0</v>
      </c>
      <c r="AR192" s="137" t="s">
        <v>125</v>
      </c>
      <c r="AT192" s="137" t="s">
        <v>121</v>
      </c>
      <c r="AU192" s="137" t="s">
        <v>74</v>
      </c>
      <c r="AY192" s="15" t="s">
        <v>118</v>
      </c>
      <c r="BE192" s="138">
        <f>IF(N192="základní",J192,0)</f>
        <v>0</v>
      </c>
      <c r="BF192" s="138">
        <f>IF(N192="snížená",J192,0)</f>
        <v>0</v>
      </c>
      <c r="BG192" s="138">
        <f>IF(N192="zákl. přenesená",J192,0)</f>
        <v>0</v>
      </c>
      <c r="BH192" s="138">
        <f>IF(N192="sníž. přenesená",J192,0)</f>
        <v>0</v>
      </c>
      <c r="BI192" s="138">
        <f>IF(N192="nulová",J192,0)</f>
        <v>0</v>
      </c>
      <c r="BJ192" s="15" t="s">
        <v>72</v>
      </c>
      <c r="BK192" s="138">
        <f>ROUND(I192*H192,2)</f>
        <v>0</v>
      </c>
      <c r="BL192" s="15" t="s">
        <v>125</v>
      </c>
      <c r="BM192" s="137" t="s">
        <v>217</v>
      </c>
    </row>
    <row r="193" spans="2:65" s="12" customFormat="1" x14ac:dyDescent="0.2">
      <c r="B193" s="139"/>
      <c r="D193" s="140" t="s">
        <v>132</v>
      </c>
      <c r="E193" s="141" t="s">
        <v>1</v>
      </c>
      <c r="F193" s="142" t="s">
        <v>218</v>
      </c>
      <c r="H193" s="143">
        <v>9.6750000000000003E-2</v>
      </c>
      <c r="I193" s="144"/>
      <c r="L193" s="139"/>
      <c r="M193" s="145"/>
      <c r="T193" s="146"/>
      <c r="AT193" s="141" t="s">
        <v>132</v>
      </c>
      <c r="AU193" s="141" t="s">
        <v>74</v>
      </c>
      <c r="AV193" s="12" t="s">
        <v>74</v>
      </c>
      <c r="AW193" s="12" t="s">
        <v>134</v>
      </c>
      <c r="AX193" s="12" t="s">
        <v>67</v>
      </c>
      <c r="AY193" s="141" t="s">
        <v>118</v>
      </c>
    </row>
    <row r="194" spans="2:65" s="12" customFormat="1" x14ac:dyDescent="0.2">
      <c r="B194" s="139"/>
      <c r="D194" s="140" t="s">
        <v>132</v>
      </c>
      <c r="E194" s="141" t="s">
        <v>1</v>
      </c>
      <c r="F194" s="142" t="s">
        <v>219</v>
      </c>
      <c r="H194" s="143">
        <v>0.30959999999999999</v>
      </c>
      <c r="I194" s="144"/>
      <c r="L194" s="139"/>
      <c r="M194" s="145"/>
      <c r="T194" s="146"/>
      <c r="AT194" s="141" t="s">
        <v>132</v>
      </c>
      <c r="AU194" s="141" t="s">
        <v>74</v>
      </c>
      <c r="AV194" s="12" t="s">
        <v>74</v>
      </c>
      <c r="AW194" s="12" t="s">
        <v>134</v>
      </c>
      <c r="AX194" s="12" t="s">
        <v>67</v>
      </c>
      <c r="AY194" s="141" t="s">
        <v>118</v>
      </c>
    </row>
    <row r="195" spans="2:65" s="13" customFormat="1" x14ac:dyDescent="0.2">
      <c r="B195" s="147"/>
      <c r="D195" s="140" t="s">
        <v>132</v>
      </c>
      <c r="E195" s="148" t="s">
        <v>1</v>
      </c>
      <c r="F195" s="149" t="s">
        <v>149</v>
      </c>
      <c r="H195" s="150">
        <v>0.40634999999999999</v>
      </c>
      <c r="I195" s="151"/>
      <c r="L195" s="147"/>
      <c r="M195" s="152"/>
      <c r="T195" s="153"/>
      <c r="AT195" s="148" t="s">
        <v>132</v>
      </c>
      <c r="AU195" s="148" t="s">
        <v>74</v>
      </c>
      <c r="AV195" s="13" t="s">
        <v>125</v>
      </c>
      <c r="AW195" s="13" t="s">
        <v>134</v>
      </c>
      <c r="AX195" s="13" t="s">
        <v>72</v>
      </c>
      <c r="AY195" s="148" t="s">
        <v>118</v>
      </c>
    </row>
    <row r="196" spans="2:65" s="1" customFormat="1" ht="37.9" customHeight="1" x14ac:dyDescent="0.2">
      <c r="B196" s="30"/>
      <c r="C196" s="125" t="s">
        <v>220</v>
      </c>
      <c r="D196" s="125" t="s">
        <v>121</v>
      </c>
      <c r="E196" s="126" t="s">
        <v>221</v>
      </c>
      <c r="F196" s="127" t="s">
        <v>222</v>
      </c>
      <c r="G196" s="128" t="s">
        <v>204</v>
      </c>
      <c r="H196" s="129">
        <v>8.25</v>
      </c>
      <c r="I196" s="130"/>
      <c r="J196" s="131">
        <f>ROUND(I196*H196,2)</f>
        <v>0</v>
      </c>
      <c r="K196" s="132"/>
      <c r="L196" s="30"/>
      <c r="M196" s="133" t="s">
        <v>1</v>
      </c>
      <c r="N196" s="134" t="s">
        <v>32</v>
      </c>
      <c r="P196" s="135">
        <f>O196*H196</f>
        <v>0</v>
      </c>
      <c r="Q196" s="135">
        <v>0.17818400000000001</v>
      </c>
      <c r="R196" s="135">
        <f>Q196*H196</f>
        <v>1.470018</v>
      </c>
      <c r="S196" s="135">
        <v>0</v>
      </c>
      <c r="T196" s="136">
        <f>S196*H196</f>
        <v>0</v>
      </c>
      <c r="AR196" s="137" t="s">
        <v>125</v>
      </c>
      <c r="AT196" s="137" t="s">
        <v>121</v>
      </c>
      <c r="AU196" s="137" t="s">
        <v>74</v>
      </c>
      <c r="AY196" s="15" t="s">
        <v>118</v>
      </c>
      <c r="BE196" s="138">
        <f>IF(N196="základní",J196,0)</f>
        <v>0</v>
      </c>
      <c r="BF196" s="138">
        <f>IF(N196="snížená",J196,0)</f>
        <v>0</v>
      </c>
      <c r="BG196" s="138">
        <f>IF(N196="zákl. přenesená",J196,0)</f>
        <v>0</v>
      </c>
      <c r="BH196" s="138">
        <f>IF(N196="sníž. přenesená",J196,0)</f>
        <v>0</v>
      </c>
      <c r="BI196" s="138">
        <f>IF(N196="nulová",J196,0)</f>
        <v>0</v>
      </c>
      <c r="BJ196" s="15" t="s">
        <v>72</v>
      </c>
      <c r="BK196" s="138">
        <f>ROUND(I196*H196,2)</f>
        <v>0</v>
      </c>
      <c r="BL196" s="15" t="s">
        <v>125</v>
      </c>
      <c r="BM196" s="137" t="s">
        <v>223</v>
      </c>
    </row>
    <row r="197" spans="2:65" s="12" customFormat="1" x14ac:dyDescent="0.2">
      <c r="B197" s="139"/>
      <c r="D197" s="140" t="s">
        <v>132</v>
      </c>
      <c r="E197" s="141" t="s">
        <v>1</v>
      </c>
      <c r="F197" s="142" t="s">
        <v>224</v>
      </c>
      <c r="H197" s="143">
        <v>2.25</v>
      </c>
      <c r="I197" s="144"/>
      <c r="L197" s="139"/>
      <c r="M197" s="145"/>
      <c r="T197" s="146"/>
      <c r="AT197" s="141" t="s">
        <v>132</v>
      </c>
      <c r="AU197" s="141" t="s">
        <v>74</v>
      </c>
      <c r="AV197" s="12" t="s">
        <v>74</v>
      </c>
      <c r="AW197" s="12" t="s">
        <v>134</v>
      </c>
      <c r="AX197" s="12" t="s">
        <v>67</v>
      </c>
      <c r="AY197" s="141" t="s">
        <v>118</v>
      </c>
    </row>
    <row r="198" spans="2:65" s="12" customFormat="1" x14ac:dyDescent="0.2">
      <c r="B198" s="139"/>
      <c r="D198" s="140" t="s">
        <v>132</v>
      </c>
      <c r="E198" s="141" t="s">
        <v>1</v>
      </c>
      <c r="F198" s="142" t="s">
        <v>225</v>
      </c>
      <c r="H198" s="143">
        <v>6</v>
      </c>
      <c r="I198" s="144"/>
      <c r="L198" s="139"/>
      <c r="M198" s="145"/>
      <c r="T198" s="146"/>
      <c r="AT198" s="141" t="s">
        <v>132</v>
      </c>
      <c r="AU198" s="141" t="s">
        <v>74</v>
      </c>
      <c r="AV198" s="12" t="s">
        <v>74</v>
      </c>
      <c r="AW198" s="12" t="s">
        <v>134</v>
      </c>
      <c r="AX198" s="12" t="s">
        <v>67</v>
      </c>
      <c r="AY198" s="141" t="s">
        <v>118</v>
      </c>
    </row>
    <row r="199" spans="2:65" s="13" customFormat="1" x14ac:dyDescent="0.2">
      <c r="B199" s="147"/>
      <c r="D199" s="140" t="s">
        <v>132</v>
      </c>
      <c r="E199" s="148" t="s">
        <v>1</v>
      </c>
      <c r="F199" s="149" t="s">
        <v>149</v>
      </c>
      <c r="H199" s="150">
        <v>8.25</v>
      </c>
      <c r="I199" s="151"/>
      <c r="L199" s="147"/>
      <c r="M199" s="152"/>
      <c r="T199" s="153"/>
      <c r="AT199" s="148" t="s">
        <v>132</v>
      </c>
      <c r="AU199" s="148" t="s">
        <v>74</v>
      </c>
      <c r="AV199" s="13" t="s">
        <v>125</v>
      </c>
      <c r="AW199" s="13" t="s">
        <v>134</v>
      </c>
      <c r="AX199" s="13" t="s">
        <v>72</v>
      </c>
      <c r="AY199" s="148" t="s">
        <v>118</v>
      </c>
    </row>
    <row r="200" spans="2:65" s="1" customFormat="1" ht="16.5" customHeight="1" x14ac:dyDescent="0.2">
      <c r="B200" s="30"/>
      <c r="C200" s="125" t="s">
        <v>226</v>
      </c>
      <c r="D200" s="125" t="s">
        <v>121</v>
      </c>
      <c r="E200" s="126" t="s">
        <v>227</v>
      </c>
      <c r="F200" s="127" t="s">
        <v>228</v>
      </c>
      <c r="G200" s="128" t="s">
        <v>124</v>
      </c>
      <c r="H200" s="129">
        <v>1</v>
      </c>
      <c r="I200" s="130"/>
      <c r="J200" s="131">
        <f>ROUND(I200*H200,2)</f>
        <v>0</v>
      </c>
      <c r="K200" s="132"/>
      <c r="L200" s="30"/>
      <c r="M200" s="133" t="s">
        <v>1</v>
      </c>
      <c r="N200" s="134" t="s">
        <v>32</v>
      </c>
      <c r="P200" s="135">
        <f>O200*H200</f>
        <v>0</v>
      </c>
      <c r="Q200" s="135">
        <v>0</v>
      </c>
      <c r="R200" s="135">
        <f>Q200*H200</f>
        <v>0</v>
      </c>
      <c r="S200" s="135">
        <v>0</v>
      </c>
      <c r="T200" s="136">
        <f>S200*H200</f>
        <v>0</v>
      </c>
      <c r="AR200" s="137" t="s">
        <v>125</v>
      </c>
      <c r="AT200" s="137" t="s">
        <v>121</v>
      </c>
      <c r="AU200" s="137" t="s">
        <v>74</v>
      </c>
      <c r="AY200" s="15" t="s">
        <v>118</v>
      </c>
      <c r="BE200" s="138">
        <f>IF(N200="základní",J200,0)</f>
        <v>0</v>
      </c>
      <c r="BF200" s="138">
        <f>IF(N200="snížená",J200,0)</f>
        <v>0</v>
      </c>
      <c r="BG200" s="138">
        <f>IF(N200="zákl. přenesená",J200,0)</f>
        <v>0</v>
      </c>
      <c r="BH200" s="138">
        <f>IF(N200="sníž. přenesená",J200,0)</f>
        <v>0</v>
      </c>
      <c r="BI200" s="138">
        <f>IF(N200="nulová",J200,0)</f>
        <v>0</v>
      </c>
      <c r="BJ200" s="15" t="s">
        <v>72</v>
      </c>
      <c r="BK200" s="138">
        <f>ROUND(I200*H200,2)</f>
        <v>0</v>
      </c>
      <c r="BL200" s="15" t="s">
        <v>125</v>
      </c>
      <c r="BM200" s="137" t="s">
        <v>229</v>
      </c>
    </row>
    <row r="201" spans="2:65" s="1" customFormat="1" ht="21.75" customHeight="1" x14ac:dyDescent="0.2">
      <c r="B201" s="30"/>
      <c r="C201" s="125" t="s">
        <v>230</v>
      </c>
      <c r="D201" s="125" t="s">
        <v>121</v>
      </c>
      <c r="E201" s="126" t="s">
        <v>231</v>
      </c>
      <c r="F201" s="127" t="s">
        <v>232</v>
      </c>
      <c r="G201" s="128" t="s">
        <v>233</v>
      </c>
      <c r="H201" s="129">
        <v>1</v>
      </c>
      <c r="I201" s="130"/>
      <c r="J201" s="131">
        <f>ROUND(I201*H201,2)</f>
        <v>0</v>
      </c>
      <c r="K201" s="132"/>
      <c r="L201" s="30"/>
      <c r="M201" s="133" t="s">
        <v>1</v>
      </c>
      <c r="N201" s="134" t="s">
        <v>32</v>
      </c>
      <c r="P201" s="135">
        <f>O201*H201</f>
        <v>0</v>
      </c>
      <c r="Q201" s="135">
        <v>0</v>
      </c>
      <c r="R201" s="135">
        <f>Q201*H201</f>
        <v>0</v>
      </c>
      <c r="S201" s="135">
        <v>0</v>
      </c>
      <c r="T201" s="136">
        <f>S201*H201</f>
        <v>0</v>
      </c>
      <c r="AR201" s="137" t="s">
        <v>125</v>
      </c>
      <c r="AT201" s="137" t="s">
        <v>121</v>
      </c>
      <c r="AU201" s="137" t="s">
        <v>74</v>
      </c>
      <c r="AY201" s="15" t="s">
        <v>118</v>
      </c>
      <c r="BE201" s="138">
        <f>IF(N201="základní",J201,0)</f>
        <v>0</v>
      </c>
      <c r="BF201" s="138">
        <f>IF(N201="snížená",J201,0)</f>
        <v>0</v>
      </c>
      <c r="BG201" s="138">
        <f>IF(N201="zákl. přenesená",J201,0)</f>
        <v>0</v>
      </c>
      <c r="BH201" s="138">
        <f>IF(N201="sníž. přenesená",J201,0)</f>
        <v>0</v>
      </c>
      <c r="BI201" s="138">
        <f>IF(N201="nulová",J201,0)</f>
        <v>0</v>
      </c>
      <c r="BJ201" s="15" t="s">
        <v>72</v>
      </c>
      <c r="BK201" s="138">
        <f>ROUND(I201*H201,2)</f>
        <v>0</v>
      </c>
      <c r="BL201" s="15" t="s">
        <v>125</v>
      </c>
      <c r="BM201" s="137" t="s">
        <v>234</v>
      </c>
    </row>
    <row r="202" spans="2:65" s="11" customFormat="1" ht="22.9" customHeight="1" x14ac:dyDescent="0.2">
      <c r="B202" s="113"/>
      <c r="D202" s="114" t="s">
        <v>66</v>
      </c>
      <c r="E202" s="123" t="s">
        <v>125</v>
      </c>
      <c r="F202" s="123" t="s">
        <v>235</v>
      </c>
      <c r="I202" s="116"/>
      <c r="J202" s="124">
        <f>BK202</f>
        <v>0</v>
      </c>
      <c r="L202" s="113"/>
      <c r="M202" s="118"/>
      <c r="P202" s="119">
        <f>SUM(P203:P283)</f>
        <v>0</v>
      </c>
      <c r="R202" s="119">
        <f>SUM(R203:R283)</f>
        <v>226.59548073354873</v>
      </c>
      <c r="T202" s="120">
        <f>SUM(T203:T283)</f>
        <v>0</v>
      </c>
      <c r="AR202" s="114" t="s">
        <v>72</v>
      </c>
      <c r="AT202" s="121" t="s">
        <v>66</v>
      </c>
      <c r="AU202" s="121" t="s">
        <v>72</v>
      </c>
      <c r="AY202" s="114" t="s">
        <v>118</v>
      </c>
      <c r="BK202" s="122">
        <f>SUM(BK203:BK283)</f>
        <v>0</v>
      </c>
    </row>
    <row r="203" spans="2:65" s="1" customFormat="1" ht="37.9" customHeight="1" x14ac:dyDescent="0.2">
      <c r="B203" s="30"/>
      <c r="C203" s="125" t="s">
        <v>236</v>
      </c>
      <c r="D203" s="125" t="s">
        <v>121</v>
      </c>
      <c r="E203" s="126" t="s">
        <v>237</v>
      </c>
      <c r="F203" s="127" t="s">
        <v>238</v>
      </c>
      <c r="G203" s="128" t="s">
        <v>239</v>
      </c>
      <c r="H203" s="129">
        <v>33</v>
      </c>
      <c r="I203" s="130"/>
      <c r="J203" s="131">
        <f>ROUND(I203*H203,2)</f>
        <v>0</v>
      </c>
      <c r="K203" s="132"/>
      <c r="L203" s="30"/>
      <c r="M203" s="133" t="s">
        <v>1</v>
      </c>
      <c r="N203" s="134" t="s">
        <v>32</v>
      </c>
      <c r="P203" s="135">
        <f>O203*H203</f>
        <v>0</v>
      </c>
      <c r="Q203" s="135">
        <v>0.2557528</v>
      </c>
      <c r="R203" s="135">
        <f>Q203*H203</f>
        <v>8.4398423999999999</v>
      </c>
      <c r="S203" s="135">
        <v>0</v>
      </c>
      <c r="T203" s="136">
        <f>S203*H203</f>
        <v>0</v>
      </c>
      <c r="AR203" s="137" t="s">
        <v>125</v>
      </c>
      <c r="AT203" s="137" t="s">
        <v>121</v>
      </c>
      <c r="AU203" s="137" t="s">
        <v>74</v>
      </c>
      <c r="AY203" s="15" t="s">
        <v>118</v>
      </c>
      <c r="BE203" s="138">
        <f>IF(N203="základní",J203,0)</f>
        <v>0</v>
      </c>
      <c r="BF203" s="138">
        <f>IF(N203="snížená",J203,0)</f>
        <v>0</v>
      </c>
      <c r="BG203" s="138">
        <f>IF(N203="zákl. přenesená",J203,0)</f>
        <v>0</v>
      </c>
      <c r="BH203" s="138">
        <f>IF(N203="sníž. přenesená",J203,0)</f>
        <v>0</v>
      </c>
      <c r="BI203" s="138">
        <f>IF(N203="nulová",J203,0)</f>
        <v>0</v>
      </c>
      <c r="BJ203" s="15" t="s">
        <v>72</v>
      </c>
      <c r="BK203" s="138">
        <f>ROUND(I203*H203,2)</f>
        <v>0</v>
      </c>
      <c r="BL203" s="15" t="s">
        <v>125</v>
      </c>
      <c r="BM203" s="137" t="s">
        <v>240</v>
      </c>
    </row>
    <row r="204" spans="2:65" s="12" customFormat="1" x14ac:dyDescent="0.2">
      <c r="B204" s="139"/>
      <c r="D204" s="140" t="s">
        <v>132</v>
      </c>
      <c r="E204" s="141" t="s">
        <v>1</v>
      </c>
      <c r="F204" s="142" t="s">
        <v>241</v>
      </c>
      <c r="H204" s="143">
        <v>33</v>
      </c>
      <c r="I204" s="144"/>
      <c r="L204" s="139"/>
      <c r="M204" s="145"/>
      <c r="T204" s="146"/>
      <c r="AT204" s="141" t="s">
        <v>132</v>
      </c>
      <c r="AU204" s="141" t="s">
        <v>74</v>
      </c>
      <c r="AV204" s="12" t="s">
        <v>74</v>
      </c>
      <c r="AW204" s="12" t="s">
        <v>134</v>
      </c>
      <c r="AX204" s="12" t="s">
        <v>72</v>
      </c>
      <c r="AY204" s="141" t="s">
        <v>118</v>
      </c>
    </row>
    <row r="205" spans="2:65" s="1" customFormat="1" ht="24.2" customHeight="1" x14ac:dyDescent="0.2">
      <c r="B205" s="30"/>
      <c r="C205" s="154" t="s">
        <v>242</v>
      </c>
      <c r="D205" s="154" t="s">
        <v>243</v>
      </c>
      <c r="E205" s="155" t="s">
        <v>244</v>
      </c>
      <c r="F205" s="156" t="s">
        <v>245</v>
      </c>
      <c r="G205" s="157" t="s">
        <v>246</v>
      </c>
      <c r="H205" s="158">
        <v>198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32</v>
      </c>
      <c r="P205" s="135">
        <f>O205*H205</f>
        <v>0</v>
      </c>
      <c r="Q205" s="135">
        <v>0.29499999999999998</v>
      </c>
      <c r="R205" s="135">
        <f>Q205*H205</f>
        <v>58.41</v>
      </c>
      <c r="S205" s="135">
        <v>0</v>
      </c>
      <c r="T205" s="136">
        <f>S205*H205</f>
        <v>0</v>
      </c>
      <c r="AR205" s="137" t="s">
        <v>247</v>
      </c>
      <c r="AT205" s="137" t="s">
        <v>243</v>
      </c>
      <c r="AU205" s="137" t="s">
        <v>74</v>
      </c>
      <c r="AY205" s="15" t="s">
        <v>118</v>
      </c>
      <c r="BE205" s="138">
        <f>IF(N205="základní",J205,0)</f>
        <v>0</v>
      </c>
      <c r="BF205" s="138">
        <f>IF(N205="snížená",J205,0)</f>
        <v>0</v>
      </c>
      <c r="BG205" s="138">
        <f>IF(N205="zákl. přenesená",J205,0)</f>
        <v>0</v>
      </c>
      <c r="BH205" s="138">
        <f>IF(N205="sníž. přenesená",J205,0)</f>
        <v>0</v>
      </c>
      <c r="BI205" s="138">
        <f>IF(N205="nulová",J205,0)</f>
        <v>0</v>
      </c>
      <c r="BJ205" s="15" t="s">
        <v>72</v>
      </c>
      <c r="BK205" s="138">
        <f>ROUND(I205*H205,2)</f>
        <v>0</v>
      </c>
      <c r="BL205" s="15" t="s">
        <v>125</v>
      </c>
      <c r="BM205" s="137" t="s">
        <v>248</v>
      </c>
    </row>
    <row r="206" spans="2:65" s="12" customFormat="1" x14ac:dyDescent="0.2">
      <c r="B206" s="139"/>
      <c r="D206" s="140" t="s">
        <v>132</v>
      </c>
      <c r="E206" s="141" t="s">
        <v>1</v>
      </c>
      <c r="F206" s="142" t="s">
        <v>249</v>
      </c>
      <c r="H206" s="143">
        <v>198</v>
      </c>
      <c r="I206" s="144"/>
      <c r="L206" s="139"/>
      <c r="M206" s="145"/>
      <c r="T206" s="146"/>
      <c r="AT206" s="141" t="s">
        <v>132</v>
      </c>
      <c r="AU206" s="141" t="s">
        <v>74</v>
      </c>
      <c r="AV206" s="12" t="s">
        <v>74</v>
      </c>
      <c r="AW206" s="12" t="s">
        <v>134</v>
      </c>
      <c r="AX206" s="12" t="s">
        <v>72</v>
      </c>
      <c r="AY206" s="141" t="s">
        <v>118</v>
      </c>
    </row>
    <row r="207" spans="2:65" s="1" customFormat="1" ht="16.5" customHeight="1" x14ac:dyDescent="0.2">
      <c r="B207" s="30"/>
      <c r="C207" s="125" t="s">
        <v>250</v>
      </c>
      <c r="D207" s="125" t="s">
        <v>121</v>
      </c>
      <c r="E207" s="126" t="s">
        <v>251</v>
      </c>
      <c r="F207" s="127" t="s">
        <v>252</v>
      </c>
      <c r="G207" s="128" t="s">
        <v>130</v>
      </c>
      <c r="H207" s="129">
        <v>1.125</v>
      </c>
      <c r="I207" s="130"/>
      <c r="J207" s="131">
        <f>ROUND(I207*H207,2)</f>
        <v>0</v>
      </c>
      <c r="K207" s="132"/>
      <c r="L207" s="30"/>
      <c r="M207" s="133" t="s">
        <v>1</v>
      </c>
      <c r="N207" s="134" t="s">
        <v>32</v>
      </c>
      <c r="P207" s="135">
        <f>O207*H207</f>
        <v>0</v>
      </c>
      <c r="Q207" s="135">
        <v>0</v>
      </c>
      <c r="R207" s="135">
        <f>Q207*H207</f>
        <v>0</v>
      </c>
      <c r="S207" s="135">
        <v>0</v>
      </c>
      <c r="T207" s="136">
        <f>S207*H207</f>
        <v>0</v>
      </c>
      <c r="AR207" s="137" t="s">
        <v>125</v>
      </c>
      <c r="AT207" s="137" t="s">
        <v>121</v>
      </c>
      <c r="AU207" s="137" t="s">
        <v>74</v>
      </c>
      <c r="AY207" s="15" t="s">
        <v>118</v>
      </c>
      <c r="BE207" s="138">
        <f>IF(N207="základní",J207,0)</f>
        <v>0</v>
      </c>
      <c r="BF207" s="138">
        <f>IF(N207="snížená",J207,0)</f>
        <v>0</v>
      </c>
      <c r="BG207" s="138">
        <f>IF(N207="zákl. přenesená",J207,0)</f>
        <v>0</v>
      </c>
      <c r="BH207" s="138">
        <f>IF(N207="sníž. přenesená",J207,0)</f>
        <v>0</v>
      </c>
      <c r="BI207" s="138">
        <f>IF(N207="nulová",J207,0)</f>
        <v>0</v>
      </c>
      <c r="BJ207" s="15" t="s">
        <v>72</v>
      </c>
      <c r="BK207" s="138">
        <f>ROUND(I207*H207,2)</f>
        <v>0</v>
      </c>
      <c r="BL207" s="15" t="s">
        <v>125</v>
      </c>
      <c r="BM207" s="137" t="s">
        <v>253</v>
      </c>
    </row>
    <row r="208" spans="2:65" s="12" customFormat="1" x14ac:dyDescent="0.2">
      <c r="B208" s="139"/>
      <c r="D208" s="140" t="s">
        <v>132</v>
      </c>
      <c r="E208" s="141" t="s">
        <v>1</v>
      </c>
      <c r="F208" s="142" t="s">
        <v>254</v>
      </c>
      <c r="H208" s="143">
        <v>0.27720600000000001</v>
      </c>
      <c r="I208" s="144"/>
      <c r="L208" s="139"/>
      <c r="M208" s="145"/>
      <c r="T208" s="146"/>
      <c r="AT208" s="141" t="s">
        <v>132</v>
      </c>
      <c r="AU208" s="141" t="s">
        <v>74</v>
      </c>
      <c r="AV208" s="12" t="s">
        <v>74</v>
      </c>
      <c r="AW208" s="12" t="s">
        <v>134</v>
      </c>
      <c r="AX208" s="12" t="s">
        <v>67</v>
      </c>
      <c r="AY208" s="141" t="s">
        <v>118</v>
      </c>
    </row>
    <row r="209" spans="2:65" s="12" customFormat="1" x14ac:dyDescent="0.2">
      <c r="B209" s="139"/>
      <c r="D209" s="140" t="s">
        <v>132</v>
      </c>
      <c r="E209" s="141" t="s">
        <v>1</v>
      </c>
      <c r="F209" s="142" t="s">
        <v>255</v>
      </c>
      <c r="H209" s="143">
        <v>0.5527200000000001</v>
      </c>
      <c r="I209" s="144"/>
      <c r="L209" s="139"/>
      <c r="M209" s="145"/>
      <c r="T209" s="146"/>
      <c r="AT209" s="141" t="s">
        <v>132</v>
      </c>
      <c r="AU209" s="141" t="s">
        <v>74</v>
      </c>
      <c r="AV209" s="12" t="s">
        <v>74</v>
      </c>
      <c r="AW209" s="12" t="s">
        <v>134</v>
      </c>
      <c r="AX209" s="12" t="s">
        <v>67</v>
      </c>
      <c r="AY209" s="141" t="s">
        <v>118</v>
      </c>
    </row>
    <row r="210" spans="2:65" s="12" customFormat="1" x14ac:dyDescent="0.2">
      <c r="B210" s="139"/>
      <c r="D210" s="140" t="s">
        <v>132</v>
      </c>
      <c r="E210" s="141" t="s">
        <v>1</v>
      </c>
      <c r="F210" s="142" t="s">
        <v>256</v>
      </c>
      <c r="H210" s="143">
        <v>0.29525400000000007</v>
      </c>
      <c r="I210" s="144"/>
      <c r="L210" s="139"/>
      <c r="M210" s="145"/>
      <c r="T210" s="146"/>
      <c r="AT210" s="141" t="s">
        <v>132</v>
      </c>
      <c r="AU210" s="141" t="s">
        <v>74</v>
      </c>
      <c r="AV210" s="12" t="s">
        <v>74</v>
      </c>
      <c r="AW210" s="12" t="s">
        <v>134</v>
      </c>
      <c r="AX210" s="12" t="s">
        <v>67</v>
      </c>
      <c r="AY210" s="141" t="s">
        <v>118</v>
      </c>
    </row>
    <row r="211" spans="2:65" s="13" customFormat="1" x14ac:dyDescent="0.2">
      <c r="B211" s="147"/>
      <c r="D211" s="140" t="s">
        <v>132</v>
      </c>
      <c r="E211" s="148" t="s">
        <v>1</v>
      </c>
      <c r="F211" s="149" t="s">
        <v>149</v>
      </c>
      <c r="H211" s="150">
        <v>1.1251800000000003</v>
      </c>
      <c r="I211" s="151"/>
      <c r="L211" s="147"/>
      <c r="M211" s="152"/>
      <c r="T211" s="153"/>
      <c r="AT211" s="148" t="s">
        <v>132</v>
      </c>
      <c r="AU211" s="148" t="s">
        <v>74</v>
      </c>
      <c r="AV211" s="13" t="s">
        <v>125</v>
      </c>
      <c r="AW211" s="13" t="s">
        <v>134</v>
      </c>
      <c r="AX211" s="13" t="s">
        <v>72</v>
      </c>
      <c r="AY211" s="148" t="s">
        <v>118</v>
      </c>
    </row>
    <row r="212" spans="2:65" s="1" customFormat="1" ht="49.15" customHeight="1" x14ac:dyDescent="0.2">
      <c r="B212" s="30"/>
      <c r="C212" s="125" t="s">
        <v>257</v>
      </c>
      <c r="D212" s="125" t="s">
        <v>121</v>
      </c>
      <c r="E212" s="126" t="s">
        <v>258</v>
      </c>
      <c r="F212" s="127" t="s">
        <v>259</v>
      </c>
      <c r="G212" s="128" t="s">
        <v>130</v>
      </c>
      <c r="H212" s="129">
        <v>50.118000000000002</v>
      </c>
      <c r="I212" s="130"/>
      <c r="J212" s="131">
        <f>ROUND(I212*H212,2)</f>
        <v>0</v>
      </c>
      <c r="K212" s="132"/>
      <c r="L212" s="30"/>
      <c r="M212" s="133" t="s">
        <v>1</v>
      </c>
      <c r="N212" s="134" t="s">
        <v>32</v>
      </c>
      <c r="P212" s="135">
        <f>O212*H212</f>
        <v>0</v>
      </c>
      <c r="Q212" s="135">
        <v>2.5020099999999998</v>
      </c>
      <c r="R212" s="135">
        <f>Q212*H212</f>
        <v>125.39573718</v>
      </c>
      <c r="S212" s="135">
        <v>0</v>
      </c>
      <c r="T212" s="136">
        <f>S212*H212</f>
        <v>0</v>
      </c>
      <c r="AR212" s="137" t="s">
        <v>125</v>
      </c>
      <c r="AT212" s="137" t="s">
        <v>121</v>
      </c>
      <c r="AU212" s="137" t="s">
        <v>74</v>
      </c>
      <c r="AY212" s="15" t="s">
        <v>118</v>
      </c>
      <c r="BE212" s="138">
        <f>IF(N212="základní",J212,0)</f>
        <v>0</v>
      </c>
      <c r="BF212" s="138">
        <f>IF(N212="snížená",J212,0)</f>
        <v>0</v>
      </c>
      <c r="BG212" s="138">
        <f>IF(N212="zákl. přenesená",J212,0)</f>
        <v>0</v>
      </c>
      <c r="BH212" s="138">
        <f>IF(N212="sníž. přenesená",J212,0)</f>
        <v>0</v>
      </c>
      <c r="BI212" s="138">
        <f>IF(N212="nulová",J212,0)</f>
        <v>0</v>
      </c>
      <c r="BJ212" s="15" t="s">
        <v>72</v>
      </c>
      <c r="BK212" s="138">
        <f>ROUND(I212*H212,2)</f>
        <v>0</v>
      </c>
      <c r="BL212" s="15" t="s">
        <v>125</v>
      </c>
      <c r="BM212" s="137" t="s">
        <v>260</v>
      </c>
    </row>
    <row r="213" spans="2:65" s="12" customFormat="1" x14ac:dyDescent="0.2">
      <c r="B213" s="139"/>
      <c r="D213" s="140" t="s">
        <v>132</v>
      </c>
      <c r="E213" s="141" t="s">
        <v>1</v>
      </c>
      <c r="F213" s="142" t="s">
        <v>261</v>
      </c>
      <c r="H213" s="143">
        <v>23.532</v>
      </c>
      <c r="I213" s="144"/>
      <c r="L213" s="139"/>
      <c r="M213" s="145"/>
      <c r="T213" s="146"/>
      <c r="AT213" s="141" t="s">
        <v>132</v>
      </c>
      <c r="AU213" s="141" t="s">
        <v>74</v>
      </c>
      <c r="AV213" s="12" t="s">
        <v>74</v>
      </c>
      <c r="AW213" s="12" t="s">
        <v>134</v>
      </c>
      <c r="AX213" s="12" t="s">
        <v>67</v>
      </c>
      <c r="AY213" s="141" t="s">
        <v>118</v>
      </c>
    </row>
    <row r="214" spans="2:65" s="12" customFormat="1" x14ac:dyDescent="0.2">
      <c r="B214" s="139"/>
      <c r="D214" s="140" t="s">
        <v>132</v>
      </c>
      <c r="E214" s="141" t="s">
        <v>1</v>
      </c>
      <c r="F214" s="142" t="s">
        <v>262</v>
      </c>
      <c r="H214" s="143">
        <v>16.695</v>
      </c>
      <c r="I214" s="144"/>
      <c r="L214" s="139"/>
      <c r="M214" s="145"/>
      <c r="T214" s="146"/>
      <c r="AT214" s="141" t="s">
        <v>132</v>
      </c>
      <c r="AU214" s="141" t="s">
        <v>74</v>
      </c>
      <c r="AV214" s="12" t="s">
        <v>74</v>
      </c>
      <c r="AW214" s="12" t="s">
        <v>134</v>
      </c>
      <c r="AX214" s="12" t="s">
        <v>67</v>
      </c>
      <c r="AY214" s="141" t="s">
        <v>118</v>
      </c>
    </row>
    <row r="215" spans="2:65" s="12" customFormat="1" x14ac:dyDescent="0.2">
      <c r="B215" s="139"/>
      <c r="D215" s="140" t="s">
        <v>132</v>
      </c>
      <c r="E215" s="141" t="s">
        <v>1</v>
      </c>
      <c r="F215" s="142" t="s">
        <v>263</v>
      </c>
      <c r="H215" s="143">
        <v>9.0510749999999991</v>
      </c>
      <c r="I215" s="144"/>
      <c r="L215" s="139"/>
      <c r="M215" s="145"/>
      <c r="T215" s="146"/>
      <c r="AT215" s="141" t="s">
        <v>132</v>
      </c>
      <c r="AU215" s="141" t="s">
        <v>74</v>
      </c>
      <c r="AV215" s="12" t="s">
        <v>74</v>
      </c>
      <c r="AW215" s="12" t="s">
        <v>134</v>
      </c>
      <c r="AX215" s="12" t="s">
        <v>67</v>
      </c>
      <c r="AY215" s="141" t="s">
        <v>118</v>
      </c>
    </row>
    <row r="216" spans="2:65" s="12" customFormat="1" x14ac:dyDescent="0.2">
      <c r="B216" s="139"/>
      <c r="D216" s="140" t="s">
        <v>132</v>
      </c>
      <c r="E216" s="141" t="s">
        <v>1</v>
      </c>
      <c r="F216" s="142" t="s">
        <v>264</v>
      </c>
      <c r="H216" s="143">
        <v>0.83999999999999986</v>
      </c>
      <c r="I216" s="144"/>
      <c r="L216" s="139"/>
      <c r="M216" s="145"/>
      <c r="T216" s="146"/>
      <c r="AT216" s="141" t="s">
        <v>132</v>
      </c>
      <c r="AU216" s="141" t="s">
        <v>74</v>
      </c>
      <c r="AV216" s="12" t="s">
        <v>74</v>
      </c>
      <c r="AW216" s="12" t="s">
        <v>134</v>
      </c>
      <c r="AX216" s="12" t="s">
        <v>67</v>
      </c>
      <c r="AY216" s="141" t="s">
        <v>118</v>
      </c>
    </row>
    <row r="217" spans="2:65" s="13" customFormat="1" x14ac:dyDescent="0.2">
      <c r="B217" s="147"/>
      <c r="D217" s="140" t="s">
        <v>132</v>
      </c>
      <c r="E217" s="148" t="s">
        <v>1</v>
      </c>
      <c r="F217" s="149" t="s">
        <v>149</v>
      </c>
      <c r="H217" s="150">
        <v>50.118075000000005</v>
      </c>
      <c r="I217" s="151"/>
      <c r="L217" s="147"/>
      <c r="M217" s="152"/>
      <c r="T217" s="153"/>
      <c r="AT217" s="148" t="s">
        <v>132</v>
      </c>
      <c r="AU217" s="148" t="s">
        <v>74</v>
      </c>
      <c r="AV217" s="13" t="s">
        <v>125</v>
      </c>
      <c r="AW217" s="13" t="s">
        <v>134</v>
      </c>
      <c r="AX217" s="13" t="s">
        <v>72</v>
      </c>
      <c r="AY217" s="148" t="s">
        <v>118</v>
      </c>
    </row>
    <row r="218" spans="2:65" s="1" customFormat="1" ht="37.9" customHeight="1" x14ac:dyDescent="0.2">
      <c r="B218" s="30"/>
      <c r="C218" s="125" t="s">
        <v>265</v>
      </c>
      <c r="D218" s="125" t="s">
        <v>121</v>
      </c>
      <c r="E218" s="126" t="s">
        <v>266</v>
      </c>
      <c r="F218" s="127" t="s">
        <v>267</v>
      </c>
      <c r="G218" s="128" t="s">
        <v>204</v>
      </c>
      <c r="H218" s="129">
        <v>4.2</v>
      </c>
      <c r="I218" s="130"/>
      <c r="J218" s="131">
        <f>ROUND(I218*H218,2)</f>
        <v>0</v>
      </c>
      <c r="K218" s="132"/>
      <c r="L218" s="30"/>
      <c r="M218" s="133" t="s">
        <v>1</v>
      </c>
      <c r="N218" s="134" t="s">
        <v>32</v>
      </c>
      <c r="P218" s="135">
        <f>O218*H218</f>
        <v>0</v>
      </c>
      <c r="Q218" s="135">
        <v>5.3261999999999997E-3</v>
      </c>
      <c r="R218" s="135">
        <f>Q218*H218</f>
        <v>2.2370040000000001E-2</v>
      </c>
      <c r="S218" s="135">
        <v>0</v>
      </c>
      <c r="T218" s="136">
        <f>S218*H218</f>
        <v>0</v>
      </c>
      <c r="AR218" s="137" t="s">
        <v>125</v>
      </c>
      <c r="AT218" s="137" t="s">
        <v>121</v>
      </c>
      <c r="AU218" s="137" t="s">
        <v>74</v>
      </c>
      <c r="AY218" s="15" t="s">
        <v>118</v>
      </c>
      <c r="BE218" s="138">
        <f>IF(N218="základní",J218,0)</f>
        <v>0</v>
      </c>
      <c r="BF218" s="138">
        <f>IF(N218="snížená",J218,0)</f>
        <v>0</v>
      </c>
      <c r="BG218" s="138">
        <f>IF(N218="zákl. přenesená",J218,0)</f>
        <v>0</v>
      </c>
      <c r="BH218" s="138">
        <f>IF(N218="sníž. přenesená",J218,0)</f>
        <v>0</v>
      </c>
      <c r="BI218" s="138">
        <f>IF(N218="nulová",J218,0)</f>
        <v>0</v>
      </c>
      <c r="BJ218" s="15" t="s">
        <v>72</v>
      </c>
      <c r="BK218" s="138">
        <f>ROUND(I218*H218,2)</f>
        <v>0</v>
      </c>
      <c r="BL218" s="15" t="s">
        <v>125</v>
      </c>
      <c r="BM218" s="137" t="s">
        <v>268</v>
      </c>
    </row>
    <row r="219" spans="2:65" s="12" customFormat="1" x14ac:dyDescent="0.2">
      <c r="B219" s="139"/>
      <c r="D219" s="140" t="s">
        <v>132</v>
      </c>
      <c r="E219" s="141" t="s">
        <v>1</v>
      </c>
      <c r="F219" s="142" t="s">
        <v>269</v>
      </c>
      <c r="H219" s="143">
        <v>4.1999999999999993</v>
      </c>
      <c r="I219" s="144"/>
      <c r="L219" s="139"/>
      <c r="M219" s="145"/>
      <c r="T219" s="146"/>
      <c r="AT219" s="141" t="s">
        <v>132</v>
      </c>
      <c r="AU219" s="141" t="s">
        <v>74</v>
      </c>
      <c r="AV219" s="12" t="s">
        <v>74</v>
      </c>
      <c r="AW219" s="12" t="s">
        <v>134</v>
      </c>
      <c r="AX219" s="12" t="s">
        <v>72</v>
      </c>
      <c r="AY219" s="141" t="s">
        <v>118</v>
      </c>
    </row>
    <row r="220" spans="2:65" s="1" customFormat="1" ht="37.9" customHeight="1" x14ac:dyDescent="0.2">
      <c r="B220" s="30"/>
      <c r="C220" s="125" t="s">
        <v>270</v>
      </c>
      <c r="D220" s="125" t="s">
        <v>121</v>
      </c>
      <c r="E220" s="126" t="s">
        <v>271</v>
      </c>
      <c r="F220" s="127" t="s">
        <v>272</v>
      </c>
      <c r="G220" s="128" t="s">
        <v>204</v>
      </c>
      <c r="H220" s="129">
        <v>4.2</v>
      </c>
      <c r="I220" s="130"/>
      <c r="J220" s="131">
        <f>ROUND(I220*H220,2)</f>
        <v>0</v>
      </c>
      <c r="K220" s="132"/>
      <c r="L220" s="30"/>
      <c r="M220" s="133" t="s">
        <v>1</v>
      </c>
      <c r="N220" s="134" t="s">
        <v>32</v>
      </c>
      <c r="P220" s="135">
        <f>O220*H220</f>
        <v>0</v>
      </c>
      <c r="Q220" s="135">
        <v>0</v>
      </c>
      <c r="R220" s="135">
        <f>Q220*H220</f>
        <v>0</v>
      </c>
      <c r="S220" s="135">
        <v>0</v>
      </c>
      <c r="T220" s="136">
        <f>S220*H220</f>
        <v>0</v>
      </c>
      <c r="AR220" s="137" t="s">
        <v>125</v>
      </c>
      <c r="AT220" s="137" t="s">
        <v>121</v>
      </c>
      <c r="AU220" s="137" t="s">
        <v>74</v>
      </c>
      <c r="AY220" s="15" t="s">
        <v>118</v>
      </c>
      <c r="BE220" s="138">
        <f>IF(N220="základní",J220,0)</f>
        <v>0</v>
      </c>
      <c r="BF220" s="138">
        <f>IF(N220="snížená",J220,0)</f>
        <v>0</v>
      </c>
      <c r="BG220" s="138">
        <f>IF(N220="zákl. přenesená",J220,0)</f>
        <v>0</v>
      </c>
      <c r="BH220" s="138">
        <f>IF(N220="sníž. přenesená",J220,0)</f>
        <v>0</v>
      </c>
      <c r="BI220" s="138">
        <f>IF(N220="nulová",J220,0)</f>
        <v>0</v>
      </c>
      <c r="BJ220" s="15" t="s">
        <v>72</v>
      </c>
      <c r="BK220" s="138">
        <f>ROUND(I220*H220,2)</f>
        <v>0</v>
      </c>
      <c r="BL220" s="15" t="s">
        <v>125</v>
      </c>
      <c r="BM220" s="137" t="s">
        <v>273</v>
      </c>
    </row>
    <row r="221" spans="2:65" s="1" customFormat="1" ht="90" customHeight="1" x14ac:dyDescent="0.2">
      <c r="B221" s="30"/>
      <c r="C221" s="125" t="s">
        <v>274</v>
      </c>
      <c r="D221" s="125" t="s">
        <v>121</v>
      </c>
      <c r="E221" s="126" t="s">
        <v>275</v>
      </c>
      <c r="F221" s="127" t="s">
        <v>276</v>
      </c>
      <c r="G221" s="128" t="s">
        <v>204</v>
      </c>
      <c r="H221" s="129">
        <v>142</v>
      </c>
      <c r="I221" s="130"/>
      <c r="J221" s="131">
        <f>ROUND(I221*H221,2)</f>
        <v>0</v>
      </c>
      <c r="K221" s="132"/>
      <c r="L221" s="30"/>
      <c r="M221" s="133" t="s">
        <v>1</v>
      </c>
      <c r="N221" s="134" t="s">
        <v>32</v>
      </c>
      <c r="P221" s="135">
        <f>O221*H221</f>
        <v>0</v>
      </c>
      <c r="Q221" s="135">
        <v>1.46652E-2</v>
      </c>
      <c r="R221" s="135">
        <f>Q221*H221</f>
        <v>2.0824584000000002</v>
      </c>
      <c r="S221" s="135">
        <v>0</v>
      </c>
      <c r="T221" s="136">
        <f>S221*H221</f>
        <v>0</v>
      </c>
      <c r="AR221" s="137" t="s">
        <v>125</v>
      </c>
      <c r="AT221" s="137" t="s">
        <v>121</v>
      </c>
      <c r="AU221" s="137" t="s">
        <v>74</v>
      </c>
      <c r="AY221" s="15" t="s">
        <v>118</v>
      </c>
      <c r="BE221" s="138">
        <f>IF(N221="základní",J221,0)</f>
        <v>0</v>
      </c>
      <c r="BF221" s="138">
        <f>IF(N221="snížená",J221,0)</f>
        <v>0</v>
      </c>
      <c r="BG221" s="138">
        <f>IF(N221="zákl. přenesená",J221,0)</f>
        <v>0</v>
      </c>
      <c r="BH221" s="138">
        <f>IF(N221="sníž. přenesená",J221,0)</f>
        <v>0</v>
      </c>
      <c r="BI221" s="138">
        <f>IF(N221="nulová",J221,0)</f>
        <v>0</v>
      </c>
      <c r="BJ221" s="15" t="s">
        <v>72</v>
      </c>
      <c r="BK221" s="138">
        <f>ROUND(I221*H221,2)</f>
        <v>0</v>
      </c>
      <c r="BL221" s="15" t="s">
        <v>125</v>
      </c>
      <c r="BM221" s="137" t="s">
        <v>277</v>
      </c>
    </row>
    <row r="222" spans="2:65" s="12" customFormat="1" x14ac:dyDescent="0.2">
      <c r="B222" s="139"/>
      <c r="D222" s="140" t="s">
        <v>132</v>
      </c>
      <c r="E222" s="141" t="s">
        <v>1</v>
      </c>
      <c r="F222" s="142" t="s">
        <v>278</v>
      </c>
      <c r="H222" s="143">
        <v>142</v>
      </c>
      <c r="I222" s="144"/>
      <c r="L222" s="139"/>
      <c r="M222" s="145"/>
      <c r="T222" s="146"/>
      <c r="AT222" s="141" t="s">
        <v>132</v>
      </c>
      <c r="AU222" s="141" t="s">
        <v>74</v>
      </c>
      <c r="AV222" s="12" t="s">
        <v>74</v>
      </c>
      <c r="AW222" s="12" t="s">
        <v>134</v>
      </c>
      <c r="AX222" s="12" t="s">
        <v>72</v>
      </c>
      <c r="AY222" s="141" t="s">
        <v>118</v>
      </c>
    </row>
    <row r="223" spans="2:65" s="1" customFormat="1" ht="37.9" customHeight="1" x14ac:dyDescent="0.2">
      <c r="B223" s="30"/>
      <c r="C223" s="125" t="s">
        <v>279</v>
      </c>
      <c r="D223" s="125" t="s">
        <v>121</v>
      </c>
      <c r="E223" s="126" t="s">
        <v>280</v>
      </c>
      <c r="F223" s="127" t="s">
        <v>281</v>
      </c>
      <c r="G223" s="128" t="s">
        <v>204</v>
      </c>
      <c r="H223" s="129">
        <v>4.2</v>
      </c>
      <c r="I223" s="130"/>
      <c r="J223" s="131">
        <f>ROUND(I223*H223,2)</f>
        <v>0</v>
      </c>
      <c r="K223" s="132"/>
      <c r="L223" s="30"/>
      <c r="M223" s="133" t="s">
        <v>1</v>
      </c>
      <c r="N223" s="134" t="s">
        <v>32</v>
      </c>
      <c r="P223" s="135">
        <f>O223*H223</f>
        <v>0</v>
      </c>
      <c r="Q223" s="135">
        <v>8.8228000000000004E-4</v>
      </c>
      <c r="R223" s="135">
        <f>Q223*H223</f>
        <v>3.7055760000000004E-3</v>
      </c>
      <c r="S223" s="135">
        <v>0</v>
      </c>
      <c r="T223" s="136">
        <f>S223*H223</f>
        <v>0</v>
      </c>
      <c r="AR223" s="137" t="s">
        <v>125</v>
      </c>
      <c r="AT223" s="137" t="s">
        <v>121</v>
      </c>
      <c r="AU223" s="137" t="s">
        <v>74</v>
      </c>
      <c r="AY223" s="15" t="s">
        <v>118</v>
      </c>
      <c r="BE223" s="138">
        <f>IF(N223="základní",J223,0)</f>
        <v>0</v>
      </c>
      <c r="BF223" s="138">
        <f>IF(N223="snížená",J223,0)</f>
        <v>0</v>
      </c>
      <c r="BG223" s="138">
        <f>IF(N223="zákl. přenesená",J223,0)</f>
        <v>0</v>
      </c>
      <c r="BH223" s="138">
        <f>IF(N223="sníž. přenesená",J223,0)</f>
        <v>0</v>
      </c>
      <c r="BI223" s="138">
        <f>IF(N223="nulová",J223,0)</f>
        <v>0</v>
      </c>
      <c r="BJ223" s="15" t="s">
        <v>72</v>
      </c>
      <c r="BK223" s="138">
        <f>ROUND(I223*H223,2)</f>
        <v>0</v>
      </c>
      <c r="BL223" s="15" t="s">
        <v>125</v>
      </c>
      <c r="BM223" s="137" t="s">
        <v>282</v>
      </c>
    </row>
    <row r="224" spans="2:65" s="12" customFormat="1" x14ac:dyDescent="0.2">
      <c r="B224" s="139"/>
      <c r="D224" s="140" t="s">
        <v>132</v>
      </c>
      <c r="E224" s="141" t="s">
        <v>1</v>
      </c>
      <c r="F224" s="142" t="s">
        <v>269</v>
      </c>
      <c r="H224" s="143">
        <v>4.1999999999999993</v>
      </c>
      <c r="I224" s="144"/>
      <c r="L224" s="139"/>
      <c r="M224" s="145"/>
      <c r="T224" s="146"/>
      <c r="AT224" s="141" t="s">
        <v>132</v>
      </c>
      <c r="AU224" s="141" t="s">
        <v>74</v>
      </c>
      <c r="AV224" s="12" t="s">
        <v>74</v>
      </c>
      <c r="AW224" s="12" t="s">
        <v>134</v>
      </c>
      <c r="AX224" s="12" t="s">
        <v>72</v>
      </c>
      <c r="AY224" s="141" t="s">
        <v>118</v>
      </c>
    </row>
    <row r="225" spans="2:65" s="1" customFormat="1" ht="37.9" customHeight="1" x14ac:dyDescent="0.2">
      <c r="B225" s="30"/>
      <c r="C225" s="125" t="s">
        <v>283</v>
      </c>
      <c r="D225" s="125" t="s">
        <v>121</v>
      </c>
      <c r="E225" s="126" t="s">
        <v>284</v>
      </c>
      <c r="F225" s="127" t="s">
        <v>285</v>
      </c>
      <c r="G225" s="128" t="s">
        <v>204</v>
      </c>
      <c r="H225" s="129">
        <v>4.2</v>
      </c>
      <c r="I225" s="130"/>
      <c r="J225" s="131">
        <f>ROUND(I225*H225,2)</f>
        <v>0</v>
      </c>
      <c r="K225" s="132"/>
      <c r="L225" s="30"/>
      <c r="M225" s="133" t="s">
        <v>1</v>
      </c>
      <c r="N225" s="134" t="s">
        <v>32</v>
      </c>
      <c r="P225" s="135">
        <f>O225*H225</f>
        <v>0</v>
      </c>
      <c r="Q225" s="135">
        <v>0</v>
      </c>
      <c r="R225" s="135">
        <f>Q225*H225</f>
        <v>0</v>
      </c>
      <c r="S225" s="135">
        <v>0</v>
      </c>
      <c r="T225" s="136">
        <f>S225*H225</f>
        <v>0</v>
      </c>
      <c r="AR225" s="137" t="s">
        <v>125</v>
      </c>
      <c r="AT225" s="137" t="s">
        <v>121</v>
      </c>
      <c r="AU225" s="137" t="s">
        <v>74</v>
      </c>
      <c r="AY225" s="15" t="s">
        <v>118</v>
      </c>
      <c r="BE225" s="138">
        <f>IF(N225="základní",J225,0)</f>
        <v>0</v>
      </c>
      <c r="BF225" s="138">
        <f>IF(N225="snížená",J225,0)</f>
        <v>0</v>
      </c>
      <c r="BG225" s="138">
        <f>IF(N225="zákl. přenesená",J225,0)</f>
        <v>0</v>
      </c>
      <c r="BH225" s="138">
        <f>IF(N225="sníž. přenesená",J225,0)</f>
        <v>0</v>
      </c>
      <c r="BI225" s="138">
        <f>IF(N225="nulová",J225,0)</f>
        <v>0</v>
      </c>
      <c r="BJ225" s="15" t="s">
        <v>72</v>
      </c>
      <c r="BK225" s="138">
        <f>ROUND(I225*H225,2)</f>
        <v>0</v>
      </c>
      <c r="BL225" s="15" t="s">
        <v>125</v>
      </c>
      <c r="BM225" s="137" t="s">
        <v>286</v>
      </c>
    </row>
    <row r="226" spans="2:65" s="1" customFormat="1" ht="78" customHeight="1" x14ac:dyDescent="0.2">
      <c r="B226" s="30"/>
      <c r="C226" s="125" t="s">
        <v>287</v>
      </c>
      <c r="D226" s="125" t="s">
        <v>121</v>
      </c>
      <c r="E226" s="126" t="s">
        <v>288</v>
      </c>
      <c r="F226" s="127" t="s">
        <v>289</v>
      </c>
      <c r="G226" s="128" t="s">
        <v>183</v>
      </c>
      <c r="H226" s="129">
        <v>0.61</v>
      </c>
      <c r="I226" s="130"/>
      <c r="J226" s="131">
        <f>ROUND(I226*H226,2)</f>
        <v>0</v>
      </c>
      <c r="K226" s="132"/>
      <c r="L226" s="30"/>
      <c r="M226" s="133" t="s">
        <v>1</v>
      </c>
      <c r="N226" s="134" t="s">
        <v>32</v>
      </c>
      <c r="P226" s="135">
        <f>O226*H226</f>
        <v>0</v>
      </c>
      <c r="Q226" s="135">
        <v>1.0555522399999999</v>
      </c>
      <c r="R226" s="135">
        <f>Q226*H226</f>
        <v>0.64388686639999992</v>
      </c>
      <c r="S226" s="135">
        <v>0</v>
      </c>
      <c r="T226" s="136">
        <f>S226*H226</f>
        <v>0</v>
      </c>
      <c r="AR226" s="137" t="s">
        <v>125</v>
      </c>
      <c r="AT226" s="137" t="s">
        <v>121</v>
      </c>
      <c r="AU226" s="137" t="s">
        <v>74</v>
      </c>
      <c r="AY226" s="15" t="s">
        <v>118</v>
      </c>
      <c r="BE226" s="138">
        <f>IF(N226="základní",J226,0)</f>
        <v>0</v>
      </c>
      <c r="BF226" s="138">
        <f>IF(N226="snížená",J226,0)</f>
        <v>0</v>
      </c>
      <c r="BG226" s="138">
        <f>IF(N226="zákl. přenesená",J226,0)</f>
        <v>0</v>
      </c>
      <c r="BH226" s="138">
        <f>IF(N226="sníž. přenesená",J226,0)</f>
        <v>0</v>
      </c>
      <c r="BI226" s="138">
        <f>IF(N226="nulová",J226,0)</f>
        <v>0</v>
      </c>
      <c r="BJ226" s="15" t="s">
        <v>72</v>
      </c>
      <c r="BK226" s="138">
        <f>ROUND(I226*H226,2)</f>
        <v>0</v>
      </c>
      <c r="BL226" s="15" t="s">
        <v>125</v>
      </c>
      <c r="BM226" s="137" t="s">
        <v>290</v>
      </c>
    </row>
    <row r="227" spans="2:65" s="12" customFormat="1" ht="22.5" x14ac:dyDescent="0.2">
      <c r="B227" s="139"/>
      <c r="D227" s="140" t="s">
        <v>132</v>
      </c>
      <c r="E227" s="141" t="s">
        <v>1</v>
      </c>
      <c r="F227" s="142" t="s">
        <v>291</v>
      </c>
      <c r="H227" s="143">
        <v>0.19399800000000003</v>
      </c>
      <c r="I227" s="144"/>
      <c r="L227" s="139"/>
      <c r="M227" s="145"/>
      <c r="T227" s="146"/>
      <c r="AT227" s="141" t="s">
        <v>132</v>
      </c>
      <c r="AU227" s="141" t="s">
        <v>74</v>
      </c>
      <c r="AV227" s="12" t="s">
        <v>74</v>
      </c>
      <c r="AW227" s="12" t="s">
        <v>134</v>
      </c>
      <c r="AX227" s="12" t="s">
        <v>67</v>
      </c>
      <c r="AY227" s="141" t="s">
        <v>118</v>
      </c>
    </row>
    <row r="228" spans="2:65" s="12" customFormat="1" ht="22.5" x14ac:dyDescent="0.2">
      <c r="B228" s="139"/>
      <c r="D228" s="140" t="s">
        <v>132</v>
      </c>
      <c r="E228" s="141" t="s">
        <v>1</v>
      </c>
      <c r="F228" s="142" t="s">
        <v>292</v>
      </c>
      <c r="H228" s="143">
        <v>0.13671</v>
      </c>
      <c r="I228" s="144"/>
      <c r="L228" s="139"/>
      <c r="M228" s="145"/>
      <c r="T228" s="146"/>
      <c r="AT228" s="141" t="s">
        <v>132</v>
      </c>
      <c r="AU228" s="141" t="s">
        <v>74</v>
      </c>
      <c r="AV228" s="12" t="s">
        <v>74</v>
      </c>
      <c r="AW228" s="12" t="s">
        <v>134</v>
      </c>
      <c r="AX228" s="12" t="s">
        <v>67</v>
      </c>
      <c r="AY228" s="141" t="s">
        <v>118</v>
      </c>
    </row>
    <row r="229" spans="2:65" s="12" customFormat="1" x14ac:dyDescent="0.2">
      <c r="B229" s="139"/>
      <c r="D229" s="140" t="s">
        <v>132</v>
      </c>
      <c r="E229" s="141" t="s">
        <v>1</v>
      </c>
      <c r="F229" s="142" t="s">
        <v>293</v>
      </c>
      <c r="H229" s="143">
        <v>0.19935999999999998</v>
      </c>
      <c r="I229" s="144"/>
      <c r="L229" s="139"/>
      <c r="M229" s="145"/>
      <c r="T229" s="146"/>
      <c r="AT229" s="141" t="s">
        <v>132</v>
      </c>
      <c r="AU229" s="141" t="s">
        <v>74</v>
      </c>
      <c r="AV229" s="12" t="s">
        <v>74</v>
      </c>
      <c r="AW229" s="12" t="s">
        <v>134</v>
      </c>
      <c r="AX229" s="12" t="s">
        <v>67</v>
      </c>
      <c r="AY229" s="141" t="s">
        <v>118</v>
      </c>
    </row>
    <row r="230" spans="2:65" s="13" customFormat="1" x14ac:dyDescent="0.2">
      <c r="B230" s="147"/>
      <c r="D230" s="140" t="s">
        <v>132</v>
      </c>
      <c r="E230" s="148" t="s">
        <v>1</v>
      </c>
      <c r="F230" s="149" t="s">
        <v>149</v>
      </c>
      <c r="H230" s="150">
        <v>0.53006799999999998</v>
      </c>
      <c r="I230" s="151"/>
      <c r="L230" s="147"/>
      <c r="M230" s="152"/>
      <c r="T230" s="153"/>
      <c r="AT230" s="148" t="s">
        <v>132</v>
      </c>
      <c r="AU230" s="148" t="s">
        <v>74</v>
      </c>
      <c r="AV230" s="13" t="s">
        <v>125</v>
      </c>
      <c r="AW230" s="13" t="s">
        <v>134</v>
      </c>
      <c r="AX230" s="13" t="s">
        <v>72</v>
      </c>
      <c r="AY230" s="148" t="s">
        <v>118</v>
      </c>
    </row>
    <row r="231" spans="2:65" s="12" customFormat="1" x14ac:dyDescent="0.2">
      <c r="B231" s="139"/>
      <c r="D231" s="140" t="s">
        <v>132</v>
      </c>
      <c r="F231" s="142" t="s">
        <v>294</v>
      </c>
      <c r="H231" s="143">
        <v>0.61</v>
      </c>
      <c r="I231" s="144"/>
      <c r="L231" s="139"/>
      <c r="M231" s="145"/>
      <c r="T231" s="146"/>
      <c r="AT231" s="141" t="s">
        <v>132</v>
      </c>
      <c r="AU231" s="141" t="s">
        <v>74</v>
      </c>
      <c r="AV231" s="12" t="s">
        <v>74</v>
      </c>
      <c r="AW231" s="12" t="s">
        <v>4</v>
      </c>
      <c r="AX231" s="12" t="s">
        <v>72</v>
      </c>
      <c r="AY231" s="141" t="s">
        <v>118</v>
      </c>
    </row>
    <row r="232" spans="2:65" s="1" customFormat="1" ht="78" customHeight="1" x14ac:dyDescent="0.2">
      <c r="B232" s="30"/>
      <c r="C232" s="125" t="s">
        <v>295</v>
      </c>
      <c r="D232" s="125" t="s">
        <v>121</v>
      </c>
      <c r="E232" s="126" t="s">
        <v>296</v>
      </c>
      <c r="F232" s="127" t="s">
        <v>297</v>
      </c>
      <c r="G232" s="128" t="s">
        <v>183</v>
      </c>
      <c r="H232" s="129">
        <v>0.70399999999999996</v>
      </c>
      <c r="I232" s="130"/>
      <c r="J232" s="131">
        <f>ROUND(I232*H232,2)</f>
        <v>0</v>
      </c>
      <c r="K232" s="132"/>
      <c r="L232" s="30"/>
      <c r="M232" s="133" t="s">
        <v>1</v>
      </c>
      <c r="N232" s="134" t="s">
        <v>32</v>
      </c>
      <c r="P232" s="135">
        <f>O232*H232</f>
        <v>0</v>
      </c>
      <c r="Q232" s="135">
        <v>1.0627727796999999</v>
      </c>
      <c r="R232" s="135">
        <f>Q232*H232</f>
        <v>0.74819203690879987</v>
      </c>
      <c r="S232" s="135">
        <v>0</v>
      </c>
      <c r="T232" s="136">
        <f>S232*H232</f>
        <v>0</v>
      </c>
      <c r="AR232" s="137" t="s">
        <v>125</v>
      </c>
      <c r="AT232" s="137" t="s">
        <v>121</v>
      </c>
      <c r="AU232" s="137" t="s">
        <v>74</v>
      </c>
      <c r="AY232" s="15" t="s">
        <v>118</v>
      </c>
      <c r="BE232" s="138">
        <f>IF(N232="základní",J232,0)</f>
        <v>0</v>
      </c>
      <c r="BF232" s="138">
        <f>IF(N232="snížená",J232,0)</f>
        <v>0</v>
      </c>
      <c r="BG232" s="138">
        <f>IF(N232="zákl. přenesená",J232,0)</f>
        <v>0</v>
      </c>
      <c r="BH232" s="138">
        <f>IF(N232="sníž. přenesená",J232,0)</f>
        <v>0</v>
      </c>
      <c r="BI232" s="138">
        <f>IF(N232="nulová",J232,0)</f>
        <v>0</v>
      </c>
      <c r="BJ232" s="15" t="s">
        <v>72</v>
      </c>
      <c r="BK232" s="138">
        <f>ROUND(I232*H232,2)</f>
        <v>0</v>
      </c>
      <c r="BL232" s="15" t="s">
        <v>125</v>
      </c>
      <c r="BM232" s="137" t="s">
        <v>298</v>
      </c>
    </row>
    <row r="233" spans="2:65" s="12" customFormat="1" ht="22.5" x14ac:dyDescent="0.2">
      <c r="B233" s="139"/>
      <c r="D233" s="140" t="s">
        <v>132</v>
      </c>
      <c r="E233" s="141" t="s">
        <v>1</v>
      </c>
      <c r="F233" s="142" t="s">
        <v>299</v>
      </c>
      <c r="H233" s="143">
        <v>0.34289010000000003</v>
      </c>
      <c r="I233" s="144"/>
      <c r="L233" s="139"/>
      <c r="M233" s="145"/>
      <c r="T233" s="146"/>
      <c r="AT233" s="141" t="s">
        <v>132</v>
      </c>
      <c r="AU233" s="141" t="s">
        <v>74</v>
      </c>
      <c r="AV233" s="12" t="s">
        <v>74</v>
      </c>
      <c r="AW233" s="12" t="s">
        <v>134</v>
      </c>
      <c r="AX233" s="12" t="s">
        <v>67</v>
      </c>
      <c r="AY233" s="141" t="s">
        <v>118</v>
      </c>
    </row>
    <row r="234" spans="2:65" s="12" customFormat="1" x14ac:dyDescent="0.2">
      <c r="B234" s="139"/>
      <c r="D234" s="140" t="s">
        <v>132</v>
      </c>
      <c r="E234" s="141" t="s">
        <v>1</v>
      </c>
      <c r="F234" s="142" t="s">
        <v>300</v>
      </c>
      <c r="H234" s="143">
        <v>0.24405570000000001</v>
      </c>
      <c r="I234" s="144"/>
      <c r="L234" s="139"/>
      <c r="M234" s="145"/>
      <c r="T234" s="146"/>
      <c r="AT234" s="141" t="s">
        <v>132</v>
      </c>
      <c r="AU234" s="141" t="s">
        <v>74</v>
      </c>
      <c r="AV234" s="12" t="s">
        <v>74</v>
      </c>
      <c r="AW234" s="12" t="s">
        <v>134</v>
      </c>
      <c r="AX234" s="12" t="s">
        <v>67</v>
      </c>
      <c r="AY234" s="141" t="s">
        <v>118</v>
      </c>
    </row>
    <row r="235" spans="2:65" s="13" customFormat="1" x14ac:dyDescent="0.2">
      <c r="B235" s="147"/>
      <c r="D235" s="140" t="s">
        <v>132</v>
      </c>
      <c r="E235" s="148" t="s">
        <v>1</v>
      </c>
      <c r="F235" s="149" t="s">
        <v>149</v>
      </c>
      <c r="H235" s="150">
        <v>0.58694580000000007</v>
      </c>
      <c r="I235" s="151"/>
      <c r="L235" s="147"/>
      <c r="M235" s="152"/>
      <c r="T235" s="153"/>
      <c r="AT235" s="148" t="s">
        <v>132</v>
      </c>
      <c r="AU235" s="148" t="s">
        <v>74</v>
      </c>
      <c r="AV235" s="13" t="s">
        <v>125</v>
      </c>
      <c r="AW235" s="13" t="s">
        <v>134</v>
      </c>
      <c r="AX235" s="13" t="s">
        <v>72</v>
      </c>
      <c r="AY235" s="148" t="s">
        <v>118</v>
      </c>
    </row>
    <row r="236" spans="2:65" s="12" customFormat="1" x14ac:dyDescent="0.2">
      <c r="B236" s="139"/>
      <c r="D236" s="140" t="s">
        <v>132</v>
      </c>
      <c r="F236" s="142" t="s">
        <v>301</v>
      </c>
      <c r="H236" s="143">
        <v>0.70399999999999996</v>
      </c>
      <c r="I236" s="144"/>
      <c r="L236" s="139"/>
      <c r="M236" s="145"/>
      <c r="T236" s="146"/>
      <c r="AT236" s="141" t="s">
        <v>132</v>
      </c>
      <c r="AU236" s="141" t="s">
        <v>74</v>
      </c>
      <c r="AV236" s="12" t="s">
        <v>74</v>
      </c>
      <c r="AW236" s="12" t="s">
        <v>4</v>
      </c>
      <c r="AX236" s="12" t="s">
        <v>72</v>
      </c>
      <c r="AY236" s="141" t="s">
        <v>118</v>
      </c>
    </row>
    <row r="237" spans="2:65" s="1" customFormat="1" ht="37.9" customHeight="1" x14ac:dyDescent="0.2">
      <c r="B237" s="30"/>
      <c r="C237" s="125" t="s">
        <v>302</v>
      </c>
      <c r="D237" s="125" t="s">
        <v>121</v>
      </c>
      <c r="E237" s="126" t="s">
        <v>303</v>
      </c>
      <c r="F237" s="127" t="s">
        <v>304</v>
      </c>
      <c r="G237" s="128" t="s">
        <v>239</v>
      </c>
      <c r="H237" s="129">
        <v>48</v>
      </c>
      <c r="I237" s="130"/>
      <c r="J237" s="131">
        <f>ROUND(I237*H237,2)</f>
        <v>0</v>
      </c>
      <c r="K237" s="132"/>
      <c r="L237" s="30"/>
      <c r="M237" s="133" t="s">
        <v>1</v>
      </c>
      <c r="N237" s="134" t="s">
        <v>32</v>
      </c>
      <c r="P237" s="135">
        <f>O237*H237</f>
        <v>0</v>
      </c>
      <c r="Q237" s="135">
        <v>5.8999999999999997E-2</v>
      </c>
      <c r="R237" s="135">
        <f>Q237*H237</f>
        <v>2.8319999999999999</v>
      </c>
      <c r="S237" s="135">
        <v>0</v>
      </c>
      <c r="T237" s="136">
        <f>S237*H237</f>
        <v>0</v>
      </c>
      <c r="AR237" s="137" t="s">
        <v>125</v>
      </c>
      <c r="AT237" s="137" t="s">
        <v>121</v>
      </c>
      <c r="AU237" s="137" t="s">
        <v>74</v>
      </c>
      <c r="AY237" s="15" t="s">
        <v>118</v>
      </c>
      <c r="BE237" s="138">
        <f>IF(N237="základní",J237,0)</f>
        <v>0</v>
      </c>
      <c r="BF237" s="138">
        <f>IF(N237="snížená",J237,0)</f>
        <v>0</v>
      </c>
      <c r="BG237" s="138">
        <f>IF(N237="zákl. přenesená",J237,0)</f>
        <v>0</v>
      </c>
      <c r="BH237" s="138">
        <f>IF(N237="sníž. přenesená",J237,0)</f>
        <v>0</v>
      </c>
      <c r="BI237" s="138">
        <f>IF(N237="nulová",J237,0)</f>
        <v>0</v>
      </c>
      <c r="BJ237" s="15" t="s">
        <v>72</v>
      </c>
      <c r="BK237" s="138">
        <f>ROUND(I237*H237,2)</f>
        <v>0</v>
      </c>
      <c r="BL237" s="15" t="s">
        <v>125</v>
      </c>
      <c r="BM237" s="137" t="s">
        <v>305</v>
      </c>
    </row>
    <row r="238" spans="2:65" s="12" customFormat="1" x14ac:dyDescent="0.2">
      <c r="B238" s="139"/>
      <c r="D238" s="140" t="s">
        <v>132</v>
      </c>
      <c r="E238" s="141" t="s">
        <v>1</v>
      </c>
      <c r="F238" s="142" t="s">
        <v>306</v>
      </c>
      <c r="H238" s="143">
        <v>48</v>
      </c>
      <c r="I238" s="144"/>
      <c r="L238" s="139"/>
      <c r="M238" s="145"/>
      <c r="T238" s="146"/>
      <c r="AT238" s="141" t="s">
        <v>132</v>
      </c>
      <c r="AU238" s="141" t="s">
        <v>74</v>
      </c>
      <c r="AV238" s="12" t="s">
        <v>74</v>
      </c>
      <c r="AW238" s="12" t="s">
        <v>134</v>
      </c>
      <c r="AX238" s="12" t="s">
        <v>72</v>
      </c>
      <c r="AY238" s="141" t="s">
        <v>118</v>
      </c>
    </row>
    <row r="239" spans="2:65" s="1" customFormat="1" ht="37.9" customHeight="1" x14ac:dyDescent="0.2">
      <c r="B239" s="30"/>
      <c r="C239" s="125" t="s">
        <v>307</v>
      </c>
      <c r="D239" s="125" t="s">
        <v>121</v>
      </c>
      <c r="E239" s="126" t="s">
        <v>308</v>
      </c>
      <c r="F239" s="127" t="s">
        <v>309</v>
      </c>
      <c r="G239" s="128" t="s">
        <v>183</v>
      </c>
      <c r="H239" s="129">
        <v>0.23</v>
      </c>
      <c r="I239" s="130"/>
      <c r="J239" s="131">
        <f>ROUND(I239*H239,2)</f>
        <v>0</v>
      </c>
      <c r="K239" s="132"/>
      <c r="L239" s="30"/>
      <c r="M239" s="133" t="s">
        <v>1</v>
      </c>
      <c r="N239" s="134" t="s">
        <v>32</v>
      </c>
      <c r="P239" s="135">
        <f>O239*H239</f>
        <v>0</v>
      </c>
      <c r="Q239" s="135">
        <v>1.9536000000000001E-2</v>
      </c>
      <c r="R239" s="135">
        <f>Q239*H239</f>
        <v>4.4932800000000005E-3</v>
      </c>
      <c r="S239" s="135">
        <v>0</v>
      </c>
      <c r="T239" s="136">
        <f>S239*H239</f>
        <v>0</v>
      </c>
      <c r="AR239" s="137" t="s">
        <v>125</v>
      </c>
      <c r="AT239" s="137" t="s">
        <v>121</v>
      </c>
      <c r="AU239" s="137" t="s">
        <v>74</v>
      </c>
      <c r="AY239" s="15" t="s">
        <v>118</v>
      </c>
      <c r="BE239" s="138">
        <f>IF(N239="základní",J239,0)</f>
        <v>0</v>
      </c>
      <c r="BF239" s="138">
        <f>IF(N239="snížená",J239,0)</f>
        <v>0</v>
      </c>
      <c r="BG239" s="138">
        <f>IF(N239="zákl. přenesená",J239,0)</f>
        <v>0</v>
      </c>
      <c r="BH239" s="138">
        <f>IF(N239="sníž. přenesená",J239,0)</f>
        <v>0</v>
      </c>
      <c r="BI239" s="138">
        <f>IF(N239="nulová",J239,0)</f>
        <v>0</v>
      </c>
      <c r="BJ239" s="15" t="s">
        <v>72</v>
      </c>
      <c r="BK239" s="138">
        <f>ROUND(I239*H239,2)</f>
        <v>0</v>
      </c>
      <c r="BL239" s="15" t="s">
        <v>125</v>
      </c>
      <c r="BM239" s="137" t="s">
        <v>310</v>
      </c>
    </row>
    <row r="240" spans="2:65" s="12" customFormat="1" ht="22.5" x14ac:dyDescent="0.2">
      <c r="B240" s="139"/>
      <c r="D240" s="140" t="s">
        <v>132</v>
      </c>
      <c r="E240" s="141" t="s">
        <v>1</v>
      </c>
      <c r="F240" s="142" t="s">
        <v>311</v>
      </c>
      <c r="H240" s="143">
        <v>0.17095049999999998</v>
      </c>
      <c r="I240" s="144"/>
      <c r="L240" s="139"/>
      <c r="M240" s="145"/>
      <c r="T240" s="146"/>
      <c r="AT240" s="141" t="s">
        <v>132</v>
      </c>
      <c r="AU240" s="141" t="s">
        <v>74</v>
      </c>
      <c r="AV240" s="12" t="s">
        <v>74</v>
      </c>
      <c r="AW240" s="12" t="s">
        <v>134</v>
      </c>
      <c r="AX240" s="12" t="s">
        <v>67</v>
      </c>
      <c r="AY240" s="141" t="s">
        <v>118</v>
      </c>
    </row>
    <row r="241" spans="2:65" s="12" customFormat="1" x14ac:dyDescent="0.2">
      <c r="B241" s="139"/>
      <c r="D241" s="140" t="s">
        <v>132</v>
      </c>
      <c r="E241" s="141" t="s">
        <v>1</v>
      </c>
      <c r="F241" s="142" t="s">
        <v>312</v>
      </c>
      <c r="H241" s="143">
        <v>5.8624999999999997E-2</v>
      </c>
      <c r="I241" s="144"/>
      <c r="L241" s="139"/>
      <c r="M241" s="145"/>
      <c r="T241" s="146"/>
      <c r="AT241" s="141" t="s">
        <v>132</v>
      </c>
      <c r="AU241" s="141" t="s">
        <v>74</v>
      </c>
      <c r="AV241" s="12" t="s">
        <v>74</v>
      </c>
      <c r="AW241" s="12" t="s">
        <v>134</v>
      </c>
      <c r="AX241" s="12" t="s">
        <v>67</v>
      </c>
      <c r="AY241" s="141" t="s">
        <v>118</v>
      </c>
    </row>
    <row r="242" spans="2:65" s="13" customFormat="1" x14ac:dyDescent="0.2">
      <c r="B242" s="147"/>
      <c r="D242" s="140" t="s">
        <v>132</v>
      </c>
      <c r="E242" s="148" t="s">
        <v>1</v>
      </c>
      <c r="F242" s="149" t="s">
        <v>149</v>
      </c>
      <c r="H242" s="150">
        <v>0.22957549999999999</v>
      </c>
      <c r="I242" s="151"/>
      <c r="L242" s="147"/>
      <c r="M242" s="152"/>
      <c r="T242" s="153"/>
      <c r="AT242" s="148" t="s">
        <v>132</v>
      </c>
      <c r="AU242" s="148" t="s">
        <v>74</v>
      </c>
      <c r="AV242" s="13" t="s">
        <v>125</v>
      </c>
      <c r="AW242" s="13" t="s">
        <v>134</v>
      </c>
      <c r="AX242" s="13" t="s">
        <v>72</v>
      </c>
      <c r="AY242" s="148" t="s">
        <v>118</v>
      </c>
    </row>
    <row r="243" spans="2:65" s="1" customFormat="1" ht="21.75" customHeight="1" x14ac:dyDescent="0.2">
      <c r="B243" s="30"/>
      <c r="C243" s="154" t="s">
        <v>313</v>
      </c>
      <c r="D243" s="154" t="s">
        <v>243</v>
      </c>
      <c r="E243" s="155" t="s">
        <v>314</v>
      </c>
      <c r="F243" s="156" t="s">
        <v>315</v>
      </c>
      <c r="G243" s="157" t="s">
        <v>183</v>
      </c>
      <c r="H243" s="158">
        <v>0.26500000000000001</v>
      </c>
      <c r="I243" s="159"/>
      <c r="J243" s="160">
        <f>ROUND(I243*H243,2)</f>
        <v>0</v>
      </c>
      <c r="K243" s="161"/>
      <c r="L243" s="162"/>
      <c r="M243" s="163" t="s">
        <v>1</v>
      </c>
      <c r="N243" s="164" t="s">
        <v>32</v>
      </c>
      <c r="P243" s="135">
        <f>O243*H243</f>
        <v>0</v>
      </c>
      <c r="Q243" s="135">
        <v>1</v>
      </c>
      <c r="R243" s="135">
        <f>Q243*H243</f>
        <v>0.26500000000000001</v>
      </c>
      <c r="S243" s="135">
        <v>0</v>
      </c>
      <c r="T243" s="136">
        <f>S243*H243</f>
        <v>0</v>
      </c>
      <c r="AR243" s="137" t="s">
        <v>247</v>
      </c>
      <c r="AT243" s="137" t="s">
        <v>243</v>
      </c>
      <c r="AU243" s="137" t="s">
        <v>74</v>
      </c>
      <c r="AY243" s="15" t="s">
        <v>118</v>
      </c>
      <c r="BE243" s="138">
        <f>IF(N243="základní",J243,0)</f>
        <v>0</v>
      </c>
      <c r="BF243" s="138">
        <f>IF(N243="snížená",J243,0)</f>
        <v>0</v>
      </c>
      <c r="BG243" s="138">
        <f>IF(N243="zákl. přenesená",J243,0)</f>
        <v>0</v>
      </c>
      <c r="BH243" s="138">
        <f>IF(N243="sníž. přenesená",J243,0)</f>
        <v>0</v>
      </c>
      <c r="BI243" s="138">
        <f>IF(N243="nulová",J243,0)</f>
        <v>0</v>
      </c>
      <c r="BJ243" s="15" t="s">
        <v>72</v>
      </c>
      <c r="BK243" s="138">
        <f>ROUND(I243*H243,2)</f>
        <v>0</v>
      </c>
      <c r="BL243" s="15" t="s">
        <v>125</v>
      </c>
      <c r="BM243" s="137" t="s">
        <v>316</v>
      </c>
    </row>
    <row r="244" spans="2:65" s="12" customFormat="1" ht="22.5" x14ac:dyDescent="0.2">
      <c r="B244" s="139"/>
      <c r="D244" s="140" t="s">
        <v>132</v>
      </c>
      <c r="E244" s="141" t="s">
        <v>1</v>
      </c>
      <c r="F244" s="142" t="s">
        <v>311</v>
      </c>
      <c r="H244" s="143">
        <v>0.17095049999999998</v>
      </c>
      <c r="I244" s="144"/>
      <c r="L244" s="139"/>
      <c r="M244" s="145"/>
      <c r="T244" s="146"/>
      <c r="AT244" s="141" t="s">
        <v>132</v>
      </c>
      <c r="AU244" s="141" t="s">
        <v>74</v>
      </c>
      <c r="AV244" s="12" t="s">
        <v>74</v>
      </c>
      <c r="AW244" s="12" t="s">
        <v>134</v>
      </c>
      <c r="AX244" s="12" t="s">
        <v>67</v>
      </c>
      <c r="AY244" s="141" t="s">
        <v>118</v>
      </c>
    </row>
    <row r="245" spans="2:65" s="12" customFormat="1" x14ac:dyDescent="0.2">
      <c r="B245" s="139"/>
      <c r="D245" s="140" t="s">
        <v>132</v>
      </c>
      <c r="E245" s="141" t="s">
        <v>1</v>
      </c>
      <c r="F245" s="142" t="s">
        <v>312</v>
      </c>
      <c r="H245" s="143">
        <v>5.8624999999999997E-2</v>
      </c>
      <c r="I245" s="144"/>
      <c r="L245" s="139"/>
      <c r="M245" s="145"/>
      <c r="T245" s="146"/>
      <c r="AT245" s="141" t="s">
        <v>132</v>
      </c>
      <c r="AU245" s="141" t="s">
        <v>74</v>
      </c>
      <c r="AV245" s="12" t="s">
        <v>74</v>
      </c>
      <c r="AW245" s="12" t="s">
        <v>134</v>
      </c>
      <c r="AX245" s="12" t="s">
        <v>67</v>
      </c>
      <c r="AY245" s="141" t="s">
        <v>118</v>
      </c>
    </row>
    <row r="246" spans="2:65" s="13" customFormat="1" x14ac:dyDescent="0.2">
      <c r="B246" s="147"/>
      <c r="D246" s="140" t="s">
        <v>132</v>
      </c>
      <c r="E246" s="148" t="s">
        <v>1</v>
      </c>
      <c r="F246" s="149" t="s">
        <v>149</v>
      </c>
      <c r="H246" s="150">
        <v>0.22957549999999999</v>
      </c>
      <c r="I246" s="151"/>
      <c r="L246" s="147"/>
      <c r="M246" s="152"/>
      <c r="T246" s="153"/>
      <c r="AT246" s="148" t="s">
        <v>132</v>
      </c>
      <c r="AU246" s="148" t="s">
        <v>74</v>
      </c>
      <c r="AV246" s="13" t="s">
        <v>125</v>
      </c>
      <c r="AW246" s="13" t="s">
        <v>134</v>
      </c>
      <c r="AX246" s="13" t="s">
        <v>72</v>
      </c>
      <c r="AY246" s="148" t="s">
        <v>118</v>
      </c>
    </row>
    <row r="247" spans="2:65" s="12" customFormat="1" x14ac:dyDescent="0.2">
      <c r="B247" s="139"/>
      <c r="D247" s="140" t="s">
        <v>132</v>
      </c>
      <c r="F247" s="142" t="s">
        <v>317</v>
      </c>
      <c r="H247" s="143">
        <v>0.26500000000000001</v>
      </c>
      <c r="I247" s="144"/>
      <c r="L247" s="139"/>
      <c r="M247" s="145"/>
      <c r="T247" s="146"/>
      <c r="AT247" s="141" t="s">
        <v>132</v>
      </c>
      <c r="AU247" s="141" t="s">
        <v>74</v>
      </c>
      <c r="AV247" s="12" t="s">
        <v>74</v>
      </c>
      <c r="AW247" s="12" t="s">
        <v>4</v>
      </c>
      <c r="AX247" s="12" t="s">
        <v>72</v>
      </c>
      <c r="AY247" s="141" t="s">
        <v>118</v>
      </c>
    </row>
    <row r="248" spans="2:65" s="1" customFormat="1" ht="37.9" customHeight="1" x14ac:dyDescent="0.2">
      <c r="B248" s="30"/>
      <c r="C248" s="125" t="s">
        <v>318</v>
      </c>
      <c r="D248" s="125" t="s">
        <v>121</v>
      </c>
      <c r="E248" s="126" t="s">
        <v>319</v>
      </c>
      <c r="F248" s="127" t="s">
        <v>320</v>
      </c>
      <c r="G248" s="128" t="s">
        <v>183</v>
      </c>
      <c r="H248" s="129">
        <v>1.631</v>
      </c>
      <c r="I248" s="130"/>
      <c r="J248" s="131">
        <f>ROUND(I248*H248,2)</f>
        <v>0</v>
      </c>
      <c r="K248" s="132"/>
      <c r="L248" s="30"/>
      <c r="M248" s="133" t="s">
        <v>1</v>
      </c>
      <c r="N248" s="134" t="s">
        <v>32</v>
      </c>
      <c r="P248" s="135">
        <f>O248*H248</f>
        <v>0</v>
      </c>
      <c r="Q248" s="135">
        <v>1.7094000000000002E-2</v>
      </c>
      <c r="R248" s="135">
        <f>Q248*H248</f>
        <v>2.7880314000000003E-2</v>
      </c>
      <c r="S248" s="135">
        <v>0</v>
      </c>
      <c r="T248" s="136">
        <f>S248*H248</f>
        <v>0</v>
      </c>
      <c r="AR248" s="137" t="s">
        <v>125</v>
      </c>
      <c r="AT248" s="137" t="s">
        <v>121</v>
      </c>
      <c r="AU248" s="137" t="s">
        <v>74</v>
      </c>
      <c r="AY248" s="15" t="s">
        <v>118</v>
      </c>
      <c r="BE248" s="138">
        <f>IF(N248="základní",J248,0)</f>
        <v>0</v>
      </c>
      <c r="BF248" s="138">
        <f>IF(N248="snížená",J248,0)</f>
        <v>0</v>
      </c>
      <c r="BG248" s="138">
        <f>IF(N248="zákl. přenesená",J248,0)</f>
        <v>0</v>
      </c>
      <c r="BH248" s="138">
        <f>IF(N248="sníž. přenesená",J248,0)</f>
        <v>0</v>
      </c>
      <c r="BI248" s="138">
        <f>IF(N248="nulová",J248,0)</f>
        <v>0</v>
      </c>
      <c r="BJ248" s="15" t="s">
        <v>72</v>
      </c>
      <c r="BK248" s="138">
        <f>ROUND(I248*H248,2)</f>
        <v>0</v>
      </c>
      <c r="BL248" s="15" t="s">
        <v>125</v>
      </c>
      <c r="BM248" s="137" t="s">
        <v>321</v>
      </c>
    </row>
    <row r="249" spans="2:65" s="12" customFormat="1" x14ac:dyDescent="0.2">
      <c r="B249" s="139"/>
      <c r="D249" s="140" t="s">
        <v>132</v>
      </c>
      <c r="E249" s="141" t="s">
        <v>1</v>
      </c>
      <c r="F249" s="142" t="s">
        <v>322</v>
      </c>
      <c r="H249" s="143">
        <v>0.77280000000000004</v>
      </c>
      <c r="I249" s="144"/>
      <c r="L249" s="139"/>
      <c r="M249" s="145"/>
      <c r="T249" s="146"/>
      <c r="AT249" s="141" t="s">
        <v>132</v>
      </c>
      <c r="AU249" s="141" t="s">
        <v>74</v>
      </c>
      <c r="AV249" s="12" t="s">
        <v>74</v>
      </c>
      <c r="AW249" s="12" t="s">
        <v>134</v>
      </c>
      <c r="AX249" s="12" t="s">
        <v>67</v>
      </c>
      <c r="AY249" s="141" t="s">
        <v>118</v>
      </c>
    </row>
    <row r="250" spans="2:65" s="12" customFormat="1" x14ac:dyDescent="0.2">
      <c r="B250" s="139"/>
      <c r="D250" s="140" t="s">
        <v>132</v>
      </c>
      <c r="E250" s="141" t="s">
        <v>1</v>
      </c>
      <c r="F250" s="142" t="s">
        <v>323</v>
      </c>
      <c r="H250" s="143">
        <v>0.85792000000000013</v>
      </c>
      <c r="I250" s="144"/>
      <c r="L250" s="139"/>
      <c r="M250" s="145"/>
      <c r="T250" s="146"/>
      <c r="AT250" s="141" t="s">
        <v>132</v>
      </c>
      <c r="AU250" s="141" t="s">
        <v>74</v>
      </c>
      <c r="AV250" s="12" t="s">
        <v>74</v>
      </c>
      <c r="AW250" s="12" t="s">
        <v>134</v>
      </c>
      <c r="AX250" s="12" t="s">
        <v>67</v>
      </c>
      <c r="AY250" s="141" t="s">
        <v>118</v>
      </c>
    </row>
    <row r="251" spans="2:65" s="13" customFormat="1" x14ac:dyDescent="0.2">
      <c r="B251" s="147"/>
      <c r="D251" s="140" t="s">
        <v>132</v>
      </c>
      <c r="E251" s="148" t="s">
        <v>1</v>
      </c>
      <c r="F251" s="149" t="s">
        <v>149</v>
      </c>
      <c r="H251" s="150">
        <v>1.6307200000000002</v>
      </c>
      <c r="I251" s="151"/>
      <c r="L251" s="147"/>
      <c r="M251" s="152"/>
      <c r="T251" s="153"/>
      <c r="AT251" s="148" t="s">
        <v>132</v>
      </c>
      <c r="AU251" s="148" t="s">
        <v>74</v>
      </c>
      <c r="AV251" s="13" t="s">
        <v>125</v>
      </c>
      <c r="AW251" s="13" t="s">
        <v>134</v>
      </c>
      <c r="AX251" s="13" t="s">
        <v>72</v>
      </c>
      <c r="AY251" s="148" t="s">
        <v>118</v>
      </c>
    </row>
    <row r="252" spans="2:65" s="1" customFormat="1" ht="21.75" customHeight="1" x14ac:dyDescent="0.2">
      <c r="B252" s="30"/>
      <c r="C252" s="154" t="s">
        <v>324</v>
      </c>
      <c r="D252" s="154" t="s">
        <v>243</v>
      </c>
      <c r="E252" s="155" t="s">
        <v>325</v>
      </c>
      <c r="F252" s="156" t="s">
        <v>326</v>
      </c>
      <c r="G252" s="157" t="s">
        <v>183</v>
      </c>
      <c r="H252" s="158">
        <v>1.8759999999999999</v>
      </c>
      <c r="I252" s="159"/>
      <c r="J252" s="160">
        <f>ROUND(I252*H252,2)</f>
        <v>0</v>
      </c>
      <c r="K252" s="161"/>
      <c r="L252" s="162"/>
      <c r="M252" s="163" t="s">
        <v>1</v>
      </c>
      <c r="N252" s="164" t="s">
        <v>32</v>
      </c>
      <c r="P252" s="135">
        <f>O252*H252</f>
        <v>0</v>
      </c>
      <c r="Q252" s="135">
        <v>1</v>
      </c>
      <c r="R252" s="135">
        <f>Q252*H252</f>
        <v>1.8759999999999999</v>
      </c>
      <c r="S252" s="135">
        <v>0</v>
      </c>
      <c r="T252" s="136">
        <f>S252*H252</f>
        <v>0</v>
      </c>
      <c r="AR252" s="137" t="s">
        <v>247</v>
      </c>
      <c r="AT252" s="137" t="s">
        <v>243</v>
      </c>
      <c r="AU252" s="137" t="s">
        <v>74</v>
      </c>
      <c r="AY252" s="15" t="s">
        <v>118</v>
      </c>
      <c r="BE252" s="138">
        <f>IF(N252="základní",J252,0)</f>
        <v>0</v>
      </c>
      <c r="BF252" s="138">
        <f>IF(N252="snížená",J252,0)</f>
        <v>0</v>
      </c>
      <c r="BG252" s="138">
        <f>IF(N252="zákl. přenesená",J252,0)</f>
        <v>0</v>
      </c>
      <c r="BH252" s="138">
        <f>IF(N252="sníž. přenesená",J252,0)</f>
        <v>0</v>
      </c>
      <c r="BI252" s="138">
        <f>IF(N252="nulová",J252,0)</f>
        <v>0</v>
      </c>
      <c r="BJ252" s="15" t="s">
        <v>72</v>
      </c>
      <c r="BK252" s="138">
        <f>ROUND(I252*H252,2)</f>
        <v>0</v>
      </c>
      <c r="BL252" s="15" t="s">
        <v>125</v>
      </c>
      <c r="BM252" s="137" t="s">
        <v>327</v>
      </c>
    </row>
    <row r="253" spans="2:65" s="12" customFormat="1" x14ac:dyDescent="0.2">
      <c r="B253" s="139"/>
      <c r="D253" s="140" t="s">
        <v>132</v>
      </c>
      <c r="F253" s="142" t="s">
        <v>328</v>
      </c>
      <c r="H253" s="143">
        <v>1.8759999999999999</v>
      </c>
      <c r="I253" s="144"/>
      <c r="L253" s="139"/>
      <c r="M253" s="145"/>
      <c r="T253" s="146"/>
      <c r="AT253" s="141" t="s">
        <v>132</v>
      </c>
      <c r="AU253" s="141" t="s">
        <v>74</v>
      </c>
      <c r="AV253" s="12" t="s">
        <v>74</v>
      </c>
      <c r="AW253" s="12" t="s">
        <v>4</v>
      </c>
      <c r="AX253" s="12" t="s">
        <v>72</v>
      </c>
      <c r="AY253" s="141" t="s">
        <v>118</v>
      </c>
    </row>
    <row r="254" spans="2:65" s="1" customFormat="1" ht="37.9" customHeight="1" x14ac:dyDescent="0.2">
      <c r="B254" s="30"/>
      <c r="C254" s="125" t="s">
        <v>329</v>
      </c>
      <c r="D254" s="125" t="s">
        <v>121</v>
      </c>
      <c r="E254" s="126" t="s">
        <v>330</v>
      </c>
      <c r="F254" s="127" t="s">
        <v>331</v>
      </c>
      <c r="G254" s="128" t="s">
        <v>183</v>
      </c>
      <c r="H254" s="129">
        <v>2.9529999999999998</v>
      </c>
      <c r="I254" s="130"/>
      <c r="J254" s="131">
        <f>ROUND(I254*H254,2)</f>
        <v>0</v>
      </c>
      <c r="K254" s="132"/>
      <c r="L254" s="30"/>
      <c r="M254" s="133" t="s">
        <v>1</v>
      </c>
      <c r="N254" s="134" t="s">
        <v>32</v>
      </c>
      <c r="P254" s="135">
        <f>O254*H254</f>
        <v>0</v>
      </c>
      <c r="Q254" s="135">
        <v>1.221E-2</v>
      </c>
      <c r="R254" s="135">
        <f>Q254*H254</f>
        <v>3.6056129999999999E-2</v>
      </c>
      <c r="S254" s="135">
        <v>0</v>
      </c>
      <c r="T254" s="136">
        <f>S254*H254</f>
        <v>0</v>
      </c>
      <c r="AR254" s="137" t="s">
        <v>125</v>
      </c>
      <c r="AT254" s="137" t="s">
        <v>121</v>
      </c>
      <c r="AU254" s="137" t="s">
        <v>74</v>
      </c>
      <c r="AY254" s="15" t="s">
        <v>118</v>
      </c>
      <c r="BE254" s="138">
        <f>IF(N254="základní",J254,0)</f>
        <v>0</v>
      </c>
      <c r="BF254" s="138">
        <f>IF(N254="snížená",J254,0)</f>
        <v>0</v>
      </c>
      <c r="BG254" s="138">
        <f>IF(N254="zákl. přenesená",J254,0)</f>
        <v>0</v>
      </c>
      <c r="BH254" s="138">
        <f>IF(N254="sníž. přenesená",J254,0)</f>
        <v>0</v>
      </c>
      <c r="BI254" s="138">
        <f>IF(N254="nulová",J254,0)</f>
        <v>0</v>
      </c>
      <c r="BJ254" s="15" t="s">
        <v>72</v>
      </c>
      <c r="BK254" s="138">
        <f>ROUND(I254*H254,2)</f>
        <v>0</v>
      </c>
      <c r="BL254" s="15" t="s">
        <v>125</v>
      </c>
      <c r="BM254" s="137" t="s">
        <v>332</v>
      </c>
    </row>
    <row r="255" spans="2:65" s="12" customFormat="1" x14ac:dyDescent="0.2">
      <c r="B255" s="139"/>
      <c r="D255" s="140" t="s">
        <v>132</v>
      </c>
      <c r="E255" s="141" t="s">
        <v>1</v>
      </c>
      <c r="F255" s="142" t="s">
        <v>333</v>
      </c>
      <c r="H255" s="143">
        <v>1.8235800000000002</v>
      </c>
      <c r="I255" s="144"/>
      <c r="L255" s="139"/>
      <c r="M255" s="145"/>
      <c r="T255" s="146"/>
      <c r="AT255" s="141" t="s">
        <v>132</v>
      </c>
      <c r="AU255" s="141" t="s">
        <v>74</v>
      </c>
      <c r="AV255" s="12" t="s">
        <v>74</v>
      </c>
      <c r="AW255" s="12" t="s">
        <v>134</v>
      </c>
      <c r="AX255" s="12" t="s">
        <v>67</v>
      </c>
      <c r="AY255" s="141" t="s">
        <v>118</v>
      </c>
    </row>
    <row r="256" spans="2:65" s="12" customFormat="1" x14ac:dyDescent="0.2">
      <c r="B256" s="139"/>
      <c r="D256" s="140" t="s">
        <v>132</v>
      </c>
      <c r="E256" s="141" t="s">
        <v>1</v>
      </c>
      <c r="F256" s="142" t="s">
        <v>334</v>
      </c>
      <c r="H256" s="143">
        <v>1.1297600000000001</v>
      </c>
      <c r="I256" s="144"/>
      <c r="L256" s="139"/>
      <c r="M256" s="145"/>
      <c r="T256" s="146"/>
      <c r="AT256" s="141" t="s">
        <v>132</v>
      </c>
      <c r="AU256" s="141" t="s">
        <v>74</v>
      </c>
      <c r="AV256" s="12" t="s">
        <v>74</v>
      </c>
      <c r="AW256" s="12" t="s">
        <v>134</v>
      </c>
      <c r="AX256" s="12" t="s">
        <v>67</v>
      </c>
      <c r="AY256" s="141" t="s">
        <v>118</v>
      </c>
    </row>
    <row r="257" spans="2:65" s="13" customFormat="1" x14ac:dyDescent="0.2">
      <c r="B257" s="147"/>
      <c r="D257" s="140" t="s">
        <v>132</v>
      </c>
      <c r="E257" s="148" t="s">
        <v>1</v>
      </c>
      <c r="F257" s="149" t="s">
        <v>149</v>
      </c>
      <c r="H257" s="150">
        <v>2.9533400000000003</v>
      </c>
      <c r="I257" s="151"/>
      <c r="L257" s="147"/>
      <c r="M257" s="152"/>
      <c r="T257" s="153"/>
      <c r="AT257" s="148" t="s">
        <v>132</v>
      </c>
      <c r="AU257" s="148" t="s">
        <v>74</v>
      </c>
      <c r="AV257" s="13" t="s">
        <v>125</v>
      </c>
      <c r="AW257" s="13" t="s">
        <v>134</v>
      </c>
      <c r="AX257" s="13" t="s">
        <v>72</v>
      </c>
      <c r="AY257" s="148" t="s">
        <v>118</v>
      </c>
    </row>
    <row r="258" spans="2:65" s="1" customFormat="1" ht="21.75" customHeight="1" x14ac:dyDescent="0.2">
      <c r="B258" s="30"/>
      <c r="C258" s="154" t="s">
        <v>335</v>
      </c>
      <c r="D258" s="154" t="s">
        <v>243</v>
      </c>
      <c r="E258" s="155" t="s">
        <v>336</v>
      </c>
      <c r="F258" s="156" t="s">
        <v>337</v>
      </c>
      <c r="G258" s="157" t="s">
        <v>183</v>
      </c>
      <c r="H258" s="158">
        <v>3.3959999999999999</v>
      </c>
      <c r="I258" s="159"/>
      <c r="J258" s="160">
        <f>ROUND(I258*H258,2)</f>
        <v>0</v>
      </c>
      <c r="K258" s="161"/>
      <c r="L258" s="162"/>
      <c r="M258" s="163" t="s">
        <v>1</v>
      </c>
      <c r="N258" s="164" t="s">
        <v>32</v>
      </c>
      <c r="P258" s="135">
        <f>O258*H258</f>
        <v>0</v>
      </c>
      <c r="Q258" s="135">
        <v>1</v>
      </c>
      <c r="R258" s="135">
        <f>Q258*H258</f>
        <v>3.3959999999999999</v>
      </c>
      <c r="S258" s="135">
        <v>0</v>
      </c>
      <c r="T258" s="136">
        <f>S258*H258</f>
        <v>0</v>
      </c>
      <c r="AR258" s="137" t="s">
        <v>247</v>
      </c>
      <c r="AT258" s="137" t="s">
        <v>243</v>
      </c>
      <c r="AU258" s="137" t="s">
        <v>74</v>
      </c>
      <c r="AY258" s="15" t="s">
        <v>118</v>
      </c>
      <c r="BE258" s="138">
        <f>IF(N258="základní",J258,0)</f>
        <v>0</v>
      </c>
      <c r="BF258" s="138">
        <f>IF(N258="snížená",J258,0)</f>
        <v>0</v>
      </c>
      <c r="BG258" s="138">
        <f>IF(N258="zákl. přenesená",J258,0)</f>
        <v>0</v>
      </c>
      <c r="BH258" s="138">
        <f>IF(N258="sníž. přenesená",J258,0)</f>
        <v>0</v>
      </c>
      <c r="BI258" s="138">
        <f>IF(N258="nulová",J258,0)</f>
        <v>0</v>
      </c>
      <c r="BJ258" s="15" t="s">
        <v>72</v>
      </c>
      <c r="BK258" s="138">
        <f>ROUND(I258*H258,2)</f>
        <v>0</v>
      </c>
      <c r="BL258" s="15" t="s">
        <v>125</v>
      </c>
      <c r="BM258" s="137" t="s">
        <v>338</v>
      </c>
    </row>
    <row r="259" spans="2:65" s="12" customFormat="1" x14ac:dyDescent="0.2">
      <c r="B259" s="139"/>
      <c r="D259" s="140" t="s">
        <v>132</v>
      </c>
      <c r="F259" s="142" t="s">
        <v>339</v>
      </c>
      <c r="H259" s="143">
        <v>3.3959999999999999</v>
      </c>
      <c r="I259" s="144"/>
      <c r="L259" s="139"/>
      <c r="M259" s="145"/>
      <c r="T259" s="146"/>
      <c r="AT259" s="141" t="s">
        <v>132</v>
      </c>
      <c r="AU259" s="141" t="s">
        <v>74</v>
      </c>
      <c r="AV259" s="12" t="s">
        <v>74</v>
      </c>
      <c r="AW259" s="12" t="s">
        <v>4</v>
      </c>
      <c r="AX259" s="12" t="s">
        <v>72</v>
      </c>
      <c r="AY259" s="141" t="s">
        <v>118</v>
      </c>
    </row>
    <row r="260" spans="2:65" s="1" customFormat="1" ht="37.9" customHeight="1" x14ac:dyDescent="0.2">
      <c r="B260" s="30"/>
      <c r="C260" s="125" t="s">
        <v>340</v>
      </c>
      <c r="D260" s="125" t="s">
        <v>121</v>
      </c>
      <c r="E260" s="126" t="s">
        <v>341</v>
      </c>
      <c r="F260" s="127" t="s">
        <v>342</v>
      </c>
      <c r="G260" s="128" t="s">
        <v>246</v>
      </c>
      <c r="H260" s="129">
        <v>93.5</v>
      </c>
      <c r="I260" s="130"/>
      <c r="J260" s="131">
        <f>ROUND(I260*H260,2)</f>
        <v>0</v>
      </c>
      <c r="K260" s="132"/>
      <c r="L260" s="30"/>
      <c r="M260" s="133" t="s">
        <v>1</v>
      </c>
      <c r="N260" s="134" t="s">
        <v>32</v>
      </c>
      <c r="P260" s="135">
        <f>O260*H260</f>
        <v>0</v>
      </c>
      <c r="Q260" s="135">
        <v>1.8277000000000002E-2</v>
      </c>
      <c r="R260" s="135">
        <f>Q260*H260</f>
        <v>1.7088995000000002</v>
      </c>
      <c r="S260" s="135">
        <v>0</v>
      </c>
      <c r="T260" s="136">
        <f>S260*H260</f>
        <v>0</v>
      </c>
      <c r="AR260" s="137" t="s">
        <v>125</v>
      </c>
      <c r="AT260" s="137" t="s">
        <v>121</v>
      </c>
      <c r="AU260" s="137" t="s">
        <v>74</v>
      </c>
      <c r="AY260" s="15" t="s">
        <v>118</v>
      </c>
      <c r="BE260" s="138">
        <f>IF(N260="základní",J260,0)</f>
        <v>0</v>
      </c>
      <c r="BF260" s="138">
        <f>IF(N260="snížená",J260,0)</f>
        <v>0</v>
      </c>
      <c r="BG260" s="138">
        <f>IF(N260="zákl. přenesená",J260,0)</f>
        <v>0</v>
      </c>
      <c r="BH260" s="138">
        <f>IF(N260="sníž. přenesená",J260,0)</f>
        <v>0</v>
      </c>
      <c r="BI260" s="138">
        <f>IF(N260="nulová",J260,0)</f>
        <v>0</v>
      </c>
      <c r="BJ260" s="15" t="s">
        <v>72</v>
      </c>
      <c r="BK260" s="138">
        <f>ROUND(I260*H260,2)</f>
        <v>0</v>
      </c>
      <c r="BL260" s="15" t="s">
        <v>125</v>
      </c>
      <c r="BM260" s="137" t="s">
        <v>343</v>
      </c>
    </row>
    <row r="261" spans="2:65" s="12" customFormat="1" ht="22.5" x14ac:dyDescent="0.2">
      <c r="B261" s="139"/>
      <c r="D261" s="140" t="s">
        <v>132</v>
      </c>
      <c r="E261" s="141" t="s">
        <v>1</v>
      </c>
      <c r="F261" s="142" t="s">
        <v>344</v>
      </c>
      <c r="H261" s="143">
        <v>25.66</v>
      </c>
      <c r="I261" s="144"/>
      <c r="L261" s="139"/>
      <c r="M261" s="145"/>
      <c r="T261" s="146"/>
      <c r="AT261" s="141" t="s">
        <v>132</v>
      </c>
      <c r="AU261" s="141" t="s">
        <v>74</v>
      </c>
      <c r="AV261" s="12" t="s">
        <v>74</v>
      </c>
      <c r="AW261" s="12" t="s">
        <v>134</v>
      </c>
      <c r="AX261" s="12" t="s">
        <v>67</v>
      </c>
      <c r="AY261" s="141" t="s">
        <v>118</v>
      </c>
    </row>
    <row r="262" spans="2:65" s="12" customFormat="1" x14ac:dyDescent="0.2">
      <c r="B262" s="139"/>
      <c r="D262" s="140" t="s">
        <v>132</v>
      </c>
      <c r="E262" s="141" t="s">
        <v>1</v>
      </c>
      <c r="F262" s="142" t="s">
        <v>345</v>
      </c>
      <c r="H262" s="143">
        <v>67.84</v>
      </c>
      <c r="I262" s="144"/>
      <c r="L262" s="139"/>
      <c r="M262" s="145"/>
      <c r="T262" s="146"/>
      <c r="AT262" s="141" t="s">
        <v>132</v>
      </c>
      <c r="AU262" s="141" t="s">
        <v>74</v>
      </c>
      <c r="AV262" s="12" t="s">
        <v>74</v>
      </c>
      <c r="AW262" s="12" t="s">
        <v>134</v>
      </c>
      <c r="AX262" s="12" t="s">
        <v>67</v>
      </c>
      <c r="AY262" s="141" t="s">
        <v>118</v>
      </c>
    </row>
    <row r="263" spans="2:65" s="13" customFormat="1" x14ac:dyDescent="0.2">
      <c r="B263" s="147"/>
      <c r="D263" s="140" t="s">
        <v>132</v>
      </c>
      <c r="E263" s="148" t="s">
        <v>1</v>
      </c>
      <c r="F263" s="149" t="s">
        <v>149</v>
      </c>
      <c r="H263" s="150">
        <v>93.5</v>
      </c>
      <c r="I263" s="151"/>
      <c r="L263" s="147"/>
      <c r="M263" s="152"/>
      <c r="T263" s="153"/>
      <c r="AT263" s="148" t="s">
        <v>132</v>
      </c>
      <c r="AU263" s="148" t="s">
        <v>74</v>
      </c>
      <c r="AV263" s="13" t="s">
        <v>125</v>
      </c>
      <c r="AW263" s="13" t="s">
        <v>134</v>
      </c>
      <c r="AX263" s="13" t="s">
        <v>72</v>
      </c>
      <c r="AY263" s="148" t="s">
        <v>118</v>
      </c>
    </row>
    <row r="264" spans="2:65" s="1" customFormat="1" ht="37.9" customHeight="1" x14ac:dyDescent="0.2">
      <c r="B264" s="30"/>
      <c r="C264" s="125" t="s">
        <v>346</v>
      </c>
      <c r="D264" s="125" t="s">
        <v>121</v>
      </c>
      <c r="E264" s="126" t="s">
        <v>347</v>
      </c>
      <c r="F264" s="127" t="s">
        <v>348</v>
      </c>
      <c r="G264" s="128" t="s">
        <v>246</v>
      </c>
      <c r="H264" s="129">
        <v>12</v>
      </c>
      <c r="I264" s="130"/>
      <c r="J264" s="131">
        <f>ROUND(I264*H264,2)</f>
        <v>0</v>
      </c>
      <c r="K264" s="132"/>
      <c r="L264" s="30"/>
      <c r="M264" s="133" t="s">
        <v>1</v>
      </c>
      <c r="N264" s="134" t="s">
        <v>32</v>
      </c>
      <c r="P264" s="135">
        <f>O264*H264</f>
        <v>0</v>
      </c>
      <c r="Q264" s="135">
        <v>3.6554000000000003E-2</v>
      </c>
      <c r="R264" s="135">
        <f>Q264*H264</f>
        <v>0.43864800000000004</v>
      </c>
      <c r="S264" s="135">
        <v>0</v>
      </c>
      <c r="T264" s="136">
        <f>S264*H264</f>
        <v>0</v>
      </c>
      <c r="AR264" s="137" t="s">
        <v>125</v>
      </c>
      <c r="AT264" s="137" t="s">
        <v>121</v>
      </c>
      <c r="AU264" s="137" t="s">
        <v>74</v>
      </c>
      <c r="AY264" s="15" t="s">
        <v>118</v>
      </c>
      <c r="BE264" s="138">
        <f>IF(N264="základní",J264,0)</f>
        <v>0</v>
      </c>
      <c r="BF264" s="138">
        <f>IF(N264="snížená",J264,0)</f>
        <v>0</v>
      </c>
      <c r="BG264" s="138">
        <f>IF(N264="zákl. přenesená",J264,0)</f>
        <v>0</v>
      </c>
      <c r="BH264" s="138">
        <f>IF(N264="sníž. přenesená",J264,0)</f>
        <v>0</v>
      </c>
      <c r="BI264" s="138">
        <f>IF(N264="nulová",J264,0)</f>
        <v>0</v>
      </c>
      <c r="BJ264" s="15" t="s">
        <v>72</v>
      </c>
      <c r="BK264" s="138">
        <f>ROUND(I264*H264,2)</f>
        <v>0</v>
      </c>
      <c r="BL264" s="15" t="s">
        <v>125</v>
      </c>
      <c r="BM264" s="137" t="s">
        <v>349</v>
      </c>
    </row>
    <row r="265" spans="2:65" s="12" customFormat="1" x14ac:dyDescent="0.2">
      <c r="B265" s="139"/>
      <c r="D265" s="140" t="s">
        <v>132</v>
      </c>
      <c r="E265" s="141" t="s">
        <v>1</v>
      </c>
      <c r="F265" s="142" t="s">
        <v>350</v>
      </c>
      <c r="H265" s="143">
        <v>12</v>
      </c>
      <c r="I265" s="144"/>
      <c r="L265" s="139"/>
      <c r="M265" s="145"/>
      <c r="T265" s="146"/>
      <c r="AT265" s="141" t="s">
        <v>132</v>
      </c>
      <c r="AU265" s="141" t="s">
        <v>74</v>
      </c>
      <c r="AV265" s="12" t="s">
        <v>74</v>
      </c>
      <c r="AW265" s="12" t="s">
        <v>134</v>
      </c>
      <c r="AX265" s="12" t="s">
        <v>72</v>
      </c>
      <c r="AY265" s="141" t="s">
        <v>118</v>
      </c>
    </row>
    <row r="266" spans="2:65" s="1" customFormat="1" ht="24.2" customHeight="1" x14ac:dyDescent="0.2">
      <c r="B266" s="30"/>
      <c r="C266" s="125" t="s">
        <v>351</v>
      </c>
      <c r="D266" s="125" t="s">
        <v>121</v>
      </c>
      <c r="E266" s="126" t="s">
        <v>352</v>
      </c>
      <c r="F266" s="127" t="s">
        <v>353</v>
      </c>
      <c r="G266" s="128" t="s">
        <v>130</v>
      </c>
      <c r="H266" s="129">
        <v>7.8380000000000001</v>
      </c>
      <c r="I266" s="130"/>
      <c r="J266" s="131">
        <f>ROUND(I266*H266,2)</f>
        <v>0</v>
      </c>
      <c r="K266" s="132"/>
      <c r="L266" s="30"/>
      <c r="M266" s="133" t="s">
        <v>1</v>
      </c>
      <c r="N266" s="134" t="s">
        <v>32</v>
      </c>
      <c r="P266" s="135">
        <f>O266*H266</f>
        <v>0</v>
      </c>
      <c r="Q266" s="135">
        <v>2.5019749999999998</v>
      </c>
      <c r="R266" s="135">
        <f>Q266*H266</f>
        <v>19.61048005</v>
      </c>
      <c r="S266" s="135">
        <v>0</v>
      </c>
      <c r="T266" s="136">
        <f>S266*H266</f>
        <v>0</v>
      </c>
      <c r="AR266" s="137" t="s">
        <v>125</v>
      </c>
      <c r="AT266" s="137" t="s">
        <v>121</v>
      </c>
      <c r="AU266" s="137" t="s">
        <v>74</v>
      </c>
      <c r="AY266" s="15" t="s">
        <v>118</v>
      </c>
      <c r="BE266" s="138">
        <f>IF(N266="základní",J266,0)</f>
        <v>0</v>
      </c>
      <c r="BF266" s="138">
        <f>IF(N266="snížená",J266,0)</f>
        <v>0</v>
      </c>
      <c r="BG266" s="138">
        <f>IF(N266="zákl. přenesená",J266,0)</f>
        <v>0</v>
      </c>
      <c r="BH266" s="138">
        <f>IF(N266="sníž. přenesená",J266,0)</f>
        <v>0</v>
      </c>
      <c r="BI266" s="138">
        <f>IF(N266="nulová",J266,0)</f>
        <v>0</v>
      </c>
      <c r="BJ266" s="15" t="s">
        <v>72</v>
      </c>
      <c r="BK266" s="138">
        <f>ROUND(I266*H266,2)</f>
        <v>0</v>
      </c>
      <c r="BL266" s="15" t="s">
        <v>125</v>
      </c>
      <c r="BM266" s="137" t="s">
        <v>354</v>
      </c>
    </row>
    <row r="267" spans="2:65" s="12" customFormat="1" ht="22.5" x14ac:dyDescent="0.2">
      <c r="B267" s="139"/>
      <c r="D267" s="140" t="s">
        <v>132</v>
      </c>
      <c r="E267" s="141" t="s">
        <v>1</v>
      </c>
      <c r="F267" s="142" t="s">
        <v>355</v>
      </c>
      <c r="H267" s="143">
        <v>1.9244999999999999</v>
      </c>
      <c r="I267" s="144"/>
      <c r="L267" s="139"/>
      <c r="M267" s="145"/>
      <c r="T267" s="146"/>
      <c r="AT267" s="141" t="s">
        <v>132</v>
      </c>
      <c r="AU267" s="141" t="s">
        <v>74</v>
      </c>
      <c r="AV267" s="12" t="s">
        <v>74</v>
      </c>
      <c r="AW267" s="12" t="s">
        <v>134</v>
      </c>
      <c r="AX267" s="12" t="s">
        <v>67</v>
      </c>
      <c r="AY267" s="141" t="s">
        <v>118</v>
      </c>
    </row>
    <row r="268" spans="2:65" s="12" customFormat="1" x14ac:dyDescent="0.2">
      <c r="B268" s="139"/>
      <c r="D268" s="140" t="s">
        <v>132</v>
      </c>
      <c r="E268" s="141" t="s">
        <v>1</v>
      </c>
      <c r="F268" s="142" t="s">
        <v>356</v>
      </c>
      <c r="H268" s="143">
        <v>5.0880000000000001</v>
      </c>
      <c r="I268" s="144"/>
      <c r="L268" s="139"/>
      <c r="M268" s="145"/>
      <c r="T268" s="146"/>
      <c r="AT268" s="141" t="s">
        <v>132</v>
      </c>
      <c r="AU268" s="141" t="s">
        <v>74</v>
      </c>
      <c r="AV268" s="12" t="s">
        <v>74</v>
      </c>
      <c r="AW268" s="12" t="s">
        <v>134</v>
      </c>
      <c r="AX268" s="12" t="s">
        <v>67</v>
      </c>
      <c r="AY268" s="141" t="s">
        <v>118</v>
      </c>
    </row>
    <row r="269" spans="2:65" s="12" customFormat="1" x14ac:dyDescent="0.2">
      <c r="B269" s="139"/>
      <c r="D269" s="140" t="s">
        <v>132</v>
      </c>
      <c r="E269" s="141" t="s">
        <v>1</v>
      </c>
      <c r="F269" s="142" t="s">
        <v>357</v>
      </c>
      <c r="H269" s="143">
        <v>0.82499999999999996</v>
      </c>
      <c r="I269" s="144"/>
      <c r="L269" s="139"/>
      <c r="M269" s="145"/>
      <c r="T269" s="146"/>
      <c r="AT269" s="141" t="s">
        <v>132</v>
      </c>
      <c r="AU269" s="141" t="s">
        <v>74</v>
      </c>
      <c r="AV269" s="12" t="s">
        <v>74</v>
      </c>
      <c r="AW269" s="12" t="s">
        <v>134</v>
      </c>
      <c r="AX269" s="12" t="s">
        <v>67</v>
      </c>
      <c r="AY269" s="141" t="s">
        <v>118</v>
      </c>
    </row>
    <row r="270" spans="2:65" s="13" customFormat="1" x14ac:dyDescent="0.2">
      <c r="B270" s="147"/>
      <c r="D270" s="140" t="s">
        <v>132</v>
      </c>
      <c r="E270" s="148" t="s">
        <v>1</v>
      </c>
      <c r="F270" s="149" t="s">
        <v>149</v>
      </c>
      <c r="H270" s="150">
        <v>7.8375000000000004</v>
      </c>
      <c r="I270" s="151"/>
      <c r="L270" s="147"/>
      <c r="M270" s="152"/>
      <c r="T270" s="153"/>
      <c r="AT270" s="148" t="s">
        <v>132</v>
      </c>
      <c r="AU270" s="148" t="s">
        <v>74</v>
      </c>
      <c r="AV270" s="13" t="s">
        <v>125</v>
      </c>
      <c r="AW270" s="13" t="s">
        <v>134</v>
      </c>
      <c r="AX270" s="13" t="s">
        <v>72</v>
      </c>
      <c r="AY270" s="148" t="s">
        <v>118</v>
      </c>
    </row>
    <row r="271" spans="2:65" s="1" customFormat="1" ht="24.2" customHeight="1" x14ac:dyDescent="0.2">
      <c r="B271" s="30"/>
      <c r="C271" s="125" t="s">
        <v>358</v>
      </c>
      <c r="D271" s="125" t="s">
        <v>121</v>
      </c>
      <c r="E271" s="126" t="s">
        <v>359</v>
      </c>
      <c r="F271" s="127" t="s">
        <v>360</v>
      </c>
      <c r="G271" s="128" t="s">
        <v>204</v>
      </c>
      <c r="H271" s="129">
        <v>23.375</v>
      </c>
      <c r="I271" s="130"/>
      <c r="J271" s="131">
        <f>ROUND(I271*H271,2)</f>
        <v>0</v>
      </c>
      <c r="K271" s="132"/>
      <c r="L271" s="30"/>
      <c r="M271" s="133" t="s">
        <v>1</v>
      </c>
      <c r="N271" s="134" t="s">
        <v>32</v>
      </c>
      <c r="P271" s="135">
        <f>O271*H271</f>
        <v>0</v>
      </c>
      <c r="Q271" s="135">
        <v>5.7646399999999997E-3</v>
      </c>
      <c r="R271" s="135">
        <f>Q271*H271</f>
        <v>0.13474845999999999</v>
      </c>
      <c r="S271" s="135">
        <v>0</v>
      </c>
      <c r="T271" s="136">
        <f>S271*H271</f>
        <v>0</v>
      </c>
      <c r="AR271" s="137" t="s">
        <v>125</v>
      </c>
      <c r="AT271" s="137" t="s">
        <v>121</v>
      </c>
      <c r="AU271" s="137" t="s">
        <v>74</v>
      </c>
      <c r="AY271" s="15" t="s">
        <v>118</v>
      </c>
      <c r="BE271" s="138">
        <f>IF(N271="základní",J271,0)</f>
        <v>0</v>
      </c>
      <c r="BF271" s="138">
        <f>IF(N271="snížená",J271,0)</f>
        <v>0</v>
      </c>
      <c r="BG271" s="138">
        <f>IF(N271="zákl. přenesená",J271,0)</f>
        <v>0</v>
      </c>
      <c r="BH271" s="138">
        <f>IF(N271="sníž. přenesená",J271,0)</f>
        <v>0</v>
      </c>
      <c r="BI271" s="138">
        <f>IF(N271="nulová",J271,0)</f>
        <v>0</v>
      </c>
      <c r="BJ271" s="15" t="s">
        <v>72</v>
      </c>
      <c r="BK271" s="138">
        <f>ROUND(I271*H271,2)</f>
        <v>0</v>
      </c>
      <c r="BL271" s="15" t="s">
        <v>125</v>
      </c>
      <c r="BM271" s="137" t="s">
        <v>361</v>
      </c>
    </row>
    <row r="272" spans="2:65" s="12" customFormat="1" ht="22.5" x14ac:dyDescent="0.2">
      <c r="B272" s="139"/>
      <c r="D272" s="140" t="s">
        <v>132</v>
      </c>
      <c r="E272" s="141" t="s">
        <v>1</v>
      </c>
      <c r="F272" s="142" t="s">
        <v>362</v>
      </c>
      <c r="H272" s="143">
        <v>6.415</v>
      </c>
      <c r="I272" s="144"/>
      <c r="L272" s="139"/>
      <c r="M272" s="145"/>
      <c r="T272" s="146"/>
      <c r="AT272" s="141" t="s">
        <v>132</v>
      </c>
      <c r="AU272" s="141" t="s">
        <v>74</v>
      </c>
      <c r="AV272" s="12" t="s">
        <v>74</v>
      </c>
      <c r="AW272" s="12" t="s">
        <v>134</v>
      </c>
      <c r="AX272" s="12" t="s">
        <v>67</v>
      </c>
      <c r="AY272" s="141" t="s">
        <v>118</v>
      </c>
    </row>
    <row r="273" spans="2:65" s="12" customFormat="1" x14ac:dyDescent="0.2">
      <c r="B273" s="139"/>
      <c r="D273" s="140" t="s">
        <v>132</v>
      </c>
      <c r="E273" s="141" t="s">
        <v>1</v>
      </c>
      <c r="F273" s="142" t="s">
        <v>363</v>
      </c>
      <c r="H273" s="143">
        <v>16.96</v>
      </c>
      <c r="I273" s="144"/>
      <c r="L273" s="139"/>
      <c r="M273" s="145"/>
      <c r="T273" s="146"/>
      <c r="AT273" s="141" t="s">
        <v>132</v>
      </c>
      <c r="AU273" s="141" t="s">
        <v>74</v>
      </c>
      <c r="AV273" s="12" t="s">
        <v>74</v>
      </c>
      <c r="AW273" s="12" t="s">
        <v>134</v>
      </c>
      <c r="AX273" s="12" t="s">
        <v>67</v>
      </c>
      <c r="AY273" s="141" t="s">
        <v>118</v>
      </c>
    </row>
    <row r="274" spans="2:65" s="13" customFormat="1" x14ac:dyDescent="0.2">
      <c r="B274" s="147"/>
      <c r="D274" s="140" t="s">
        <v>132</v>
      </c>
      <c r="E274" s="148" t="s">
        <v>1</v>
      </c>
      <c r="F274" s="149" t="s">
        <v>149</v>
      </c>
      <c r="H274" s="150">
        <v>23.375</v>
      </c>
      <c r="I274" s="151"/>
      <c r="L274" s="147"/>
      <c r="M274" s="152"/>
      <c r="T274" s="153"/>
      <c r="AT274" s="148" t="s">
        <v>132</v>
      </c>
      <c r="AU274" s="148" t="s">
        <v>74</v>
      </c>
      <c r="AV274" s="13" t="s">
        <v>125</v>
      </c>
      <c r="AW274" s="13" t="s">
        <v>134</v>
      </c>
      <c r="AX274" s="13" t="s">
        <v>72</v>
      </c>
      <c r="AY274" s="148" t="s">
        <v>118</v>
      </c>
    </row>
    <row r="275" spans="2:65" s="1" customFormat="1" ht="24.2" customHeight="1" x14ac:dyDescent="0.2">
      <c r="B275" s="30"/>
      <c r="C275" s="125" t="s">
        <v>364</v>
      </c>
      <c r="D275" s="125" t="s">
        <v>121</v>
      </c>
      <c r="E275" s="126" t="s">
        <v>365</v>
      </c>
      <c r="F275" s="127" t="s">
        <v>366</v>
      </c>
      <c r="G275" s="128" t="s">
        <v>204</v>
      </c>
      <c r="H275" s="129">
        <v>23.375</v>
      </c>
      <c r="I275" s="130"/>
      <c r="J275" s="131">
        <f>ROUND(I275*H275,2)</f>
        <v>0</v>
      </c>
      <c r="K275" s="132"/>
      <c r="L275" s="30"/>
      <c r="M275" s="133" t="s">
        <v>1</v>
      </c>
      <c r="N275" s="134" t="s">
        <v>32</v>
      </c>
      <c r="P275" s="135">
        <f>O275*H275</f>
        <v>0</v>
      </c>
      <c r="Q275" s="135">
        <v>0</v>
      </c>
      <c r="R275" s="135">
        <f>Q275*H275</f>
        <v>0</v>
      </c>
      <c r="S275" s="135">
        <v>0</v>
      </c>
      <c r="T275" s="136">
        <f>S275*H275</f>
        <v>0</v>
      </c>
      <c r="AR275" s="137" t="s">
        <v>125</v>
      </c>
      <c r="AT275" s="137" t="s">
        <v>121</v>
      </c>
      <c r="AU275" s="137" t="s">
        <v>74</v>
      </c>
      <c r="AY275" s="15" t="s">
        <v>118</v>
      </c>
      <c r="BE275" s="138">
        <f>IF(N275="základní",J275,0)</f>
        <v>0</v>
      </c>
      <c r="BF275" s="138">
        <f>IF(N275="snížená",J275,0)</f>
        <v>0</v>
      </c>
      <c r="BG275" s="138">
        <f>IF(N275="zákl. přenesená",J275,0)</f>
        <v>0</v>
      </c>
      <c r="BH275" s="138">
        <f>IF(N275="sníž. přenesená",J275,0)</f>
        <v>0</v>
      </c>
      <c r="BI275" s="138">
        <f>IF(N275="nulová",J275,0)</f>
        <v>0</v>
      </c>
      <c r="BJ275" s="15" t="s">
        <v>72</v>
      </c>
      <c r="BK275" s="138">
        <f>ROUND(I275*H275,2)</f>
        <v>0</v>
      </c>
      <c r="BL275" s="15" t="s">
        <v>125</v>
      </c>
      <c r="BM275" s="137" t="s">
        <v>367</v>
      </c>
    </row>
    <row r="276" spans="2:65" s="1" customFormat="1" ht="24.2" customHeight="1" x14ac:dyDescent="0.2">
      <c r="B276" s="30"/>
      <c r="C276" s="125" t="s">
        <v>368</v>
      </c>
      <c r="D276" s="125" t="s">
        <v>121</v>
      </c>
      <c r="E276" s="126" t="s">
        <v>369</v>
      </c>
      <c r="F276" s="127" t="s">
        <v>370</v>
      </c>
      <c r="G276" s="128" t="s">
        <v>183</v>
      </c>
      <c r="H276" s="129">
        <v>0.49299999999999999</v>
      </c>
      <c r="I276" s="130"/>
      <c r="J276" s="131">
        <f>ROUND(I276*H276,2)</f>
        <v>0</v>
      </c>
      <c r="K276" s="132"/>
      <c r="L276" s="30"/>
      <c r="M276" s="133" t="s">
        <v>1</v>
      </c>
      <c r="N276" s="134" t="s">
        <v>32</v>
      </c>
      <c r="P276" s="135">
        <f>O276*H276</f>
        <v>0</v>
      </c>
      <c r="Q276" s="135">
        <v>1.0529056800000001</v>
      </c>
      <c r="R276" s="135">
        <f>Q276*H276</f>
        <v>0.51908250024000002</v>
      </c>
      <c r="S276" s="135">
        <v>0</v>
      </c>
      <c r="T276" s="136">
        <f>S276*H276</f>
        <v>0</v>
      </c>
      <c r="AR276" s="137" t="s">
        <v>125</v>
      </c>
      <c r="AT276" s="137" t="s">
        <v>121</v>
      </c>
      <c r="AU276" s="137" t="s">
        <v>74</v>
      </c>
      <c r="AY276" s="15" t="s">
        <v>118</v>
      </c>
      <c r="BE276" s="138">
        <f>IF(N276="základní",J276,0)</f>
        <v>0</v>
      </c>
      <c r="BF276" s="138">
        <f>IF(N276="snížená",J276,0)</f>
        <v>0</v>
      </c>
      <c r="BG276" s="138">
        <f>IF(N276="zákl. přenesená",J276,0)</f>
        <v>0</v>
      </c>
      <c r="BH276" s="138">
        <f>IF(N276="sníž. přenesená",J276,0)</f>
        <v>0</v>
      </c>
      <c r="BI276" s="138">
        <f>IF(N276="nulová",J276,0)</f>
        <v>0</v>
      </c>
      <c r="BJ276" s="15" t="s">
        <v>72</v>
      </c>
      <c r="BK276" s="138">
        <f>ROUND(I276*H276,2)</f>
        <v>0</v>
      </c>
      <c r="BL276" s="15" t="s">
        <v>125</v>
      </c>
      <c r="BM276" s="137" t="s">
        <v>371</v>
      </c>
    </row>
    <row r="277" spans="2:65" s="12" customFormat="1" ht="22.5" x14ac:dyDescent="0.2">
      <c r="B277" s="139"/>
      <c r="D277" s="140" t="s">
        <v>132</v>
      </c>
      <c r="E277" s="141" t="s">
        <v>1</v>
      </c>
      <c r="F277" s="142" t="s">
        <v>372</v>
      </c>
      <c r="H277" s="143">
        <v>9.1349599999999989E-2</v>
      </c>
      <c r="I277" s="144"/>
      <c r="L277" s="139"/>
      <c r="M277" s="145"/>
      <c r="T277" s="146"/>
      <c r="AT277" s="141" t="s">
        <v>132</v>
      </c>
      <c r="AU277" s="141" t="s">
        <v>74</v>
      </c>
      <c r="AV277" s="12" t="s">
        <v>74</v>
      </c>
      <c r="AW277" s="12" t="s">
        <v>134</v>
      </c>
      <c r="AX277" s="12" t="s">
        <v>67</v>
      </c>
      <c r="AY277" s="141" t="s">
        <v>118</v>
      </c>
    </row>
    <row r="278" spans="2:65" s="12" customFormat="1" x14ac:dyDescent="0.2">
      <c r="B278" s="139"/>
      <c r="D278" s="140" t="s">
        <v>132</v>
      </c>
      <c r="E278" s="141" t="s">
        <v>1</v>
      </c>
      <c r="F278" s="142" t="s">
        <v>373</v>
      </c>
      <c r="H278" s="143">
        <v>4.1622533333333336E-2</v>
      </c>
      <c r="I278" s="144"/>
      <c r="L278" s="139"/>
      <c r="M278" s="145"/>
      <c r="T278" s="146"/>
      <c r="AT278" s="141" t="s">
        <v>132</v>
      </c>
      <c r="AU278" s="141" t="s">
        <v>74</v>
      </c>
      <c r="AV278" s="12" t="s">
        <v>74</v>
      </c>
      <c r="AW278" s="12" t="s">
        <v>134</v>
      </c>
      <c r="AX278" s="12" t="s">
        <v>67</v>
      </c>
      <c r="AY278" s="141" t="s">
        <v>118</v>
      </c>
    </row>
    <row r="279" spans="2:65" s="12" customFormat="1" x14ac:dyDescent="0.2">
      <c r="B279" s="139"/>
      <c r="D279" s="140" t="s">
        <v>132</v>
      </c>
      <c r="E279" s="141" t="s">
        <v>1</v>
      </c>
      <c r="F279" s="142" t="s">
        <v>374</v>
      </c>
      <c r="H279" s="143">
        <v>0.24151039999999999</v>
      </c>
      <c r="I279" s="144"/>
      <c r="L279" s="139"/>
      <c r="M279" s="145"/>
      <c r="T279" s="146"/>
      <c r="AT279" s="141" t="s">
        <v>132</v>
      </c>
      <c r="AU279" s="141" t="s">
        <v>74</v>
      </c>
      <c r="AV279" s="12" t="s">
        <v>74</v>
      </c>
      <c r="AW279" s="12" t="s">
        <v>134</v>
      </c>
      <c r="AX279" s="12" t="s">
        <v>67</v>
      </c>
      <c r="AY279" s="141" t="s">
        <v>118</v>
      </c>
    </row>
    <row r="280" spans="2:65" s="12" customFormat="1" x14ac:dyDescent="0.2">
      <c r="B280" s="139"/>
      <c r="D280" s="140" t="s">
        <v>132</v>
      </c>
      <c r="E280" s="141" t="s">
        <v>1</v>
      </c>
      <c r="F280" s="142" t="s">
        <v>375</v>
      </c>
      <c r="H280" s="143">
        <v>6.4674133333333342E-2</v>
      </c>
      <c r="I280" s="144"/>
      <c r="L280" s="139"/>
      <c r="M280" s="145"/>
      <c r="T280" s="146"/>
      <c r="AT280" s="141" t="s">
        <v>132</v>
      </c>
      <c r="AU280" s="141" t="s">
        <v>74</v>
      </c>
      <c r="AV280" s="12" t="s">
        <v>74</v>
      </c>
      <c r="AW280" s="12" t="s">
        <v>134</v>
      </c>
      <c r="AX280" s="12" t="s">
        <v>67</v>
      </c>
      <c r="AY280" s="141" t="s">
        <v>118</v>
      </c>
    </row>
    <row r="281" spans="2:65" s="12" customFormat="1" x14ac:dyDescent="0.2">
      <c r="B281" s="139"/>
      <c r="D281" s="140" t="s">
        <v>132</v>
      </c>
      <c r="E281" s="141" t="s">
        <v>1</v>
      </c>
      <c r="F281" s="142" t="s">
        <v>376</v>
      </c>
      <c r="H281" s="143">
        <v>4.2719999999999994E-2</v>
      </c>
      <c r="I281" s="144"/>
      <c r="L281" s="139"/>
      <c r="M281" s="145"/>
      <c r="T281" s="146"/>
      <c r="AT281" s="141" t="s">
        <v>132</v>
      </c>
      <c r="AU281" s="141" t="s">
        <v>74</v>
      </c>
      <c r="AV281" s="12" t="s">
        <v>74</v>
      </c>
      <c r="AW281" s="12" t="s">
        <v>134</v>
      </c>
      <c r="AX281" s="12" t="s">
        <v>67</v>
      </c>
      <c r="AY281" s="141" t="s">
        <v>118</v>
      </c>
    </row>
    <row r="282" spans="2:65" s="12" customFormat="1" x14ac:dyDescent="0.2">
      <c r="B282" s="139"/>
      <c r="D282" s="140" t="s">
        <v>132</v>
      </c>
      <c r="E282" s="141" t="s">
        <v>1</v>
      </c>
      <c r="F282" s="142" t="s">
        <v>377</v>
      </c>
      <c r="H282" s="143">
        <v>1.1440000000000001E-2</v>
      </c>
      <c r="I282" s="144"/>
      <c r="L282" s="139"/>
      <c r="M282" s="145"/>
      <c r="T282" s="146"/>
      <c r="AT282" s="141" t="s">
        <v>132</v>
      </c>
      <c r="AU282" s="141" t="s">
        <v>74</v>
      </c>
      <c r="AV282" s="12" t="s">
        <v>74</v>
      </c>
      <c r="AW282" s="12" t="s">
        <v>134</v>
      </c>
      <c r="AX282" s="12" t="s">
        <v>67</v>
      </c>
      <c r="AY282" s="141" t="s">
        <v>118</v>
      </c>
    </row>
    <row r="283" spans="2:65" s="13" customFormat="1" x14ac:dyDescent="0.2">
      <c r="B283" s="147"/>
      <c r="D283" s="140" t="s">
        <v>132</v>
      </c>
      <c r="E283" s="148" t="s">
        <v>1</v>
      </c>
      <c r="F283" s="149" t="s">
        <v>149</v>
      </c>
      <c r="H283" s="150">
        <v>0.49331666666666663</v>
      </c>
      <c r="I283" s="151"/>
      <c r="L283" s="147"/>
      <c r="M283" s="152"/>
      <c r="T283" s="153"/>
      <c r="AT283" s="148" t="s">
        <v>132</v>
      </c>
      <c r="AU283" s="148" t="s">
        <v>74</v>
      </c>
      <c r="AV283" s="13" t="s">
        <v>125</v>
      </c>
      <c r="AW283" s="13" t="s">
        <v>134</v>
      </c>
      <c r="AX283" s="13" t="s">
        <v>72</v>
      </c>
      <c r="AY283" s="148" t="s">
        <v>118</v>
      </c>
    </row>
    <row r="284" spans="2:65" s="11" customFormat="1" ht="22.9" customHeight="1" x14ac:dyDescent="0.2">
      <c r="B284" s="113"/>
      <c r="D284" s="114" t="s">
        <v>66</v>
      </c>
      <c r="E284" s="123" t="s">
        <v>378</v>
      </c>
      <c r="F284" s="123" t="s">
        <v>379</v>
      </c>
      <c r="I284" s="116"/>
      <c r="J284" s="124">
        <f>BK284</f>
        <v>0</v>
      </c>
      <c r="L284" s="113"/>
      <c r="M284" s="118"/>
      <c r="P284" s="119">
        <f>SUM(P285:P360)</f>
        <v>0</v>
      </c>
      <c r="R284" s="119">
        <f>SUM(R285:R360)</f>
        <v>159.89318001407139</v>
      </c>
      <c r="T284" s="120">
        <f>SUM(T285:T360)</f>
        <v>0</v>
      </c>
      <c r="AR284" s="114" t="s">
        <v>72</v>
      </c>
      <c r="AT284" s="121" t="s">
        <v>66</v>
      </c>
      <c r="AU284" s="121" t="s">
        <v>72</v>
      </c>
      <c r="AY284" s="114" t="s">
        <v>118</v>
      </c>
      <c r="BK284" s="122">
        <f>SUM(BK285:BK360)</f>
        <v>0</v>
      </c>
    </row>
    <row r="285" spans="2:65" s="1" customFormat="1" ht="33" customHeight="1" x14ac:dyDescent="0.2">
      <c r="B285" s="30"/>
      <c r="C285" s="125" t="s">
        <v>380</v>
      </c>
      <c r="D285" s="125" t="s">
        <v>121</v>
      </c>
      <c r="E285" s="126" t="s">
        <v>381</v>
      </c>
      <c r="F285" s="127" t="s">
        <v>382</v>
      </c>
      <c r="G285" s="128" t="s">
        <v>204</v>
      </c>
      <c r="H285" s="129">
        <v>205.13</v>
      </c>
      <c r="I285" s="130"/>
      <c r="J285" s="131">
        <f>ROUND(I285*H285,2)</f>
        <v>0</v>
      </c>
      <c r="K285" s="132"/>
      <c r="L285" s="30"/>
      <c r="M285" s="133" t="s">
        <v>1</v>
      </c>
      <c r="N285" s="134" t="s">
        <v>32</v>
      </c>
      <c r="P285" s="135">
        <f>O285*H285</f>
        <v>0</v>
      </c>
      <c r="Q285" s="135">
        <v>2.63E-4</v>
      </c>
      <c r="R285" s="135">
        <f>Q285*H285</f>
        <v>5.3949190000000001E-2</v>
      </c>
      <c r="S285" s="135">
        <v>0</v>
      </c>
      <c r="T285" s="136">
        <f>S285*H285</f>
        <v>0</v>
      </c>
      <c r="AR285" s="137" t="s">
        <v>125</v>
      </c>
      <c r="AT285" s="137" t="s">
        <v>121</v>
      </c>
      <c r="AU285" s="137" t="s">
        <v>74</v>
      </c>
      <c r="AY285" s="15" t="s">
        <v>118</v>
      </c>
      <c r="BE285" s="138">
        <f>IF(N285="základní",J285,0)</f>
        <v>0</v>
      </c>
      <c r="BF285" s="138">
        <f>IF(N285="snížená",J285,0)</f>
        <v>0</v>
      </c>
      <c r="BG285" s="138">
        <f>IF(N285="zákl. přenesená",J285,0)</f>
        <v>0</v>
      </c>
      <c r="BH285" s="138">
        <f>IF(N285="sníž. přenesená",J285,0)</f>
        <v>0</v>
      </c>
      <c r="BI285" s="138">
        <f>IF(N285="nulová",J285,0)</f>
        <v>0</v>
      </c>
      <c r="BJ285" s="15" t="s">
        <v>72</v>
      </c>
      <c r="BK285" s="138">
        <f>ROUND(I285*H285,2)</f>
        <v>0</v>
      </c>
      <c r="BL285" s="15" t="s">
        <v>125</v>
      </c>
      <c r="BM285" s="137" t="s">
        <v>383</v>
      </c>
    </row>
    <row r="286" spans="2:65" s="12" customFormat="1" x14ac:dyDescent="0.2">
      <c r="B286" s="139"/>
      <c r="D286" s="140" t="s">
        <v>132</v>
      </c>
      <c r="E286" s="141" t="s">
        <v>1</v>
      </c>
      <c r="F286" s="142" t="s">
        <v>384</v>
      </c>
      <c r="H286" s="143">
        <v>205.13</v>
      </c>
      <c r="I286" s="144"/>
      <c r="L286" s="139"/>
      <c r="M286" s="145"/>
      <c r="T286" s="146"/>
      <c r="AT286" s="141" t="s">
        <v>132</v>
      </c>
      <c r="AU286" s="141" t="s">
        <v>74</v>
      </c>
      <c r="AV286" s="12" t="s">
        <v>74</v>
      </c>
      <c r="AW286" s="12" t="s">
        <v>134</v>
      </c>
      <c r="AX286" s="12" t="s">
        <v>72</v>
      </c>
      <c r="AY286" s="141" t="s">
        <v>118</v>
      </c>
    </row>
    <row r="287" spans="2:65" s="1" customFormat="1" ht="37.9" customHeight="1" x14ac:dyDescent="0.2">
      <c r="B287" s="30"/>
      <c r="C287" s="125" t="s">
        <v>385</v>
      </c>
      <c r="D287" s="125" t="s">
        <v>121</v>
      </c>
      <c r="E287" s="126" t="s">
        <v>386</v>
      </c>
      <c r="F287" s="127" t="s">
        <v>387</v>
      </c>
      <c r="G287" s="128" t="s">
        <v>204</v>
      </c>
      <c r="H287" s="129">
        <v>205.13</v>
      </c>
      <c r="I287" s="130"/>
      <c r="J287" s="131">
        <f>ROUND(I287*H287,2)</f>
        <v>0</v>
      </c>
      <c r="K287" s="132"/>
      <c r="L287" s="30"/>
      <c r="M287" s="133" t="s">
        <v>1</v>
      </c>
      <c r="N287" s="134" t="s">
        <v>32</v>
      </c>
      <c r="P287" s="135">
        <f>O287*H287</f>
        <v>0</v>
      </c>
      <c r="Q287" s="135">
        <v>4.3839999999999999E-3</v>
      </c>
      <c r="R287" s="135">
        <f>Q287*H287</f>
        <v>0.89928991999999996</v>
      </c>
      <c r="S287" s="135">
        <v>0</v>
      </c>
      <c r="T287" s="136">
        <f>S287*H287</f>
        <v>0</v>
      </c>
      <c r="AR287" s="137" t="s">
        <v>125</v>
      </c>
      <c r="AT287" s="137" t="s">
        <v>121</v>
      </c>
      <c r="AU287" s="137" t="s">
        <v>74</v>
      </c>
      <c r="AY287" s="15" t="s">
        <v>118</v>
      </c>
      <c r="BE287" s="138">
        <f>IF(N287="základní",J287,0)</f>
        <v>0</v>
      </c>
      <c r="BF287" s="138">
        <f>IF(N287="snížená",J287,0)</f>
        <v>0</v>
      </c>
      <c r="BG287" s="138">
        <f>IF(N287="zákl. přenesená",J287,0)</f>
        <v>0</v>
      </c>
      <c r="BH287" s="138">
        <f>IF(N287="sníž. přenesená",J287,0)</f>
        <v>0</v>
      </c>
      <c r="BI287" s="138">
        <f>IF(N287="nulová",J287,0)</f>
        <v>0</v>
      </c>
      <c r="BJ287" s="15" t="s">
        <v>72</v>
      </c>
      <c r="BK287" s="138">
        <f>ROUND(I287*H287,2)</f>
        <v>0</v>
      </c>
      <c r="BL287" s="15" t="s">
        <v>125</v>
      </c>
      <c r="BM287" s="137" t="s">
        <v>388</v>
      </c>
    </row>
    <row r="288" spans="2:65" s="12" customFormat="1" x14ac:dyDescent="0.2">
      <c r="B288" s="139"/>
      <c r="D288" s="140" t="s">
        <v>132</v>
      </c>
      <c r="E288" s="141" t="s">
        <v>1</v>
      </c>
      <c r="F288" s="142" t="s">
        <v>384</v>
      </c>
      <c r="H288" s="143">
        <v>205.13</v>
      </c>
      <c r="I288" s="144"/>
      <c r="L288" s="139"/>
      <c r="M288" s="145"/>
      <c r="T288" s="146"/>
      <c r="AT288" s="141" t="s">
        <v>132</v>
      </c>
      <c r="AU288" s="141" t="s">
        <v>74</v>
      </c>
      <c r="AV288" s="12" t="s">
        <v>74</v>
      </c>
      <c r="AW288" s="12" t="s">
        <v>134</v>
      </c>
      <c r="AX288" s="12" t="s">
        <v>72</v>
      </c>
      <c r="AY288" s="141" t="s">
        <v>118</v>
      </c>
    </row>
    <row r="289" spans="2:65" s="1" customFormat="1" ht="33" customHeight="1" x14ac:dyDescent="0.2">
      <c r="B289" s="30"/>
      <c r="C289" s="125" t="s">
        <v>389</v>
      </c>
      <c r="D289" s="125" t="s">
        <v>121</v>
      </c>
      <c r="E289" s="126" t="s">
        <v>390</v>
      </c>
      <c r="F289" s="127" t="s">
        <v>391</v>
      </c>
      <c r="G289" s="128" t="s">
        <v>204</v>
      </c>
      <c r="H289" s="129">
        <v>205.13</v>
      </c>
      <c r="I289" s="130"/>
      <c r="J289" s="131">
        <f>ROUND(I289*H289,2)</f>
        <v>0</v>
      </c>
      <c r="K289" s="132"/>
      <c r="L289" s="30"/>
      <c r="M289" s="133" t="s">
        <v>1</v>
      </c>
      <c r="N289" s="134" t="s">
        <v>32</v>
      </c>
      <c r="P289" s="135">
        <f>O289*H289</f>
        <v>0</v>
      </c>
      <c r="Q289" s="135">
        <v>4.0000000000000001E-3</v>
      </c>
      <c r="R289" s="135">
        <f>Q289*H289</f>
        <v>0.82052000000000003</v>
      </c>
      <c r="S289" s="135">
        <v>0</v>
      </c>
      <c r="T289" s="136">
        <f>S289*H289</f>
        <v>0</v>
      </c>
      <c r="AR289" s="137" t="s">
        <v>125</v>
      </c>
      <c r="AT289" s="137" t="s">
        <v>121</v>
      </c>
      <c r="AU289" s="137" t="s">
        <v>74</v>
      </c>
      <c r="AY289" s="15" t="s">
        <v>118</v>
      </c>
      <c r="BE289" s="138">
        <f>IF(N289="základní",J289,0)</f>
        <v>0</v>
      </c>
      <c r="BF289" s="138">
        <f>IF(N289="snížená",J289,0)</f>
        <v>0</v>
      </c>
      <c r="BG289" s="138">
        <f>IF(N289="zákl. přenesená",J289,0)</f>
        <v>0</v>
      </c>
      <c r="BH289" s="138">
        <f>IF(N289="sníž. přenesená",J289,0)</f>
        <v>0</v>
      </c>
      <c r="BI289" s="138">
        <f>IF(N289="nulová",J289,0)</f>
        <v>0</v>
      </c>
      <c r="BJ289" s="15" t="s">
        <v>72</v>
      </c>
      <c r="BK289" s="138">
        <f>ROUND(I289*H289,2)</f>
        <v>0</v>
      </c>
      <c r="BL289" s="15" t="s">
        <v>125</v>
      </c>
      <c r="BM289" s="137" t="s">
        <v>392</v>
      </c>
    </row>
    <row r="290" spans="2:65" s="1" customFormat="1" ht="24.2" customHeight="1" x14ac:dyDescent="0.2">
      <c r="B290" s="30"/>
      <c r="C290" s="125" t="s">
        <v>393</v>
      </c>
      <c r="D290" s="125" t="s">
        <v>121</v>
      </c>
      <c r="E290" s="126" t="s">
        <v>394</v>
      </c>
      <c r="F290" s="127" t="s">
        <v>395</v>
      </c>
      <c r="G290" s="128" t="s">
        <v>204</v>
      </c>
      <c r="H290" s="129">
        <v>907.66399999999999</v>
      </c>
      <c r="I290" s="130"/>
      <c r="J290" s="131">
        <f>ROUND(I290*H290,2)</f>
        <v>0</v>
      </c>
      <c r="K290" s="132"/>
      <c r="L290" s="30"/>
      <c r="M290" s="133" t="s">
        <v>1</v>
      </c>
      <c r="N290" s="134" t="s">
        <v>32</v>
      </c>
      <c r="P290" s="135">
        <f>O290*H290</f>
        <v>0</v>
      </c>
      <c r="Q290" s="135">
        <v>2.63E-4</v>
      </c>
      <c r="R290" s="135">
        <f>Q290*H290</f>
        <v>0.23871563199999998</v>
      </c>
      <c r="S290" s="135">
        <v>0</v>
      </c>
      <c r="T290" s="136">
        <f>S290*H290</f>
        <v>0</v>
      </c>
      <c r="AR290" s="137" t="s">
        <v>125</v>
      </c>
      <c r="AT290" s="137" t="s">
        <v>121</v>
      </c>
      <c r="AU290" s="137" t="s">
        <v>74</v>
      </c>
      <c r="AY290" s="15" t="s">
        <v>118</v>
      </c>
      <c r="BE290" s="138">
        <f>IF(N290="základní",J290,0)</f>
        <v>0</v>
      </c>
      <c r="BF290" s="138">
        <f>IF(N290="snížená",J290,0)</f>
        <v>0</v>
      </c>
      <c r="BG290" s="138">
        <f>IF(N290="zákl. přenesená",J290,0)</f>
        <v>0</v>
      </c>
      <c r="BH290" s="138">
        <f>IF(N290="sníž. přenesená",J290,0)</f>
        <v>0</v>
      </c>
      <c r="BI290" s="138">
        <f>IF(N290="nulová",J290,0)</f>
        <v>0</v>
      </c>
      <c r="BJ290" s="15" t="s">
        <v>72</v>
      </c>
      <c r="BK290" s="138">
        <f>ROUND(I290*H290,2)</f>
        <v>0</v>
      </c>
      <c r="BL290" s="15" t="s">
        <v>125</v>
      </c>
      <c r="BM290" s="137" t="s">
        <v>396</v>
      </c>
    </row>
    <row r="291" spans="2:65" s="12" customFormat="1" ht="22.5" x14ac:dyDescent="0.2">
      <c r="B291" s="139"/>
      <c r="D291" s="140" t="s">
        <v>132</v>
      </c>
      <c r="E291" s="141" t="s">
        <v>1</v>
      </c>
      <c r="F291" s="142" t="s">
        <v>397</v>
      </c>
      <c r="H291" s="143">
        <v>443.16499999999991</v>
      </c>
      <c r="I291" s="144"/>
      <c r="L291" s="139"/>
      <c r="M291" s="145"/>
      <c r="T291" s="146"/>
      <c r="AT291" s="141" t="s">
        <v>132</v>
      </c>
      <c r="AU291" s="141" t="s">
        <v>74</v>
      </c>
      <c r="AV291" s="12" t="s">
        <v>74</v>
      </c>
      <c r="AW291" s="12" t="s">
        <v>134</v>
      </c>
      <c r="AX291" s="12" t="s">
        <v>67</v>
      </c>
      <c r="AY291" s="141" t="s">
        <v>118</v>
      </c>
    </row>
    <row r="292" spans="2:65" s="12" customFormat="1" x14ac:dyDescent="0.2">
      <c r="B292" s="139"/>
      <c r="D292" s="140" t="s">
        <v>132</v>
      </c>
      <c r="E292" s="141" t="s">
        <v>1</v>
      </c>
      <c r="F292" s="142" t="s">
        <v>398</v>
      </c>
      <c r="H292" s="143">
        <v>199.458</v>
      </c>
      <c r="I292" s="144"/>
      <c r="L292" s="139"/>
      <c r="M292" s="145"/>
      <c r="T292" s="146"/>
      <c r="AT292" s="141" t="s">
        <v>132</v>
      </c>
      <c r="AU292" s="141" t="s">
        <v>74</v>
      </c>
      <c r="AV292" s="12" t="s">
        <v>74</v>
      </c>
      <c r="AW292" s="12" t="s">
        <v>134</v>
      </c>
      <c r="AX292" s="12" t="s">
        <v>67</v>
      </c>
      <c r="AY292" s="141" t="s">
        <v>118</v>
      </c>
    </row>
    <row r="293" spans="2:65" s="12" customFormat="1" x14ac:dyDescent="0.2">
      <c r="B293" s="139"/>
      <c r="D293" s="140" t="s">
        <v>132</v>
      </c>
      <c r="E293" s="141" t="s">
        <v>1</v>
      </c>
      <c r="F293" s="142" t="s">
        <v>399</v>
      </c>
      <c r="H293" s="143">
        <v>265.041</v>
      </c>
      <c r="I293" s="144"/>
      <c r="L293" s="139"/>
      <c r="M293" s="145"/>
      <c r="T293" s="146"/>
      <c r="AT293" s="141" t="s">
        <v>132</v>
      </c>
      <c r="AU293" s="141" t="s">
        <v>74</v>
      </c>
      <c r="AV293" s="12" t="s">
        <v>74</v>
      </c>
      <c r="AW293" s="12" t="s">
        <v>134</v>
      </c>
      <c r="AX293" s="12" t="s">
        <v>67</v>
      </c>
      <c r="AY293" s="141" t="s">
        <v>118</v>
      </c>
    </row>
    <row r="294" spans="2:65" s="13" customFormat="1" x14ac:dyDescent="0.2">
      <c r="B294" s="147"/>
      <c r="D294" s="140" t="s">
        <v>132</v>
      </c>
      <c r="E294" s="148" t="s">
        <v>1</v>
      </c>
      <c r="F294" s="149" t="s">
        <v>149</v>
      </c>
      <c r="H294" s="150">
        <v>907.66399999999999</v>
      </c>
      <c r="I294" s="151"/>
      <c r="L294" s="147"/>
      <c r="M294" s="152"/>
      <c r="T294" s="153"/>
      <c r="AT294" s="148" t="s">
        <v>132</v>
      </c>
      <c r="AU294" s="148" t="s">
        <v>74</v>
      </c>
      <c r="AV294" s="13" t="s">
        <v>125</v>
      </c>
      <c r="AW294" s="13" t="s">
        <v>134</v>
      </c>
      <c r="AX294" s="13" t="s">
        <v>72</v>
      </c>
      <c r="AY294" s="148" t="s">
        <v>118</v>
      </c>
    </row>
    <row r="295" spans="2:65" s="1" customFormat="1" ht="37.9" customHeight="1" x14ac:dyDescent="0.2">
      <c r="B295" s="30"/>
      <c r="C295" s="125" t="s">
        <v>400</v>
      </c>
      <c r="D295" s="125" t="s">
        <v>121</v>
      </c>
      <c r="E295" s="126" t="s">
        <v>401</v>
      </c>
      <c r="F295" s="127" t="s">
        <v>402</v>
      </c>
      <c r="G295" s="128" t="s">
        <v>204</v>
      </c>
      <c r="H295" s="129">
        <v>907.66399999999999</v>
      </c>
      <c r="I295" s="130"/>
      <c r="J295" s="131">
        <f>ROUND(I295*H295,2)</f>
        <v>0</v>
      </c>
      <c r="K295" s="132"/>
      <c r="L295" s="30"/>
      <c r="M295" s="133" t="s">
        <v>1</v>
      </c>
      <c r="N295" s="134" t="s">
        <v>32</v>
      </c>
      <c r="P295" s="135">
        <f>O295*H295</f>
        <v>0</v>
      </c>
      <c r="Q295" s="135">
        <v>4.3839999999999999E-3</v>
      </c>
      <c r="R295" s="135">
        <f>Q295*H295</f>
        <v>3.9791989759999997</v>
      </c>
      <c r="S295" s="135">
        <v>0</v>
      </c>
      <c r="T295" s="136">
        <f>S295*H295</f>
        <v>0</v>
      </c>
      <c r="AR295" s="137" t="s">
        <v>125</v>
      </c>
      <c r="AT295" s="137" t="s">
        <v>121</v>
      </c>
      <c r="AU295" s="137" t="s">
        <v>74</v>
      </c>
      <c r="AY295" s="15" t="s">
        <v>118</v>
      </c>
      <c r="BE295" s="138">
        <f>IF(N295="základní",J295,0)</f>
        <v>0</v>
      </c>
      <c r="BF295" s="138">
        <f>IF(N295="snížená",J295,0)</f>
        <v>0</v>
      </c>
      <c r="BG295" s="138">
        <f>IF(N295="zákl. přenesená",J295,0)</f>
        <v>0</v>
      </c>
      <c r="BH295" s="138">
        <f>IF(N295="sníž. přenesená",J295,0)</f>
        <v>0</v>
      </c>
      <c r="BI295" s="138">
        <f>IF(N295="nulová",J295,0)</f>
        <v>0</v>
      </c>
      <c r="BJ295" s="15" t="s">
        <v>72</v>
      </c>
      <c r="BK295" s="138">
        <f>ROUND(I295*H295,2)</f>
        <v>0</v>
      </c>
      <c r="BL295" s="15" t="s">
        <v>125</v>
      </c>
      <c r="BM295" s="137" t="s">
        <v>403</v>
      </c>
    </row>
    <row r="296" spans="2:65" s="12" customFormat="1" ht="22.5" x14ac:dyDescent="0.2">
      <c r="B296" s="139"/>
      <c r="D296" s="140" t="s">
        <v>132</v>
      </c>
      <c r="E296" s="141" t="s">
        <v>1</v>
      </c>
      <c r="F296" s="142" t="s">
        <v>397</v>
      </c>
      <c r="H296" s="143">
        <v>443.16499999999991</v>
      </c>
      <c r="I296" s="144"/>
      <c r="L296" s="139"/>
      <c r="M296" s="145"/>
      <c r="T296" s="146"/>
      <c r="AT296" s="141" t="s">
        <v>132</v>
      </c>
      <c r="AU296" s="141" t="s">
        <v>74</v>
      </c>
      <c r="AV296" s="12" t="s">
        <v>74</v>
      </c>
      <c r="AW296" s="12" t="s">
        <v>134</v>
      </c>
      <c r="AX296" s="12" t="s">
        <v>67</v>
      </c>
      <c r="AY296" s="141" t="s">
        <v>118</v>
      </c>
    </row>
    <row r="297" spans="2:65" s="12" customFormat="1" x14ac:dyDescent="0.2">
      <c r="B297" s="139"/>
      <c r="D297" s="140" t="s">
        <v>132</v>
      </c>
      <c r="E297" s="141" t="s">
        <v>1</v>
      </c>
      <c r="F297" s="142" t="s">
        <v>398</v>
      </c>
      <c r="H297" s="143">
        <v>199.458</v>
      </c>
      <c r="I297" s="144"/>
      <c r="L297" s="139"/>
      <c r="M297" s="145"/>
      <c r="T297" s="146"/>
      <c r="AT297" s="141" t="s">
        <v>132</v>
      </c>
      <c r="AU297" s="141" t="s">
        <v>74</v>
      </c>
      <c r="AV297" s="12" t="s">
        <v>74</v>
      </c>
      <c r="AW297" s="12" t="s">
        <v>134</v>
      </c>
      <c r="AX297" s="12" t="s">
        <v>67</v>
      </c>
      <c r="AY297" s="141" t="s">
        <v>118</v>
      </c>
    </row>
    <row r="298" spans="2:65" s="12" customFormat="1" x14ac:dyDescent="0.2">
      <c r="B298" s="139"/>
      <c r="D298" s="140" t="s">
        <v>132</v>
      </c>
      <c r="E298" s="141" t="s">
        <v>1</v>
      </c>
      <c r="F298" s="142" t="s">
        <v>399</v>
      </c>
      <c r="H298" s="143">
        <v>265.041</v>
      </c>
      <c r="I298" s="144"/>
      <c r="L298" s="139"/>
      <c r="M298" s="145"/>
      <c r="T298" s="146"/>
      <c r="AT298" s="141" t="s">
        <v>132</v>
      </c>
      <c r="AU298" s="141" t="s">
        <v>74</v>
      </c>
      <c r="AV298" s="12" t="s">
        <v>74</v>
      </c>
      <c r="AW298" s="12" t="s">
        <v>134</v>
      </c>
      <c r="AX298" s="12" t="s">
        <v>67</v>
      </c>
      <c r="AY298" s="141" t="s">
        <v>118</v>
      </c>
    </row>
    <row r="299" spans="2:65" s="13" customFormat="1" x14ac:dyDescent="0.2">
      <c r="B299" s="147"/>
      <c r="D299" s="140" t="s">
        <v>132</v>
      </c>
      <c r="E299" s="148" t="s">
        <v>1</v>
      </c>
      <c r="F299" s="149" t="s">
        <v>149</v>
      </c>
      <c r="H299" s="150">
        <v>907.66399999999999</v>
      </c>
      <c r="I299" s="151"/>
      <c r="L299" s="147"/>
      <c r="M299" s="152"/>
      <c r="T299" s="153"/>
      <c r="AT299" s="148" t="s">
        <v>132</v>
      </c>
      <c r="AU299" s="148" t="s">
        <v>74</v>
      </c>
      <c r="AV299" s="13" t="s">
        <v>125</v>
      </c>
      <c r="AW299" s="13" t="s">
        <v>134</v>
      </c>
      <c r="AX299" s="13" t="s">
        <v>72</v>
      </c>
      <c r="AY299" s="148" t="s">
        <v>118</v>
      </c>
    </row>
    <row r="300" spans="2:65" s="1" customFormat="1" ht="24.2" customHeight="1" x14ac:dyDescent="0.2">
      <c r="B300" s="30"/>
      <c r="C300" s="125" t="s">
        <v>404</v>
      </c>
      <c r="D300" s="125" t="s">
        <v>121</v>
      </c>
      <c r="E300" s="126" t="s">
        <v>405</v>
      </c>
      <c r="F300" s="127" t="s">
        <v>406</v>
      </c>
      <c r="G300" s="128" t="s">
        <v>204</v>
      </c>
      <c r="H300" s="129">
        <v>907.66399999999999</v>
      </c>
      <c r="I300" s="130"/>
      <c r="J300" s="131">
        <f>ROUND(I300*H300,2)</f>
        <v>0</v>
      </c>
      <c r="K300" s="132"/>
      <c r="L300" s="30"/>
      <c r="M300" s="133" t="s">
        <v>1</v>
      </c>
      <c r="N300" s="134" t="s">
        <v>32</v>
      </c>
      <c r="P300" s="135">
        <f>O300*H300</f>
        <v>0</v>
      </c>
      <c r="Q300" s="135">
        <v>4.0000000000000001E-3</v>
      </c>
      <c r="R300" s="135">
        <f>Q300*H300</f>
        <v>3.6306560000000001</v>
      </c>
      <c r="S300" s="135">
        <v>0</v>
      </c>
      <c r="T300" s="136">
        <f>S300*H300</f>
        <v>0</v>
      </c>
      <c r="AR300" s="137" t="s">
        <v>125</v>
      </c>
      <c r="AT300" s="137" t="s">
        <v>121</v>
      </c>
      <c r="AU300" s="137" t="s">
        <v>74</v>
      </c>
      <c r="AY300" s="15" t="s">
        <v>118</v>
      </c>
      <c r="BE300" s="138">
        <f>IF(N300="základní",J300,0)</f>
        <v>0</v>
      </c>
      <c r="BF300" s="138">
        <f>IF(N300="snížená",J300,0)</f>
        <v>0</v>
      </c>
      <c r="BG300" s="138">
        <f>IF(N300="zákl. přenesená",J300,0)</f>
        <v>0</v>
      </c>
      <c r="BH300" s="138">
        <f>IF(N300="sníž. přenesená",J300,0)</f>
        <v>0</v>
      </c>
      <c r="BI300" s="138">
        <f>IF(N300="nulová",J300,0)</f>
        <v>0</v>
      </c>
      <c r="BJ300" s="15" t="s">
        <v>72</v>
      </c>
      <c r="BK300" s="138">
        <f>ROUND(I300*H300,2)</f>
        <v>0</v>
      </c>
      <c r="BL300" s="15" t="s">
        <v>125</v>
      </c>
      <c r="BM300" s="137" t="s">
        <v>407</v>
      </c>
    </row>
    <row r="301" spans="2:65" s="12" customFormat="1" ht="22.5" x14ac:dyDescent="0.2">
      <c r="B301" s="139"/>
      <c r="D301" s="140" t="s">
        <v>132</v>
      </c>
      <c r="E301" s="141" t="s">
        <v>1</v>
      </c>
      <c r="F301" s="142" t="s">
        <v>397</v>
      </c>
      <c r="H301" s="143">
        <v>443.16499999999991</v>
      </c>
      <c r="I301" s="144"/>
      <c r="L301" s="139"/>
      <c r="M301" s="145"/>
      <c r="T301" s="146"/>
      <c r="AT301" s="141" t="s">
        <v>132</v>
      </c>
      <c r="AU301" s="141" t="s">
        <v>74</v>
      </c>
      <c r="AV301" s="12" t="s">
        <v>74</v>
      </c>
      <c r="AW301" s="12" t="s">
        <v>134</v>
      </c>
      <c r="AX301" s="12" t="s">
        <v>67</v>
      </c>
      <c r="AY301" s="141" t="s">
        <v>118</v>
      </c>
    </row>
    <row r="302" spans="2:65" s="12" customFormat="1" x14ac:dyDescent="0.2">
      <c r="B302" s="139"/>
      <c r="D302" s="140" t="s">
        <v>132</v>
      </c>
      <c r="E302" s="141" t="s">
        <v>1</v>
      </c>
      <c r="F302" s="142" t="s">
        <v>398</v>
      </c>
      <c r="H302" s="143">
        <v>199.458</v>
      </c>
      <c r="I302" s="144"/>
      <c r="L302" s="139"/>
      <c r="M302" s="145"/>
      <c r="T302" s="146"/>
      <c r="AT302" s="141" t="s">
        <v>132</v>
      </c>
      <c r="AU302" s="141" t="s">
        <v>74</v>
      </c>
      <c r="AV302" s="12" t="s">
        <v>74</v>
      </c>
      <c r="AW302" s="12" t="s">
        <v>134</v>
      </c>
      <c r="AX302" s="12" t="s">
        <v>67</v>
      </c>
      <c r="AY302" s="141" t="s">
        <v>118</v>
      </c>
    </row>
    <row r="303" spans="2:65" s="12" customFormat="1" x14ac:dyDescent="0.2">
      <c r="B303" s="139"/>
      <c r="D303" s="140" t="s">
        <v>132</v>
      </c>
      <c r="E303" s="141" t="s">
        <v>1</v>
      </c>
      <c r="F303" s="142" t="s">
        <v>399</v>
      </c>
      <c r="H303" s="143">
        <v>265.041</v>
      </c>
      <c r="I303" s="144"/>
      <c r="L303" s="139"/>
      <c r="M303" s="145"/>
      <c r="T303" s="146"/>
      <c r="AT303" s="141" t="s">
        <v>132</v>
      </c>
      <c r="AU303" s="141" t="s">
        <v>74</v>
      </c>
      <c r="AV303" s="12" t="s">
        <v>74</v>
      </c>
      <c r="AW303" s="12" t="s">
        <v>134</v>
      </c>
      <c r="AX303" s="12" t="s">
        <v>67</v>
      </c>
      <c r="AY303" s="141" t="s">
        <v>118</v>
      </c>
    </row>
    <row r="304" spans="2:65" s="13" customFormat="1" x14ac:dyDescent="0.2">
      <c r="B304" s="147"/>
      <c r="D304" s="140" t="s">
        <v>132</v>
      </c>
      <c r="E304" s="148" t="s">
        <v>1</v>
      </c>
      <c r="F304" s="149" t="s">
        <v>149</v>
      </c>
      <c r="H304" s="150">
        <v>907.66399999999999</v>
      </c>
      <c r="I304" s="151"/>
      <c r="L304" s="147"/>
      <c r="M304" s="152"/>
      <c r="T304" s="153"/>
      <c r="AT304" s="148" t="s">
        <v>132</v>
      </c>
      <c r="AU304" s="148" t="s">
        <v>74</v>
      </c>
      <c r="AV304" s="13" t="s">
        <v>125</v>
      </c>
      <c r="AW304" s="13" t="s">
        <v>134</v>
      </c>
      <c r="AX304" s="13" t="s">
        <v>72</v>
      </c>
      <c r="AY304" s="148" t="s">
        <v>118</v>
      </c>
    </row>
    <row r="305" spans="2:65" s="1" customFormat="1" ht="37.9" customHeight="1" x14ac:dyDescent="0.2">
      <c r="B305" s="30"/>
      <c r="C305" s="125" t="s">
        <v>408</v>
      </c>
      <c r="D305" s="125" t="s">
        <v>121</v>
      </c>
      <c r="E305" s="126" t="s">
        <v>409</v>
      </c>
      <c r="F305" s="127" t="s">
        <v>410</v>
      </c>
      <c r="G305" s="128" t="s">
        <v>204</v>
      </c>
      <c r="H305" s="129">
        <v>113.976</v>
      </c>
      <c r="I305" s="130"/>
      <c r="J305" s="131">
        <f>ROUND(I305*H305,2)</f>
        <v>0</v>
      </c>
      <c r="K305" s="132"/>
      <c r="L305" s="30"/>
      <c r="M305" s="133" t="s">
        <v>1</v>
      </c>
      <c r="N305" s="134" t="s">
        <v>32</v>
      </c>
      <c r="P305" s="135">
        <f>O305*H305</f>
        <v>0</v>
      </c>
      <c r="Q305" s="135">
        <v>2.1000000000000001E-2</v>
      </c>
      <c r="R305" s="135">
        <f>Q305*H305</f>
        <v>2.3934960000000003</v>
      </c>
      <c r="S305" s="135">
        <v>0</v>
      </c>
      <c r="T305" s="136">
        <f>S305*H305</f>
        <v>0</v>
      </c>
      <c r="AR305" s="137" t="s">
        <v>125</v>
      </c>
      <c r="AT305" s="137" t="s">
        <v>121</v>
      </c>
      <c r="AU305" s="137" t="s">
        <v>74</v>
      </c>
      <c r="AY305" s="15" t="s">
        <v>118</v>
      </c>
      <c r="BE305" s="138">
        <f>IF(N305="základní",J305,0)</f>
        <v>0</v>
      </c>
      <c r="BF305" s="138">
        <f>IF(N305="snížená",J305,0)</f>
        <v>0</v>
      </c>
      <c r="BG305" s="138">
        <f>IF(N305="zákl. přenesená",J305,0)</f>
        <v>0</v>
      </c>
      <c r="BH305" s="138">
        <f>IF(N305="sníž. přenesená",J305,0)</f>
        <v>0</v>
      </c>
      <c r="BI305" s="138">
        <f>IF(N305="nulová",J305,0)</f>
        <v>0</v>
      </c>
      <c r="BJ305" s="15" t="s">
        <v>72</v>
      </c>
      <c r="BK305" s="138">
        <f>ROUND(I305*H305,2)</f>
        <v>0</v>
      </c>
      <c r="BL305" s="15" t="s">
        <v>125</v>
      </c>
      <c r="BM305" s="137" t="s">
        <v>411</v>
      </c>
    </row>
    <row r="306" spans="2:65" s="12" customFormat="1" x14ac:dyDescent="0.2">
      <c r="B306" s="139"/>
      <c r="D306" s="140" t="s">
        <v>132</v>
      </c>
      <c r="E306" s="141" t="s">
        <v>1</v>
      </c>
      <c r="F306" s="142" t="s">
        <v>412</v>
      </c>
      <c r="H306" s="143">
        <v>113.976</v>
      </c>
      <c r="I306" s="144"/>
      <c r="L306" s="139"/>
      <c r="M306" s="145"/>
      <c r="T306" s="146"/>
      <c r="AT306" s="141" t="s">
        <v>132</v>
      </c>
      <c r="AU306" s="141" t="s">
        <v>74</v>
      </c>
      <c r="AV306" s="12" t="s">
        <v>74</v>
      </c>
      <c r="AW306" s="12" t="s">
        <v>134</v>
      </c>
      <c r="AX306" s="12" t="s">
        <v>72</v>
      </c>
      <c r="AY306" s="141" t="s">
        <v>118</v>
      </c>
    </row>
    <row r="307" spans="2:65" s="1" customFormat="1" ht="37.9" customHeight="1" x14ac:dyDescent="0.2">
      <c r="B307" s="30"/>
      <c r="C307" s="125" t="s">
        <v>413</v>
      </c>
      <c r="D307" s="125" t="s">
        <v>121</v>
      </c>
      <c r="E307" s="126" t="s">
        <v>414</v>
      </c>
      <c r="F307" s="127" t="s">
        <v>415</v>
      </c>
      <c r="G307" s="128" t="s">
        <v>204</v>
      </c>
      <c r="H307" s="129">
        <v>307.77800000000002</v>
      </c>
      <c r="I307" s="130"/>
      <c r="J307" s="131">
        <f>ROUND(I307*H307,2)</f>
        <v>0</v>
      </c>
      <c r="K307" s="132"/>
      <c r="L307" s="30"/>
      <c r="M307" s="133" t="s">
        <v>1</v>
      </c>
      <c r="N307" s="134" t="s">
        <v>32</v>
      </c>
      <c r="P307" s="135">
        <f>O307*H307</f>
        <v>0</v>
      </c>
      <c r="Q307" s="135">
        <v>4.3839999999999999E-3</v>
      </c>
      <c r="R307" s="135">
        <f>Q307*H307</f>
        <v>1.3492987520000002</v>
      </c>
      <c r="S307" s="135">
        <v>0</v>
      </c>
      <c r="T307" s="136">
        <f>S307*H307</f>
        <v>0</v>
      </c>
      <c r="AR307" s="137" t="s">
        <v>125</v>
      </c>
      <c r="AT307" s="137" t="s">
        <v>121</v>
      </c>
      <c r="AU307" s="137" t="s">
        <v>74</v>
      </c>
      <c r="AY307" s="15" t="s">
        <v>118</v>
      </c>
      <c r="BE307" s="138">
        <f>IF(N307="základní",J307,0)</f>
        <v>0</v>
      </c>
      <c r="BF307" s="138">
        <f>IF(N307="snížená",J307,0)</f>
        <v>0</v>
      </c>
      <c r="BG307" s="138">
        <f>IF(N307="zákl. přenesená",J307,0)</f>
        <v>0</v>
      </c>
      <c r="BH307" s="138">
        <f>IF(N307="sníž. přenesená",J307,0)</f>
        <v>0</v>
      </c>
      <c r="BI307" s="138">
        <f>IF(N307="nulová",J307,0)</f>
        <v>0</v>
      </c>
      <c r="BJ307" s="15" t="s">
        <v>72</v>
      </c>
      <c r="BK307" s="138">
        <f>ROUND(I307*H307,2)</f>
        <v>0</v>
      </c>
      <c r="BL307" s="15" t="s">
        <v>125</v>
      </c>
      <c r="BM307" s="137" t="s">
        <v>416</v>
      </c>
    </row>
    <row r="308" spans="2:65" s="12" customFormat="1" x14ac:dyDescent="0.2">
      <c r="B308" s="139"/>
      <c r="D308" s="140" t="s">
        <v>132</v>
      </c>
      <c r="E308" s="141" t="s">
        <v>1</v>
      </c>
      <c r="F308" s="142" t="s">
        <v>417</v>
      </c>
      <c r="H308" s="143">
        <v>256.77800000000002</v>
      </c>
      <c r="I308" s="144"/>
      <c r="L308" s="139"/>
      <c r="M308" s="145"/>
      <c r="T308" s="146"/>
      <c r="AT308" s="141" t="s">
        <v>132</v>
      </c>
      <c r="AU308" s="141" t="s">
        <v>74</v>
      </c>
      <c r="AV308" s="12" t="s">
        <v>74</v>
      </c>
      <c r="AW308" s="12" t="s">
        <v>134</v>
      </c>
      <c r="AX308" s="12" t="s">
        <v>67</v>
      </c>
      <c r="AY308" s="141" t="s">
        <v>118</v>
      </c>
    </row>
    <row r="309" spans="2:65" s="12" customFormat="1" x14ac:dyDescent="0.2">
      <c r="B309" s="139"/>
      <c r="D309" s="140" t="s">
        <v>132</v>
      </c>
      <c r="E309" s="141" t="s">
        <v>1</v>
      </c>
      <c r="F309" s="142" t="s">
        <v>418</v>
      </c>
      <c r="H309" s="143">
        <v>51.000000000000007</v>
      </c>
      <c r="I309" s="144"/>
      <c r="L309" s="139"/>
      <c r="M309" s="145"/>
      <c r="T309" s="146"/>
      <c r="AT309" s="141" t="s">
        <v>132</v>
      </c>
      <c r="AU309" s="141" t="s">
        <v>74</v>
      </c>
      <c r="AV309" s="12" t="s">
        <v>74</v>
      </c>
      <c r="AW309" s="12" t="s">
        <v>134</v>
      </c>
      <c r="AX309" s="12" t="s">
        <v>67</v>
      </c>
      <c r="AY309" s="141" t="s">
        <v>118</v>
      </c>
    </row>
    <row r="310" spans="2:65" s="13" customFormat="1" x14ac:dyDescent="0.2">
      <c r="B310" s="147"/>
      <c r="D310" s="140" t="s">
        <v>132</v>
      </c>
      <c r="E310" s="148" t="s">
        <v>1</v>
      </c>
      <c r="F310" s="149" t="s">
        <v>149</v>
      </c>
      <c r="H310" s="150">
        <v>307.77800000000002</v>
      </c>
      <c r="I310" s="151"/>
      <c r="L310" s="147"/>
      <c r="M310" s="152"/>
      <c r="T310" s="153"/>
      <c r="AT310" s="148" t="s">
        <v>132</v>
      </c>
      <c r="AU310" s="148" t="s">
        <v>74</v>
      </c>
      <c r="AV310" s="13" t="s">
        <v>125</v>
      </c>
      <c r="AW310" s="13" t="s">
        <v>134</v>
      </c>
      <c r="AX310" s="13" t="s">
        <v>72</v>
      </c>
      <c r="AY310" s="148" t="s">
        <v>118</v>
      </c>
    </row>
    <row r="311" spans="2:65" s="1" customFormat="1" ht="37.9" customHeight="1" x14ac:dyDescent="0.2">
      <c r="B311" s="30"/>
      <c r="C311" s="125" t="s">
        <v>419</v>
      </c>
      <c r="D311" s="125" t="s">
        <v>121</v>
      </c>
      <c r="E311" s="126" t="s">
        <v>420</v>
      </c>
      <c r="F311" s="127" t="s">
        <v>421</v>
      </c>
      <c r="G311" s="128" t="s">
        <v>204</v>
      </c>
      <c r="H311" s="129">
        <v>257.31</v>
      </c>
      <c r="I311" s="130"/>
      <c r="J311" s="131">
        <f>ROUND(I311*H311,2)</f>
        <v>0</v>
      </c>
      <c r="K311" s="132"/>
      <c r="L311" s="30"/>
      <c r="M311" s="133" t="s">
        <v>1</v>
      </c>
      <c r="N311" s="134" t="s">
        <v>32</v>
      </c>
      <c r="P311" s="135">
        <f>O311*H311</f>
        <v>0</v>
      </c>
      <c r="Q311" s="135">
        <v>1.146E-2</v>
      </c>
      <c r="R311" s="135">
        <f>Q311*H311</f>
        <v>2.9487725999999999</v>
      </c>
      <c r="S311" s="135">
        <v>0</v>
      </c>
      <c r="T311" s="136">
        <f>S311*H311</f>
        <v>0</v>
      </c>
      <c r="AR311" s="137" t="s">
        <v>125</v>
      </c>
      <c r="AT311" s="137" t="s">
        <v>121</v>
      </c>
      <c r="AU311" s="137" t="s">
        <v>74</v>
      </c>
      <c r="AY311" s="15" t="s">
        <v>118</v>
      </c>
      <c r="BE311" s="138">
        <f>IF(N311="základní",J311,0)</f>
        <v>0</v>
      </c>
      <c r="BF311" s="138">
        <f>IF(N311="snížená",J311,0)</f>
        <v>0</v>
      </c>
      <c r="BG311" s="138">
        <f>IF(N311="zákl. přenesená",J311,0)</f>
        <v>0</v>
      </c>
      <c r="BH311" s="138">
        <f>IF(N311="sníž. přenesená",J311,0)</f>
        <v>0</v>
      </c>
      <c r="BI311" s="138">
        <f>IF(N311="nulová",J311,0)</f>
        <v>0</v>
      </c>
      <c r="BJ311" s="15" t="s">
        <v>72</v>
      </c>
      <c r="BK311" s="138">
        <f>ROUND(I311*H311,2)</f>
        <v>0</v>
      </c>
      <c r="BL311" s="15" t="s">
        <v>125</v>
      </c>
      <c r="BM311" s="137" t="s">
        <v>422</v>
      </c>
    </row>
    <row r="312" spans="2:65" s="12" customFormat="1" x14ac:dyDescent="0.2">
      <c r="B312" s="139"/>
      <c r="D312" s="140" t="s">
        <v>132</v>
      </c>
      <c r="E312" s="141" t="s">
        <v>1</v>
      </c>
      <c r="F312" s="142" t="s">
        <v>423</v>
      </c>
      <c r="H312" s="143">
        <v>224.91</v>
      </c>
      <c r="I312" s="144"/>
      <c r="L312" s="139"/>
      <c r="M312" s="145"/>
      <c r="T312" s="146"/>
      <c r="AT312" s="141" t="s">
        <v>132</v>
      </c>
      <c r="AU312" s="141" t="s">
        <v>74</v>
      </c>
      <c r="AV312" s="12" t="s">
        <v>74</v>
      </c>
      <c r="AW312" s="12" t="s">
        <v>134</v>
      </c>
      <c r="AX312" s="12" t="s">
        <v>67</v>
      </c>
      <c r="AY312" s="141" t="s">
        <v>118</v>
      </c>
    </row>
    <row r="313" spans="2:65" s="12" customFormat="1" x14ac:dyDescent="0.2">
      <c r="B313" s="139"/>
      <c r="D313" s="140" t="s">
        <v>132</v>
      </c>
      <c r="E313" s="141" t="s">
        <v>1</v>
      </c>
      <c r="F313" s="142" t="s">
        <v>424</v>
      </c>
      <c r="H313" s="143">
        <v>32.400000000000006</v>
      </c>
      <c r="I313" s="144"/>
      <c r="L313" s="139"/>
      <c r="M313" s="145"/>
      <c r="T313" s="146"/>
      <c r="AT313" s="141" t="s">
        <v>132</v>
      </c>
      <c r="AU313" s="141" t="s">
        <v>74</v>
      </c>
      <c r="AV313" s="12" t="s">
        <v>74</v>
      </c>
      <c r="AW313" s="12" t="s">
        <v>134</v>
      </c>
      <c r="AX313" s="12" t="s">
        <v>67</v>
      </c>
      <c r="AY313" s="141" t="s">
        <v>118</v>
      </c>
    </row>
    <row r="314" spans="2:65" s="13" customFormat="1" x14ac:dyDescent="0.2">
      <c r="B314" s="147"/>
      <c r="D314" s="140" t="s">
        <v>132</v>
      </c>
      <c r="E314" s="148" t="s">
        <v>1</v>
      </c>
      <c r="F314" s="149" t="s">
        <v>149</v>
      </c>
      <c r="H314" s="150">
        <v>257.31</v>
      </c>
      <c r="I314" s="151"/>
      <c r="L314" s="147"/>
      <c r="M314" s="152"/>
      <c r="T314" s="153"/>
      <c r="AT314" s="148" t="s">
        <v>132</v>
      </c>
      <c r="AU314" s="148" t="s">
        <v>74</v>
      </c>
      <c r="AV314" s="13" t="s">
        <v>125</v>
      </c>
      <c r="AW314" s="13" t="s">
        <v>134</v>
      </c>
      <c r="AX314" s="13" t="s">
        <v>72</v>
      </c>
      <c r="AY314" s="148" t="s">
        <v>118</v>
      </c>
    </row>
    <row r="315" spans="2:65" s="1" customFormat="1" ht="33" customHeight="1" x14ac:dyDescent="0.2">
      <c r="B315" s="30"/>
      <c r="C315" s="125" t="s">
        <v>425</v>
      </c>
      <c r="D315" s="125" t="s">
        <v>121</v>
      </c>
      <c r="E315" s="126" t="s">
        <v>426</v>
      </c>
      <c r="F315" s="127" t="s">
        <v>427</v>
      </c>
      <c r="G315" s="128" t="s">
        <v>204</v>
      </c>
      <c r="H315" s="129">
        <v>50.468000000000004</v>
      </c>
      <c r="I315" s="130"/>
      <c r="J315" s="131">
        <f>ROUND(I315*H315,2)</f>
        <v>0</v>
      </c>
      <c r="K315" s="132"/>
      <c r="L315" s="30"/>
      <c r="M315" s="133" t="s">
        <v>1</v>
      </c>
      <c r="N315" s="134" t="s">
        <v>32</v>
      </c>
      <c r="P315" s="135">
        <f>O315*H315</f>
        <v>0</v>
      </c>
      <c r="Q315" s="135">
        <v>3.15E-2</v>
      </c>
      <c r="R315" s="135">
        <f>Q315*H315</f>
        <v>1.5897420000000002</v>
      </c>
      <c r="S315" s="135">
        <v>0</v>
      </c>
      <c r="T315" s="136">
        <f>S315*H315</f>
        <v>0</v>
      </c>
      <c r="AR315" s="137" t="s">
        <v>125</v>
      </c>
      <c r="AT315" s="137" t="s">
        <v>121</v>
      </c>
      <c r="AU315" s="137" t="s">
        <v>74</v>
      </c>
      <c r="AY315" s="15" t="s">
        <v>118</v>
      </c>
      <c r="BE315" s="138">
        <f>IF(N315="základní",J315,0)</f>
        <v>0</v>
      </c>
      <c r="BF315" s="138">
        <f>IF(N315="snížená",J315,0)</f>
        <v>0</v>
      </c>
      <c r="BG315" s="138">
        <f>IF(N315="zákl. přenesená",J315,0)</f>
        <v>0</v>
      </c>
      <c r="BH315" s="138">
        <f>IF(N315="sníž. přenesená",J315,0)</f>
        <v>0</v>
      </c>
      <c r="BI315" s="138">
        <f>IF(N315="nulová",J315,0)</f>
        <v>0</v>
      </c>
      <c r="BJ315" s="15" t="s">
        <v>72</v>
      </c>
      <c r="BK315" s="138">
        <f>ROUND(I315*H315,2)</f>
        <v>0</v>
      </c>
      <c r="BL315" s="15" t="s">
        <v>125</v>
      </c>
      <c r="BM315" s="137" t="s">
        <v>428</v>
      </c>
    </row>
    <row r="316" spans="2:65" s="12" customFormat="1" x14ac:dyDescent="0.2">
      <c r="B316" s="139"/>
      <c r="D316" s="140" t="s">
        <v>132</v>
      </c>
      <c r="E316" s="141" t="s">
        <v>1</v>
      </c>
      <c r="F316" s="142" t="s">
        <v>429</v>
      </c>
      <c r="H316" s="143">
        <v>31.867999999999999</v>
      </c>
      <c r="I316" s="144"/>
      <c r="L316" s="139"/>
      <c r="M316" s="145"/>
      <c r="T316" s="146"/>
      <c r="AT316" s="141" t="s">
        <v>132</v>
      </c>
      <c r="AU316" s="141" t="s">
        <v>74</v>
      </c>
      <c r="AV316" s="12" t="s">
        <v>74</v>
      </c>
      <c r="AW316" s="12" t="s">
        <v>134</v>
      </c>
      <c r="AX316" s="12" t="s">
        <v>67</v>
      </c>
      <c r="AY316" s="141" t="s">
        <v>118</v>
      </c>
    </row>
    <row r="317" spans="2:65" s="12" customFormat="1" x14ac:dyDescent="0.2">
      <c r="B317" s="139"/>
      <c r="D317" s="140" t="s">
        <v>132</v>
      </c>
      <c r="E317" s="141" t="s">
        <v>1</v>
      </c>
      <c r="F317" s="142" t="s">
        <v>430</v>
      </c>
      <c r="H317" s="143">
        <v>18.600000000000001</v>
      </c>
      <c r="I317" s="144"/>
      <c r="L317" s="139"/>
      <c r="M317" s="145"/>
      <c r="T317" s="146"/>
      <c r="AT317" s="141" t="s">
        <v>132</v>
      </c>
      <c r="AU317" s="141" t="s">
        <v>74</v>
      </c>
      <c r="AV317" s="12" t="s">
        <v>74</v>
      </c>
      <c r="AW317" s="12" t="s">
        <v>134</v>
      </c>
      <c r="AX317" s="12" t="s">
        <v>67</v>
      </c>
      <c r="AY317" s="141" t="s">
        <v>118</v>
      </c>
    </row>
    <row r="318" spans="2:65" s="13" customFormat="1" x14ac:dyDescent="0.2">
      <c r="B318" s="147"/>
      <c r="D318" s="140" t="s">
        <v>132</v>
      </c>
      <c r="E318" s="148" t="s">
        <v>1</v>
      </c>
      <c r="F318" s="149" t="s">
        <v>149</v>
      </c>
      <c r="H318" s="150">
        <v>50.468000000000004</v>
      </c>
      <c r="I318" s="151"/>
      <c r="L318" s="147"/>
      <c r="M318" s="152"/>
      <c r="T318" s="153"/>
      <c r="AT318" s="148" t="s">
        <v>132</v>
      </c>
      <c r="AU318" s="148" t="s">
        <v>74</v>
      </c>
      <c r="AV318" s="13" t="s">
        <v>125</v>
      </c>
      <c r="AW318" s="13" t="s">
        <v>134</v>
      </c>
      <c r="AX318" s="13" t="s">
        <v>72</v>
      </c>
      <c r="AY318" s="148" t="s">
        <v>118</v>
      </c>
    </row>
    <row r="319" spans="2:65" s="1" customFormat="1" ht="37.9" customHeight="1" x14ac:dyDescent="0.2">
      <c r="B319" s="30"/>
      <c r="C319" s="125" t="s">
        <v>431</v>
      </c>
      <c r="D319" s="125" t="s">
        <v>121</v>
      </c>
      <c r="E319" s="126" t="s">
        <v>432</v>
      </c>
      <c r="F319" s="127" t="s">
        <v>433</v>
      </c>
      <c r="G319" s="128" t="s">
        <v>204</v>
      </c>
      <c r="H319" s="129">
        <v>71.474999999999994</v>
      </c>
      <c r="I319" s="130"/>
      <c r="J319" s="131">
        <f>ROUND(I319*H319,2)</f>
        <v>0</v>
      </c>
      <c r="K319" s="132"/>
      <c r="L319" s="30"/>
      <c r="M319" s="133" t="s">
        <v>1</v>
      </c>
      <c r="N319" s="134" t="s">
        <v>32</v>
      </c>
      <c r="P319" s="135">
        <f>O319*H319</f>
        <v>0</v>
      </c>
      <c r="Q319" s="135">
        <v>5.7000000000000002E-3</v>
      </c>
      <c r="R319" s="135">
        <f>Q319*H319</f>
        <v>0.40740749999999998</v>
      </c>
      <c r="S319" s="135">
        <v>0</v>
      </c>
      <c r="T319" s="136">
        <f>S319*H319</f>
        <v>0</v>
      </c>
      <c r="AR319" s="137" t="s">
        <v>125</v>
      </c>
      <c r="AT319" s="137" t="s">
        <v>121</v>
      </c>
      <c r="AU319" s="137" t="s">
        <v>74</v>
      </c>
      <c r="AY319" s="15" t="s">
        <v>118</v>
      </c>
      <c r="BE319" s="138">
        <f>IF(N319="základní",J319,0)</f>
        <v>0</v>
      </c>
      <c r="BF319" s="138">
        <f>IF(N319="snížená",J319,0)</f>
        <v>0</v>
      </c>
      <c r="BG319" s="138">
        <f>IF(N319="zákl. přenesená",J319,0)</f>
        <v>0</v>
      </c>
      <c r="BH319" s="138">
        <f>IF(N319="sníž. přenesená",J319,0)</f>
        <v>0</v>
      </c>
      <c r="BI319" s="138">
        <f>IF(N319="nulová",J319,0)</f>
        <v>0</v>
      </c>
      <c r="BJ319" s="15" t="s">
        <v>72</v>
      </c>
      <c r="BK319" s="138">
        <f>ROUND(I319*H319,2)</f>
        <v>0</v>
      </c>
      <c r="BL319" s="15" t="s">
        <v>125</v>
      </c>
      <c r="BM319" s="137" t="s">
        <v>434</v>
      </c>
    </row>
    <row r="320" spans="2:65" s="12" customFormat="1" x14ac:dyDescent="0.2">
      <c r="B320" s="139"/>
      <c r="D320" s="140" t="s">
        <v>132</v>
      </c>
      <c r="E320" s="141" t="s">
        <v>1</v>
      </c>
      <c r="F320" s="142" t="s">
        <v>435</v>
      </c>
      <c r="H320" s="143">
        <v>62.474999999999994</v>
      </c>
      <c r="I320" s="144"/>
      <c r="L320" s="139"/>
      <c r="M320" s="145"/>
      <c r="T320" s="146"/>
      <c r="AT320" s="141" t="s">
        <v>132</v>
      </c>
      <c r="AU320" s="141" t="s">
        <v>74</v>
      </c>
      <c r="AV320" s="12" t="s">
        <v>74</v>
      </c>
      <c r="AW320" s="12" t="s">
        <v>134</v>
      </c>
      <c r="AX320" s="12" t="s">
        <v>67</v>
      </c>
      <c r="AY320" s="141" t="s">
        <v>118</v>
      </c>
    </row>
    <row r="321" spans="2:65" s="12" customFormat="1" x14ac:dyDescent="0.2">
      <c r="B321" s="139"/>
      <c r="D321" s="140" t="s">
        <v>132</v>
      </c>
      <c r="E321" s="141" t="s">
        <v>1</v>
      </c>
      <c r="F321" s="142" t="s">
        <v>436</v>
      </c>
      <c r="H321" s="143">
        <v>9</v>
      </c>
      <c r="I321" s="144"/>
      <c r="L321" s="139"/>
      <c r="M321" s="145"/>
      <c r="T321" s="146"/>
      <c r="AT321" s="141" t="s">
        <v>132</v>
      </c>
      <c r="AU321" s="141" t="s">
        <v>74</v>
      </c>
      <c r="AV321" s="12" t="s">
        <v>74</v>
      </c>
      <c r="AW321" s="12" t="s">
        <v>134</v>
      </c>
      <c r="AX321" s="12" t="s">
        <v>67</v>
      </c>
      <c r="AY321" s="141" t="s">
        <v>118</v>
      </c>
    </row>
    <row r="322" spans="2:65" s="13" customFormat="1" x14ac:dyDescent="0.2">
      <c r="B322" s="147"/>
      <c r="D322" s="140" t="s">
        <v>132</v>
      </c>
      <c r="E322" s="148" t="s">
        <v>1</v>
      </c>
      <c r="F322" s="149" t="s">
        <v>149</v>
      </c>
      <c r="H322" s="150">
        <v>71.474999999999994</v>
      </c>
      <c r="I322" s="151"/>
      <c r="L322" s="147"/>
      <c r="M322" s="152"/>
      <c r="T322" s="153"/>
      <c r="AT322" s="148" t="s">
        <v>132</v>
      </c>
      <c r="AU322" s="148" t="s">
        <v>74</v>
      </c>
      <c r="AV322" s="13" t="s">
        <v>125</v>
      </c>
      <c r="AW322" s="13" t="s">
        <v>134</v>
      </c>
      <c r="AX322" s="13" t="s">
        <v>72</v>
      </c>
      <c r="AY322" s="148" t="s">
        <v>118</v>
      </c>
    </row>
    <row r="323" spans="2:65" s="1" customFormat="1" ht="37.9" customHeight="1" x14ac:dyDescent="0.2">
      <c r="B323" s="30"/>
      <c r="C323" s="125" t="s">
        <v>437</v>
      </c>
      <c r="D323" s="125" t="s">
        <v>121</v>
      </c>
      <c r="E323" s="126" t="s">
        <v>438</v>
      </c>
      <c r="F323" s="127" t="s">
        <v>439</v>
      </c>
      <c r="G323" s="128" t="s">
        <v>204</v>
      </c>
      <c r="H323" s="129">
        <v>236.303</v>
      </c>
      <c r="I323" s="130"/>
      <c r="J323" s="131">
        <f>ROUND(I323*H323,2)</f>
        <v>0</v>
      </c>
      <c r="K323" s="132"/>
      <c r="L323" s="30"/>
      <c r="M323" s="133" t="s">
        <v>1</v>
      </c>
      <c r="N323" s="134" t="s">
        <v>32</v>
      </c>
      <c r="P323" s="135">
        <f>O323*H323</f>
        <v>0</v>
      </c>
      <c r="Q323" s="135">
        <v>3.3E-3</v>
      </c>
      <c r="R323" s="135">
        <f>Q323*H323</f>
        <v>0.77979989999999999</v>
      </c>
      <c r="S323" s="135">
        <v>0</v>
      </c>
      <c r="T323" s="136">
        <f>S323*H323</f>
        <v>0</v>
      </c>
      <c r="AR323" s="137" t="s">
        <v>125</v>
      </c>
      <c r="AT323" s="137" t="s">
        <v>121</v>
      </c>
      <c r="AU323" s="137" t="s">
        <v>74</v>
      </c>
      <c r="AY323" s="15" t="s">
        <v>118</v>
      </c>
      <c r="BE323" s="138">
        <f>IF(N323="základní",J323,0)</f>
        <v>0</v>
      </c>
      <c r="BF323" s="138">
        <f>IF(N323="snížená",J323,0)</f>
        <v>0</v>
      </c>
      <c r="BG323" s="138">
        <f>IF(N323="zákl. přenesená",J323,0)</f>
        <v>0</v>
      </c>
      <c r="BH323" s="138">
        <f>IF(N323="sníž. přenesená",J323,0)</f>
        <v>0</v>
      </c>
      <c r="BI323" s="138">
        <f>IF(N323="nulová",J323,0)</f>
        <v>0</v>
      </c>
      <c r="BJ323" s="15" t="s">
        <v>72</v>
      </c>
      <c r="BK323" s="138">
        <f>ROUND(I323*H323,2)</f>
        <v>0</v>
      </c>
      <c r="BL323" s="15" t="s">
        <v>125</v>
      </c>
      <c r="BM323" s="137" t="s">
        <v>440</v>
      </c>
    </row>
    <row r="324" spans="2:65" s="12" customFormat="1" x14ac:dyDescent="0.2">
      <c r="B324" s="139"/>
      <c r="D324" s="140" t="s">
        <v>132</v>
      </c>
      <c r="E324" s="141" t="s">
        <v>1</v>
      </c>
      <c r="F324" s="142" t="s">
        <v>441</v>
      </c>
      <c r="H324" s="143">
        <v>194.303</v>
      </c>
      <c r="I324" s="144"/>
      <c r="L324" s="139"/>
      <c r="M324" s="145"/>
      <c r="T324" s="146"/>
      <c r="AT324" s="141" t="s">
        <v>132</v>
      </c>
      <c r="AU324" s="141" t="s">
        <v>74</v>
      </c>
      <c r="AV324" s="12" t="s">
        <v>74</v>
      </c>
      <c r="AW324" s="12" t="s">
        <v>134</v>
      </c>
      <c r="AX324" s="12" t="s">
        <v>67</v>
      </c>
      <c r="AY324" s="141" t="s">
        <v>118</v>
      </c>
    </row>
    <row r="325" spans="2:65" s="12" customFormat="1" x14ac:dyDescent="0.2">
      <c r="B325" s="139"/>
      <c r="D325" s="140" t="s">
        <v>132</v>
      </c>
      <c r="E325" s="141" t="s">
        <v>1</v>
      </c>
      <c r="F325" s="142" t="s">
        <v>442</v>
      </c>
      <c r="H325" s="143">
        <v>42</v>
      </c>
      <c r="I325" s="144"/>
      <c r="L325" s="139"/>
      <c r="M325" s="145"/>
      <c r="T325" s="146"/>
      <c r="AT325" s="141" t="s">
        <v>132</v>
      </c>
      <c r="AU325" s="141" t="s">
        <v>74</v>
      </c>
      <c r="AV325" s="12" t="s">
        <v>74</v>
      </c>
      <c r="AW325" s="12" t="s">
        <v>134</v>
      </c>
      <c r="AX325" s="12" t="s">
        <v>67</v>
      </c>
      <c r="AY325" s="141" t="s">
        <v>118</v>
      </c>
    </row>
    <row r="326" spans="2:65" s="13" customFormat="1" x14ac:dyDescent="0.2">
      <c r="B326" s="147"/>
      <c r="D326" s="140" t="s">
        <v>132</v>
      </c>
      <c r="E326" s="148" t="s">
        <v>1</v>
      </c>
      <c r="F326" s="149" t="s">
        <v>149</v>
      </c>
      <c r="H326" s="150">
        <v>236.303</v>
      </c>
      <c r="I326" s="151"/>
      <c r="L326" s="147"/>
      <c r="M326" s="152"/>
      <c r="T326" s="153"/>
      <c r="AT326" s="148" t="s">
        <v>132</v>
      </c>
      <c r="AU326" s="148" t="s">
        <v>74</v>
      </c>
      <c r="AV326" s="13" t="s">
        <v>125</v>
      </c>
      <c r="AW326" s="13" t="s">
        <v>134</v>
      </c>
      <c r="AX326" s="13" t="s">
        <v>72</v>
      </c>
      <c r="AY326" s="148" t="s">
        <v>118</v>
      </c>
    </row>
    <row r="327" spans="2:65" s="1" customFormat="1" ht="16.5" customHeight="1" x14ac:dyDescent="0.2">
      <c r="B327" s="30"/>
      <c r="C327" s="125" t="s">
        <v>443</v>
      </c>
      <c r="D327" s="125" t="s">
        <v>121</v>
      </c>
      <c r="E327" s="126" t="s">
        <v>444</v>
      </c>
      <c r="F327" s="127" t="s">
        <v>445</v>
      </c>
      <c r="G327" s="128" t="s">
        <v>204</v>
      </c>
      <c r="H327" s="129">
        <v>257.31</v>
      </c>
      <c r="I327" s="130"/>
      <c r="J327" s="131">
        <f>ROUND(I327*H327,2)</f>
        <v>0</v>
      </c>
      <c r="K327" s="132"/>
      <c r="L327" s="30"/>
      <c r="M327" s="133" t="s">
        <v>1</v>
      </c>
      <c r="N327" s="134" t="s">
        <v>32</v>
      </c>
      <c r="P327" s="135">
        <f>O327*H327</f>
        <v>0</v>
      </c>
      <c r="Q327" s="135">
        <v>0</v>
      </c>
      <c r="R327" s="135">
        <f>Q327*H327</f>
        <v>0</v>
      </c>
      <c r="S327" s="135">
        <v>0</v>
      </c>
      <c r="T327" s="136">
        <f>S327*H327</f>
        <v>0</v>
      </c>
      <c r="AR327" s="137" t="s">
        <v>125</v>
      </c>
      <c r="AT327" s="137" t="s">
        <v>121</v>
      </c>
      <c r="AU327" s="137" t="s">
        <v>74</v>
      </c>
      <c r="AY327" s="15" t="s">
        <v>118</v>
      </c>
      <c r="BE327" s="138">
        <f>IF(N327="základní",J327,0)</f>
        <v>0</v>
      </c>
      <c r="BF327" s="138">
        <f>IF(N327="snížená",J327,0)</f>
        <v>0</v>
      </c>
      <c r="BG327" s="138">
        <f>IF(N327="zákl. přenesená",J327,0)</f>
        <v>0</v>
      </c>
      <c r="BH327" s="138">
        <f>IF(N327="sníž. přenesená",J327,0)</f>
        <v>0</v>
      </c>
      <c r="BI327" s="138">
        <f>IF(N327="nulová",J327,0)</f>
        <v>0</v>
      </c>
      <c r="BJ327" s="15" t="s">
        <v>72</v>
      </c>
      <c r="BK327" s="138">
        <f>ROUND(I327*H327,2)</f>
        <v>0</v>
      </c>
      <c r="BL327" s="15" t="s">
        <v>125</v>
      </c>
      <c r="BM327" s="137" t="s">
        <v>446</v>
      </c>
    </row>
    <row r="328" spans="2:65" s="12" customFormat="1" x14ac:dyDescent="0.2">
      <c r="B328" s="139"/>
      <c r="D328" s="140" t="s">
        <v>132</v>
      </c>
      <c r="E328" s="141" t="s">
        <v>1</v>
      </c>
      <c r="F328" s="142" t="s">
        <v>423</v>
      </c>
      <c r="H328" s="143">
        <v>224.91</v>
      </c>
      <c r="I328" s="144"/>
      <c r="L328" s="139"/>
      <c r="M328" s="145"/>
      <c r="T328" s="146"/>
      <c r="AT328" s="141" t="s">
        <v>132</v>
      </c>
      <c r="AU328" s="141" t="s">
        <v>74</v>
      </c>
      <c r="AV328" s="12" t="s">
        <v>74</v>
      </c>
      <c r="AW328" s="12" t="s">
        <v>134</v>
      </c>
      <c r="AX328" s="12" t="s">
        <v>67</v>
      </c>
      <c r="AY328" s="141" t="s">
        <v>118</v>
      </c>
    </row>
    <row r="329" spans="2:65" s="12" customFormat="1" x14ac:dyDescent="0.2">
      <c r="B329" s="139"/>
      <c r="D329" s="140" t="s">
        <v>132</v>
      </c>
      <c r="E329" s="141" t="s">
        <v>1</v>
      </c>
      <c r="F329" s="142" t="s">
        <v>424</v>
      </c>
      <c r="H329" s="143">
        <v>32.400000000000006</v>
      </c>
      <c r="I329" s="144"/>
      <c r="L329" s="139"/>
      <c r="M329" s="145"/>
      <c r="T329" s="146"/>
      <c r="AT329" s="141" t="s">
        <v>132</v>
      </c>
      <c r="AU329" s="141" t="s">
        <v>74</v>
      </c>
      <c r="AV329" s="12" t="s">
        <v>74</v>
      </c>
      <c r="AW329" s="12" t="s">
        <v>134</v>
      </c>
      <c r="AX329" s="12" t="s">
        <v>67</v>
      </c>
      <c r="AY329" s="141" t="s">
        <v>118</v>
      </c>
    </row>
    <row r="330" spans="2:65" s="13" customFormat="1" x14ac:dyDescent="0.2">
      <c r="B330" s="147"/>
      <c r="D330" s="140" t="s">
        <v>132</v>
      </c>
      <c r="E330" s="148" t="s">
        <v>1</v>
      </c>
      <c r="F330" s="149" t="s">
        <v>149</v>
      </c>
      <c r="H330" s="150">
        <v>257.31</v>
      </c>
      <c r="I330" s="151"/>
      <c r="L330" s="147"/>
      <c r="M330" s="152"/>
      <c r="T330" s="153"/>
      <c r="AT330" s="148" t="s">
        <v>132</v>
      </c>
      <c r="AU330" s="148" t="s">
        <v>74</v>
      </c>
      <c r="AV330" s="13" t="s">
        <v>125</v>
      </c>
      <c r="AW330" s="13" t="s">
        <v>134</v>
      </c>
      <c r="AX330" s="13" t="s">
        <v>72</v>
      </c>
      <c r="AY330" s="148" t="s">
        <v>118</v>
      </c>
    </row>
    <row r="331" spans="2:65" s="1" customFormat="1" ht="33" customHeight="1" x14ac:dyDescent="0.2">
      <c r="B331" s="30"/>
      <c r="C331" s="125" t="s">
        <v>447</v>
      </c>
      <c r="D331" s="125" t="s">
        <v>121</v>
      </c>
      <c r="E331" s="126" t="s">
        <v>448</v>
      </c>
      <c r="F331" s="127" t="s">
        <v>449</v>
      </c>
      <c r="G331" s="128" t="s">
        <v>130</v>
      </c>
      <c r="H331" s="129">
        <v>26.17</v>
      </c>
      <c r="I331" s="130"/>
      <c r="J331" s="131">
        <f>ROUND(I331*H331,2)</f>
        <v>0</v>
      </c>
      <c r="K331" s="132"/>
      <c r="L331" s="30"/>
      <c r="M331" s="133" t="s">
        <v>1</v>
      </c>
      <c r="N331" s="134" t="s">
        <v>32</v>
      </c>
      <c r="P331" s="135">
        <f>O331*H331</f>
        <v>0</v>
      </c>
      <c r="Q331" s="135">
        <v>2.5018699999999998</v>
      </c>
      <c r="R331" s="135">
        <f>Q331*H331</f>
        <v>65.473937899999996</v>
      </c>
      <c r="S331" s="135">
        <v>0</v>
      </c>
      <c r="T331" s="136">
        <f>S331*H331</f>
        <v>0</v>
      </c>
      <c r="AR331" s="137" t="s">
        <v>125</v>
      </c>
      <c r="AT331" s="137" t="s">
        <v>121</v>
      </c>
      <c r="AU331" s="137" t="s">
        <v>74</v>
      </c>
      <c r="AY331" s="15" t="s">
        <v>118</v>
      </c>
      <c r="BE331" s="138">
        <f>IF(N331="základní",J331,0)</f>
        <v>0</v>
      </c>
      <c r="BF331" s="138">
        <f>IF(N331="snížená",J331,0)</f>
        <v>0</v>
      </c>
      <c r="BG331" s="138">
        <f>IF(N331="zákl. přenesená",J331,0)</f>
        <v>0</v>
      </c>
      <c r="BH331" s="138">
        <f>IF(N331="sníž. přenesená",J331,0)</f>
        <v>0</v>
      </c>
      <c r="BI331" s="138">
        <f>IF(N331="nulová",J331,0)</f>
        <v>0</v>
      </c>
      <c r="BJ331" s="15" t="s">
        <v>72</v>
      </c>
      <c r="BK331" s="138">
        <f>ROUND(I331*H331,2)</f>
        <v>0</v>
      </c>
      <c r="BL331" s="15" t="s">
        <v>125</v>
      </c>
      <c r="BM331" s="137" t="s">
        <v>450</v>
      </c>
    </row>
    <row r="332" spans="2:65" s="12" customFormat="1" x14ac:dyDescent="0.2">
      <c r="B332" s="139"/>
      <c r="D332" s="140" t="s">
        <v>132</v>
      </c>
      <c r="E332" s="141" t="s">
        <v>1</v>
      </c>
      <c r="F332" s="142" t="s">
        <v>451</v>
      </c>
      <c r="H332" s="143">
        <v>3.8613750000000007</v>
      </c>
      <c r="I332" s="144"/>
      <c r="L332" s="139"/>
      <c r="M332" s="145"/>
      <c r="T332" s="146"/>
      <c r="AT332" s="141" t="s">
        <v>132</v>
      </c>
      <c r="AU332" s="141" t="s">
        <v>74</v>
      </c>
      <c r="AV332" s="12" t="s">
        <v>74</v>
      </c>
      <c r="AW332" s="12" t="s">
        <v>134</v>
      </c>
      <c r="AX332" s="12" t="s">
        <v>67</v>
      </c>
      <c r="AY332" s="141" t="s">
        <v>118</v>
      </c>
    </row>
    <row r="333" spans="2:65" s="12" customFormat="1" x14ac:dyDescent="0.2">
      <c r="B333" s="139"/>
      <c r="D333" s="140" t="s">
        <v>132</v>
      </c>
      <c r="E333" s="141" t="s">
        <v>1</v>
      </c>
      <c r="F333" s="142" t="s">
        <v>452</v>
      </c>
      <c r="H333" s="143">
        <v>2.7483750000000002</v>
      </c>
      <c r="I333" s="144"/>
      <c r="L333" s="139"/>
      <c r="M333" s="145"/>
      <c r="T333" s="146"/>
      <c r="AT333" s="141" t="s">
        <v>132</v>
      </c>
      <c r="AU333" s="141" t="s">
        <v>74</v>
      </c>
      <c r="AV333" s="12" t="s">
        <v>74</v>
      </c>
      <c r="AW333" s="12" t="s">
        <v>134</v>
      </c>
      <c r="AX333" s="12" t="s">
        <v>67</v>
      </c>
      <c r="AY333" s="141" t="s">
        <v>118</v>
      </c>
    </row>
    <row r="334" spans="2:65" s="12" customFormat="1" x14ac:dyDescent="0.2">
      <c r="B334" s="139"/>
      <c r="D334" s="140" t="s">
        <v>132</v>
      </c>
      <c r="E334" s="141" t="s">
        <v>1</v>
      </c>
      <c r="F334" s="142" t="s">
        <v>453</v>
      </c>
      <c r="H334" s="143">
        <v>19.559999999999999</v>
      </c>
      <c r="I334" s="144"/>
      <c r="L334" s="139"/>
      <c r="M334" s="145"/>
      <c r="T334" s="146"/>
      <c r="AT334" s="141" t="s">
        <v>132</v>
      </c>
      <c r="AU334" s="141" t="s">
        <v>74</v>
      </c>
      <c r="AV334" s="12" t="s">
        <v>74</v>
      </c>
      <c r="AW334" s="12" t="s">
        <v>134</v>
      </c>
      <c r="AX334" s="12" t="s">
        <v>67</v>
      </c>
      <c r="AY334" s="141" t="s">
        <v>118</v>
      </c>
    </row>
    <row r="335" spans="2:65" s="13" customFormat="1" x14ac:dyDescent="0.2">
      <c r="B335" s="147"/>
      <c r="D335" s="140" t="s">
        <v>132</v>
      </c>
      <c r="E335" s="148" t="s">
        <v>1</v>
      </c>
      <c r="F335" s="149" t="s">
        <v>149</v>
      </c>
      <c r="H335" s="150">
        <v>26.169750000000001</v>
      </c>
      <c r="I335" s="151"/>
      <c r="L335" s="147"/>
      <c r="M335" s="152"/>
      <c r="T335" s="153"/>
      <c r="AT335" s="148" t="s">
        <v>132</v>
      </c>
      <c r="AU335" s="148" t="s">
        <v>74</v>
      </c>
      <c r="AV335" s="13" t="s">
        <v>125</v>
      </c>
      <c r="AW335" s="13" t="s">
        <v>134</v>
      </c>
      <c r="AX335" s="13" t="s">
        <v>72</v>
      </c>
      <c r="AY335" s="148" t="s">
        <v>118</v>
      </c>
    </row>
    <row r="336" spans="2:65" s="1" customFormat="1" ht="33" customHeight="1" x14ac:dyDescent="0.2">
      <c r="B336" s="30"/>
      <c r="C336" s="125" t="s">
        <v>454</v>
      </c>
      <c r="D336" s="125" t="s">
        <v>121</v>
      </c>
      <c r="E336" s="126" t="s">
        <v>455</v>
      </c>
      <c r="F336" s="127" t="s">
        <v>456</v>
      </c>
      <c r="G336" s="128" t="s">
        <v>130</v>
      </c>
      <c r="H336" s="129">
        <v>13.829000000000001</v>
      </c>
      <c r="I336" s="130"/>
      <c r="J336" s="131">
        <f>ROUND(I336*H336,2)</f>
        <v>0</v>
      </c>
      <c r="K336" s="132"/>
      <c r="L336" s="30"/>
      <c r="M336" s="133" t="s">
        <v>1</v>
      </c>
      <c r="N336" s="134" t="s">
        <v>32</v>
      </c>
      <c r="P336" s="135">
        <f>O336*H336</f>
        <v>0</v>
      </c>
      <c r="Q336" s="135">
        <v>2.5018699999999998</v>
      </c>
      <c r="R336" s="135">
        <f>Q336*H336</f>
        <v>34.598360229999997</v>
      </c>
      <c r="S336" s="135">
        <v>0</v>
      </c>
      <c r="T336" s="136">
        <f>S336*H336</f>
        <v>0</v>
      </c>
      <c r="AR336" s="137" t="s">
        <v>125</v>
      </c>
      <c r="AT336" s="137" t="s">
        <v>121</v>
      </c>
      <c r="AU336" s="137" t="s">
        <v>74</v>
      </c>
      <c r="AY336" s="15" t="s">
        <v>118</v>
      </c>
      <c r="BE336" s="138">
        <f>IF(N336="základní",J336,0)</f>
        <v>0</v>
      </c>
      <c r="BF336" s="138">
        <f>IF(N336="snížená",J336,0)</f>
        <v>0</v>
      </c>
      <c r="BG336" s="138">
        <f>IF(N336="zákl. přenesená",J336,0)</f>
        <v>0</v>
      </c>
      <c r="BH336" s="138">
        <f>IF(N336="sníž. přenesená",J336,0)</f>
        <v>0</v>
      </c>
      <c r="BI336" s="138">
        <f>IF(N336="nulová",J336,0)</f>
        <v>0</v>
      </c>
      <c r="BJ336" s="15" t="s">
        <v>72</v>
      </c>
      <c r="BK336" s="138">
        <f>ROUND(I336*H336,2)</f>
        <v>0</v>
      </c>
      <c r="BL336" s="15" t="s">
        <v>125</v>
      </c>
      <c r="BM336" s="137" t="s">
        <v>457</v>
      </c>
    </row>
    <row r="337" spans="2:65" s="12" customFormat="1" x14ac:dyDescent="0.2">
      <c r="B337" s="139"/>
      <c r="D337" s="140" t="s">
        <v>132</v>
      </c>
      <c r="E337" s="141" t="s">
        <v>1</v>
      </c>
      <c r="F337" s="142" t="s">
        <v>458</v>
      </c>
      <c r="H337" s="143">
        <v>13.8285</v>
      </c>
      <c r="I337" s="144"/>
      <c r="L337" s="139"/>
      <c r="M337" s="145"/>
      <c r="T337" s="146"/>
      <c r="AT337" s="141" t="s">
        <v>132</v>
      </c>
      <c r="AU337" s="141" t="s">
        <v>74</v>
      </c>
      <c r="AV337" s="12" t="s">
        <v>74</v>
      </c>
      <c r="AW337" s="12" t="s">
        <v>134</v>
      </c>
      <c r="AX337" s="12" t="s">
        <v>67</v>
      </c>
      <c r="AY337" s="141" t="s">
        <v>118</v>
      </c>
    </row>
    <row r="338" spans="2:65" s="13" customFormat="1" x14ac:dyDescent="0.2">
      <c r="B338" s="147"/>
      <c r="D338" s="140" t="s">
        <v>132</v>
      </c>
      <c r="E338" s="148" t="s">
        <v>1</v>
      </c>
      <c r="F338" s="149" t="s">
        <v>149</v>
      </c>
      <c r="H338" s="150">
        <v>13.8285</v>
      </c>
      <c r="I338" s="151"/>
      <c r="L338" s="147"/>
      <c r="M338" s="152"/>
      <c r="T338" s="153"/>
      <c r="AT338" s="148" t="s">
        <v>132</v>
      </c>
      <c r="AU338" s="148" t="s">
        <v>74</v>
      </c>
      <c r="AV338" s="13" t="s">
        <v>125</v>
      </c>
      <c r="AW338" s="13" t="s">
        <v>134</v>
      </c>
      <c r="AX338" s="13" t="s">
        <v>72</v>
      </c>
      <c r="AY338" s="148" t="s">
        <v>118</v>
      </c>
    </row>
    <row r="339" spans="2:65" s="1" customFormat="1" ht="33" customHeight="1" x14ac:dyDescent="0.2">
      <c r="B339" s="30"/>
      <c r="C339" s="125" t="s">
        <v>459</v>
      </c>
      <c r="D339" s="125" t="s">
        <v>121</v>
      </c>
      <c r="E339" s="126" t="s">
        <v>460</v>
      </c>
      <c r="F339" s="127" t="s">
        <v>461</v>
      </c>
      <c r="G339" s="128" t="s">
        <v>130</v>
      </c>
      <c r="H339" s="129">
        <v>26.17</v>
      </c>
      <c r="I339" s="130"/>
      <c r="J339" s="131">
        <f>ROUND(I339*H339,2)</f>
        <v>0</v>
      </c>
      <c r="K339" s="132"/>
      <c r="L339" s="30"/>
      <c r="M339" s="133" t="s">
        <v>1</v>
      </c>
      <c r="N339" s="134" t="s">
        <v>32</v>
      </c>
      <c r="P339" s="135">
        <f>O339*H339</f>
        <v>0</v>
      </c>
      <c r="Q339" s="135">
        <v>0</v>
      </c>
      <c r="R339" s="135">
        <f>Q339*H339</f>
        <v>0</v>
      </c>
      <c r="S339" s="135">
        <v>0</v>
      </c>
      <c r="T339" s="136">
        <f>S339*H339</f>
        <v>0</v>
      </c>
      <c r="AR339" s="137" t="s">
        <v>125</v>
      </c>
      <c r="AT339" s="137" t="s">
        <v>121</v>
      </c>
      <c r="AU339" s="137" t="s">
        <v>74</v>
      </c>
      <c r="AY339" s="15" t="s">
        <v>118</v>
      </c>
      <c r="BE339" s="138">
        <f>IF(N339="základní",J339,0)</f>
        <v>0</v>
      </c>
      <c r="BF339" s="138">
        <f>IF(N339="snížená",J339,0)</f>
        <v>0</v>
      </c>
      <c r="BG339" s="138">
        <f>IF(N339="zákl. přenesená",J339,0)</f>
        <v>0</v>
      </c>
      <c r="BH339" s="138">
        <f>IF(N339="sníž. přenesená",J339,0)</f>
        <v>0</v>
      </c>
      <c r="BI339" s="138">
        <f>IF(N339="nulová",J339,0)</f>
        <v>0</v>
      </c>
      <c r="BJ339" s="15" t="s">
        <v>72</v>
      </c>
      <c r="BK339" s="138">
        <f>ROUND(I339*H339,2)</f>
        <v>0</v>
      </c>
      <c r="BL339" s="15" t="s">
        <v>125</v>
      </c>
      <c r="BM339" s="137" t="s">
        <v>462</v>
      </c>
    </row>
    <row r="340" spans="2:65" s="12" customFormat="1" x14ac:dyDescent="0.2">
      <c r="B340" s="139"/>
      <c r="D340" s="140" t="s">
        <v>132</v>
      </c>
      <c r="E340" s="141" t="s">
        <v>1</v>
      </c>
      <c r="F340" s="142" t="s">
        <v>451</v>
      </c>
      <c r="H340" s="143">
        <v>3.8613750000000007</v>
      </c>
      <c r="I340" s="144"/>
      <c r="L340" s="139"/>
      <c r="M340" s="145"/>
      <c r="T340" s="146"/>
      <c r="AT340" s="141" t="s">
        <v>132</v>
      </c>
      <c r="AU340" s="141" t="s">
        <v>74</v>
      </c>
      <c r="AV340" s="12" t="s">
        <v>74</v>
      </c>
      <c r="AW340" s="12" t="s">
        <v>134</v>
      </c>
      <c r="AX340" s="12" t="s">
        <v>67</v>
      </c>
      <c r="AY340" s="141" t="s">
        <v>118</v>
      </c>
    </row>
    <row r="341" spans="2:65" s="12" customFormat="1" x14ac:dyDescent="0.2">
      <c r="B341" s="139"/>
      <c r="D341" s="140" t="s">
        <v>132</v>
      </c>
      <c r="E341" s="141" t="s">
        <v>1</v>
      </c>
      <c r="F341" s="142" t="s">
        <v>452</v>
      </c>
      <c r="H341" s="143">
        <v>2.7483750000000002</v>
      </c>
      <c r="I341" s="144"/>
      <c r="L341" s="139"/>
      <c r="M341" s="145"/>
      <c r="T341" s="146"/>
      <c r="AT341" s="141" t="s">
        <v>132</v>
      </c>
      <c r="AU341" s="141" t="s">
        <v>74</v>
      </c>
      <c r="AV341" s="12" t="s">
        <v>74</v>
      </c>
      <c r="AW341" s="12" t="s">
        <v>134</v>
      </c>
      <c r="AX341" s="12" t="s">
        <v>67</v>
      </c>
      <c r="AY341" s="141" t="s">
        <v>118</v>
      </c>
    </row>
    <row r="342" spans="2:65" s="12" customFormat="1" x14ac:dyDescent="0.2">
      <c r="B342" s="139"/>
      <c r="D342" s="140" t="s">
        <v>132</v>
      </c>
      <c r="E342" s="141" t="s">
        <v>1</v>
      </c>
      <c r="F342" s="142" t="s">
        <v>453</v>
      </c>
      <c r="H342" s="143">
        <v>19.559999999999999</v>
      </c>
      <c r="I342" s="144"/>
      <c r="L342" s="139"/>
      <c r="M342" s="145"/>
      <c r="T342" s="146"/>
      <c r="AT342" s="141" t="s">
        <v>132</v>
      </c>
      <c r="AU342" s="141" t="s">
        <v>74</v>
      </c>
      <c r="AV342" s="12" t="s">
        <v>74</v>
      </c>
      <c r="AW342" s="12" t="s">
        <v>134</v>
      </c>
      <c r="AX342" s="12" t="s">
        <v>67</v>
      </c>
      <c r="AY342" s="141" t="s">
        <v>118</v>
      </c>
    </row>
    <row r="343" spans="2:65" s="13" customFormat="1" x14ac:dyDescent="0.2">
      <c r="B343" s="147"/>
      <c r="D343" s="140" t="s">
        <v>132</v>
      </c>
      <c r="E343" s="148" t="s">
        <v>1</v>
      </c>
      <c r="F343" s="149" t="s">
        <v>149</v>
      </c>
      <c r="H343" s="150">
        <v>26.169750000000001</v>
      </c>
      <c r="I343" s="151"/>
      <c r="L343" s="147"/>
      <c r="M343" s="152"/>
      <c r="T343" s="153"/>
      <c r="AT343" s="148" t="s">
        <v>132</v>
      </c>
      <c r="AU343" s="148" t="s">
        <v>74</v>
      </c>
      <c r="AV343" s="13" t="s">
        <v>125</v>
      </c>
      <c r="AW343" s="13" t="s">
        <v>134</v>
      </c>
      <c r="AX343" s="13" t="s">
        <v>72</v>
      </c>
      <c r="AY343" s="148" t="s">
        <v>118</v>
      </c>
    </row>
    <row r="344" spans="2:65" s="1" customFormat="1" ht="37.9" customHeight="1" x14ac:dyDescent="0.2">
      <c r="B344" s="30"/>
      <c r="C344" s="125" t="s">
        <v>463</v>
      </c>
      <c r="D344" s="125" t="s">
        <v>121</v>
      </c>
      <c r="E344" s="126" t="s">
        <v>464</v>
      </c>
      <c r="F344" s="127" t="s">
        <v>465</v>
      </c>
      <c r="G344" s="128" t="s">
        <v>130</v>
      </c>
      <c r="H344" s="129">
        <v>13.829000000000001</v>
      </c>
      <c r="I344" s="130"/>
      <c r="J344" s="131">
        <f>ROUND(I344*H344,2)</f>
        <v>0</v>
      </c>
      <c r="K344" s="132"/>
      <c r="L344" s="30"/>
      <c r="M344" s="133" t="s">
        <v>1</v>
      </c>
      <c r="N344" s="134" t="s">
        <v>32</v>
      </c>
      <c r="P344" s="135">
        <f>O344*H344</f>
        <v>0</v>
      </c>
      <c r="Q344" s="135">
        <v>0</v>
      </c>
      <c r="R344" s="135">
        <f>Q344*H344</f>
        <v>0</v>
      </c>
      <c r="S344" s="135">
        <v>0</v>
      </c>
      <c r="T344" s="136">
        <f>S344*H344</f>
        <v>0</v>
      </c>
      <c r="AR344" s="137" t="s">
        <v>125</v>
      </c>
      <c r="AT344" s="137" t="s">
        <v>121</v>
      </c>
      <c r="AU344" s="137" t="s">
        <v>74</v>
      </c>
      <c r="AY344" s="15" t="s">
        <v>118</v>
      </c>
      <c r="BE344" s="138">
        <f>IF(N344="základní",J344,0)</f>
        <v>0</v>
      </c>
      <c r="BF344" s="138">
        <f>IF(N344="snížená",J344,0)</f>
        <v>0</v>
      </c>
      <c r="BG344" s="138">
        <f>IF(N344="zákl. přenesená",J344,0)</f>
        <v>0</v>
      </c>
      <c r="BH344" s="138">
        <f>IF(N344="sníž. přenesená",J344,0)</f>
        <v>0</v>
      </c>
      <c r="BI344" s="138">
        <f>IF(N344="nulová",J344,0)</f>
        <v>0</v>
      </c>
      <c r="BJ344" s="15" t="s">
        <v>72</v>
      </c>
      <c r="BK344" s="138">
        <f>ROUND(I344*H344,2)</f>
        <v>0</v>
      </c>
      <c r="BL344" s="15" t="s">
        <v>125</v>
      </c>
      <c r="BM344" s="137" t="s">
        <v>466</v>
      </c>
    </row>
    <row r="345" spans="2:65" s="12" customFormat="1" x14ac:dyDescent="0.2">
      <c r="B345" s="139"/>
      <c r="D345" s="140" t="s">
        <v>132</v>
      </c>
      <c r="E345" s="141" t="s">
        <v>1</v>
      </c>
      <c r="F345" s="142" t="s">
        <v>458</v>
      </c>
      <c r="H345" s="143">
        <v>13.8285</v>
      </c>
      <c r="I345" s="144"/>
      <c r="L345" s="139"/>
      <c r="M345" s="145"/>
      <c r="T345" s="146"/>
      <c r="AT345" s="141" t="s">
        <v>132</v>
      </c>
      <c r="AU345" s="141" t="s">
        <v>74</v>
      </c>
      <c r="AV345" s="12" t="s">
        <v>74</v>
      </c>
      <c r="AW345" s="12" t="s">
        <v>134</v>
      </c>
      <c r="AX345" s="12" t="s">
        <v>67</v>
      </c>
      <c r="AY345" s="141" t="s">
        <v>118</v>
      </c>
    </row>
    <row r="346" spans="2:65" s="13" customFormat="1" x14ac:dyDescent="0.2">
      <c r="B346" s="147"/>
      <c r="D346" s="140" t="s">
        <v>132</v>
      </c>
      <c r="E346" s="148" t="s">
        <v>1</v>
      </c>
      <c r="F346" s="149" t="s">
        <v>149</v>
      </c>
      <c r="H346" s="150">
        <v>13.8285</v>
      </c>
      <c r="I346" s="151"/>
      <c r="L346" s="147"/>
      <c r="M346" s="152"/>
      <c r="T346" s="153"/>
      <c r="AT346" s="148" t="s">
        <v>132</v>
      </c>
      <c r="AU346" s="148" t="s">
        <v>74</v>
      </c>
      <c r="AV346" s="13" t="s">
        <v>125</v>
      </c>
      <c r="AW346" s="13" t="s">
        <v>134</v>
      </c>
      <c r="AX346" s="13" t="s">
        <v>72</v>
      </c>
      <c r="AY346" s="148" t="s">
        <v>118</v>
      </c>
    </row>
    <row r="347" spans="2:65" s="1" customFormat="1" ht="44.25" customHeight="1" x14ac:dyDescent="0.2">
      <c r="B347" s="30"/>
      <c r="C347" s="125" t="s">
        <v>467</v>
      </c>
      <c r="D347" s="125" t="s">
        <v>121</v>
      </c>
      <c r="E347" s="126" t="s">
        <v>468</v>
      </c>
      <c r="F347" s="127" t="s">
        <v>469</v>
      </c>
      <c r="G347" s="128" t="s">
        <v>130</v>
      </c>
      <c r="H347" s="129">
        <v>19.559999999999999</v>
      </c>
      <c r="I347" s="130"/>
      <c r="J347" s="131">
        <f>ROUND(I347*H347,2)</f>
        <v>0</v>
      </c>
      <c r="K347" s="132"/>
      <c r="L347" s="30"/>
      <c r="M347" s="133" t="s">
        <v>1</v>
      </c>
      <c r="N347" s="134" t="s">
        <v>32</v>
      </c>
      <c r="P347" s="135">
        <f>O347*H347</f>
        <v>0</v>
      </c>
      <c r="Q347" s="135">
        <v>0</v>
      </c>
      <c r="R347" s="135">
        <f>Q347*H347</f>
        <v>0</v>
      </c>
      <c r="S347" s="135">
        <v>0</v>
      </c>
      <c r="T347" s="136">
        <f>S347*H347</f>
        <v>0</v>
      </c>
      <c r="AR347" s="137" t="s">
        <v>125</v>
      </c>
      <c r="AT347" s="137" t="s">
        <v>121</v>
      </c>
      <c r="AU347" s="137" t="s">
        <v>74</v>
      </c>
      <c r="AY347" s="15" t="s">
        <v>118</v>
      </c>
      <c r="BE347" s="138">
        <f>IF(N347="základní",J347,0)</f>
        <v>0</v>
      </c>
      <c r="BF347" s="138">
        <f>IF(N347="snížená",J347,0)</f>
        <v>0</v>
      </c>
      <c r="BG347" s="138">
        <f>IF(N347="zákl. přenesená",J347,0)</f>
        <v>0</v>
      </c>
      <c r="BH347" s="138">
        <f>IF(N347="sníž. přenesená",J347,0)</f>
        <v>0</v>
      </c>
      <c r="BI347" s="138">
        <f>IF(N347="nulová",J347,0)</f>
        <v>0</v>
      </c>
      <c r="BJ347" s="15" t="s">
        <v>72</v>
      </c>
      <c r="BK347" s="138">
        <f>ROUND(I347*H347,2)</f>
        <v>0</v>
      </c>
      <c r="BL347" s="15" t="s">
        <v>125</v>
      </c>
      <c r="BM347" s="137" t="s">
        <v>470</v>
      </c>
    </row>
    <row r="348" spans="2:65" s="12" customFormat="1" x14ac:dyDescent="0.2">
      <c r="B348" s="139"/>
      <c r="D348" s="140" t="s">
        <v>132</v>
      </c>
      <c r="E348" s="141" t="s">
        <v>1</v>
      </c>
      <c r="F348" s="142" t="s">
        <v>453</v>
      </c>
      <c r="H348" s="143">
        <v>19.559999999999999</v>
      </c>
      <c r="I348" s="144"/>
      <c r="L348" s="139"/>
      <c r="M348" s="145"/>
      <c r="T348" s="146"/>
      <c r="AT348" s="141" t="s">
        <v>132</v>
      </c>
      <c r="AU348" s="141" t="s">
        <v>74</v>
      </c>
      <c r="AV348" s="12" t="s">
        <v>74</v>
      </c>
      <c r="AW348" s="12" t="s">
        <v>134</v>
      </c>
      <c r="AX348" s="12" t="s">
        <v>72</v>
      </c>
      <c r="AY348" s="141" t="s">
        <v>118</v>
      </c>
    </row>
    <row r="349" spans="2:65" s="1" customFormat="1" ht="44.25" customHeight="1" x14ac:dyDescent="0.2">
      <c r="B349" s="30"/>
      <c r="C349" s="125" t="s">
        <v>471</v>
      </c>
      <c r="D349" s="125" t="s">
        <v>121</v>
      </c>
      <c r="E349" s="126" t="s">
        <v>472</v>
      </c>
      <c r="F349" s="127" t="s">
        <v>473</v>
      </c>
      <c r="G349" s="128" t="s">
        <v>130</v>
      </c>
      <c r="H349" s="129">
        <v>32.491999999999997</v>
      </c>
      <c r="I349" s="130"/>
      <c r="J349" s="131">
        <f>ROUND(I349*H349,2)</f>
        <v>0</v>
      </c>
      <c r="K349" s="132"/>
      <c r="L349" s="30"/>
      <c r="M349" s="133" t="s">
        <v>1</v>
      </c>
      <c r="N349" s="134" t="s">
        <v>32</v>
      </c>
      <c r="P349" s="135">
        <f>O349*H349</f>
        <v>0</v>
      </c>
      <c r="Q349" s="135">
        <v>0</v>
      </c>
      <c r="R349" s="135">
        <f>Q349*H349</f>
        <v>0</v>
      </c>
      <c r="S349" s="135">
        <v>0</v>
      </c>
      <c r="T349" s="136">
        <f>S349*H349</f>
        <v>0</v>
      </c>
      <c r="AR349" s="137" t="s">
        <v>125</v>
      </c>
      <c r="AT349" s="137" t="s">
        <v>121</v>
      </c>
      <c r="AU349" s="137" t="s">
        <v>74</v>
      </c>
      <c r="AY349" s="15" t="s">
        <v>118</v>
      </c>
      <c r="BE349" s="138">
        <f>IF(N349="základní",J349,0)</f>
        <v>0</v>
      </c>
      <c r="BF349" s="138">
        <f>IF(N349="snížená",J349,0)</f>
        <v>0</v>
      </c>
      <c r="BG349" s="138">
        <f>IF(N349="zákl. přenesená",J349,0)</f>
        <v>0</v>
      </c>
      <c r="BH349" s="138">
        <f>IF(N349="sníž. přenesená",J349,0)</f>
        <v>0</v>
      </c>
      <c r="BI349" s="138">
        <f>IF(N349="nulová",J349,0)</f>
        <v>0</v>
      </c>
      <c r="BJ349" s="15" t="s">
        <v>72</v>
      </c>
      <c r="BK349" s="138">
        <f>ROUND(I349*H349,2)</f>
        <v>0</v>
      </c>
      <c r="BL349" s="15" t="s">
        <v>125</v>
      </c>
      <c r="BM349" s="137" t="s">
        <v>474</v>
      </c>
    </row>
    <row r="350" spans="2:65" s="12" customFormat="1" x14ac:dyDescent="0.2">
      <c r="B350" s="139"/>
      <c r="D350" s="140" t="s">
        <v>132</v>
      </c>
      <c r="E350" s="141" t="s">
        <v>1</v>
      </c>
      <c r="F350" s="142" t="s">
        <v>458</v>
      </c>
      <c r="H350" s="143">
        <v>13.8285</v>
      </c>
      <c r="I350" s="144"/>
      <c r="L350" s="139"/>
      <c r="M350" s="145"/>
      <c r="T350" s="146"/>
      <c r="AT350" s="141" t="s">
        <v>132</v>
      </c>
      <c r="AU350" s="141" t="s">
        <v>74</v>
      </c>
      <c r="AV350" s="12" t="s">
        <v>74</v>
      </c>
      <c r="AW350" s="12" t="s">
        <v>134</v>
      </c>
      <c r="AX350" s="12" t="s">
        <v>67</v>
      </c>
      <c r="AY350" s="141" t="s">
        <v>118</v>
      </c>
    </row>
    <row r="351" spans="2:65" s="12" customFormat="1" x14ac:dyDescent="0.2">
      <c r="B351" s="139"/>
      <c r="D351" s="140" t="s">
        <v>132</v>
      </c>
      <c r="E351" s="141" t="s">
        <v>1</v>
      </c>
      <c r="F351" s="142" t="s">
        <v>179</v>
      </c>
      <c r="H351" s="143">
        <v>18.663</v>
      </c>
      <c r="I351" s="144"/>
      <c r="L351" s="139"/>
      <c r="M351" s="145"/>
      <c r="T351" s="146"/>
      <c r="AT351" s="141" t="s">
        <v>132</v>
      </c>
      <c r="AU351" s="141" t="s">
        <v>74</v>
      </c>
      <c r="AV351" s="12" t="s">
        <v>74</v>
      </c>
      <c r="AW351" s="12" t="s">
        <v>134</v>
      </c>
      <c r="AX351" s="12" t="s">
        <v>67</v>
      </c>
      <c r="AY351" s="141" t="s">
        <v>118</v>
      </c>
    </row>
    <row r="352" spans="2:65" s="13" customFormat="1" x14ac:dyDescent="0.2">
      <c r="B352" s="147"/>
      <c r="D352" s="140" t="s">
        <v>132</v>
      </c>
      <c r="E352" s="148" t="s">
        <v>1</v>
      </c>
      <c r="F352" s="149" t="s">
        <v>149</v>
      </c>
      <c r="H352" s="150">
        <v>32.491500000000002</v>
      </c>
      <c r="I352" s="151"/>
      <c r="L352" s="147"/>
      <c r="M352" s="152"/>
      <c r="T352" s="153"/>
      <c r="AT352" s="148" t="s">
        <v>132</v>
      </c>
      <c r="AU352" s="148" t="s">
        <v>74</v>
      </c>
      <c r="AV352" s="13" t="s">
        <v>125</v>
      </c>
      <c r="AW352" s="13" t="s">
        <v>134</v>
      </c>
      <c r="AX352" s="13" t="s">
        <v>72</v>
      </c>
      <c r="AY352" s="148" t="s">
        <v>118</v>
      </c>
    </row>
    <row r="353" spans="2:65" s="1" customFormat="1" ht="21.75" customHeight="1" x14ac:dyDescent="0.2">
      <c r="B353" s="30"/>
      <c r="C353" s="125" t="s">
        <v>7</v>
      </c>
      <c r="D353" s="125" t="s">
        <v>121</v>
      </c>
      <c r="E353" s="126" t="s">
        <v>475</v>
      </c>
      <c r="F353" s="127" t="s">
        <v>476</v>
      </c>
      <c r="G353" s="128" t="s">
        <v>183</v>
      </c>
      <c r="H353" s="129">
        <v>0.96199999999999997</v>
      </c>
      <c r="I353" s="130"/>
      <c r="J353" s="131">
        <f>ROUND(I353*H353,2)</f>
        <v>0</v>
      </c>
      <c r="K353" s="132"/>
      <c r="L353" s="30"/>
      <c r="M353" s="133" t="s">
        <v>1</v>
      </c>
      <c r="N353" s="134" t="s">
        <v>32</v>
      </c>
      <c r="P353" s="135">
        <f>O353*H353</f>
        <v>0</v>
      </c>
      <c r="Q353" s="135">
        <v>1.0627727796999999</v>
      </c>
      <c r="R353" s="135">
        <f>Q353*H353</f>
        <v>1.0223874140714</v>
      </c>
      <c r="S353" s="135">
        <v>0</v>
      </c>
      <c r="T353" s="136">
        <f>S353*H353</f>
        <v>0</v>
      </c>
      <c r="AR353" s="137" t="s">
        <v>125</v>
      </c>
      <c r="AT353" s="137" t="s">
        <v>121</v>
      </c>
      <c r="AU353" s="137" t="s">
        <v>74</v>
      </c>
      <c r="AY353" s="15" t="s">
        <v>118</v>
      </c>
      <c r="BE353" s="138">
        <f>IF(N353="základní",J353,0)</f>
        <v>0</v>
      </c>
      <c r="BF353" s="138">
        <f>IF(N353="snížená",J353,0)</f>
        <v>0</v>
      </c>
      <c r="BG353" s="138">
        <f>IF(N353="zákl. přenesená",J353,0)</f>
        <v>0</v>
      </c>
      <c r="BH353" s="138">
        <f>IF(N353="sníž. přenesená",J353,0)</f>
        <v>0</v>
      </c>
      <c r="BI353" s="138">
        <f>IF(N353="nulová",J353,0)</f>
        <v>0</v>
      </c>
      <c r="BJ353" s="15" t="s">
        <v>72</v>
      </c>
      <c r="BK353" s="138">
        <f>ROUND(I353*H353,2)</f>
        <v>0</v>
      </c>
      <c r="BL353" s="15" t="s">
        <v>125</v>
      </c>
      <c r="BM353" s="137" t="s">
        <v>477</v>
      </c>
    </row>
    <row r="354" spans="2:65" s="12" customFormat="1" x14ac:dyDescent="0.2">
      <c r="B354" s="139"/>
      <c r="D354" s="140" t="s">
        <v>132</v>
      </c>
      <c r="E354" s="141" t="s">
        <v>1</v>
      </c>
      <c r="F354" s="142" t="s">
        <v>185</v>
      </c>
      <c r="H354" s="143">
        <v>0.55242480000000005</v>
      </c>
      <c r="I354" s="144"/>
      <c r="L354" s="139"/>
      <c r="M354" s="145"/>
      <c r="T354" s="146"/>
      <c r="AT354" s="141" t="s">
        <v>132</v>
      </c>
      <c r="AU354" s="141" t="s">
        <v>74</v>
      </c>
      <c r="AV354" s="12" t="s">
        <v>74</v>
      </c>
      <c r="AW354" s="12" t="s">
        <v>134</v>
      </c>
      <c r="AX354" s="12" t="s">
        <v>67</v>
      </c>
      <c r="AY354" s="141" t="s">
        <v>118</v>
      </c>
    </row>
    <row r="355" spans="2:65" s="12" customFormat="1" x14ac:dyDescent="0.2">
      <c r="B355" s="139"/>
      <c r="D355" s="140" t="s">
        <v>132</v>
      </c>
      <c r="E355" s="141" t="s">
        <v>1</v>
      </c>
      <c r="F355" s="142" t="s">
        <v>478</v>
      </c>
      <c r="H355" s="143">
        <v>0.40932360000000001</v>
      </c>
      <c r="I355" s="144"/>
      <c r="L355" s="139"/>
      <c r="M355" s="145"/>
      <c r="T355" s="146"/>
      <c r="AT355" s="141" t="s">
        <v>132</v>
      </c>
      <c r="AU355" s="141" t="s">
        <v>74</v>
      </c>
      <c r="AV355" s="12" t="s">
        <v>74</v>
      </c>
      <c r="AW355" s="12" t="s">
        <v>134</v>
      </c>
      <c r="AX355" s="12" t="s">
        <v>67</v>
      </c>
      <c r="AY355" s="141" t="s">
        <v>118</v>
      </c>
    </row>
    <row r="356" spans="2:65" s="13" customFormat="1" x14ac:dyDescent="0.2">
      <c r="B356" s="147"/>
      <c r="D356" s="140" t="s">
        <v>132</v>
      </c>
      <c r="E356" s="148" t="s">
        <v>1</v>
      </c>
      <c r="F356" s="149" t="s">
        <v>149</v>
      </c>
      <c r="H356" s="150">
        <v>0.96174840000000006</v>
      </c>
      <c r="I356" s="151"/>
      <c r="L356" s="147"/>
      <c r="M356" s="152"/>
      <c r="T356" s="153"/>
      <c r="AT356" s="148" t="s">
        <v>132</v>
      </c>
      <c r="AU356" s="148" t="s">
        <v>74</v>
      </c>
      <c r="AV356" s="13" t="s">
        <v>125</v>
      </c>
      <c r="AW356" s="13" t="s">
        <v>134</v>
      </c>
      <c r="AX356" s="13" t="s">
        <v>72</v>
      </c>
      <c r="AY356" s="148" t="s">
        <v>118</v>
      </c>
    </row>
    <row r="357" spans="2:65" s="1" customFormat="1" ht="33" customHeight="1" x14ac:dyDescent="0.2">
      <c r="B357" s="30"/>
      <c r="C357" s="125" t="s">
        <v>479</v>
      </c>
      <c r="D357" s="125" t="s">
        <v>121</v>
      </c>
      <c r="E357" s="126" t="s">
        <v>480</v>
      </c>
      <c r="F357" s="127" t="s">
        <v>481</v>
      </c>
      <c r="G357" s="128" t="s">
        <v>204</v>
      </c>
      <c r="H357" s="129">
        <v>174.08</v>
      </c>
      <c r="I357" s="130"/>
      <c r="J357" s="131">
        <f>ROUND(I357*H357,2)</f>
        <v>0</v>
      </c>
      <c r="K357" s="132"/>
      <c r="L357" s="30"/>
      <c r="M357" s="133" t="s">
        <v>1</v>
      </c>
      <c r="N357" s="134" t="s">
        <v>32</v>
      </c>
      <c r="P357" s="135">
        <f>O357*H357</f>
        <v>0</v>
      </c>
      <c r="Q357" s="135">
        <v>0.105</v>
      </c>
      <c r="R357" s="135">
        <f>Q357*H357</f>
        <v>18.278400000000001</v>
      </c>
      <c r="S357" s="135">
        <v>0</v>
      </c>
      <c r="T357" s="136">
        <f>S357*H357</f>
        <v>0</v>
      </c>
      <c r="AR357" s="137" t="s">
        <v>125</v>
      </c>
      <c r="AT357" s="137" t="s">
        <v>121</v>
      </c>
      <c r="AU357" s="137" t="s">
        <v>74</v>
      </c>
      <c r="AY357" s="15" t="s">
        <v>118</v>
      </c>
      <c r="BE357" s="138">
        <f>IF(N357="základní",J357,0)</f>
        <v>0</v>
      </c>
      <c r="BF357" s="138">
        <f>IF(N357="snížená",J357,0)</f>
        <v>0</v>
      </c>
      <c r="BG357" s="138">
        <f>IF(N357="zákl. přenesená",J357,0)</f>
        <v>0</v>
      </c>
      <c r="BH357" s="138">
        <f>IF(N357="sníž. přenesená",J357,0)</f>
        <v>0</v>
      </c>
      <c r="BI357" s="138">
        <f>IF(N357="nulová",J357,0)</f>
        <v>0</v>
      </c>
      <c r="BJ357" s="15" t="s">
        <v>72</v>
      </c>
      <c r="BK357" s="138">
        <f>ROUND(I357*H357,2)</f>
        <v>0</v>
      </c>
      <c r="BL357" s="15" t="s">
        <v>125</v>
      </c>
      <c r="BM357" s="137" t="s">
        <v>482</v>
      </c>
    </row>
    <row r="358" spans="2:65" s="12" customFormat="1" x14ac:dyDescent="0.2">
      <c r="B358" s="139"/>
      <c r="D358" s="140" t="s">
        <v>132</v>
      </c>
      <c r="E358" s="141" t="s">
        <v>1</v>
      </c>
      <c r="F358" s="142" t="s">
        <v>483</v>
      </c>
      <c r="H358" s="143">
        <v>174.08</v>
      </c>
      <c r="I358" s="144"/>
      <c r="L358" s="139"/>
      <c r="M358" s="145"/>
      <c r="T358" s="146"/>
      <c r="AT358" s="141" t="s">
        <v>132</v>
      </c>
      <c r="AU358" s="141" t="s">
        <v>74</v>
      </c>
      <c r="AV358" s="12" t="s">
        <v>74</v>
      </c>
      <c r="AW358" s="12" t="s">
        <v>134</v>
      </c>
      <c r="AX358" s="12" t="s">
        <v>72</v>
      </c>
      <c r="AY358" s="141" t="s">
        <v>118</v>
      </c>
    </row>
    <row r="359" spans="2:65" s="1" customFormat="1" ht="33" customHeight="1" x14ac:dyDescent="0.2">
      <c r="B359" s="30"/>
      <c r="C359" s="125" t="s">
        <v>484</v>
      </c>
      <c r="D359" s="125" t="s">
        <v>121</v>
      </c>
      <c r="E359" s="126" t="s">
        <v>485</v>
      </c>
      <c r="F359" s="127" t="s">
        <v>486</v>
      </c>
      <c r="G359" s="128" t="s">
        <v>204</v>
      </c>
      <c r="H359" s="129">
        <v>174.08</v>
      </c>
      <c r="I359" s="130"/>
      <c r="J359" s="131">
        <f>ROUND(I359*H359,2)</f>
        <v>0</v>
      </c>
      <c r="K359" s="132"/>
      <c r="L359" s="30"/>
      <c r="M359" s="133" t="s">
        <v>1</v>
      </c>
      <c r="N359" s="134" t="s">
        <v>32</v>
      </c>
      <c r="P359" s="135">
        <f>O359*H359</f>
        <v>0</v>
      </c>
      <c r="Q359" s="135">
        <v>0.1231</v>
      </c>
      <c r="R359" s="135">
        <f>Q359*H359</f>
        <v>21.429248000000001</v>
      </c>
      <c r="S359" s="135">
        <v>0</v>
      </c>
      <c r="T359" s="136">
        <f>S359*H359</f>
        <v>0</v>
      </c>
      <c r="AR359" s="137" t="s">
        <v>125</v>
      </c>
      <c r="AT359" s="137" t="s">
        <v>121</v>
      </c>
      <c r="AU359" s="137" t="s">
        <v>74</v>
      </c>
      <c r="AY359" s="15" t="s">
        <v>118</v>
      </c>
      <c r="BE359" s="138">
        <f>IF(N359="základní",J359,0)</f>
        <v>0</v>
      </c>
      <c r="BF359" s="138">
        <f>IF(N359="snížená",J359,0)</f>
        <v>0</v>
      </c>
      <c r="BG359" s="138">
        <f>IF(N359="zákl. přenesená",J359,0)</f>
        <v>0</v>
      </c>
      <c r="BH359" s="138">
        <f>IF(N359="sníž. přenesená",J359,0)</f>
        <v>0</v>
      </c>
      <c r="BI359" s="138">
        <f>IF(N359="nulová",J359,0)</f>
        <v>0</v>
      </c>
      <c r="BJ359" s="15" t="s">
        <v>72</v>
      </c>
      <c r="BK359" s="138">
        <f>ROUND(I359*H359,2)</f>
        <v>0</v>
      </c>
      <c r="BL359" s="15" t="s">
        <v>125</v>
      </c>
      <c r="BM359" s="137" t="s">
        <v>487</v>
      </c>
    </row>
    <row r="360" spans="2:65" s="12" customFormat="1" x14ac:dyDescent="0.2">
      <c r="B360" s="139"/>
      <c r="D360" s="140" t="s">
        <v>132</v>
      </c>
      <c r="E360" s="141" t="s">
        <v>1</v>
      </c>
      <c r="F360" s="142" t="s">
        <v>488</v>
      </c>
      <c r="H360" s="143">
        <v>174.08</v>
      </c>
      <c r="I360" s="144"/>
      <c r="L360" s="139"/>
      <c r="M360" s="145"/>
      <c r="T360" s="146"/>
      <c r="AT360" s="141" t="s">
        <v>132</v>
      </c>
      <c r="AU360" s="141" t="s">
        <v>74</v>
      </c>
      <c r="AV360" s="12" t="s">
        <v>74</v>
      </c>
      <c r="AW360" s="12" t="s">
        <v>134</v>
      </c>
      <c r="AX360" s="12" t="s">
        <v>72</v>
      </c>
      <c r="AY360" s="141" t="s">
        <v>118</v>
      </c>
    </row>
    <row r="361" spans="2:65" s="11" customFormat="1" ht="22.9" customHeight="1" x14ac:dyDescent="0.2">
      <c r="B361" s="113"/>
      <c r="D361" s="114" t="s">
        <v>66</v>
      </c>
      <c r="E361" s="123" t="s">
        <v>489</v>
      </c>
      <c r="F361" s="123" t="s">
        <v>490</v>
      </c>
      <c r="I361" s="116"/>
      <c r="J361" s="124">
        <f>BK361</f>
        <v>0</v>
      </c>
      <c r="L361" s="113"/>
      <c r="M361" s="118"/>
      <c r="P361" s="119">
        <f>SUM(P362:P414)</f>
        <v>0</v>
      </c>
      <c r="R361" s="119">
        <f>SUM(R362:R414)</f>
        <v>6.1811229999999995E-2</v>
      </c>
      <c r="T361" s="120">
        <f>SUM(T362:T414)</f>
        <v>284.89431600000006</v>
      </c>
      <c r="AR361" s="114" t="s">
        <v>72</v>
      </c>
      <c r="AT361" s="121" t="s">
        <v>66</v>
      </c>
      <c r="AU361" s="121" t="s">
        <v>72</v>
      </c>
      <c r="AY361" s="114" t="s">
        <v>118</v>
      </c>
      <c r="BK361" s="122">
        <f>SUM(BK362:BK414)</f>
        <v>0</v>
      </c>
    </row>
    <row r="362" spans="2:65" s="1" customFormat="1" ht="49.15" customHeight="1" x14ac:dyDescent="0.2">
      <c r="B362" s="30"/>
      <c r="C362" s="125" t="s">
        <v>491</v>
      </c>
      <c r="D362" s="125" t="s">
        <v>121</v>
      </c>
      <c r="E362" s="126" t="s">
        <v>492</v>
      </c>
      <c r="F362" s="127" t="s">
        <v>493</v>
      </c>
      <c r="G362" s="128" t="s">
        <v>204</v>
      </c>
      <c r="H362" s="129">
        <v>307.77800000000002</v>
      </c>
      <c r="I362" s="130"/>
      <c r="J362" s="131">
        <f>ROUND(I362*H362,2)</f>
        <v>0</v>
      </c>
      <c r="K362" s="132"/>
      <c r="L362" s="30"/>
      <c r="M362" s="133" t="s">
        <v>1</v>
      </c>
      <c r="N362" s="134" t="s">
        <v>32</v>
      </c>
      <c r="P362" s="135">
        <f>O362*H362</f>
        <v>0</v>
      </c>
      <c r="Q362" s="135">
        <v>0</v>
      </c>
      <c r="R362" s="135">
        <f>Q362*H362</f>
        <v>0</v>
      </c>
      <c r="S362" s="135">
        <v>0</v>
      </c>
      <c r="T362" s="136">
        <f>S362*H362</f>
        <v>0</v>
      </c>
      <c r="AR362" s="137" t="s">
        <v>125</v>
      </c>
      <c r="AT362" s="137" t="s">
        <v>121</v>
      </c>
      <c r="AU362" s="137" t="s">
        <v>74</v>
      </c>
      <c r="AY362" s="15" t="s">
        <v>118</v>
      </c>
      <c r="BE362" s="138">
        <f>IF(N362="základní",J362,0)</f>
        <v>0</v>
      </c>
      <c r="BF362" s="138">
        <f>IF(N362="snížená",J362,0)</f>
        <v>0</v>
      </c>
      <c r="BG362" s="138">
        <f>IF(N362="zákl. přenesená",J362,0)</f>
        <v>0</v>
      </c>
      <c r="BH362" s="138">
        <f>IF(N362="sníž. přenesená",J362,0)</f>
        <v>0</v>
      </c>
      <c r="BI362" s="138">
        <f>IF(N362="nulová",J362,0)</f>
        <v>0</v>
      </c>
      <c r="BJ362" s="15" t="s">
        <v>72</v>
      </c>
      <c r="BK362" s="138">
        <f>ROUND(I362*H362,2)</f>
        <v>0</v>
      </c>
      <c r="BL362" s="15" t="s">
        <v>125</v>
      </c>
      <c r="BM362" s="137" t="s">
        <v>494</v>
      </c>
    </row>
    <row r="363" spans="2:65" s="12" customFormat="1" x14ac:dyDescent="0.2">
      <c r="B363" s="139"/>
      <c r="D363" s="140" t="s">
        <v>132</v>
      </c>
      <c r="E363" s="141" t="s">
        <v>1</v>
      </c>
      <c r="F363" s="142" t="s">
        <v>417</v>
      </c>
      <c r="H363" s="143">
        <v>256.77800000000002</v>
      </c>
      <c r="I363" s="144"/>
      <c r="L363" s="139"/>
      <c r="M363" s="145"/>
      <c r="T363" s="146"/>
      <c r="AT363" s="141" t="s">
        <v>132</v>
      </c>
      <c r="AU363" s="141" t="s">
        <v>74</v>
      </c>
      <c r="AV363" s="12" t="s">
        <v>74</v>
      </c>
      <c r="AW363" s="12" t="s">
        <v>134</v>
      </c>
      <c r="AX363" s="12" t="s">
        <v>67</v>
      </c>
      <c r="AY363" s="141" t="s">
        <v>118</v>
      </c>
    </row>
    <row r="364" spans="2:65" s="12" customFormat="1" x14ac:dyDescent="0.2">
      <c r="B364" s="139"/>
      <c r="D364" s="140" t="s">
        <v>132</v>
      </c>
      <c r="E364" s="141" t="s">
        <v>1</v>
      </c>
      <c r="F364" s="142" t="s">
        <v>418</v>
      </c>
      <c r="H364" s="143">
        <v>51.000000000000007</v>
      </c>
      <c r="I364" s="144"/>
      <c r="L364" s="139"/>
      <c r="M364" s="145"/>
      <c r="T364" s="146"/>
      <c r="AT364" s="141" t="s">
        <v>132</v>
      </c>
      <c r="AU364" s="141" t="s">
        <v>74</v>
      </c>
      <c r="AV364" s="12" t="s">
        <v>74</v>
      </c>
      <c r="AW364" s="12" t="s">
        <v>134</v>
      </c>
      <c r="AX364" s="12" t="s">
        <v>67</v>
      </c>
      <c r="AY364" s="141" t="s">
        <v>118</v>
      </c>
    </row>
    <row r="365" spans="2:65" s="13" customFormat="1" x14ac:dyDescent="0.2">
      <c r="B365" s="147"/>
      <c r="D365" s="140" t="s">
        <v>132</v>
      </c>
      <c r="E365" s="148" t="s">
        <v>1</v>
      </c>
      <c r="F365" s="149" t="s">
        <v>149</v>
      </c>
      <c r="H365" s="150">
        <v>307.77800000000002</v>
      </c>
      <c r="I365" s="151"/>
      <c r="L365" s="147"/>
      <c r="M365" s="152"/>
      <c r="T365" s="153"/>
      <c r="AT365" s="148" t="s">
        <v>132</v>
      </c>
      <c r="AU365" s="148" t="s">
        <v>74</v>
      </c>
      <c r="AV365" s="13" t="s">
        <v>125</v>
      </c>
      <c r="AW365" s="13" t="s">
        <v>134</v>
      </c>
      <c r="AX365" s="13" t="s">
        <v>72</v>
      </c>
      <c r="AY365" s="148" t="s">
        <v>118</v>
      </c>
    </row>
    <row r="366" spans="2:65" s="1" customFormat="1" ht="49.15" customHeight="1" x14ac:dyDescent="0.2">
      <c r="B366" s="30"/>
      <c r="C366" s="125" t="s">
        <v>495</v>
      </c>
      <c r="D366" s="125" t="s">
        <v>121</v>
      </c>
      <c r="E366" s="126" t="s">
        <v>496</v>
      </c>
      <c r="F366" s="127" t="s">
        <v>497</v>
      </c>
      <c r="G366" s="128" t="s">
        <v>204</v>
      </c>
      <c r="H366" s="129">
        <v>27700.02</v>
      </c>
      <c r="I366" s="130"/>
      <c r="J366" s="131">
        <f>ROUND(I366*H366,2)</f>
        <v>0</v>
      </c>
      <c r="K366" s="132"/>
      <c r="L366" s="30"/>
      <c r="M366" s="133" t="s">
        <v>1</v>
      </c>
      <c r="N366" s="134" t="s">
        <v>32</v>
      </c>
      <c r="P366" s="135">
        <f>O366*H366</f>
        <v>0</v>
      </c>
      <c r="Q366" s="135">
        <v>0</v>
      </c>
      <c r="R366" s="135">
        <f>Q366*H366</f>
        <v>0</v>
      </c>
      <c r="S366" s="135">
        <v>0</v>
      </c>
      <c r="T366" s="136">
        <f>S366*H366</f>
        <v>0</v>
      </c>
      <c r="AR366" s="137" t="s">
        <v>125</v>
      </c>
      <c r="AT366" s="137" t="s">
        <v>121</v>
      </c>
      <c r="AU366" s="137" t="s">
        <v>74</v>
      </c>
      <c r="AY366" s="15" t="s">
        <v>118</v>
      </c>
      <c r="BE366" s="138">
        <f>IF(N366="základní",J366,0)</f>
        <v>0</v>
      </c>
      <c r="BF366" s="138">
        <f>IF(N366="snížená",J366,0)</f>
        <v>0</v>
      </c>
      <c r="BG366" s="138">
        <f>IF(N366="zákl. přenesená",J366,0)</f>
        <v>0</v>
      </c>
      <c r="BH366" s="138">
        <f>IF(N366="sníž. přenesená",J366,0)</f>
        <v>0</v>
      </c>
      <c r="BI366" s="138">
        <f>IF(N366="nulová",J366,0)</f>
        <v>0</v>
      </c>
      <c r="BJ366" s="15" t="s">
        <v>72</v>
      </c>
      <c r="BK366" s="138">
        <f>ROUND(I366*H366,2)</f>
        <v>0</v>
      </c>
      <c r="BL366" s="15" t="s">
        <v>125</v>
      </c>
      <c r="BM366" s="137" t="s">
        <v>498</v>
      </c>
    </row>
    <row r="367" spans="2:65" s="12" customFormat="1" x14ac:dyDescent="0.2">
      <c r="B367" s="139"/>
      <c r="D367" s="140" t="s">
        <v>132</v>
      </c>
      <c r="F367" s="142" t="s">
        <v>499</v>
      </c>
      <c r="H367" s="143">
        <v>27700.02</v>
      </c>
      <c r="I367" s="144"/>
      <c r="L367" s="139"/>
      <c r="M367" s="145"/>
      <c r="T367" s="146"/>
      <c r="AT367" s="141" t="s">
        <v>132</v>
      </c>
      <c r="AU367" s="141" t="s">
        <v>74</v>
      </c>
      <c r="AV367" s="12" t="s">
        <v>74</v>
      </c>
      <c r="AW367" s="12" t="s">
        <v>4</v>
      </c>
      <c r="AX367" s="12" t="s">
        <v>72</v>
      </c>
      <c r="AY367" s="141" t="s">
        <v>118</v>
      </c>
    </row>
    <row r="368" spans="2:65" s="1" customFormat="1" ht="49.15" customHeight="1" x14ac:dyDescent="0.2">
      <c r="B368" s="30"/>
      <c r="C368" s="125" t="s">
        <v>500</v>
      </c>
      <c r="D368" s="125" t="s">
        <v>121</v>
      </c>
      <c r="E368" s="126" t="s">
        <v>501</v>
      </c>
      <c r="F368" s="127" t="s">
        <v>502</v>
      </c>
      <c r="G368" s="128" t="s">
        <v>204</v>
      </c>
      <c r="H368" s="129">
        <v>307.77800000000002</v>
      </c>
      <c r="I368" s="130"/>
      <c r="J368" s="131">
        <f>ROUND(I368*H368,2)</f>
        <v>0</v>
      </c>
      <c r="K368" s="132"/>
      <c r="L368" s="30"/>
      <c r="M368" s="133" t="s">
        <v>1</v>
      </c>
      <c r="N368" s="134" t="s">
        <v>32</v>
      </c>
      <c r="P368" s="135">
        <f>O368*H368</f>
        <v>0</v>
      </c>
      <c r="Q368" s="135">
        <v>0</v>
      </c>
      <c r="R368" s="135">
        <f>Q368*H368</f>
        <v>0</v>
      </c>
      <c r="S368" s="135">
        <v>0</v>
      </c>
      <c r="T368" s="136">
        <f>S368*H368</f>
        <v>0</v>
      </c>
      <c r="AR368" s="137" t="s">
        <v>125</v>
      </c>
      <c r="AT368" s="137" t="s">
        <v>121</v>
      </c>
      <c r="AU368" s="137" t="s">
        <v>74</v>
      </c>
      <c r="AY368" s="15" t="s">
        <v>118</v>
      </c>
      <c r="BE368" s="138">
        <f>IF(N368="základní",J368,0)</f>
        <v>0</v>
      </c>
      <c r="BF368" s="138">
        <f>IF(N368="snížená",J368,0)</f>
        <v>0</v>
      </c>
      <c r="BG368" s="138">
        <f>IF(N368="zákl. přenesená",J368,0)</f>
        <v>0</v>
      </c>
      <c r="BH368" s="138">
        <f>IF(N368="sníž. přenesená",J368,0)</f>
        <v>0</v>
      </c>
      <c r="BI368" s="138">
        <f>IF(N368="nulová",J368,0)</f>
        <v>0</v>
      </c>
      <c r="BJ368" s="15" t="s">
        <v>72</v>
      </c>
      <c r="BK368" s="138">
        <f>ROUND(I368*H368,2)</f>
        <v>0</v>
      </c>
      <c r="BL368" s="15" t="s">
        <v>125</v>
      </c>
      <c r="BM368" s="137" t="s">
        <v>503</v>
      </c>
    </row>
    <row r="369" spans="2:65" s="1" customFormat="1" ht="37.9" customHeight="1" x14ac:dyDescent="0.2">
      <c r="B369" s="30"/>
      <c r="C369" s="125" t="s">
        <v>504</v>
      </c>
      <c r="D369" s="125" t="s">
        <v>121</v>
      </c>
      <c r="E369" s="126" t="s">
        <v>505</v>
      </c>
      <c r="F369" s="127" t="s">
        <v>506</v>
      </c>
      <c r="G369" s="128" t="s">
        <v>507</v>
      </c>
      <c r="H369" s="129">
        <v>21</v>
      </c>
      <c r="I369" s="130"/>
      <c r="J369" s="131">
        <f>ROUND(I369*H369,2)</f>
        <v>0</v>
      </c>
      <c r="K369" s="132"/>
      <c r="L369" s="30"/>
      <c r="M369" s="133" t="s">
        <v>1</v>
      </c>
      <c r="N369" s="134" t="s">
        <v>32</v>
      </c>
      <c r="P369" s="135">
        <f>O369*H369</f>
        <v>0</v>
      </c>
      <c r="Q369" s="135">
        <v>0</v>
      </c>
      <c r="R369" s="135">
        <f>Q369*H369</f>
        <v>0</v>
      </c>
      <c r="S369" s="135">
        <v>0</v>
      </c>
      <c r="T369" s="136">
        <f>S369*H369</f>
        <v>0</v>
      </c>
      <c r="AR369" s="137" t="s">
        <v>508</v>
      </c>
      <c r="AT369" s="137" t="s">
        <v>121</v>
      </c>
      <c r="AU369" s="137" t="s">
        <v>74</v>
      </c>
      <c r="AY369" s="15" t="s">
        <v>118</v>
      </c>
      <c r="BE369" s="138">
        <f>IF(N369="základní",J369,0)</f>
        <v>0</v>
      </c>
      <c r="BF369" s="138">
        <f>IF(N369="snížená",J369,0)</f>
        <v>0</v>
      </c>
      <c r="BG369" s="138">
        <f>IF(N369="zákl. přenesená",J369,0)</f>
        <v>0</v>
      </c>
      <c r="BH369" s="138">
        <f>IF(N369="sníž. přenesená",J369,0)</f>
        <v>0</v>
      </c>
      <c r="BI369" s="138">
        <f>IF(N369="nulová",J369,0)</f>
        <v>0</v>
      </c>
      <c r="BJ369" s="15" t="s">
        <v>72</v>
      </c>
      <c r="BK369" s="138">
        <f>ROUND(I369*H369,2)</f>
        <v>0</v>
      </c>
      <c r="BL369" s="15" t="s">
        <v>508</v>
      </c>
      <c r="BM369" s="137" t="s">
        <v>509</v>
      </c>
    </row>
    <row r="370" spans="2:65" s="1" customFormat="1" ht="37.9" customHeight="1" x14ac:dyDescent="0.2">
      <c r="B370" s="30"/>
      <c r="C370" s="125" t="s">
        <v>510</v>
      </c>
      <c r="D370" s="125" t="s">
        <v>121</v>
      </c>
      <c r="E370" s="126" t="s">
        <v>511</v>
      </c>
      <c r="F370" s="127" t="s">
        <v>512</v>
      </c>
      <c r="G370" s="128" t="s">
        <v>204</v>
      </c>
      <c r="H370" s="129">
        <v>379.21</v>
      </c>
      <c r="I370" s="130"/>
      <c r="J370" s="131">
        <f>ROUND(I370*H370,2)</f>
        <v>0</v>
      </c>
      <c r="K370" s="132"/>
      <c r="L370" s="30"/>
      <c r="M370" s="133" t="s">
        <v>1</v>
      </c>
      <c r="N370" s="134" t="s">
        <v>32</v>
      </c>
      <c r="P370" s="135">
        <f>O370*H370</f>
        <v>0</v>
      </c>
      <c r="Q370" s="135">
        <v>1.2999999999999999E-4</v>
      </c>
      <c r="R370" s="135">
        <f>Q370*H370</f>
        <v>4.9297299999999995E-2</v>
      </c>
      <c r="S370" s="135">
        <v>0</v>
      </c>
      <c r="T370" s="136">
        <f>S370*H370</f>
        <v>0</v>
      </c>
      <c r="AR370" s="137" t="s">
        <v>125</v>
      </c>
      <c r="AT370" s="137" t="s">
        <v>121</v>
      </c>
      <c r="AU370" s="137" t="s">
        <v>74</v>
      </c>
      <c r="AY370" s="15" t="s">
        <v>118</v>
      </c>
      <c r="BE370" s="138">
        <f>IF(N370="základní",J370,0)</f>
        <v>0</v>
      </c>
      <c r="BF370" s="138">
        <f>IF(N370="snížená",J370,0)</f>
        <v>0</v>
      </c>
      <c r="BG370" s="138">
        <f>IF(N370="zákl. přenesená",J370,0)</f>
        <v>0</v>
      </c>
      <c r="BH370" s="138">
        <f>IF(N370="sníž. přenesená",J370,0)</f>
        <v>0</v>
      </c>
      <c r="BI370" s="138">
        <f>IF(N370="nulová",J370,0)</f>
        <v>0</v>
      </c>
      <c r="BJ370" s="15" t="s">
        <v>72</v>
      </c>
      <c r="BK370" s="138">
        <f>ROUND(I370*H370,2)</f>
        <v>0</v>
      </c>
      <c r="BL370" s="15" t="s">
        <v>125</v>
      </c>
      <c r="BM370" s="137" t="s">
        <v>513</v>
      </c>
    </row>
    <row r="371" spans="2:65" s="12" customFormat="1" x14ac:dyDescent="0.2">
      <c r="B371" s="139"/>
      <c r="D371" s="140" t="s">
        <v>132</v>
      </c>
      <c r="E371" s="141" t="s">
        <v>1</v>
      </c>
      <c r="F371" s="142" t="s">
        <v>483</v>
      </c>
      <c r="H371" s="143">
        <v>174.08</v>
      </c>
      <c r="I371" s="144"/>
      <c r="L371" s="139"/>
      <c r="M371" s="145"/>
      <c r="T371" s="146"/>
      <c r="AT371" s="141" t="s">
        <v>132</v>
      </c>
      <c r="AU371" s="141" t="s">
        <v>74</v>
      </c>
      <c r="AV371" s="12" t="s">
        <v>74</v>
      </c>
      <c r="AW371" s="12" t="s">
        <v>134</v>
      </c>
      <c r="AX371" s="12" t="s">
        <v>67</v>
      </c>
      <c r="AY371" s="141" t="s">
        <v>118</v>
      </c>
    </row>
    <row r="372" spans="2:65" s="12" customFormat="1" x14ac:dyDescent="0.2">
      <c r="B372" s="139"/>
      <c r="D372" s="140" t="s">
        <v>132</v>
      </c>
      <c r="E372" s="141" t="s">
        <v>1</v>
      </c>
      <c r="F372" s="142" t="s">
        <v>384</v>
      </c>
      <c r="H372" s="143">
        <v>205.13</v>
      </c>
      <c r="I372" s="144"/>
      <c r="L372" s="139"/>
      <c r="M372" s="145"/>
      <c r="T372" s="146"/>
      <c r="AT372" s="141" t="s">
        <v>132</v>
      </c>
      <c r="AU372" s="141" t="s">
        <v>74</v>
      </c>
      <c r="AV372" s="12" t="s">
        <v>74</v>
      </c>
      <c r="AW372" s="12" t="s">
        <v>134</v>
      </c>
      <c r="AX372" s="12" t="s">
        <v>67</v>
      </c>
      <c r="AY372" s="141" t="s">
        <v>118</v>
      </c>
    </row>
    <row r="373" spans="2:65" s="13" customFormat="1" x14ac:dyDescent="0.2">
      <c r="B373" s="147"/>
      <c r="D373" s="140" t="s">
        <v>132</v>
      </c>
      <c r="E373" s="148" t="s">
        <v>1</v>
      </c>
      <c r="F373" s="149" t="s">
        <v>149</v>
      </c>
      <c r="H373" s="150">
        <v>379.21000000000004</v>
      </c>
      <c r="I373" s="151"/>
      <c r="L373" s="147"/>
      <c r="M373" s="152"/>
      <c r="T373" s="153"/>
      <c r="AT373" s="148" t="s">
        <v>132</v>
      </c>
      <c r="AU373" s="148" t="s">
        <v>74</v>
      </c>
      <c r="AV373" s="13" t="s">
        <v>125</v>
      </c>
      <c r="AW373" s="13" t="s">
        <v>134</v>
      </c>
      <c r="AX373" s="13" t="s">
        <v>72</v>
      </c>
      <c r="AY373" s="148" t="s">
        <v>118</v>
      </c>
    </row>
    <row r="374" spans="2:65" s="1" customFormat="1" ht="55.5" customHeight="1" x14ac:dyDescent="0.2">
      <c r="B374" s="30"/>
      <c r="C374" s="125" t="s">
        <v>514</v>
      </c>
      <c r="D374" s="125" t="s">
        <v>121</v>
      </c>
      <c r="E374" s="126" t="s">
        <v>515</v>
      </c>
      <c r="F374" s="127" t="s">
        <v>516</v>
      </c>
      <c r="G374" s="128" t="s">
        <v>204</v>
      </c>
      <c r="H374" s="129">
        <v>379.21</v>
      </c>
      <c r="I374" s="130"/>
      <c r="J374" s="131">
        <f>ROUND(I374*H374,2)</f>
        <v>0</v>
      </c>
      <c r="K374" s="132"/>
      <c r="L374" s="30"/>
      <c r="M374" s="133" t="s">
        <v>1</v>
      </c>
      <c r="N374" s="134" t="s">
        <v>32</v>
      </c>
      <c r="P374" s="135">
        <f>O374*H374</f>
        <v>0</v>
      </c>
      <c r="Q374" s="135">
        <v>3.3000000000000003E-5</v>
      </c>
      <c r="R374" s="135">
        <f>Q374*H374</f>
        <v>1.2513929999999999E-2</v>
      </c>
      <c r="S374" s="135">
        <v>0</v>
      </c>
      <c r="T374" s="136">
        <f>S374*H374</f>
        <v>0</v>
      </c>
      <c r="AR374" s="137" t="s">
        <v>125</v>
      </c>
      <c r="AT374" s="137" t="s">
        <v>121</v>
      </c>
      <c r="AU374" s="137" t="s">
        <v>74</v>
      </c>
      <c r="AY374" s="15" t="s">
        <v>118</v>
      </c>
      <c r="BE374" s="138">
        <f>IF(N374="základní",J374,0)</f>
        <v>0</v>
      </c>
      <c r="BF374" s="138">
        <f>IF(N374="snížená",J374,0)</f>
        <v>0</v>
      </c>
      <c r="BG374" s="138">
        <f>IF(N374="zákl. přenesená",J374,0)</f>
        <v>0</v>
      </c>
      <c r="BH374" s="138">
        <f>IF(N374="sníž. přenesená",J374,0)</f>
        <v>0</v>
      </c>
      <c r="BI374" s="138">
        <f>IF(N374="nulová",J374,0)</f>
        <v>0</v>
      </c>
      <c r="BJ374" s="15" t="s">
        <v>72</v>
      </c>
      <c r="BK374" s="138">
        <f>ROUND(I374*H374,2)</f>
        <v>0</v>
      </c>
      <c r="BL374" s="15" t="s">
        <v>125</v>
      </c>
      <c r="BM374" s="137" t="s">
        <v>517</v>
      </c>
    </row>
    <row r="375" spans="2:65" s="12" customFormat="1" x14ac:dyDescent="0.2">
      <c r="B375" s="139"/>
      <c r="D375" s="140" t="s">
        <v>132</v>
      </c>
      <c r="E375" s="141" t="s">
        <v>1</v>
      </c>
      <c r="F375" s="142" t="s">
        <v>483</v>
      </c>
      <c r="H375" s="143">
        <v>174.08</v>
      </c>
      <c r="I375" s="144"/>
      <c r="L375" s="139"/>
      <c r="M375" s="145"/>
      <c r="T375" s="146"/>
      <c r="AT375" s="141" t="s">
        <v>132</v>
      </c>
      <c r="AU375" s="141" t="s">
        <v>74</v>
      </c>
      <c r="AV375" s="12" t="s">
        <v>74</v>
      </c>
      <c r="AW375" s="12" t="s">
        <v>134</v>
      </c>
      <c r="AX375" s="12" t="s">
        <v>67</v>
      </c>
      <c r="AY375" s="141" t="s">
        <v>118</v>
      </c>
    </row>
    <row r="376" spans="2:65" s="12" customFormat="1" x14ac:dyDescent="0.2">
      <c r="B376" s="139"/>
      <c r="D376" s="140" t="s">
        <v>132</v>
      </c>
      <c r="E376" s="141" t="s">
        <v>1</v>
      </c>
      <c r="F376" s="142" t="s">
        <v>384</v>
      </c>
      <c r="H376" s="143">
        <v>205.13</v>
      </c>
      <c r="I376" s="144"/>
      <c r="L376" s="139"/>
      <c r="M376" s="145"/>
      <c r="T376" s="146"/>
      <c r="AT376" s="141" t="s">
        <v>132</v>
      </c>
      <c r="AU376" s="141" t="s">
        <v>74</v>
      </c>
      <c r="AV376" s="12" t="s">
        <v>74</v>
      </c>
      <c r="AW376" s="12" t="s">
        <v>134</v>
      </c>
      <c r="AX376" s="12" t="s">
        <v>67</v>
      </c>
      <c r="AY376" s="141" t="s">
        <v>118</v>
      </c>
    </row>
    <row r="377" spans="2:65" s="13" customFormat="1" x14ac:dyDescent="0.2">
      <c r="B377" s="147"/>
      <c r="D377" s="140" t="s">
        <v>132</v>
      </c>
      <c r="E377" s="148" t="s">
        <v>1</v>
      </c>
      <c r="F377" s="149" t="s">
        <v>149</v>
      </c>
      <c r="H377" s="150">
        <v>379.21000000000004</v>
      </c>
      <c r="I377" s="151"/>
      <c r="L377" s="147"/>
      <c r="M377" s="152"/>
      <c r="T377" s="153"/>
      <c r="AT377" s="148" t="s">
        <v>132</v>
      </c>
      <c r="AU377" s="148" t="s">
        <v>74</v>
      </c>
      <c r="AV377" s="13" t="s">
        <v>125</v>
      </c>
      <c r="AW377" s="13" t="s">
        <v>134</v>
      </c>
      <c r="AX377" s="13" t="s">
        <v>72</v>
      </c>
      <c r="AY377" s="148" t="s">
        <v>118</v>
      </c>
    </row>
    <row r="378" spans="2:65" s="1" customFormat="1" ht="44.25" customHeight="1" x14ac:dyDescent="0.2">
      <c r="B378" s="30"/>
      <c r="C378" s="125" t="s">
        <v>518</v>
      </c>
      <c r="D378" s="125" t="s">
        <v>121</v>
      </c>
      <c r="E378" s="126" t="s">
        <v>519</v>
      </c>
      <c r="F378" s="127" t="s">
        <v>520</v>
      </c>
      <c r="G378" s="128" t="s">
        <v>204</v>
      </c>
      <c r="H378" s="129">
        <v>89.25</v>
      </c>
      <c r="I378" s="130"/>
      <c r="J378" s="131">
        <f>ROUND(I378*H378,2)</f>
        <v>0</v>
      </c>
      <c r="K378" s="132"/>
      <c r="L378" s="30"/>
      <c r="M378" s="133" t="s">
        <v>1</v>
      </c>
      <c r="N378" s="134" t="s">
        <v>32</v>
      </c>
      <c r="P378" s="135">
        <f>O378*H378</f>
        <v>0</v>
      </c>
      <c r="Q378" s="135">
        <v>0</v>
      </c>
      <c r="R378" s="135">
        <f>Q378*H378</f>
        <v>0</v>
      </c>
      <c r="S378" s="135">
        <v>0.26100000000000001</v>
      </c>
      <c r="T378" s="136">
        <f>S378*H378</f>
        <v>23.294250000000002</v>
      </c>
      <c r="AR378" s="137" t="s">
        <v>125</v>
      </c>
      <c r="AT378" s="137" t="s">
        <v>121</v>
      </c>
      <c r="AU378" s="137" t="s">
        <v>74</v>
      </c>
      <c r="AY378" s="15" t="s">
        <v>118</v>
      </c>
      <c r="BE378" s="138">
        <f>IF(N378="základní",J378,0)</f>
        <v>0</v>
      </c>
      <c r="BF378" s="138">
        <f>IF(N378="snížená",J378,0)</f>
        <v>0</v>
      </c>
      <c r="BG378" s="138">
        <f>IF(N378="zákl. přenesená",J378,0)</f>
        <v>0</v>
      </c>
      <c r="BH378" s="138">
        <f>IF(N378="sníž. přenesená",J378,0)</f>
        <v>0</v>
      </c>
      <c r="BI378" s="138">
        <f>IF(N378="nulová",J378,0)</f>
        <v>0</v>
      </c>
      <c r="BJ378" s="15" t="s">
        <v>72</v>
      </c>
      <c r="BK378" s="138">
        <f>ROUND(I378*H378,2)</f>
        <v>0</v>
      </c>
      <c r="BL378" s="15" t="s">
        <v>125</v>
      </c>
      <c r="BM378" s="137" t="s">
        <v>521</v>
      </c>
    </row>
    <row r="379" spans="2:65" s="12" customFormat="1" x14ac:dyDescent="0.2">
      <c r="B379" s="139"/>
      <c r="D379" s="140" t="s">
        <v>132</v>
      </c>
      <c r="E379" s="141" t="s">
        <v>1</v>
      </c>
      <c r="F379" s="142" t="s">
        <v>522</v>
      </c>
      <c r="H379" s="143">
        <v>89.25</v>
      </c>
      <c r="I379" s="144"/>
      <c r="L379" s="139"/>
      <c r="M379" s="145"/>
      <c r="T379" s="146"/>
      <c r="AT379" s="141" t="s">
        <v>132</v>
      </c>
      <c r="AU379" s="141" t="s">
        <v>74</v>
      </c>
      <c r="AV379" s="12" t="s">
        <v>74</v>
      </c>
      <c r="AW379" s="12" t="s">
        <v>134</v>
      </c>
      <c r="AX379" s="12" t="s">
        <v>72</v>
      </c>
      <c r="AY379" s="141" t="s">
        <v>118</v>
      </c>
    </row>
    <row r="380" spans="2:65" s="1" customFormat="1" ht="33" customHeight="1" x14ac:dyDescent="0.2">
      <c r="B380" s="30"/>
      <c r="C380" s="125" t="s">
        <v>523</v>
      </c>
      <c r="D380" s="125" t="s">
        <v>121</v>
      </c>
      <c r="E380" s="126" t="s">
        <v>524</v>
      </c>
      <c r="F380" s="127" t="s">
        <v>525</v>
      </c>
      <c r="G380" s="128" t="s">
        <v>204</v>
      </c>
      <c r="H380" s="129">
        <v>205.13</v>
      </c>
      <c r="I380" s="130"/>
      <c r="J380" s="131">
        <f>ROUND(I380*H380,2)</f>
        <v>0</v>
      </c>
      <c r="K380" s="132"/>
      <c r="L380" s="30"/>
      <c r="M380" s="133" t="s">
        <v>1</v>
      </c>
      <c r="N380" s="134" t="s">
        <v>32</v>
      </c>
      <c r="P380" s="135">
        <f>O380*H380</f>
        <v>0</v>
      </c>
      <c r="Q380" s="135">
        <v>0</v>
      </c>
      <c r="R380" s="135">
        <f>Q380*H380</f>
        <v>0</v>
      </c>
      <c r="S380" s="135">
        <v>0.27900000000000003</v>
      </c>
      <c r="T380" s="136">
        <f>S380*H380</f>
        <v>57.231270000000002</v>
      </c>
      <c r="AR380" s="137" t="s">
        <v>125</v>
      </c>
      <c r="AT380" s="137" t="s">
        <v>121</v>
      </c>
      <c r="AU380" s="137" t="s">
        <v>74</v>
      </c>
      <c r="AY380" s="15" t="s">
        <v>118</v>
      </c>
      <c r="BE380" s="138">
        <f>IF(N380="základní",J380,0)</f>
        <v>0</v>
      </c>
      <c r="BF380" s="138">
        <f>IF(N380="snížená",J380,0)</f>
        <v>0</v>
      </c>
      <c r="BG380" s="138">
        <f>IF(N380="zákl. přenesená",J380,0)</f>
        <v>0</v>
      </c>
      <c r="BH380" s="138">
        <f>IF(N380="sníž. přenesená",J380,0)</f>
        <v>0</v>
      </c>
      <c r="BI380" s="138">
        <f>IF(N380="nulová",J380,0)</f>
        <v>0</v>
      </c>
      <c r="BJ380" s="15" t="s">
        <v>72</v>
      </c>
      <c r="BK380" s="138">
        <f>ROUND(I380*H380,2)</f>
        <v>0</v>
      </c>
      <c r="BL380" s="15" t="s">
        <v>125</v>
      </c>
      <c r="BM380" s="137" t="s">
        <v>526</v>
      </c>
    </row>
    <row r="381" spans="2:65" s="12" customFormat="1" x14ac:dyDescent="0.2">
      <c r="B381" s="139"/>
      <c r="D381" s="140" t="s">
        <v>132</v>
      </c>
      <c r="E381" s="141" t="s">
        <v>1</v>
      </c>
      <c r="F381" s="142" t="s">
        <v>527</v>
      </c>
      <c r="H381" s="143">
        <v>205.13</v>
      </c>
      <c r="I381" s="144"/>
      <c r="L381" s="139"/>
      <c r="M381" s="145"/>
      <c r="T381" s="146"/>
      <c r="AT381" s="141" t="s">
        <v>132</v>
      </c>
      <c r="AU381" s="141" t="s">
        <v>74</v>
      </c>
      <c r="AV381" s="12" t="s">
        <v>74</v>
      </c>
      <c r="AW381" s="12" t="s">
        <v>134</v>
      </c>
      <c r="AX381" s="12" t="s">
        <v>72</v>
      </c>
      <c r="AY381" s="141" t="s">
        <v>118</v>
      </c>
    </row>
    <row r="382" spans="2:65" s="1" customFormat="1" ht="24.2" customHeight="1" x14ac:dyDescent="0.2">
      <c r="B382" s="30"/>
      <c r="C382" s="125" t="s">
        <v>528</v>
      </c>
      <c r="D382" s="125" t="s">
        <v>121</v>
      </c>
      <c r="E382" s="126" t="s">
        <v>529</v>
      </c>
      <c r="F382" s="127" t="s">
        <v>530</v>
      </c>
      <c r="G382" s="128" t="s">
        <v>130</v>
      </c>
      <c r="H382" s="129">
        <v>62.481000000000002</v>
      </c>
      <c r="I382" s="130"/>
      <c r="J382" s="131">
        <f>ROUND(I382*H382,2)</f>
        <v>0</v>
      </c>
      <c r="K382" s="132"/>
      <c r="L382" s="30"/>
      <c r="M382" s="133" t="s">
        <v>1</v>
      </c>
      <c r="N382" s="134" t="s">
        <v>32</v>
      </c>
      <c r="P382" s="135">
        <f>O382*H382</f>
        <v>0</v>
      </c>
      <c r="Q382" s="135">
        <v>0</v>
      </c>
      <c r="R382" s="135">
        <f>Q382*H382</f>
        <v>0</v>
      </c>
      <c r="S382" s="135">
        <v>2.2000000000000002</v>
      </c>
      <c r="T382" s="136">
        <f>S382*H382</f>
        <v>137.45820000000001</v>
      </c>
      <c r="AR382" s="137" t="s">
        <v>125</v>
      </c>
      <c r="AT382" s="137" t="s">
        <v>121</v>
      </c>
      <c r="AU382" s="137" t="s">
        <v>74</v>
      </c>
      <c r="AY382" s="15" t="s">
        <v>118</v>
      </c>
      <c r="BE382" s="138">
        <f>IF(N382="základní",J382,0)</f>
        <v>0</v>
      </c>
      <c r="BF382" s="138">
        <f>IF(N382="snížená",J382,0)</f>
        <v>0</v>
      </c>
      <c r="BG382" s="138">
        <f>IF(N382="zákl. přenesená",J382,0)</f>
        <v>0</v>
      </c>
      <c r="BH382" s="138">
        <f>IF(N382="sníž. přenesená",J382,0)</f>
        <v>0</v>
      </c>
      <c r="BI382" s="138">
        <f>IF(N382="nulová",J382,0)</f>
        <v>0</v>
      </c>
      <c r="BJ382" s="15" t="s">
        <v>72</v>
      </c>
      <c r="BK382" s="138">
        <f>ROUND(I382*H382,2)</f>
        <v>0</v>
      </c>
      <c r="BL382" s="15" t="s">
        <v>125</v>
      </c>
      <c r="BM382" s="137" t="s">
        <v>531</v>
      </c>
    </row>
    <row r="383" spans="2:65" s="12" customFormat="1" ht="22.5" x14ac:dyDescent="0.2">
      <c r="B383" s="139"/>
      <c r="D383" s="140" t="s">
        <v>132</v>
      </c>
      <c r="E383" s="141" t="s">
        <v>1</v>
      </c>
      <c r="F383" s="142" t="s">
        <v>532</v>
      </c>
      <c r="H383" s="143">
        <v>52.224000000000004</v>
      </c>
      <c r="I383" s="144"/>
      <c r="L383" s="139"/>
      <c r="M383" s="145"/>
      <c r="T383" s="146"/>
      <c r="AT383" s="141" t="s">
        <v>132</v>
      </c>
      <c r="AU383" s="141" t="s">
        <v>74</v>
      </c>
      <c r="AV383" s="12" t="s">
        <v>74</v>
      </c>
      <c r="AW383" s="12" t="s">
        <v>134</v>
      </c>
      <c r="AX383" s="12" t="s">
        <v>67</v>
      </c>
      <c r="AY383" s="141" t="s">
        <v>118</v>
      </c>
    </row>
    <row r="384" spans="2:65" s="12" customFormat="1" x14ac:dyDescent="0.2">
      <c r="B384" s="139"/>
      <c r="D384" s="140" t="s">
        <v>132</v>
      </c>
      <c r="E384" s="141" t="s">
        <v>1</v>
      </c>
      <c r="F384" s="142" t="s">
        <v>533</v>
      </c>
      <c r="H384" s="143">
        <v>10.256500000000001</v>
      </c>
      <c r="I384" s="144"/>
      <c r="L384" s="139"/>
      <c r="M384" s="145"/>
      <c r="T384" s="146"/>
      <c r="AT384" s="141" t="s">
        <v>132</v>
      </c>
      <c r="AU384" s="141" t="s">
        <v>74</v>
      </c>
      <c r="AV384" s="12" t="s">
        <v>74</v>
      </c>
      <c r="AW384" s="12" t="s">
        <v>134</v>
      </c>
      <c r="AX384" s="12" t="s">
        <v>67</v>
      </c>
      <c r="AY384" s="141" t="s">
        <v>118</v>
      </c>
    </row>
    <row r="385" spans="2:65" s="13" customFormat="1" x14ac:dyDescent="0.2">
      <c r="B385" s="147"/>
      <c r="D385" s="140" t="s">
        <v>132</v>
      </c>
      <c r="E385" s="148" t="s">
        <v>1</v>
      </c>
      <c r="F385" s="149" t="s">
        <v>149</v>
      </c>
      <c r="H385" s="150">
        <v>62.480500000000006</v>
      </c>
      <c r="I385" s="151"/>
      <c r="L385" s="147"/>
      <c r="M385" s="152"/>
      <c r="T385" s="153"/>
      <c r="AT385" s="148" t="s">
        <v>132</v>
      </c>
      <c r="AU385" s="148" t="s">
        <v>74</v>
      </c>
      <c r="AV385" s="13" t="s">
        <v>125</v>
      </c>
      <c r="AW385" s="13" t="s">
        <v>134</v>
      </c>
      <c r="AX385" s="13" t="s">
        <v>72</v>
      </c>
      <c r="AY385" s="148" t="s">
        <v>118</v>
      </c>
    </row>
    <row r="386" spans="2:65" s="1" customFormat="1" ht="33" customHeight="1" x14ac:dyDescent="0.2">
      <c r="B386" s="30"/>
      <c r="C386" s="125" t="s">
        <v>534</v>
      </c>
      <c r="D386" s="125" t="s">
        <v>121</v>
      </c>
      <c r="E386" s="126" t="s">
        <v>535</v>
      </c>
      <c r="F386" s="127" t="s">
        <v>536</v>
      </c>
      <c r="G386" s="128" t="s">
        <v>130</v>
      </c>
      <c r="H386" s="129">
        <v>7.5510000000000002</v>
      </c>
      <c r="I386" s="130"/>
      <c r="J386" s="131">
        <f>ROUND(I386*H386,2)</f>
        <v>0</v>
      </c>
      <c r="K386" s="132"/>
      <c r="L386" s="30"/>
      <c r="M386" s="133" t="s">
        <v>1</v>
      </c>
      <c r="N386" s="134" t="s">
        <v>32</v>
      </c>
      <c r="P386" s="135">
        <f>O386*H386</f>
        <v>0</v>
      </c>
      <c r="Q386" s="135">
        <v>0</v>
      </c>
      <c r="R386" s="135">
        <f>Q386*H386</f>
        <v>0</v>
      </c>
      <c r="S386" s="135">
        <v>1.4</v>
      </c>
      <c r="T386" s="136">
        <f>S386*H386</f>
        <v>10.571399999999999</v>
      </c>
      <c r="AR386" s="137" t="s">
        <v>125</v>
      </c>
      <c r="AT386" s="137" t="s">
        <v>121</v>
      </c>
      <c r="AU386" s="137" t="s">
        <v>74</v>
      </c>
      <c r="AY386" s="15" t="s">
        <v>118</v>
      </c>
      <c r="BE386" s="138">
        <f>IF(N386="základní",J386,0)</f>
        <v>0</v>
      </c>
      <c r="BF386" s="138">
        <f>IF(N386="snížená",J386,0)</f>
        <v>0</v>
      </c>
      <c r="BG386" s="138">
        <f>IF(N386="zákl. přenesená",J386,0)</f>
        <v>0</v>
      </c>
      <c r="BH386" s="138">
        <f>IF(N386="sníž. přenesená",J386,0)</f>
        <v>0</v>
      </c>
      <c r="BI386" s="138">
        <f>IF(N386="nulová",J386,0)</f>
        <v>0</v>
      </c>
      <c r="BJ386" s="15" t="s">
        <v>72</v>
      </c>
      <c r="BK386" s="138">
        <f>ROUND(I386*H386,2)</f>
        <v>0</v>
      </c>
      <c r="BL386" s="15" t="s">
        <v>125</v>
      </c>
      <c r="BM386" s="137" t="s">
        <v>537</v>
      </c>
    </row>
    <row r="387" spans="2:65" s="12" customFormat="1" x14ac:dyDescent="0.2">
      <c r="B387" s="139"/>
      <c r="D387" s="140" t="s">
        <v>132</v>
      </c>
      <c r="E387" s="141" t="s">
        <v>1</v>
      </c>
      <c r="F387" s="142" t="s">
        <v>538</v>
      </c>
      <c r="H387" s="143">
        <v>7.5504999999999995</v>
      </c>
      <c r="I387" s="144"/>
      <c r="L387" s="139"/>
      <c r="M387" s="145"/>
      <c r="T387" s="146"/>
      <c r="AT387" s="141" t="s">
        <v>132</v>
      </c>
      <c r="AU387" s="141" t="s">
        <v>74</v>
      </c>
      <c r="AV387" s="12" t="s">
        <v>74</v>
      </c>
      <c r="AW387" s="12" t="s">
        <v>134</v>
      </c>
      <c r="AX387" s="12" t="s">
        <v>72</v>
      </c>
      <c r="AY387" s="141" t="s">
        <v>118</v>
      </c>
    </row>
    <row r="388" spans="2:65" s="1" customFormat="1" ht="33" customHeight="1" x14ac:dyDescent="0.2">
      <c r="B388" s="30"/>
      <c r="C388" s="125" t="s">
        <v>539</v>
      </c>
      <c r="D388" s="125" t="s">
        <v>121</v>
      </c>
      <c r="E388" s="126" t="s">
        <v>540</v>
      </c>
      <c r="F388" s="127" t="s">
        <v>541</v>
      </c>
      <c r="G388" s="128" t="s">
        <v>130</v>
      </c>
      <c r="H388" s="129">
        <v>8.1180000000000003</v>
      </c>
      <c r="I388" s="130"/>
      <c r="J388" s="131">
        <f>ROUND(I388*H388,2)</f>
        <v>0</v>
      </c>
      <c r="K388" s="132"/>
      <c r="L388" s="30"/>
      <c r="M388" s="133" t="s">
        <v>1</v>
      </c>
      <c r="N388" s="134" t="s">
        <v>32</v>
      </c>
      <c r="P388" s="135">
        <f>O388*H388</f>
        <v>0</v>
      </c>
      <c r="Q388" s="135">
        <v>0</v>
      </c>
      <c r="R388" s="135">
        <f>Q388*H388</f>
        <v>0</v>
      </c>
      <c r="S388" s="135">
        <v>1.4</v>
      </c>
      <c r="T388" s="136">
        <f>S388*H388</f>
        <v>11.3652</v>
      </c>
      <c r="AR388" s="137" t="s">
        <v>125</v>
      </c>
      <c r="AT388" s="137" t="s">
        <v>121</v>
      </c>
      <c r="AU388" s="137" t="s">
        <v>74</v>
      </c>
      <c r="AY388" s="15" t="s">
        <v>118</v>
      </c>
      <c r="BE388" s="138">
        <f>IF(N388="základní",J388,0)</f>
        <v>0</v>
      </c>
      <c r="BF388" s="138">
        <f>IF(N388="snížená",J388,0)</f>
        <v>0</v>
      </c>
      <c r="BG388" s="138">
        <f>IF(N388="zákl. přenesená",J388,0)</f>
        <v>0</v>
      </c>
      <c r="BH388" s="138">
        <f>IF(N388="sníž. přenesená",J388,0)</f>
        <v>0</v>
      </c>
      <c r="BI388" s="138">
        <f>IF(N388="nulová",J388,0)</f>
        <v>0</v>
      </c>
      <c r="BJ388" s="15" t="s">
        <v>72</v>
      </c>
      <c r="BK388" s="138">
        <f>ROUND(I388*H388,2)</f>
        <v>0</v>
      </c>
      <c r="BL388" s="15" t="s">
        <v>125</v>
      </c>
      <c r="BM388" s="137" t="s">
        <v>542</v>
      </c>
    </row>
    <row r="389" spans="2:65" s="12" customFormat="1" x14ac:dyDescent="0.2">
      <c r="B389" s="139"/>
      <c r="D389" s="140" t="s">
        <v>132</v>
      </c>
      <c r="E389" s="141" t="s">
        <v>1</v>
      </c>
      <c r="F389" s="142" t="s">
        <v>543</v>
      </c>
      <c r="H389" s="143">
        <v>8.1179999999999986</v>
      </c>
      <c r="I389" s="144"/>
      <c r="L389" s="139"/>
      <c r="M389" s="145"/>
      <c r="T389" s="146"/>
      <c r="AT389" s="141" t="s">
        <v>132</v>
      </c>
      <c r="AU389" s="141" t="s">
        <v>74</v>
      </c>
      <c r="AV389" s="12" t="s">
        <v>74</v>
      </c>
      <c r="AW389" s="12" t="s">
        <v>134</v>
      </c>
      <c r="AX389" s="12" t="s">
        <v>72</v>
      </c>
      <c r="AY389" s="141" t="s">
        <v>118</v>
      </c>
    </row>
    <row r="390" spans="2:65" s="1" customFormat="1" ht="44.25" customHeight="1" x14ac:dyDescent="0.2">
      <c r="B390" s="30"/>
      <c r="C390" s="125" t="s">
        <v>544</v>
      </c>
      <c r="D390" s="125" t="s">
        <v>121</v>
      </c>
      <c r="E390" s="126" t="s">
        <v>545</v>
      </c>
      <c r="F390" s="127" t="s">
        <v>546</v>
      </c>
      <c r="G390" s="128" t="s">
        <v>204</v>
      </c>
      <c r="H390" s="129">
        <v>4.5599999999999996</v>
      </c>
      <c r="I390" s="130"/>
      <c r="J390" s="131">
        <f>ROUND(I390*H390,2)</f>
        <v>0</v>
      </c>
      <c r="K390" s="132"/>
      <c r="L390" s="30"/>
      <c r="M390" s="133" t="s">
        <v>1</v>
      </c>
      <c r="N390" s="134" t="s">
        <v>32</v>
      </c>
      <c r="P390" s="135">
        <f>O390*H390</f>
        <v>0</v>
      </c>
      <c r="Q390" s="135">
        <v>0</v>
      </c>
      <c r="R390" s="135">
        <f>Q390*H390</f>
        <v>0</v>
      </c>
      <c r="S390" s="135">
        <v>4.8000000000000001E-2</v>
      </c>
      <c r="T390" s="136">
        <f>S390*H390</f>
        <v>0.21887999999999999</v>
      </c>
      <c r="AR390" s="137" t="s">
        <v>125</v>
      </c>
      <c r="AT390" s="137" t="s">
        <v>121</v>
      </c>
      <c r="AU390" s="137" t="s">
        <v>74</v>
      </c>
      <c r="AY390" s="15" t="s">
        <v>118</v>
      </c>
      <c r="BE390" s="138">
        <f>IF(N390="základní",J390,0)</f>
        <v>0</v>
      </c>
      <c r="BF390" s="138">
        <f>IF(N390="snížená",J390,0)</f>
        <v>0</v>
      </c>
      <c r="BG390" s="138">
        <f>IF(N390="zákl. přenesená",J390,0)</f>
        <v>0</v>
      </c>
      <c r="BH390" s="138">
        <f>IF(N390="sníž. přenesená",J390,0)</f>
        <v>0</v>
      </c>
      <c r="BI390" s="138">
        <f>IF(N390="nulová",J390,0)</f>
        <v>0</v>
      </c>
      <c r="BJ390" s="15" t="s">
        <v>72</v>
      </c>
      <c r="BK390" s="138">
        <f>ROUND(I390*H390,2)</f>
        <v>0</v>
      </c>
      <c r="BL390" s="15" t="s">
        <v>125</v>
      </c>
      <c r="BM390" s="137" t="s">
        <v>547</v>
      </c>
    </row>
    <row r="391" spans="2:65" s="12" customFormat="1" x14ac:dyDescent="0.2">
      <c r="B391" s="139"/>
      <c r="D391" s="140" t="s">
        <v>132</v>
      </c>
      <c r="E391" s="141" t="s">
        <v>1</v>
      </c>
      <c r="F391" s="142" t="s">
        <v>548</v>
      </c>
      <c r="H391" s="143">
        <v>1.68</v>
      </c>
      <c r="I391" s="144"/>
      <c r="L391" s="139"/>
      <c r="M391" s="145"/>
      <c r="T391" s="146"/>
      <c r="AT391" s="141" t="s">
        <v>132</v>
      </c>
      <c r="AU391" s="141" t="s">
        <v>74</v>
      </c>
      <c r="AV391" s="12" t="s">
        <v>74</v>
      </c>
      <c r="AW391" s="12" t="s">
        <v>134</v>
      </c>
      <c r="AX391" s="12" t="s">
        <v>67</v>
      </c>
      <c r="AY391" s="141" t="s">
        <v>118</v>
      </c>
    </row>
    <row r="392" spans="2:65" s="12" customFormat="1" x14ac:dyDescent="0.2">
      <c r="B392" s="139"/>
      <c r="D392" s="140" t="s">
        <v>132</v>
      </c>
      <c r="E392" s="141" t="s">
        <v>1</v>
      </c>
      <c r="F392" s="142" t="s">
        <v>549</v>
      </c>
      <c r="H392" s="143">
        <v>2.88</v>
      </c>
      <c r="I392" s="144"/>
      <c r="L392" s="139"/>
      <c r="M392" s="145"/>
      <c r="T392" s="146"/>
      <c r="AT392" s="141" t="s">
        <v>132</v>
      </c>
      <c r="AU392" s="141" t="s">
        <v>74</v>
      </c>
      <c r="AV392" s="12" t="s">
        <v>74</v>
      </c>
      <c r="AW392" s="12" t="s">
        <v>134</v>
      </c>
      <c r="AX392" s="12" t="s">
        <v>67</v>
      </c>
      <c r="AY392" s="141" t="s">
        <v>118</v>
      </c>
    </row>
    <row r="393" spans="2:65" s="13" customFormat="1" x14ac:dyDescent="0.2">
      <c r="B393" s="147"/>
      <c r="D393" s="140" t="s">
        <v>132</v>
      </c>
      <c r="E393" s="148" t="s">
        <v>1</v>
      </c>
      <c r="F393" s="149" t="s">
        <v>149</v>
      </c>
      <c r="H393" s="150">
        <v>4.5599999999999996</v>
      </c>
      <c r="I393" s="151"/>
      <c r="L393" s="147"/>
      <c r="M393" s="152"/>
      <c r="T393" s="153"/>
      <c r="AT393" s="148" t="s">
        <v>132</v>
      </c>
      <c r="AU393" s="148" t="s">
        <v>74</v>
      </c>
      <c r="AV393" s="13" t="s">
        <v>125</v>
      </c>
      <c r="AW393" s="13" t="s">
        <v>134</v>
      </c>
      <c r="AX393" s="13" t="s">
        <v>72</v>
      </c>
      <c r="AY393" s="148" t="s">
        <v>118</v>
      </c>
    </row>
    <row r="394" spans="2:65" s="1" customFormat="1" ht="44.25" customHeight="1" x14ac:dyDescent="0.2">
      <c r="B394" s="30"/>
      <c r="C394" s="125" t="s">
        <v>550</v>
      </c>
      <c r="D394" s="125" t="s">
        <v>121</v>
      </c>
      <c r="E394" s="126" t="s">
        <v>551</v>
      </c>
      <c r="F394" s="127" t="s">
        <v>552</v>
      </c>
      <c r="G394" s="128" t="s">
        <v>204</v>
      </c>
      <c r="H394" s="129">
        <v>2.2949999999999999</v>
      </c>
      <c r="I394" s="130"/>
      <c r="J394" s="131">
        <f>ROUND(I394*H394,2)</f>
        <v>0</v>
      </c>
      <c r="K394" s="132"/>
      <c r="L394" s="30"/>
      <c r="M394" s="133" t="s">
        <v>1</v>
      </c>
      <c r="N394" s="134" t="s">
        <v>32</v>
      </c>
      <c r="P394" s="135">
        <f>O394*H394</f>
        <v>0</v>
      </c>
      <c r="Q394" s="135">
        <v>0</v>
      </c>
      <c r="R394" s="135">
        <f>Q394*H394</f>
        <v>0</v>
      </c>
      <c r="S394" s="135">
        <v>3.4000000000000002E-2</v>
      </c>
      <c r="T394" s="136">
        <f>S394*H394</f>
        <v>7.8030000000000002E-2</v>
      </c>
      <c r="AR394" s="137" t="s">
        <v>125</v>
      </c>
      <c r="AT394" s="137" t="s">
        <v>121</v>
      </c>
      <c r="AU394" s="137" t="s">
        <v>74</v>
      </c>
      <c r="AY394" s="15" t="s">
        <v>118</v>
      </c>
      <c r="BE394" s="138">
        <f>IF(N394="základní",J394,0)</f>
        <v>0</v>
      </c>
      <c r="BF394" s="138">
        <f>IF(N394="snížená",J394,0)</f>
        <v>0</v>
      </c>
      <c r="BG394" s="138">
        <f>IF(N394="zákl. přenesená",J394,0)</f>
        <v>0</v>
      </c>
      <c r="BH394" s="138">
        <f>IF(N394="sníž. přenesená",J394,0)</f>
        <v>0</v>
      </c>
      <c r="BI394" s="138">
        <f>IF(N394="nulová",J394,0)</f>
        <v>0</v>
      </c>
      <c r="BJ394" s="15" t="s">
        <v>72</v>
      </c>
      <c r="BK394" s="138">
        <f>ROUND(I394*H394,2)</f>
        <v>0</v>
      </c>
      <c r="BL394" s="15" t="s">
        <v>125</v>
      </c>
      <c r="BM394" s="137" t="s">
        <v>553</v>
      </c>
    </row>
    <row r="395" spans="2:65" s="12" customFormat="1" x14ac:dyDescent="0.2">
      <c r="B395" s="139"/>
      <c r="D395" s="140" t="s">
        <v>132</v>
      </c>
      <c r="E395" s="141" t="s">
        <v>1</v>
      </c>
      <c r="F395" s="142" t="s">
        <v>554</v>
      </c>
      <c r="H395" s="143">
        <v>2.2949999999999999</v>
      </c>
      <c r="I395" s="144"/>
      <c r="L395" s="139"/>
      <c r="M395" s="145"/>
      <c r="T395" s="146"/>
      <c r="AT395" s="141" t="s">
        <v>132</v>
      </c>
      <c r="AU395" s="141" t="s">
        <v>74</v>
      </c>
      <c r="AV395" s="12" t="s">
        <v>74</v>
      </c>
      <c r="AW395" s="12" t="s">
        <v>134</v>
      </c>
      <c r="AX395" s="12" t="s">
        <v>72</v>
      </c>
      <c r="AY395" s="141" t="s">
        <v>118</v>
      </c>
    </row>
    <row r="396" spans="2:65" s="1" customFormat="1" ht="44.25" customHeight="1" x14ac:dyDescent="0.2">
      <c r="B396" s="30"/>
      <c r="C396" s="125" t="s">
        <v>555</v>
      </c>
      <c r="D396" s="125" t="s">
        <v>121</v>
      </c>
      <c r="E396" s="126" t="s">
        <v>556</v>
      </c>
      <c r="F396" s="127" t="s">
        <v>557</v>
      </c>
      <c r="G396" s="128" t="s">
        <v>204</v>
      </c>
      <c r="H396" s="129">
        <v>4.806</v>
      </c>
      <c r="I396" s="130"/>
      <c r="J396" s="131">
        <f>ROUND(I396*H396,2)</f>
        <v>0</v>
      </c>
      <c r="K396" s="132"/>
      <c r="L396" s="30"/>
      <c r="M396" s="133" t="s">
        <v>1</v>
      </c>
      <c r="N396" s="134" t="s">
        <v>32</v>
      </c>
      <c r="P396" s="135">
        <f>O396*H396</f>
        <v>0</v>
      </c>
      <c r="Q396" s="135">
        <v>0</v>
      </c>
      <c r="R396" s="135">
        <f>Q396*H396</f>
        <v>0</v>
      </c>
      <c r="S396" s="135">
        <v>3.2000000000000001E-2</v>
      </c>
      <c r="T396" s="136">
        <f>S396*H396</f>
        <v>0.15379200000000001</v>
      </c>
      <c r="AR396" s="137" t="s">
        <v>125</v>
      </c>
      <c r="AT396" s="137" t="s">
        <v>121</v>
      </c>
      <c r="AU396" s="137" t="s">
        <v>74</v>
      </c>
      <c r="AY396" s="15" t="s">
        <v>118</v>
      </c>
      <c r="BE396" s="138">
        <f>IF(N396="základní",J396,0)</f>
        <v>0</v>
      </c>
      <c r="BF396" s="138">
        <f>IF(N396="snížená",J396,0)</f>
        <v>0</v>
      </c>
      <c r="BG396" s="138">
        <f>IF(N396="zákl. přenesená",J396,0)</f>
        <v>0</v>
      </c>
      <c r="BH396" s="138">
        <f>IF(N396="sníž. přenesená",J396,0)</f>
        <v>0</v>
      </c>
      <c r="BI396" s="138">
        <f>IF(N396="nulová",J396,0)</f>
        <v>0</v>
      </c>
      <c r="BJ396" s="15" t="s">
        <v>72</v>
      </c>
      <c r="BK396" s="138">
        <f>ROUND(I396*H396,2)</f>
        <v>0</v>
      </c>
      <c r="BL396" s="15" t="s">
        <v>125</v>
      </c>
      <c r="BM396" s="137" t="s">
        <v>558</v>
      </c>
    </row>
    <row r="397" spans="2:65" s="12" customFormat="1" x14ac:dyDescent="0.2">
      <c r="B397" s="139"/>
      <c r="D397" s="140" t="s">
        <v>132</v>
      </c>
      <c r="E397" s="141" t="s">
        <v>1</v>
      </c>
      <c r="F397" s="142" t="s">
        <v>559</v>
      </c>
      <c r="H397" s="143">
        <v>4.806</v>
      </c>
      <c r="I397" s="144"/>
      <c r="L397" s="139"/>
      <c r="M397" s="145"/>
      <c r="T397" s="146"/>
      <c r="AT397" s="141" t="s">
        <v>132</v>
      </c>
      <c r="AU397" s="141" t="s">
        <v>74</v>
      </c>
      <c r="AV397" s="12" t="s">
        <v>74</v>
      </c>
      <c r="AW397" s="12" t="s">
        <v>134</v>
      </c>
      <c r="AX397" s="12" t="s">
        <v>72</v>
      </c>
      <c r="AY397" s="141" t="s">
        <v>118</v>
      </c>
    </row>
    <row r="398" spans="2:65" s="1" customFormat="1" ht="37.9" customHeight="1" x14ac:dyDescent="0.2">
      <c r="B398" s="30"/>
      <c r="C398" s="125" t="s">
        <v>560</v>
      </c>
      <c r="D398" s="125" t="s">
        <v>121</v>
      </c>
      <c r="E398" s="126" t="s">
        <v>561</v>
      </c>
      <c r="F398" s="127" t="s">
        <v>562</v>
      </c>
      <c r="G398" s="128" t="s">
        <v>204</v>
      </c>
      <c r="H398" s="129">
        <v>4</v>
      </c>
      <c r="I398" s="130"/>
      <c r="J398" s="131">
        <f>ROUND(I398*H398,2)</f>
        <v>0</v>
      </c>
      <c r="K398" s="132"/>
      <c r="L398" s="30"/>
      <c r="M398" s="133" t="s">
        <v>1</v>
      </c>
      <c r="N398" s="134" t="s">
        <v>32</v>
      </c>
      <c r="P398" s="135">
        <f>O398*H398</f>
        <v>0</v>
      </c>
      <c r="Q398" s="135">
        <v>0</v>
      </c>
      <c r="R398" s="135">
        <f>Q398*H398</f>
        <v>0</v>
      </c>
      <c r="S398" s="135">
        <v>7.5999999999999998E-2</v>
      </c>
      <c r="T398" s="136">
        <f>S398*H398</f>
        <v>0.30399999999999999</v>
      </c>
      <c r="AR398" s="137" t="s">
        <v>125</v>
      </c>
      <c r="AT398" s="137" t="s">
        <v>121</v>
      </c>
      <c r="AU398" s="137" t="s">
        <v>74</v>
      </c>
      <c r="AY398" s="15" t="s">
        <v>118</v>
      </c>
      <c r="BE398" s="138">
        <f>IF(N398="základní",J398,0)</f>
        <v>0</v>
      </c>
      <c r="BF398" s="138">
        <f>IF(N398="snížená",J398,0)</f>
        <v>0</v>
      </c>
      <c r="BG398" s="138">
        <f>IF(N398="zákl. přenesená",J398,0)</f>
        <v>0</v>
      </c>
      <c r="BH398" s="138">
        <f>IF(N398="sníž. přenesená",J398,0)</f>
        <v>0</v>
      </c>
      <c r="BI398" s="138">
        <f>IF(N398="nulová",J398,0)</f>
        <v>0</v>
      </c>
      <c r="BJ398" s="15" t="s">
        <v>72</v>
      </c>
      <c r="BK398" s="138">
        <f>ROUND(I398*H398,2)</f>
        <v>0</v>
      </c>
      <c r="BL398" s="15" t="s">
        <v>125</v>
      </c>
      <c r="BM398" s="137" t="s">
        <v>563</v>
      </c>
    </row>
    <row r="399" spans="2:65" s="12" customFormat="1" x14ac:dyDescent="0.2">
      <c r="B399" s="139"/>
      <c r="D399" s="140" t="s">
        <v>132</v>
      </c>
      <c r="E399" s="141" t="s">
        <v>1</v>
      </c>
      <c r="F399" s="142" t="s">
        <v>564</v>
      </c>
      <c r="H399" s="143">
        <v>4</v>
      </c>
      <c r="I399" s="144"/>
      <c r="L399" s="139"/>
      <c r="M399" s="145"/>
      <c r="T399" s="146"/>
      <c r="AT399" s="141" t="s">
        <v>132</v>
      </c>
      <c r="AU399" s="141" t="s">
        <v>74</v>
      </c>
      <c r="AV399" s="12" t="s">
        <v>74</v>
      </c>
      <c r="AW399" s="12" t="s">
        <v>134</v>
      </c>
      <c r="AX399" s="12" t="s">
        <v>72</v>
      </c>
      <c r="AY399" s="141" t="s">
        <v>118</v>
      </c>
    </row>
    <row r="400" spans="2:65" s="1" customFormat="1" ht="37.9" customHeight="1" x14ac:dyDescent="0.2">
      <c r="B400" s="30"/>
      <c r="C400" s="125" t="s">
        <v>565</v>
      </c>
      <c r="D400" s="125" t="s">
        <v>121</v>
      </c>
      <c r="E400" s="126" t="s">
        <v>566</v>
      </c>
      <c r="F400" s="127" t="s">
        <v>567</v>
      </c>
      <c r="G400" s="128" t="s">
        <v>239</v>
      </c>
      <c r="H400" s="129">
        <v>48</v>
      </c>
      <c r="I400" s="130"/>
      <c r="J400" s="131">
        <f>ROUND(I400*H400,2)</f>
        <v>0</v>
      </c>
      <c r="K400" s="132"/>
      <c r="L400" s="30"/>
      <c r="M400" s="133" t="s">
        <v>1</v>
      </c>
      <c r="N400" s="134" t="s">
        <v>32</v>
      </c>
      <c r="P400" s="135">
        <f>O400*H400</f>
        <v>0</v>
      </c>
      <c r="Q400" s="135">
        <v>0</v>
      </c>
      <c r="R400" s="135">
        <f>Q400*H400</f>
        <v>0</v>
      </c>
      <c r="S400" s="135">
        <v>3.1E-2</v>
      </c>
      <c r="T400" s="136">
        <f>S400*H400</f>
        <v>1.488</v>
      </c>
      <c r="AR400" s="137" t="s">
        <v>125</v>
      </c>
      <c r="AT400" s="137" t="s">
        <v>121</v>
      </c>
      <c r="AU400" s="137" t="s">
        <v>74</v>
      </c>
      <c r="AY400" s="15" t="s">
        <v>118</v>
      </c>
      <c r="BE400" s="138">
        <f>IF(N400="základní",J400,0)</f>
        <v>0</v>
      </c>
      <c r="BF400" s="138">
        <f>IF(N400="snížená",J400,0)</f>
        <v>0</v>
      </c>
      <c r="BG400" s="138">
        <f>IF(N400="zákl. přenesená",J400,0)</f>
        <v>0</v>
      </c>
      <c r="BH400" s="138">
        <f>IF(N400="sníž. přenesená",J400,0)</f>
        <v>0</v>
      </c>
      <c r="BI400" s="138">
        <f>IF(N400="nulová",J400,0)</f>
        <v>0</v>
      </c>
      <c r="BJ400" s="15" t="s">
        <v>72</v>
      </c>
      <c r="BK400" s="138">
        <f>ROUND(I400*H400,2)</f>
        <v>0</v>
      </c>
      <c r="BL400" s="15" t="s">
        <v>125</v>
      </c>
      <c r="BM400" s="137" t="s">
        <v>568</v>
      </c>
    </row>
    <row r="401" spans="2:65" s="12" customFormat="1" x14ac:dyDescent="0.2">
      <c r="B401" s="139"/>
      <c r="D401" s="140" t="s">
        <v>132</v>
      </c>
      <c r="E401" s="141" t="s">
        <v>1</v>
      </c>
      <c r="F401" s="142" t="s">
        <v>306</v>
      </c>
      <c r="H401" s="143">
        <v>48</v>
      </c>
      <c r="I401" s="144"/>
      <c r="L401" s="139"/>
      <c r="M401" s="145"/>
      <c r="T401" s="146"/>
      <c r="AT401" s="141" t="s">
        <v>132</v>
      </c>
      <c r="AU401" s="141" t="s">
        <v>74</v>
      </c>
      <c r="AV401" s="12" t="s">
        <v>74</v>
      </c>
      <c r="AW401" s="12" t="s">
        <v>134</v>
      </c>
      <c r="AX401" s="12" t="s">
        <v>72</v>
      </c>
      <c r="AY401" s="141" t="s">
        <v>118</v>
      </c>
    </row>
    <row r="402" spans="2:65" s="1" customFormat="1" ht="55.5" customHeight="1" x14ac:dyDescent="0.2">
      <c r="B402" s="30"/>
      <c r="C402" s="125" t="s">
        <v>569</v>
      </c>
      <c r="D402" s="125" t="s">
        <v>121</v>
      </c>
      <c r="E402" s="126" t="s">
        <v>570</v>
      </c>
      <c r="F402" s="127" t="s">
        <v>571</v>
      </c>
      <c r="G402" s="128" t="s">
        <v>246</v>
      </c>
      <c r="H402" s="129">
        <v>3.3</v>
      </c>
      <c r="I402" s="130"/>
      <c r="J402" s="131">
        <f>ROUND(I402*H402,2)</f>
        <v>0</v>
      </c>
      <c r="K402" s="132"/>
      <c r="L402" s="30"/>
      <c r="M402" s="133" t="s">
        <v>1</v>
      </c>
      <c r="N402" s="134" t="s">
        <v>32</v>
      </c>
      <c r="P402" s="135">
        <f>O402*H402</f>
        <v>0</v>
      </c>
      <c r="Q402" s="135">
        <v>0</v>
      </c>
      <c r="R402" s="135">
        <f>Q402*H402</f>
        <v>0</v>
      </c>
      <c r="S402" s="135">
        <v>4.2000000000000003E-2</v>
      </c>
      <c r="T402" s="136">
        <f>S402*H402</f>
        <v>0.1386</v>
      </c>
      <c r="AR402" s="137" t="s">
        <v>125</v>
      </c>
      <c r="AT402" s="137" t="s">
        <v>121</v>
      </c>
      <c r="AU402" s="137" t="s">
        <v>74</v>
      </c>
      <c r="AY402" s="15" t="s">
        <v>118</v>
      </c>
      <c r="BE402" s="138">
        <f>IF(N402="základní",J402,0)</f>
        <v>0</v>
      </c>
      <c r="BF402" s="138">
        <f>IF(N402="snížená",J402,0)</f>
        <v>0</v>
      </c>
      <c r="BG402" s="138">
        <f>IF(N402="zákl. přenesená",J402,0)</f>
        <v>0</v>
      </c>
      <c r="BH402" s="138">
        <f>IF(N402="sníž. přenesená",J402,0)</f>
        <v>0</v>
      </c>
      <c r="BI402" s="138">
        <f>IF(N402="nulová",J402,0)</f>
        <v>0</v>
      </c>
      <c r="BJ402" s="15" t="s">
        <v>72</v>
      </c>
      <c r="BK402" s="138">
        <f>ROUND(I402*H402,2)</f>
        <v>0</v>
      </c>
      <c r="BL402" s="15" t="s">
        <v>125</v>
      </c>
      <c r="BM402" s="137" t="s">
        <v>572</v>
      </c>
    </row>
    <row r="403" spans="2:65" s="12" customFormat="1" x14ac:dyDescent="0.2">
      <c r="B403" s="139"/>
      <c r="D403" s="140" t="s">
        <v>132</v>
      </c>
      <c r="E403" s="141" t="s">
        <v>1</v>
      </c>
      <c r="F403" s="142" t="s">
        <v>573</v>
      </c>
      <c r="H403" s="143">
        <v>1.5</v>
      </c>
      <c r="I403" s="144"/>
      <c r="L403" s="139"/>
      <c r="M403" s="145"/>
      <c r="T403" s="146"/>
      <c r="AT403" s="141" t="s">
        <v>132</v>
      </c>
      <c r="AU403" s="141" t="s">
        <v>74</v>
      </c>
      <c r="AV403" s="12" t="s">
        <v>74</v>
      </c>
      <c r="AW403" s="12" t="s">
        <v>134</v>
      </c>
      <c r="AX403" s="12" t="s">
        <v>67</v>
      </c>
      <c r="AY403" s="141" t="s">
        <v>118</v>
      </c>
    </row>
    <row r="404" spans="2:65" s="12" customFormat="1" x14ac:dyDescent="0.2">
      <c r="B404" s="139"/>
      <c r="D404" s="140" t="s">
        <v>132</v>
      </c>
      <c r="E404" s="141" t="s">
        <v>1</v>
      </c>
      <c r="F404" s="142" t="s">
        <v>574</v>
      </c>
      <c r="H404" s="143">
        <v>1.8</v>
      </c>
      <c r="I404" s="144"/>
      <c r="L404" s="139"/>
      <c r="M404" s="145"/>
      <c r="T404" s="146"/>
      <c r="AT404" s="141" t="s">
        <v>132</v>
      </c>
      <c r="AU404" s="141" t="s">
        <v>74</v>
      </c>
      <c r="AV404" s="12" t="s">
        <v>74</v>
      </c>
      <c r="AW404" s="12" t="s">
        <v>134</v>
      </c>
      <c r="AX404" s="12" t="s">
        <v>67</v>
      </c>
      <c r="AY404" s="141" t="s">
        <v>118</v>
      </c>
    </row>
    <row r="405" spans="2:65" s="13" customFormat="1" x14ac:dyDescent="0.2">
      <c r="B405" s="147"/>
      <c r="D405" s="140" t="s">
        <v>132</v>
      </c>
      <c r="E405" s="148" t="s">
        <v>1</v>
      </c>
      <c r="F405" s="149" t="s">
        <v>149</v>
      </c>
      <c r="H405" s="150">
        <v>3.3</v>
      </c>
      <c r="I405" s="151"/>
      <c r="L405" s="147"/>
      <c r="M405" s="152"/>
      <c r="T405" s="153"/>
      <c r="AT405" s="148" t="s">
        <v>132</v>
      </c>
      <c r="AU405" s="148" t="s">
        <v>74</v>
      </c>
      <c r="AV405" s="13" t="s">
        <v>125</v>
      </c>
      <c r="AW405" s="13" t="s">
        <v>134</v>
      </c>
      <c r="AX405" s="13" t="s">
        <v>72</v>
      </c>
      <c r="AY405" s="148" t="s">
        <v>118</v>
      </c>
    </row>
    <row r="406" spans="2:65" s="1" customFormat="1" ht="37.9" customHeight="1" x14ac:dyDescent="0.2">
      <c r="B406" s="30"/>
      <c r="C406" s="125" t="s">
        <v>575</v>
      </c>
      <c r="D406" s="125" t="s">
        <v>121</v>
      </c>
      <c r="E406" s="126" t="s">
        <v>576</v>
      </c>
      <c r="F406" s="127" t="s">
        <v>577</v>
      </c>
      <c r="G406" s="128" t="s">
        <v>204</v>
      </c>
      <c r="H406" s="129">
        <v>836.42899999999997</v>
      </c>
      <c r="I406" s="130"/>
      <c r="J406" s="131">
        <f>ROUND(I406*H406,2)</f>
        <v>0</v>
      </c>
      <c r="K406" s="132"/>
      <c r="L406" s="30"/>
      <c r="M406" s="133" t="s">
        <v>1</v>
      </c>
      <c r="N406" s="134" t="s">
        <v>32</v>
      </c>
      <c r="P406" s="135">
        <f>O406*H406</f>
        <v>0</v>
      </c>
      <c r="Q406" s="135">
        <v>0</v>
      </c>
      <c r="R406" s="135">
        <f>Q406*H406</f>
        <v>0</v>
      </c>
      <c r="S406" s="135">
        <v>4.5999999999999999E-2</v>
      </c>
      <c r="T406" s="136">
        <f>S406*H406</f>
        <v>38.475733999999996</v>
      </c>
      <c r="AR406" s="137" t="s">
        <v>125</v>
      </c>
      <c r="AT406" s="137" t="s">
        <v>121</v>
      </c>
      <c r="AU406" s="137" t="s">
        <v>74</v>
      </c>
      <c r="AY406" s="15" t="s">
        <v>118</v>
      </c>
      <c r="BE406" s="138">
        <f>IF(N406="základní",J406,0)</f>
        <v>0</v>
      </c>
      <c r="BF406" s="138">
        <f>IF(N406="snížená",J406,0)</f>
        <v>0</v>
      </c>
      <c r="BG406" s="138">
        <f>IF(N406="zákl. přenesená",J406,0)</f>
        <v>0</v>
      </c>
      <c r="BH406" s="138">
        <f>IF(N406="sníž. přenesená",J406,0)</f>
        <v>0</v>
      </c>
      <c r="BI406" s="138">
        <f>IF(N406="nulová",J406,0)</f>
        <v>0</v>
      </c>
      <c r="BJ406" s="15" t="s">
        <v>72</v>
      </c>
      <c r="BK406" s="138">
        <f>ROUND(I406*H406,2)</f>
        <v>0</v>
      </c>
      <c r="BL406" s="15" t="s">
        <v>125</v>
      </c>
      <c r="BM406" s="137" t="s">
        <v>578</v>
      </c>
    </row>
    <row r="407" spans="2:65" s="12" customFormat="1" ht="22.5" x14ac:dyDescent="0.2">
      <c r="B407" s="139"/>
      <c r="D407" s="140" t="s">
        <v>132</v>
      </c>
      <c r="E407" s="141" t="s">
        <v>1</v>
      </c>
      <c r="F407" s="142" t="s">
        <v>397</v>
      </c>
      <c r="H407" s="143">
        <v>443.16499999999991</v>
      </c>
      <c r="I407" s="144"/>
      <c r="L407" s="139"/>
      <c r="M407" s="145"/>
      <c r="T407" s="146"/>
      <c r="AT407" s="141" t="s">
        <v>132</v>
      </c>
      <c r="AU407" s="141" t="s">
        <v>74</v>
      </c>
      <c r="AV407" s="12" t="s">
        <v>74</v>
      </c>
      <c r="AW407" s="12" t="s">
        <v>134</v>
      </c>
      <c r="AX407" s="12" t="s">
        <v>67</v>
      </c>
      <c r="AY407" s="141" t="s">
        <v>118</v>
      </c>
    </row>
    <row r="408" spans="2:65" s="12" customFormat="1" x14ac:dyDescent="0.2">
      <c r="B408" s="139"/>
      <c r="D408" s="140" t="s">
        <v>132</v>
      </c>
      <c r="E408" s="141" t="s">
        <v>1</v>
      </c>
      <c r="F408" s="142" t="s">
        <v>579</v>
      </c>
      <c r="H408" s="143">
        <v>128.22299999999998</v>
      </c>
      <c r="I408" s="144"/>
      <c r="L408" s="139"/>
      <c r="M408" s="145"/>
      <c r="T408" s="146"/>
      <c r="AT408" s="141" t="s">
        <v>132</v>
      </c>
      <c r="AU408" s="141" t="s">
        <v>74</v>
      </c>
      <c r="AV408" s="12" t="s">
        <v>74</v>
      </c>
      <c r="AW408" s="12" t="s">
        <v>134</v>
      </c>
      <c r="AX408" s="12" t="s">
        <v>67</v>
      </c>
      <c r="AY408" s="141" t="s">
        <v>118</v>
      </c>
    </row>
    <row r="409" spans="2:65" s="12" customFormat="1" x14ac:dyDescent="0.2">
      <c r="B409" s="139"/>
      <c r="D409" s="140" t="s">
        <v>132</v>
      </c>
      <c r="E409" s="141" t="s">
        <v>1</v>
      </c>
      <c r="F409" s="142" t="s">
        <v>399</v>
      </c>
      <c r="H409" s="143">
        <v>265.041</v>
      </c>
      <c r="I409" s="144"/>
      <c r="L409" s="139"/>
      <c r="M409" s="145"/>
      <c r="T409" s="146"/>
      <c r="AT409" s="141" t="s">
        <v>132</v>
      </c>
      <c r="AU409" s="141" t="s">
        <v>74</v>
      </c>
      <c r="AV409" s="12" t="s">
        <v>74</v>
      </c>
      <c r="AW409" s="12" t="s">
        <v>134</v>
      </c>
      <c r="AX409" s="12" t="s">
        <v>67</v>
      </c>
      <c r="AY409" s="141" t="s">
        <v>118</v>
      </c>
    </row>
    <row r="410" spans="2:65" s="13" customFormat="1" x14ac:dyDescent="0.2">
      <c r="B410" s="147"/>
      <c r="D410" s="140" t="s">
        <v>132</v>
      </c>
      <c r="E410" s="148" t="s">
        <v>1</v>
      </c>
      <c r="F410" s="149" t="s">
        <v>149</v>
      </c>
      <c r="H410" s="150">
        <v>836.42899999999986</v>
      </c>
      <c r="I410" s="151"/>
      <c r="L410" s="147"/>
      <c r="M410" s="152"/>
      <c r="T410" s="153"/>
      <c r="AT410" s="148" t="s">
        <v>132</v>
      </c>
      <c r="AU410" s="148" t="s">
        <v>74</v>
      </c>
      <c r="AV410" s="13" t="s">
        <v>125</v>
      </c>
      <c r="AW410" s="13" t="s">
        <v>134</v>
      </c>
      <c r="AX410" s="13" t="s">
        <v>72</v>
      </c>
      <c r="AY410" s="148" t="s">
        <v>118</v>
      </c>
    </row>
    <row r="411" spans="2:65" s="1" customFormat="1" ht="44.25" customHeight="1" x14ac:dyDescent="0.2">
      <c r="B411" s="30"/>
      <c r="C411" s="125" t="s">
        <v>580</v>
      </c>
      <c r="D411" s="125" t="s">
        <v>121</v>
      </c>
      <c r="E411" s="126" t="s">
        <v>581</v>
      </c>
      <c r="F411" s="127" t="s">
        <v>582</v>
      </c>
      <c r="G411" s="128" t="s">
        <v>204</v>
      </c>
      <c r="H411" s="129">
        <v>257.31</v>
      </c>
      <c r="I411" s="130"/>
      <c r="J411" s="131">
        <f>ROUND(I411*H411,2)</f>
        <v>0</v>
      </c>
      <c r="K411" s="132"/>
      <c r="L411" s="30"/>
      <c r="M411" s="133" t="s">
        <v>1</v>
      </c>
      <c r="N411" s="134" t="s">
        <v>32</v>
      </c>
      <c r="P411" s="135">
        <f>O411*H411</f>
        <v>0</v>
      </c>
      <c r="Q411" s="135">
        <v>0</v>
      </c>
      <c r="R411" s="135">
        <f>Q411*H411</f>
        <v>0</v>
      </c>
      <c r="S411" s="135">
        <v>1.6E-2</v>
      </c>
      <c r="T411" s="136">
        <f>S411*H411</f>
        <v>4.1169599999999997</v>
      </c>
      <c r="AR411" s="137" t="s">
        <v>125</v>
      </c>
      <c r="AT411" s="137" t="s">
        <v>121</v>
      </c>
      <c r="AU411" s="137" t="s">
        <v>74</v>
      </c>
      <c r="AY411" s="15" t="s">
        <v>118</v>
      </c>
      <c r="BE411" s="138">
        <f>IF(N411="základní",J411,0)</f>
        <v>0</v>
      </c>
      <c r="BF411" s="138">
        <f>IF(N411="snížená",J411,0)</f>
        <v>0</v>
      </c>
      <c r="BG411" s="138">
        <f>IF(N411="zákl. přenesená",J411,0)</f>
        <v>0</v>
      </c>
      <c r="BH411" s="138">
        <f>IF(N411="sníž. přenesená",J411,0)</f>
        <v>0</v>
      </c>
      <c r="BI411" s="138">
        <f>IF(N411="nulová",J411,0)</f>
        <v>0</v>
      </c>
      <c r="BJ411" s="15" t="s">
        <v>72</v>
      </c>
      <c r="BK411" s="138">
        <f>ROUND(I411*H411,2)</f>
        <v>0</v>
      </c>
      <c r="BL411" s="15" t="s">
        <v>125</v>
      </c>
      <c r="BM411" s="137" t="s">
        <v>583</v>
      </c>
    </row>
    <row r="412" spans="2:65" s="12" customFormat="1" x14ac:dyDescent="0.2">
      <c r="B412" s="139"/>
      <c r="D412" s="140" t="s">
        <v>132</v>
      </c>
      <c r="E412" s="141" t="s">
        <v>1</v>
      </c>
      <c r="F412" s="142" t="s">
        <v>423</v>
      </c>
      <c r="H412" s="143">
        <v>224.91</v>
      </c>
      <c r="I412" s="144"/>
      <c r="L412" s="139"/>
      <c r="M412" s="145"/>
      <c r="T412" s="146"/>
      <c r="AT412" s="141" t="s">
        <v>132</v>
      </c>
      <c r="AU412" s="141" t="s">
        <v>74</v>
      </c>
      <c r="AV412" s="12" t="s">
        <v>74</v>
      </c>
      <c r="AW412" s="12" t="s">
        <v>134</v>
      </c>
      <c r="AX412" s="12" t="s">
        <v>67</v>
      </c>
      <c r="AY412" s="141" t="s">
        <v>118</v>
      </c>
    </row>
    <row r="413" spans="2:65" s="12" customFormat="1" x14ac:dyDescent="0.2">
      <c r="B413" s="139"/>
      <c r="D413" s="140" t="s">
        <v>132</v>
      </c>
      <c r="E413" s="141" t="s">
        <v>1</v>
      </c>
      <c r="F413" s="142" t="s">
        <v>424</v>
      </c>
      <c r="H413" s="143">
        <v>32.400000000000006</v>
      </c>
      <c r="I413" s="144"/>
      <c r="L413" s="139"/>
      <c r="M413" s="145"/>
      <c r="T413" s="146"/>
      <c r="AT413" s="141" t="s">
        <v>132</v>
      </c>
      <c r="AU413" s="141" t="s">
        <v>74</v>
      </c>
      <c r="AV413" s="12" t="s">
        <v>74</v>
      </c>
      <c r="AW413" s="12" t="s">
        <v>134</v>
      </c>
      <c r="AX413" s="12" t="s">
        <v>67</v>
      </c>
      <c r="AY413" s="141" t="s">
        <v>118</v>
      </c>
    </row>
    <row r="414" spans="2:65" s="13" customFormat="1" x14ac:dyDescent="0.2">
      <c r="B414" s="147"/>
      <c r="D414" s="140" t="s">
        <v>132</v>
      </c>
      <c r="E414" s="148" t="s">
        <v>1</v>
      </c>
      <c r="F414" s="149" t="s">
        <v>149</v>
      </c>
      <c r="H414" s="150">
        <v>257.31</v>
      </c>
      <c r="I414" s="151"/>
      <c r="L414" s="147"/>
      <c r="M414" s="152"/>
      <c r="T414" s="153"/>
      <c r="AT414" s="148" t="s">
        <v>132</v>
      </c>
      <c r="AU414" s="148" t="s">
        <v>74</v>
      </c>
      <c r="AV414" s="13" t="s">
        <v>125</v>
      </c>
      <c r="AW414" s="13" t="s">
        <v>134</v>
      </c>
      <c r="AX414" s="13" t="s">
        <v>72</v>
      </c>
      <c r="AY414" s="148" t="s">
        <v>118</v>
      </c>
    </row>
    <row r="415" spans="2:65" s="11" customFormat="1" ht="22.9" customHeight="1" x14ac:dyDescent="0.2">
      <c r="B415" s="113"/>
      <c r="D415" s="114" t="s">
        <v>66</v>
      </c>
      <c r="E415" s="123" t="s">
        <v>584</v>
      </c>
      <c r="F415" s="123" t="s">
        <v>585</v>
      </c>
      <c r="I415" s="116"/>
      <c r="J415" s="124">
        <f>BK415</f>
        <v>0</v>
      </c>
      <c r="L415" s="113"/>
      <c r="M415" s="118"/>
      <c r="P415" s="119">
        <f>SUM(P416:P431)</f>
        <v>0</v>
      </c>
      <c r="R415" s="119">
        <f>SUM(R416:R431)</f>
        <v>0</v>
      </c>
      <c r="T415" s="120">
        <f>SUM(T416:T431)</f>
        <v>0</v>
      </c>
      <c r="AR415" s="114" t="s">
        <v>72</v>
      </c>
      <c r="AT415" s="121" t="s">
        <v>66</v>
      </c>
      <c r="AU415" s="121" t="s">
        <v>72</v>
      </c>
      <c r="AY415" s="114" t="s">
        <v>118</v>
      </c>
      <c r="BK415" s="122">
        <f>SUM(BK416:BK431)</f>
        <v>0</v>
      </c>
    </row>
    <row r="416" spans="2:65" s="1" customFormat="1" ht="44.25" customHeight="1" x14ac:dyDescent="0.2">
      <c r="B416" s="30"/>
      <c r="C416" s="125" t="s">
        <v>586</v>
      </c>
      <c r="D416" s="125" t="s">
        <v>121</v>
      </c>
      <c r="E416" s="126" t="s">
        <v>587</v>
      </c>
      <c r="F416" s="127" t="s">
        <v>588</v>
      </c>
      <c r="G416" s="128" t="s">
        <v>183</v>
      </c>
      <c r="H416" s="129">
        <v>299.86700000000002</v>
      </c>
      <c r="I416" s="130"/>
      <c r="J416" s="131">
        <f>ROUND(I416*H416,2)</f>
        <v>0</v>
      </c>
      <c r="K416" s="132"/>
      <c r="L416" s="30"/>
      <c r="M416" s="133" t="s">
        <v>1</v>
      </c>
      <c r="N416" s="134" t="s">
        <v>32</v>
      </c>
      <c r="P416" s="135">
        <f>O416*H416</f>
        <v>0</v>
      </c>
      <c r="Q416" s="135">
        <v>0</v>
      </c>
      <c r="R416" s="135">
        <f>Q416*H416</f>
        <v>0</v>
      </c>
      <c r="S416" s="135">
        <v>0</v>
      </c>
      <c r="T416" s="136">
        <f>S416*H416</f>
        <v>0</v>
      </c>
      <c r="AR416" s="137" t="s">
        <v>508</v>
      </c>
      <c r="AT416" s="137" t="s">
        <v>121</v>
      </c>
      <c r="AU416" s="137" t="s">
        <v>74</v>
      </c>
      <c r="AY416" s="15" t="s">
        <v>118</v>
      </c>
      <c r="BE416" s="138">
        <f>IF(N416="základní",J416,0)</f>
        <v>0</v>
      </c>
      <c r="BF416" s="138">
        <f>IF(N416="snížená",J416,0)</f>
        <v>0</v>
      </c>
      <c r="BG416" s="138">
        <f>IF(N416="zákl. přenesená",J416,0)</f>
        <v>0</v>
      </c>
      <c r="BH416" s="138">
        <f>IF(N416="sníž. přenesená",J416,0)</f>
        <v>0</v>
      </c>
      <c r="BI416" s="138">
        <f>IF(N416="nulová",J416,0)</f>
        <v>0</v>
      </c>
      <c r="BJ416" s="15" t="s">
        <v>72</v>
      </c>
      <c r="BK416" s="138">
        <f>ROUND(I416*H416,2)</f>
        <v>0</v>
      </c>
      <c r="BL416" s="15" t="s">
        <v>508</v>
      </c>
      <c r="BM416" s="137" t="s">
        <v>589</v>
      </c>
    </row>
    <row r="417" spans="2:65" s="1" customFormat="1" ht="33" customHeight="1" x14ac:dyDescent="0.2">
      <c r="B417" s="30"/>
      <c r="C417" s="125" t="s">
        <v>590</v>
      </c>
      <c r="D417" s="125" t="s">
        <v>121</v>
      </c>
      <c r="E417" s="126" t="s">
        <v>591</v>
      </c>
      <c r="F417" s="127" t="s">
        <v>592</v>
      </c>
      <c r="G417" s="128" t="s">
        <v>183</v>
      </c>
      <c r="H417" s="129">
        <v>299.86700000000002</v>
      </c>
      <c r="I417" s="130"/>
      <c r="J417" s="131">
        <f>ROUND(I417*H417,2)</f>
        <v>0</v>
      </c>
      <c r="K417" s="132"/>
      <c r="L417" s="30"/>
      <c r="M417" s="133" t="s">
        <v>1</v>
      </c>
      <c r="N417" s="134" t="s">
        <v>32</v>
      </c>
      <c r="P417" s="135">
        <f>O417*H417</f>
        <v>0</v>
      </c>
      <c r="Q417" s="135">
        <v>0</v>
      </c>
      <c r="R417" s="135">
        <f>Q417*H417</f>
        <v>0</v>
      </c>
      <c r="S417" s="135">
        <v>0</v>
      </c>
      <c r="T417" s="136">
        <f>S417*H417</f>
        <v>0</v>
      </c>
      <c r="AR417" s="137" t="s">
        <v>125</v>
      </c>
      <c r="AT417" s="137" t="s">
        <v>121</v>
      </c>
      <c r="AU417" s="137" t="s">
        <v>74</v>
      </c>
      <c r="AY417" s="15" t="s">
        <v>118</v>
      </c>
      <c r="BE417" s="138">
        <f>IF(N417="základní",J417,0)</f>
        <v>0</v>
      </c>
      <c r="BF417" s="138">
        <f>IF(N417="snížená",J417,0)</f>
        <v>0</v>
      </c>
      <c r="BG417" s="138">
        <f>IF(N417="zákl. přenesená",J417,0)</f>
        <v>0</v>
      </c>
      <c r="BH417" s="138">
        <f>IF(N417="sníž. přenesená",J417,0)</f>
        <v>0</v>
      </c>
      <c r="BI417" s="138">
        <f>IF(N417="nulová",J417,0)</f>
        <v>0</v>
      </c>
      <c r="BJ417" s="15" t="s">
        <v>72</v>
      </c>
      <c r="BK417" s="138">
        <f>ROUND(I417*H417,2)</f>
        <v>0</v>
      </c>
      <c r="BL417" s="15" t="s">
        <v>125</v>
      </c>
      <c r="BM417" s="137" t="s">
        <v>593</v>
      </c>
    </row>
    <row r="418" spans="2:65" s="1" customFormat="1" ht="44.25" customHeight="1" x14ac:dyDescent="0.2">
      <c r="B418" s="30"/>
      <c r="C418" s="125" t="s">
        <v>594</v>
      </c>
      <c r="D418" s="125" t="s">
        <v>121</v>
      </c>
      <c r="E418" s="126" t="s">
        <v>595</v>
      </c>
      <c r="F418" s="127" t="s">
        <v>596</v>
      </c>
      <c r="G418" s="128" t="s">
        <v>183</v>
      </c>
      <c r="H418" s="129">
        <v>7196.808</v>
      </c>
      <c r="I418" s="130"/>
      <c r="J418" s="131">
        <f>ROUND(I418*H418,2)</f>
        <v>0</v>
      </c>
      <c r="K418" s="132"/>
      <c r="L418" s="30"/>
      <c r="M418" s="133" t="s">
        <v>1</v>
      </c>
      <c r="N418" s="134" t="s">
        <v>32</v>
      </c>
      <c r="P418" s="135">
        <f>O418*H418</f>
        <v>0</v>
      </c>
      <c r="Q418" s="135">
        <v>0</v>
      </c>
      <c r="R418" s="135">
        <f>Q418*H418</f>
        <v>0</v>
      </c>
      <c r="S418" s="135">
        <v>0</v>
      </c>
      <c r="T418" s="136">
        <f>S418*H418</f>
        <v>0</v>
      </c>
      <c r="AR418" s="137" t="s">
        <v>125</v>
      </c>
      <c r="AT418" s="137" t="s">
        <v>121</v>
      </c>
      <c r="AU418" s="137" t="s">
        <v>74</v>
      </c>
      <c r="AY418" s="15" t="s">
        <v>118</v>
      </c>
      <c r="BE418" s="138">
        <f>IF(N418="základní",J418,0)</f>
        <v>0</v>
      </c>
      <c r="BF418" s="138">
        <f>IF(N418="snížená",J418,0)</f>
        <v>0</v>
      </c>
      <c r="BG418" s="138">
        <f>IF(N418="zákl. přenesená",J418,0)</f>
        <v>0</v>
      </c>
      <c r="BH418" s="138">
        <f>IF(N418="sníž. přenesená",J418,0)</f>
        <v>0</v>
      </c>
      <c r="BI418" s="138">
        <f>IF(N418="nulová",J418,0)</f>
        <v>0</v>
      </c>
      <c r="BJ418" s="15" t="s">
        <v>72</v>
      </c>
      <c r="BK418" s="138">
        <f>ROUND(I418*H418,2)</f>
        <v>0</v>
      </c>
      <c r="BL418" s="15" t="s">
        <v>125</v>
      </c>
      <c r="BM418" s="137" t="s">
        <v>597</v>
      </c>
    </row>
    <row r="419" spans="2:65" s="12" customFormat="1" x14ac:dyDescent="0.2">
      <c r="B419" s="139"/>
      <c r="D419" s="140" t="s">
        <v>132</v>
      </c>
      <c r="F419" s="142" t="s">
        <v>598</v>
      </c>
      <c r="H419" s="143">
        <v>7196.808</v>
      </c>
      <c r="I419" s="144"/>
      <c r="L419" s="139"/>
      <c r="M419" s="145"/>
      <c r="T419" s="146"/>
      <c r="AT419" s="141" t="s">
        <v>132</v>
      </c>
      <c r="AU419" s="141" t="s">
        <v>74</v>
      </c>
      <c r="AV419" s="12" t="s">
        <v>74</v>
      </c>
      <c r="AW419" s="12" t="s">
        <v>4</v>
      </c>
      <c r="AX419" s="12" t="s">
        <v>72</v>
      </c>
      <c r="AY419" s="141" t="s">
        <v>118</v>
      </c>
    </row>
    <row r="420" spans="2:65" s="1" customFormat="1" ht="44.25" customHeight="1" x14ac:dyDescent="0.2">
      <c r="B420" s="30"/>
      <c r="C420" s="125" t="s">
        <v>599</v>
      </c>
      <c r="D420" s="125" t="s">
        <v>121</v>
      </c>
      <c r="E420" s="126" t="s">
        <v>600</v>
      </c>
      <c r="F420" s="127" t="s">
        <v>601</v>
      </c>
      <c r="G420" s="128" t="s">
        <v>183</v>
      </c>
      <c r="H420" s="129">
        <v>137.458</v>
      </c>
      <c r="I420" s="130"/>
      <c r="J420" s="131">
        <f>ROUND(I420*H420,2)</f>
        <v>0</v>
      </c>
      <c r="K420" s="132"/>
      <c r="L420" s="30"/>
      <c r="M420" s="133" t="s">
        <v>1</v>
      </c>
      <c r="N420" s="134" t="s">
        <v>32</v>
      </c>
      <c r="P420" s="135">
        <f>O420*H420</f>
        <v>0</v>
      </c>
      <c r="Q420" s="135">
        <v>0</v>
      </c>
      <c r="R420" s="135">
        <f>Q420*H420</f>
        <v>0</v>
      </c>
      <c r="S420" s="135">
        <v>0</v>
      </c>
      <c r="T420" s="136">
        <f>S420*H420</f>
        <v>0</v>
      </c>
      <c r="AR420" s="137" t="s">
        <v>125</v>
      </c>
      <c r="AT420" s="137" t="s">
        <v>121</v>
      </c>
      <c r="AU420" s="137" t="s">
        <v>74</v>
      </c>
      <c r="AY420" s="15" t="s">
        <v>118</v>
      </c>
      <c r="BE420" s="138">
        <f>IF(N420="základní",J420,0)</f>
        <v>0</v>
      </c>
      <c r="BF420" s="138">
        <f>IF(N420="snížená",J420,0)</f>
        <v>0</v>
      </c>
      <c r="BG420" s="138">
        <f>IF(N420="zákl. přenesená",J420,0)</f>
        <v>0</v>
      </c>
      <c r="BH420" s="138">
        <f>IF(N420="sníž. přenesená",J420,0)</f>
        <v>0</v>
      </c>
      <c r="BI420" s="138">
        <f>IF(N420="nulová",J420,0)</f>
        <v>0</v>
      </c>
      <c r="BJ420" s="15" t="s">
        <v>72</v>
      </c>
      <c r="BK420" s="138">
        <f>ROUND(I420*H420,2)</f>
        <v>0</v>
      </c>
      <c r="BL420" s="15" t="s">
        <v>125</v>
      </c>
      <c r="BM420" s="137" t="s">
        <v>602</v>
      </c>
    </row>
    <row r="421" spans="2:65" s="1" customFormat="1" ht="55.5" customHeight="1" x14ac:dyDescent="0.2">
      <c r="B421" s="30"/>
      <c r="C421" s="125" t="s">
        <v>603</v>
      </c>
      <c r="D421" s="125" t="s">
        <v>121</v>
      </c>
      <c r="E421" s="126" t="s">
        <v>604</v>
      </c>
      <c r="F421" s="127" t="s">
        <v>605</v>
      </c>
      <c r="G421" s="128" t="s">
        <v>183</v>
      </c>
      <c r="H421" s="129">
        <v>124.393</v>
      </c>
      <c r="I421" s="130"/>
      <c r="J421" s="131">
        <f>ROUND(I421*H421,2)</f>
        <v>0</v>
      </c>
      <c r="K421" s="132"/>
      <c r="L421" s="30"/>
      <c r="M421" s="133" t="s">
        <v>1</v>
      </c>
      <c r="N421" s="134" t="s">
        <v>32</v>
      </c>
      <c r="P421" s="135">
        <f>O421*H421</f>
        <v>0</v>
      </c>
      <c r="Q421" s="135">
        <v>0</v>
      </c>
      <c r="R421" s="135">
        <f>Q421*H421</f>
        <v>0</v>
      </c>
      <c r="S421" s="135">
        <v>0</v>
      </c>
      <c r="T421" s="136">
        <f>S421*H421</f>
        <v>0</v>
      </c>
      <c r="AR421" s="137" t="s">
        <v>125</v>
      </c>
      <c r="AT421" s="137" t="s">
        <v>121</v>
      </c>
      <c r="AU421" s="137" t="s">
        <v>74</v>
      </c>
      <c r="AY421" s="15" t="s">
        <v>118</v>
      </c>
      <c r="BE421" s="138">
        <f>IF(N421="základní",J421,0)</f>
        <v>0</v>
      </c>
      <c r="BF421" s="138">
        <f>IF(N421="snížená",J421,0)</f>
        <v>0</v>
      </c>
      <c r="BG421" s="138">
        <f>IF(N421="zákl. přenesená",J421,0)</f>
        <v>0</v>
      </c>
      <c r="BH421" s="138">
        <f>IF(N421="sníž. přenesená",J421,0)</f>
        <v>0</v>
      </c>
      <c r="BI421" s="138">
        <f>IF(N421="nulová",J421,0)</f>
        <v>0</v>
      </c>
      <c r="BJ421" s="15" t="s">
        <v>72</v>
      </c>
      <c r="BK421" s="138">
        <f>ROUND(I421*H421,2)</f>
        <v>0</v>
      </c>
      <c r="BL421" s="15" t="s">
        <v>125</v>
      </c>
      <c r="BM421" s="137" t="s">
        <v>606</v>
      </c>
    </row>
    <row r="422" spans="2:65" s="1" customFormat="1" ht="44.25" customHeight="1" x14ac:dyDescent="0.2">
      <c r="B422" s="30"/>
      <c r="C422" s="125" t="s">
        <v>607</v>
      </c>
      <c r="D422" s="125" t="s">
        <v>121</v>
      </c>
      <c r="E422" s="126" t="s">
        <v>608</v>
      </c>
      <c r="F422" s="127" t="s">
        <v>609</v>
      </c>
      <c r="G422" s="128" t="s">
        <v>183</v>
      </c>
      <c r="H422" s="129">
        <v>4</v>
      </c>
      <c r="I422" s="130"/>
      <c r="J422" s="131">
        <f>ROUND(I422*H422,2)</f>
        <v>0</v>
      </c>
      <c r="K422" s="132"/>
      <c r="L422" s="30"/>
      <c r="M422" s="133" t="s">
        <v>1</v>
      </c>
      <c r="N422" s="134" t="s">
        <v>32</v>
      </c>
      <c r="P422" s="135">
        <f>O422*H422</f>
        <v>0</v>
      </c>
      <c r="Q422" s="135">
        <v>0</v>
      </c>
      <c r="R422" s="135">
        <f>Q422*H422</f>
        <v>0</v>
      </c>
      <c r="S422" s="135">
        <v>0</v>
      </c>
      <c r="T422" s="136">
        <f>S422*H422</f>
        <v>0</v>
      </c>
      <c r="AR422" s="137" t="s">
        <v>125</v>
      </c>
      <c r="AT422" s="137" t="s">
        <v>121</v>
      </c>
      <c r="AU422" s="137" t="s">
        <v>74</v>
      </c>
      <c r="AY422" s="15" t="s">
        <v>118</v>
      </c>
      <c r="BE422" s="138">
        <f>IF(N422="základní",J422,0)</f>
        <v>0</v>
      </c>
      <c r="BF422" s="138">
        <f>IF(N422="snížená",J422,0)</f>
        <v>0</v>
      </c>
      <c r="BG422" s="138">
        <f>IF(N422="zákl. přenesená",J422,0)</f>
        <v>0</v>
      </c>
      <c r="BH422" s="138">
        <f>IF(N422="sníž. přenesená",J422,0)</f>
        <v>0</v>
      </c>
      <c r="BI422" s="138">
        <f>IF(N422="nulová",J422,0)</f>
        <v>0</v>
      </c>
      <c r="BJ422" s="15" t="s">
        <v>72</v>
      </c>
      <c r="BK422" s="138">
        <f>ROUND(I422*H422,2)</f>
        <v>0</v>
      </c>
      <c r="BL422" s="15" t="s">
        <v>125</v>
      </c>
      <c r="BM422" s="137" t="s">
        <v>610</v>
      </c>
    </row>
    <row r="423" spans="2:65" s="1" customFormat="1" ht="44.25" customHeight="1" x14ac:dyDescent="0.2">
      <c r="B423" s="30"/>
      <c r="C423" s="125" t="s">
        <v>611</v>
      </c>
      <c r="D423" s="125" t="s">
        <v>121</v>
      </c>
      <c r="E423" s="126" t="s">
        <v>612</v>
      </c>
      <c r="F423" s="127" t="s">
        <v>613</v>
      </c>
      <c r="G423" s="128" t="s">
        <v>183</v>
      </c>
      <c r="H423" s="129">
        <v>21.936</v>
      </c>
      <c r="I423" s="130"/>
      <c r="J423" s="131">
        <f>ROUND(I423*H423,2)</f>
        <v>0</v>
      </c>
      <c r="K423" s="132"/>
      <c r="L423" s="30"/>
      <c r="M423" s="133" t="s">
        <v>1</v>
      </c>
      <c r="N423" s="134" t="s">
        <v>32</v>
      </c>
      <c r="P423" s="135">
        <f>O423*H423</f>
        <v>0</v>
      </c>
      <c r="Q423" s="135">
        <v>0</v>
      </c>
      <c r="R423" s="135">
        <f>Q423*H423</f>
        <v>0</v>
      </c>
      <c r="S423" s="135">
        <v>0</v>
      </c>
      <c r="T423" s="136">
        <f>S423*H423</f>
        <v>0</v>
      </c>
      <c r="AR423" s="137" t="s">
        <v>125</v>
      </c>
      <c r="AT423" s="137" t="s">
        <v>121</v>
      </c>
      <c r="AU423" s="137" t="s">
        <v>74</v>
      </c>
      <c r="AY423" s="15" t="s">
        <v>118</v>
      </c>
      <c r="BE423" s="138">
        <f>IF(N423="základní",J423,0)</f>
        <v>0</v>
      </c>
      <c r="BF423" s="138">
        <f>IF(N423="snížená",J423,0)</f>
        <v>0</v>
      </c>
      <c r="BG423" s="138">
        <f>IF(N423="zákl. přenesená",J423,0)</f>
        <v>0</v>
      </c>
      <c r="BH423" s="138">
        <f>IF(N423="sníž. přenesená",J423,0)</f>
        <v>0</v>
      </c>
      <c r="BI423" s="138">
        <f>IF(N423="nulová",J423,0)</f>
        <v>0</v>
      </c>
      <c r="BJ423" s="15" t="s">
        <v>72</v>
      </c>
      <c r="BK423" s="138">
        <f>ROUND(I423*H423,2)</f>
        <v>0</v>
      </c>
      <c r="BL423" s="15" t="s">
        <v>125</v>
      </c>
      <c r="BM423" s="137" t="s">
        <v>614</v>
      </c>
    </row>
    <row r="424" spans="2:65" s="12" customFormat="1" x14ac:dyDescent="0.2">
      <c r="B424" s="139"/>
      <c r="D424" s="140" t="s">
        <v>132</v>
      </c>
      <c r="E424" s="141" t="s">
        <v>1</v>
      </c>
      <c r="F424" s="142" t="s">
        <v>615</v>
      </c>
      <c r="H424" s="143">
        <v>21.936</v>
      </c>
      <c r="I424" s="144"/>
      <c r="L424" s="139"/>
      <c r="M424" s="145"/>
      <c r="T424" s="146"/>
      <c r="AT424" s="141" t="s">
        <v>132</v>
      </c>
      <c r="AU424" s="141" t="s">
        <v>74</v>
      </c>
      <c r="AV424" s="12" t="s">
        <v>74</v>
      </c>
      <c r="AW424" s="12" t="s">
        <v>134</v>
      </c>
      <c r="AX424" s="12" t="s">
        <v>72</v>
      </c>
      <c r="AY424" s="141" t="s">
        <v>118</v>
      </c>
    </row>
    <row r="425" spans="2:65" s="1" customFormat="1" ht="37.9" customHeight="1" x14ac:dyDescent="0.2">
      <c r="B425" s="30"/>
      <c r="C425" s="125" t="s">
        <v>616</v>
      </c>
      <c r="D425" s="125" t="s">
        <v>121</v>
      </c>
      <c r="E425" s="126" t="s">
        <v>617</v>
      </c>
      <c r="F425" s="127" t="s">
        <v>618</v>
      </c>
      <c r="G425" s="128" t="s">
        <v>183</v>
      </c>
      <c r="H425" s="129">
        <v>4.7480000000000002</v>
      </c>
      <c r="I425" s="130"/>
      <c r="J425" s="131">
        <f>ROUND(I425*H425,2)</f>
        <v>0</v>
      </c>
      <c r="K425" s="132"/>
      <c r="L425" s="30"/>
      <c r="M425" s="133" t="s">
        <v>1</v>
      </c>
      <c r="N425" s="134" t="s">
        <v>32</v>
      </c>
      <c r="P425" s="135">
        <f>O425*H425</f>
        <v>0</v>
      </c>
      <c r="Q425" s="135">
        <v>0</v>
      </c>
      <c r="R425" s="135">
        <f>Q425*H425</f>
        <v>0</v>
      </c>
      <c r="S425" s="135">
        <v>0</v>
      </c>
      <c r="T425" s="136">
        <f>S425*H425</f>
        <v>0</v>
      </c>
      <c r="AR425" s="137" t="s">
        <v>125</v>
      </c>
      <c r="AT425" s="137" t="s">
        <v>121</v>
      </c>
      <c r="AU425" s="137" t="s">
        <v>74</v>
      </c>
      <c r="AY425" s="15" t="s">
        <v>118</v>
      </c>
      <c r="BE425" s="138">
        <f>IF(N425="základní",J425,0)</f>
        <v>0</v>
      </c>
      <c r="BF425" s="138">
        <f>IF(N425="snížená",J425,0)</f>
        <v>0</v>
      </c>
      <c r="BG425" s="138">
        <f>IF(N425="zákl. přenesená",J425,0)</f>
        <v>0</v>
      </c>
      <c r="BH425" s="138">
        <f>IF(N425="sníž. přenesená",J425,0)</f>
        <v>0</v>
      </c>
      <c r="BI425" s="138">
        <f>IF(N425="nulová",J425,0)</f>
        <v>0</v>
      </c>
      <c r="BJ425" s="15" t="s">
        <v>72</v>
      </c>
      <c r="BK425" s="138">
        <f>ROUND(I425*H425,2)</f>
        <v>0</v>
      </c>
      <c r="BL425" s="15" t="s">
        <v>125</v>
      </c>
      <c r="BM425" s="137" t="s">
        <v>619</v>
      </c>
    </row>
    <row r="426" spans="2:65" s="12" customFormat="1" x14ac:dyDescent="0.2">
      <c r="B426" s="139"/>
      <c r="D426" s="140" t="s">
        <v>132</v>
      </c>
      <c r="E426" s="141" t="s">
        <v>1</v>
      </c>
      <c r="F426" s="142" t="s">
        <v>620</v>
      </c>
      <c r="H426" s="143">
        <v>4.7480000000000002</v>
      </c>
      <c r="I426" s="144"/>
      <c r="L426" s="139"/>
      <c r="M426" s="145"/>
      <c r="T426" s="146"/>
      <c r="AT426" s="141" t="s">
        <v>132</v>
      </c>
      <c r="AU426" s="141" t="s">
        <v>74</v>
      </c>
      <c r="AV426" s="12" t="s">
        <v>74</v>
      </c>
      <c r="AW426" s="12" t="s">
        <v>134</v>
      </c>
      <c r="AX426" s="12" t="s">
        <v>72</v>
      </c>
      <c r="AY426" s="141" t="s">
        <v>118</v>
      </c>
    </row>
    <row r="427" spans="2:65" s="1" customFormat="1" ht="44.25" customHeight="1" x14ac:dyDescent="0.2">
      <c r="B427" s="30"/>
      <c r="C427" s="125" t="s">
        <v>621</v>
      </c>
      <c r="D427" s="125" t="s">
        <v>121</v>
      </c>
      <c r="E427" s="126" t="s">
        <v>622</v>
      </c>
      <c r="F427" s="127" t="s">
        <v>623</v>
      </c>
      <c r="G427" s="128" t="s">
        <v>183</v>
      </c>
      <c r="H427" s="129">
        <v>4.798</v>
      </c>
      <c r="I427" s="130"/>
      <c r="J427" s="131">
        <f>ROUND(I427*H427,2)</f>
        <v>0</v>
      </c>
      <c r="K427" s="132"/>
      <c r="L427" s="30"/>
      <c r="M427" s="133" t="s">
        <v>1</v>
      </c>
      <c r="N427" s="134" t="s">
        <v>32</v>
      </c>
      <c r="P427" s="135">
        <f>O427*H427</f>
        <v>0</v>
      </c>
      <c r="Q427" s="135">
        <v>0</v>
      </c>
      <c r="R427" s="135">
        <f>Q427*H427</f>
        <v>0</v>
      </c>
      <c r="S427" s="135">
        <v>0</v>
      </c>
      <c r="T427" s="136">
        <f>S427*H427</f>
        <v>0</v>
      </c>
      <c r="AR427" s="137" t="s">
        <v>125</v>
      </c>
      <c r="AT427" s="137" t="s">
        <v>121</v>
      </c>
      <c r="AU427" s="137" t="s">
        <v>74</v>
      </c>
      <c r="AY427" s="15" t="s">
        <v>118</v>
      </c>
      <c r="BE427" s="138">
        <f>IF(N427="základní",J427,0)</f>
        <v>0</v>
      </c>
      <c r="BF427" s="138">
        <f>IF(N427="snížená",J427,0)</f>
        <v>0</v>
      </c>
      <c r="BG427" s="138">
        <f>IF(N427="zákl. přenesená",J427,0)</f>
        <v>0</v>
      </c>
      <c r="BH427" s="138">
        <f>IF(N427="sníž. přenesená",J427,0)</f>
        <v>0</v>
      </c>
      <c r="BI427" s="138">
        <f>IF(N427="nulová",J427,0)</f>
        <v>0</v>
      </c>
      <c r="BJ427" s="15" t="s">
        <v>72</v>
      </c>
      <c r="BK427" s="138">
        <f>ROUND(I427*H427,2)</f>
        <v>0</v>
      </c>
      <c r="BL427" s="15" t="s">
        <v>125</v>
      </c>
      <c r="BM427" s="137" t="s">
        <v>624</v>
      </c>
    </row>
    <row r="428" spans="2:65" s="1" customFormat="1" ht="44.25" customHeight="1" x14ac:dyDescent="0.2">
      <c r="B428" s="30"/>
      <c r="C428" s="125" t="s">
        <v>625</v>
      </c>
      <c r="D428" s="125" t="s">
        <v>121</v>
      </c>
      <c r="E428" s="126" t="s">
        <v>626</v>
      </c>
      <c r="F428" s="127" t="s">
        <v>627</v>
      </c>
      <c r="G428" s="128" t="s">
        <v>183</v>
      </c>
      <c r="H428" s="129">
        <v>0.755</v>
      </c>
      <c r="I428" s="130"/>
      <c r="J428" s="131">
        <f>ROUND(I428*H428,2)</f>
        <v>0</v>
      </c>
      <c r="K428" s="132"/>
      <c r="L428" s="30"/>
      <c r="M428" s="133" t="s">
        <v>1</v>
      </c>
      <c r="N428" s="134" t="s">
        <v>32</v>
      </c>
      <c r="P428" s="135">
        <f>O428*H428</f>
        <v>0</v>
      </c>
      <c r="Q428" s="135">
        <v>0</v>
      </c>
      <c r="R428" s="135">
        <f>Q428*H428</f>
        <v>0</v>
      </c>
      <c r="S428" s="135">
        <v>0</v>
      </c>
      <c r="T428" s="136">
        <f>S428*H428</f>
        <v>0</v>
      </c>
      <c r="AR428" s="137" t="s">
        <v>125</v>
      </c>
      <c r="AT428" s="137" t="s">
        <v>121</v>
      </c>
      <c r="AU428" s="137" t="s">
        <v>74</v>
      </c>
      <c r="AY428" s="15" t="s">
        <v>118</v>
      </c>
      <c r="BE428" s="138">
        <f>IF(N428="základní",J428,0)</f>
        <v>0</v>
      </c>
      <c r="BF428" s="138">
        <f>IF(N428="snížená",J428,0)</f>
        <v>0</v>
      </c>
      <c r="BG428" s="138">
        <f>IF(N428="zákl. přenesená",J428,0)</f>
        <v>0</v>
      </c>
      <c r="BH428" s="138">
        <f>IF(N428="sníž. přenesená",J428,0)</f>
        <v>0</v>
      </c>
      <c r="BI428" s="138">
        <f>IF(N428="nulová",J428,0)</f>
        <v>0</v>
      </c>
      <c r="BJ428" s="15" t="s">
        <v>72</v>
      </c>
      <c r="BK428" s="138">
        <f>ROUND(I428*H428,2)</f>
        <v>0</v>
      </c>
      <c r="BL428" s="15" t="s">
        <v>125</v>
      </c>
      <c r="BM428" s="137" t="s">
        <v>628</v>
      </c>
    </row>
    <row r="429" spans="2:65" s="12" customFormat="1" x14ac:dyDescent="0.2">
      <c r="B429" s="139"/>
      <c r="D429" s="140" t="s">
        <v>132</v>
      </c>
      <c r="E429" s="141" t="s">
        <v>1</v>
      </c>
      <c r="F429" s="142" t="s">
        <v>629</v>
      </c>
      <c r="H429" s="143">
        <v>0.75499999999999989</v>
      </c>
      <c r="I429" s="144"/>
      <c r="L429" s="139"/>
      <c r="M429" s="145"/>
      <c r="T429" s="146"/>
      <c r="AT429" s="141" t="s">
        <v>132</v>
      </c>
      <c r="AU429" s="141" t="s">
        <v>74</v>
      </c>
      <c r="AV429" s="12" t="s">
        <v>74</v>
      </c>
      <c r="AW429" s="12" t="s">
        <v>134</v>
      </c>
      <c r="AX429" s="12" t="s">
        <v>72</v>
      </c>
      <c r="AY429" s="141" t="s">
        <v>118</v>
      </c>
    </row>
    <row r="430" spans="2:65" s="1" customFormat="1" ht="44.25" customHeight="1" x14ac:dyDescent="0.2">
      <c r="B430" s="30"/>
      <c r="C430" s="125" t="s">
        <v>630</v>
      </c>
      <c r="D430" s="125" t="s">
        <v>121</v>
      </c>
      <c r="E430" s="126" t="s">
        <v>631</v>
      </c>
      <c r="F430" s="127" t="s">
        <v>632</v>
      </c>
      <c r="G430" s="128" t="s">
        <v>183</v>
      </c>
      <c r="H430" s="129">
        <v>0.64700000000000002</v>
      </c>
      <c r="I430" s="130"/>
      <c r="J430" s="131">
        <f>ROUND(I430*H430,2)</f>
        <v>0</v>
      </c>
      <c r="K430" s="132"/>
      <c r="L430" s="30"/>
      <c r="M430" s="133" t="s">
        <v>1</v>
      </c>
      <c r="N430" s="134" t="s">
        <v>32</v>
      </c>
      <c r="P430" s="135">
        <f>O430*H430</f>
        <v>0</v>
      </c>
      <c r="Q430" s="135">
        <v>0</v>
      </c>
      <c r="R430" s="135">
        <f>Q430*H430</f>
        <v>0</v>
      </c>
      <c r="S430" s="135">
        <v>0</v>
      </c>
      <c r="T430" s="136">
        <f>S430*H430</f>
        <v>0</v>
      </c>
      <c r="AR430" s="137" t="s">
        <v>125</v>
      </c>
      <c r="AT430" s="137" t="s">
        <v>121</v>
      </c>
      <c r="AU430" s="137" t="s">
        <v>74</v>
      </c>
      <c r="AY430" s="15" t="s">
        <v>118</v>
      </c>
      <c r="BE430" s="138">
        <f>IF(N430="základní",J430,0)</f>
        <v>0</v>
      </c>
      <c r="BF430" s="138">
        <f>IF(N430="snížená",J430,0)</f>
        <v>0</v>
      </c>
      <c r="BG430" s="138">
        <f>IF(N430="zákl. přenesená",J430,0)</f>
        <v>0</v>
      </c>
      <c r="BH430" s="138">
        <f>IF(N430="sníž. přenesená",J430,0)</f>
        <v>0</v>
      </c>
      <c r="BI430" s="138">
        <f>IF(N430="nulová",J430,0)</f>
        <v>0</v>
      </c>
      <c r="BJ430" s="15" t="s">
        <v>72</v>
      </c>
      <c r="BK430" s="138">
        <f>ROUND(I430*H430,2)</f>
        <v>0</v>
      </c>
      <c r="BL430" s="15" t="s">
        <v>125</v>
      </c>
      <c r="BM430" s="137" t="s">
        <v>633</v>
      </c>
    </row>
    <row r="431" spans="2:65" s="1" customFormat="1" ht="44.25" customHeight="1" x14ac:dyDescent="0.2">
      <c r="B431" s="30"/>
      <c r="C431" s="125" t="s">
        <v>634</v>
      </c>
      <c r="D431" s="125" t="s">
        <v>121</v>
      </c>
      <c r="E431" s="126" t="s">
        <v>635</v>
      </c>
      <c r="F431" s="127" t="s">
        <v>636</v>
      </c>
      <c r="G431" s="128" t="s">
        <v>183</v>
      </c>
      <c r="H431" s="129">
        <v>1.1319999999999999</v>
      </c>
      <c r="I431" s="130"/>
      <c r="J431" s="131">
        <f>ROUND(I431*H431,2)</f>
        <v>0</v>
      </c>
      <c r="K431" s="132"/>
      <c r="L431" s="30"/>
      <c r="M431" s="133" t="s">
        <v>1</v>
      </c>
      <c r="N431" s="134" t="s">
        <v>32</v>
      </c>
      <c r="P431" s="135">
        <f>O431*H431</f>
        <v>0</v>
      </c>
      <c r="Q431" s="135">
        <v>0</v>
      </c>
      <c r="R431" s="135">
        <f>Q431*H431</f>
        <v>0</v>
      </c>
      <c r="S431" s="135">
        <v>0</v>
      </c>
      <c r="T431" s="136">
        <f>S431*H431</f>
        <v>0</v>
      </c>
      <c r="AR431" s="137" t="s">
        <v>125</v>
      </c>
      <c r="AT431" s="137" t="s">
        <v>121</v>
      </c>
      <c r="AU431" s="137" t="s">
        <v>74</v>
      </c>
      <c r="AY431" s="15" t="s">
        <v>118</v>
      </c>
      <c r="BE431" s="138">
        <f>IF(N431="základní",J431,0)</f>
        <v>0</v>
      </c>
      <c r="BF431" s="138">
        <f>IF(N431="snížená",J431,0)</f>
        <v>0</v>
      </c>
      <c r="BG431" s="138">
        <f>IF(N431="zákl. přenesená",J431,0)</f>
        <v>0</v>
      </c>
      <c r="BH431" s="138">
        <f>IF(N431="sníž. přenesená",J431,0)</f>
        <v>0</v>
      </c>
      <c r="BI431" s="138">
        <f>IF(N431="nulová",J431,0)</f>
        <v>0</v>
      </c>
      <c r="BJ431" s="15" t="s">
        <v>72</v>
      </c>
      <c r="BK431" s="138">
        <f>ROUND(I431*H431,2)</f>
        <v>0</v>
      </c>
      <c r="BL431" s="15" t="s">
        <v>125</v>
      </c>
      <c r="BM431" s="137" t="s">
        <v>637</v>
      </c>
    </row>
    <row r="432" spans="2:65" s="11" customFormat="1" ht="22.9" customHeight="1" x14ac:dyDescent="0.2">
      <c r="B432" s="113"/>
      <c r="D432" s="114" t="s">
        <v>66</v>
      </c>
      <c r="E432" s="123" t="s">
        <v>638</v>
      </c>
      <c r="F432" s="123" t="s">
        <v>639</v>
      </c>
      <c r="I432" s="116"/>
      <c r="J432" s="124">
        <f>BK432</f>
        <v>0</v>
      </c>
      <c r="L432" s="113"/>
      <c r="M432" s="118"/>
      <c r="P432" s="119">
        <f>P433</f>
        <v>0</v>
      </c>
      <c r="R432" s="119">
        <f>R433</f>
        <v>0</v>
      </c>
      <c r="T432" s="120">
        <f>T433</f>
        <v>0</v>
      </c>
      <c r="AR432" s="114" t="s">
        <v>72</v>
      </c>
      <c r="AT432" s="121" t="s">
        <v>66</v>
      </c>
      <c r="AU432" s="121" t="s">
        <v>72</v>
      </c>
      <c r="AY432" s="114" t="s">
        <v>118</v>
      </c>
      <c r="BK432" s="122">
        <f>BK433</f>
        <v>0</v>
      </c>
    </row>
    <row r="433" spans="2:65" s="1" customFormat="1" ht="66.75" customHeight="1" x14ac:dyDescent="0.2">
      <c r="B433" s="30"/>
      <c r="C433" s="125" t="s">
        <v>640</v>
      </c>
      <c r="D433" s="125" t="s">
        <v>121</v>
      </c>
      <c r="E433" s="126" t="s">
        <v>641</v>
      </c>
      <c r="F433" s="127" t="s">
        <v>642</v>
      </c>
      <c r="G433" s="128" t="s">
        <v>183</v>
      </c>
      <c r="H433" s="129">
        <v>586.54200000000003</v>
      </c>
      <c r="I433" s="130"/>
      <c r="J433" s="131">
        <f>ROUND(I433*H433,2)</f>
        <v>0</v>
      </c>
      <c r="K433" s="132"/>
      <c r="L433" s="30"/>
      <c r="M433" s="133" t="s">
        <v>1</v>
      </c>
      <c r="N433" s="134" t="s">
        <v>32</v>
      </c>
      <c r="P433" s="135">
        <f>O433*H433</f>
        <v>0</v>
      </c>
      <c r="Q433" s="135">
        <v>0</v>
      </c>
      <c r="R433" s="135">
        <f>Q433*H433</f>
        <v>0</v>
      </c>
      <c r="S433" s="135">
        <v>0</v>
      </c>
      <c r="T433" s="136">
        <f>S433*H433</f>
        <v>0</v>
      </c>
      <c r="AR433" s="137" t="s">
        <v>125</v>
      </c>
      <c r="AT433" s="137" t="s">
        <v>121</v>
      </c>
      <c r="AU433" s="137" t="s">
        <v>74</v>
      </c>
      <c r="AY433" s="15" t="s">
        <v>118</v>
      </c>
      <c r="BE433" s="138">
        <f>IF(N433="základní",J433,0)</f>
        <v>0</v>
      </c>
      <c r="BF433" s="138">
        <f>IF(N433="snížená",J433,0)</f>
        <v>0</v>
      </c>
      <c r="BG433" s="138">
        <f>IF(N433="zákl. přenesená",J433,0)</f>
        <v>0</v>
      </c>
      <c r="BH433" s="138">
        <f>IF(N433="sníž. přenesená",J433,0)</f>
        <v>0</v>
      </c>
      <c r="BI433" s="138">
        <f>IF(N433="nulová",J433,0)</f>
        <v>0</v>
      </c>
      <c r="BJ433" s="15" t="s">
        <v>72</v>
      </c>
      <c r="BK433" s="138">
        <f>ROUND(I433*H433,2)</f>
        <v>0</v>
      </c>
      <c r="BL433" s="15" t="s">
        <v>125</v>
      </c>
      <c r="BM433" s="137" t="s">
        <v>643</v>
      </c>
    </row>
    <row r="434" spans="2:65" s="11" customFormat="1" ht="25.9" customHeight="1" x14ac:dyDescent="0.2">
      <c r="B434" s="113"/>
      <c r="D434" s="114" t="s">
        <v>66</v>
      </c>
      <c r="E434" s="115" t="s">
        <v>644</v>
      </c>
      <c r="F434" s="115" t="s">
        <v>645</v>
      </c>
      <c r="I434" s="116"/>
      <c r="J434" s="117">
        <f>BK434</f>
        <v>0</v>
      </c>
      <c r="L434" s="113"/>
      <c r="M434" s="118"/>
      <c r="P434" s="119">
        <f>P435+P481+P522+P543+P554+P559+P564+P588+P615+P618+P629+P652</f>
        <v>0</v>
      </c>
      <c r="R434" s="119">
        <f>R435+R481+R522+R543+R554+R559+R564+R588+R615+R618+R629+R652</f>
        <v>7.6827720191420008</v>
      </c>
      <c r="T434" s="120">
        <f>T435+T481+T522+T543+T554+T559+T564+T588+T615+T618+T629+T652</f>
        <v>14.973167450000002</v>
      </c>
      <c r="AR434" s="114" t="s">
        <v>74</v>
      </c>
      <c r="AT434" s="121" t="s">
        <v>66</v>
      </c>
      <c r="AU434" s="121" t="s">
        <v>67</v>
      </c>
      <c r="AY434" s="114" t="s">
        <v>118</v>
      </c>
      <c r="BK434" s="122">
        <f>BK435+BK481+BK522+BK543+BK554+BK559+BK564+BK588+BK615+BK618+BK629+BK652</f>
        <v>0</v>
      </c>
    </row>
    <row r="435" spans="2:65" s="11" customFormat="1" ht="22.9" customHeight="1" x14ac:dyDescent="0.2">
      <c r="B435" s="113"/>
      <c r="D435" s="114" t="s">
        <v>66</v>
      </c>
      <c r="E435" s="123" t="s">
        <v>646</v>
      </c>
      <c r="F435" s="123" t="s">
        <v>647</v>
      </c>
      <c r="I435" s="116"/>
      <c r="J435" s="124">
        <f>BK435</f>
        <v>0</v>
      </c>
      <c r="L435" s="113"/>
      <c r="M435" s="118"/>
      <c r="P435" s="119">
        <f>SUM(P436:P480)</f>
        <v>0</v>
      </c>
      <c r="R435" s="119">
        <f>SUM(R436:R480)</f>
        <v>2.5670982162499998</v>
      </c>
      <c r="T435" s="120">
        <f>SUM(T436:T480)</f>
        <v>0</v>
      </c>
      <c r="AR435" s="114" t="s">
        <v>74</v>
      </c>
      <c r="AT435" s="121" t="s">
        <v>66</v>
      </c>
      <c r="AU435" s="121" t="s">
        <v>72</v>
      </c>
      <c r="AY435" s="114" t="s">
        <v>118</v>
      </c>
      <c r="BK435" s="122">
        <f>SUM(BK436:BK480)</f>
        <v>0</v>
      </c>
    </row>
    <row r="436" spans="2:65" s="1" customFormat="1" ht="24.2" customHeight="1" x14ac:dyDescent="0.2">
      <c r="B436" s="30"/>
      <c r="C436" s="125" t="s">
        <v>648</v>
      </c>
      <c r="D436" s="125" t="s">
        <v>121</v>
      </c>
      <c r="E436" s="126" t="s">
        <v>649</v>
      </c>
      <c r="F436" s="127" t="s">
        <v>650</v>
      </c>
      <c r="G436" s="128" t="s">
        <v>204</v>
      </c>
      <c r="H436" s="129">
        <v>348.16</v>
      </c>
      <c r="I436" s="130"/>
      <c r="J436" s="131">
        <f>ROUND(I436*H436,2)</f>
        <v>0</v>
      </c>
      <c r="K436" s="132"/>
      <c r="L436" s="30"/>
      <c r="M436" s="133" t="s">
        <v>1</v>
      </c>
      <c r="N436" s="134" t="s">
        <v>32</v>
      </c>
      <c r="P436" s="135">
        <f>O436*H436</f>
        <v>0</v>
      </c>
      <c r="Q436" s="135">
        <v>3.9825E-4</v>
      </c>
      <c r="R436" s="135">
        <f>Q436*H436</f>
        <v>0.13865472000000001</v>
      </c>
      <c r="S436" s="135">
        <v>0</v>
      </c>
      <c r="T436" s="136">
        <f>S436*H436</f>
        <v>0</v>
      </c>
      <c r="AR436" s="137" t="s">
        <v>508</v>
      </c>
      <c r="AT436" s="137" t="s">
        <v>121</v>
      </c>
      <c r="AU436" s="137" t="s">
        <v>74</v>
      </c>
      <c r="AY436" s="15" t="s">
        <v>118</v>
      </c>
      <c r="BE436" s="138">
        <f>IF(N436="základní",J436,0)</f>
        <v>0</v>
      </c>
      <c r="BF436" s="138">
        <f>IF(N436="snížená",J436,0)</f>
        <v>0</v>
      </c>
      <c r="BG436" s="138">
        <f>IF(N436="zákl. přenesená",J436,0)</f>
        <v>0</v>
      </c>
      <c r="BH436" s="138">
        <f>IF(N436="sníž. přenesená",J436,0)</f>
        <v>0</v>
      </c>
      <c r="BI436" s="138">
        <f>IF(N436="nulová",J436,0)</f>
        <v>0</v>
      </c>
      <c r="BJ436" s="15" t="s">
        <v>72</v>
      </c>
      <c r="BK436" s="138">
        <f>ROUND(I436*H436,2)</f>
        <v>0</v>
      </c>
      <c r="BL436" s="15" t="s">
        <v>508</v>
      </c>
      <c r="BM436" s="137" t="s">
        <v>651</v>
      </c>
    </row>
    <row r="437" spans="2:65" s="12" customFormat="1" x14ac:dyDescent="0.2">
      <c r="B437" s="139"/>
      <c r="D437" s="140" t="s">
        <v>132</v>
      </c>
      <c r="E437" s="141" t="s">
        <v>1</v>
      </c>
      <c r="F437" s="142" t="s">
        <v>652</v>
      </c>
      <c r="H437" s="143">
        <v>348.16</v>
      </c>
      <c r="I437" s="144"/>
      <c r="L437" s="139"/>
      <c r="M437" s="145"/>
      <c r="T437" s="146"/>
      <c r="AT437" s="141" t="s">
        <v>132</v>
      </c>
      <c r="AU437" s="141" t="s">
        <v>74</v>
      </c>
      <c r="AV437" s="12" t="s">
        <v>74</v>
      </c>
      <c r="AW437" s="12" t="s">
        <v>134</v>
      </c>
      <c r="AX437" s="12" t="s">
        <v>72</v>
      </c>
      <c r="AY437" s="141" t="s">
        <v>118</v>
      </c>
    </row>
    <row r="438" spans="2:65" s="1" customFormat="1" ht="24.2" customHeight="1" x14ac:dyDescent="0.2">
      <c r="B438" s="30"/>
      <c r="C438" s="125" t="s">
        <v>378</v>
      </c>
      <c r="D438" s="125" t="s">
        <v>121</v>
      </c>
      <c r="E438" s="126" t="s">
        <v>653</v>
      </c>
      <c r="F438" s="127" t="s">
        <v>654</v>
      </c>
      <c r="G438" s="128" t="s">
        <v>204</v>
      </c>
      <c r="H438" s="129">
        <v>42.344999999999999</v>
      </c>
      <c r="I438" s="130"/>
      <c r="J438" s="131">
        <f>ROUND(I438*H438,2)</f>
        <v>0</v>
      </c>
      <c r="K438" s="132"/>
      <c r="L438" s="30"/>
      <c r="M438" s="133" t="s">
        <v>1</v>
      </c>
      <c r="N438" s="134" t="s">
        <v>32</v>
      </c>
      <c r="P438" s="135">
        <f>O438*H438</f>
        <v>0</v>
      </c>
      <c r="Q438" s="135">
        <v>3.9825E-4</v>
      </c>
      <c r="R438" s="135">
        <f>Q438*H438</f>
        <v>1.686389625E-2</v>
      </c>
      <c r="S438" s="135">
        <v>0</v>
      </c>
      <c r="T438" s="136">
        <f>S438*H438</f>
        <v>0</v>
      </c>
      <c r="AR438" s="137" t="s">
        <v>508</v>
      </c>
      <c r="AT438" s="137" t="s">
        <v>121</v>
      </c>
      <c r="AU438" s="137" t="s">
        <v>74</v>
      </c>
      <c r="AY438" s="15" t="s">
        <v>118</v>
      </c>
      <c r="BE438" s="138">
        <f>IF(N438="základní",J438,0)</f>
        <v>0</v>
      </c>
      <c r="BF438" s="138">
        <f>IF(N438="snížená",J438,0)</f>
        <v>0</v>
      </c>
      <c r="BG438" s="138">
        <f>IF(N438="zákl. přenesená",J438,0)</f>
        <v>0</v>
      </c>
      <c r="BH438" s="138">
        <f>IF(N438="sníž. přenesená",J438,0)</f>
        <v>0</v>
      </c>
      <c r="BI438" s="138">
        <f>IF(N438="nulová",J438,0)</f>
        <v>0</v>
      </c>
      <c r="BJ438" s="15" t="s">
        <v>72</v>
      </c>
      <c r="BK438" s="138">
        <f>ROUND(I438*H438,2)</f>
        <v>0</v>
      </c>
      <c r="BL438" s="15" t="s">
        <v>508</v>
      </c>
      <c r="BM438" s="137" t="s">
        <v>655</v>
      </c>
    </row>
    <row r="439" spans="2:65" s="12" customFormat="1" x14ac:dyDescent="0.2">
      <c r="B439" s="139"/>
      <c r="D439" s="140" t="s">
        <v>132</v>
      </c>
      <c r="E439" s="141" t="s">
        <v>1</v>
      </c>
      <c r="F439" s="142" t="s">
        <v>656</v>
      </c>
      <c r="H439" s="143">
        <v>24.21</v>
      </c>
      <c r="I439" s="144"/>
      <c r="L439" s="139"/>
      <c r="M439" s="145"/>
      <c r="T439" s="146"/>
      <c r="AT439" s="141" t="s">
        <v>132</v>
      </c>
      <c r="AU439" s="141" t="s">
        <v>74</v>
      </c>
      <c r="AV439" s="12" t="s">
        <v>74</v>
      </c>
      <c r="AW439" s="12" t="s">
        <v>134</v>
      </c>
      <c r="AX439" s="12" t="s">
        <v>67</v>
      </c>
      <c r="AY439" s="141" t="s">
        <v>118</v>
      </c>
    </row>
    <row r="440" spans="2:65" s="12" customFormat="1" x14ac:dyDescent="0.2">
      <c r="B440" s="139"/>
      <c r="D440" s="140" t="s">
        <v>132</v>
      </c>
      <c r="E440" s="141" t="s">
        <v>1</v>
      </c>
      <c r="F440" s="142" t="s">
        <v>657</v>
      </c>
      <c r="H440" s="143">
        <v>18.134999999999998</v>
      </c>
      <c r="I440" s="144"/>
      <c r="L440" s="139"/>
      <c r="M440" s="145"/>
      <c r="T440" s="146"/>
      <c r="AT440" s="141" t="s">
        <v>132</v>
      </c>
      <c r="AU440" s="141" t="s">
        <v>74</v>
      </c>
      <c r="AV440" s="12" t="s">
        <v>74</v>
      </c>
      <c r="AW440" s="12" t="s">
        <v>134</v>
      </c>
      <c r="AX440" s="12" t="s">
        <v>67</v>
      </c>
      <c r="AY440" s="141" t="s">
        <v>118</v>
      </c>
    </row>
    <row r="441" spans="2:65" s="13" customFormat="1" x14ac:dyDescent="0.2">
      <c r="B441" s="147"/>
      <c r="D441" s="140" t="s">
        <v>132</v>
      </c>
      <c r="E441" s="148" t="s">
        <v>1</v>
      </c>
      <c r="F441" s="149" t="s">
        <v>149</v>
      </c>
      <c r="H441" s="150">
        <v>42.344999999999999</v>
      </c>
      <c r="I441" s="151"/>
      <c r="L441" s="147"/>
      <c r="M441" s="152"/>
      <c r="T441" s="153"/>
      <c r="AT441" s="148" t="s">
        <v>132</v>
      </c>
      <c r="AU441" s="148" t="s">
        <v>74</v>
      </c>
      <c r="AV441" s="13" t="s">
        <v>125</v>
      </c>
      <c r="AW441" s="13" t="s">
        <v>134</v>
      </c>
      <c r="AX441" s="13" t="s">
        <v>72</v>
      </c>
      <c r="AY441" s="148" t="s">
        <v>118</v>
      </c>
    </row>
    <row r="442" spans="2:65" s="1" customFormat="1" ht="49.15" customHeight="1" x14ac:dyDescent="0.2">
      <c r="B442" s="30"/>
      <c r="C442" s="154" t="s">
        <v>658</v>
      </c>
      <c r="D442" s="154" t="s">
        <v>243</v>
      </c>
      <c r="E442" s="155" t="s">
        <v>659</v>
      </c>
      <c r="F442" s="156" t="s">
        <v>660</v>
      </c>
      <c r="G442" s="157" t="s">
        <v>204</v>
      </c>
      <c r="H442" s="158">
        <v>224.541</v>
      </c>
      <c r="I442" s="159"/>
      <c r="J442" s="160">
        <f>ROUND(I442*H442,2)</f>
        <v>0</v>
      </c>
      <c r="K442" s="161"/>
      <c r="L442" s="162"/>
      <c r="M442" s="163" t="s">
        <v>1</v>
      </c>
      <c r="N442" s="164" t="s">
        <v>32</v>
      </c>
      <c r="P442" s="135">
        <f>O442*H442</f>
        <v>0</v>
      </c>
      <c r="Q442" s="135">
        <v>5.3E-3</v>
      </c>
      <c r="R442" s="135">
        <f>Q442*H442</f>
        <v>1.1900672999999999</v>
      </c>
      <c r="S442" s="135">
        <v>0</v>
      </c>
      <c r="T442" s="136">
        <f>S442*H442</f>
        <v>0</v>
      </c>
      <c r="AR442" s="137" t="s">
        <v>661</v>
      </c>
      <c r="AT442" s="137" t="s">
        <v>243</v>
      </c>
      <c r="AU442" s="137" t="s">
        <v>74</v>
      </c>
      <c r="AY442" s="15" t="s">
        <v>118</v>
      </c>
      <c r="BE442" s="138">
        <f>IF(N442="základní",J442,0)</f>
        <v>0</v>
      </c>
      <c r="BF442" s="138">
        <f>IF(N442="snížená",J442,0)</f>
        <v>0</v>
      </c>
      <c r="BG442" s="138">
        <f>IF(N442="zákl. přenesená",J442,0)</f>
        <v>0</v>
      </c>
      <c r="BH442" s="138">
        <f>IF(N442="sníž. přenesená",J442,0)</f>
        <v>0</v>
      </c>
      <c r="BI442" s="138">
        <f>IF(N442="nulová",J442,0)</f>
        <v>0</v>
      </c>
      <c r="BJ442" s="15" t="s">
        <v>72</v>
      </c>
      <c r="BK442" s="138">
        <f>ROUND(I442*H442,2)</f>
        <v>0</v>
      </c>
      <c r="BL442" s="15" t="s">
        <v>508</v>
      </c>
      <c r="BM442" s="137" t="s">
        <v>662</v>
      </c>
    </row>
    <row r="443" spans="2:65" s="12" customFormat="1" x14ac:dyDescent="0.2">
      <c r="B443" s="139"/>
      <c r="D443" s="140" t="s">
        <v>132</v>
      </c>
      <c r="E443" s="141" t="s">
        <v>1</v>
      </c>
      <c r="F443" s="142" t="s">
        <v>488</v>
      </c>
      <c r="H443" s="143">
        <v>174.08</v>
      </c>
      <c r="I443" s="144"/>
      <c r="L443" s="139"/>
      <c r="M443" s="145"/>
      <c r="T443" s="146"/>
      <c r="AT443" s="141" t="s">
        <v>132</v>
      </c>
      <c r="AU443" s="141" t="s">
        <v>74</v>
      </c>
      <c r="AV443" s="12" t="s">
        <v>74</v>
      </c>
      <c r="AW443" s="12" t="s">
        <v>134</v>
      </c>
      <c r="AX443" s="12" t="s">
        <v>67</v>
      </c>
      <c r="AY443" s="141" t="s">
        <v>118</v>
      </c>
    </row>
    <row r="444" spans="2:65" s="12" customFormat="1" x14ac:dyDescent="0.2">
      <c r="B444" s="139"/>
      <c r="D444" s="140" t="s">
        <v>132</v>
      </c>
      <c r="E444" s="141" t="s">
        <v>1</v>
      </c>
      <c r="F444" s="142" t="s">
        <v>663</v>
      </c>
      <c r="H444" s="143">
        <v>12.105</v>
      </c>
      <c r="I444" s="144"/>
      <c r="L444" s="139"/>
      <c r="M444" s="145"/>
      <c r="T444" s="146"/>
      <c r="AT444" s="141" t="s">
        <v>132</v>
      </c>
      <c r="AU444" s="141" t="s">
        <v>74</v>
      </c>
      <c r="AV444" s="12" t="s">
        <v>74</v>
      </c>
      <c r="AW444" s="12" t="s">
        <v>134</v>
      </c>
      <c r="AX444" s="12" t="s">
        <v>67</v>
      </c>
      <c r="AY444" s="141" t="s">
        <v>118</v>
      </c>
    </row>
    <row r="445" spans="2:65" s="12" customFormat="1" x14ac:dyDescent="0.2">
      <c r="B445" s="139"/>
      <c r="D445" s="140" t="s">
        <v>132</v>
      </c>
      <c r="E445" s="141" t="s">
        <v>1</v>
      </c>
      <c r="F445" s="142" t="s">
        <v>664</v>
      </c>
      <c r="H445" s="143">
        <v>9.067499999999999</v>
      </c>
      <c r="I445" s="144"/>
      <c r="L445" s="139"/>
      <c r="M445" s="145"/>
      <c r="T445" s="146"/>
      <c r="AT445" s="141" t="s">
        <v>132</v>
      </c>
      <c r="AU445" s="141" t="s">
        <v>74</v>
      </c>
      <c r="AV445" s="12" t="s">
        <v>74</v>
      </c>
      <c r="AW445" s="12" t="s">
        <v>134</v>
      </c>
      <c r="AX445" s="12" t="s">
        <v>67</v>
      </c>
      <c r="AY445" s="141" t="s">
        <v>118</v>
      </c>
    </row>
    <row r="446" spans="2:65" s="13" customFormat="1" x14ac:dyDescent="0.2">
      <c r="B446" s="147"/>
      <c r="D446" s="140" t="s">
        <v>132</v>
      </c>
      <c r="E446" s="148" t="s">
        <v>1</v>
      </c>
      <c r="F446" s="149" t="s">
        <v>149</v>
      </c>
      <c r="H446" s="150">
        <v>195.2525</v>
      </c>
      <c r="I446" s="151"/>
      <c r="L446" s="147"/>
      <c r="M446" s="152"/>
      <c r="T446" s="153"/>
      <c r="AT446" s="148" t="s">
        <v>132</v>
      </c>
      <c r="AU446" s="148" t="s">
        <v>74</v>
      </c>
      <c r="AV446" s="13" t="s">
        <v>125</v>
      </c>
      <c r="AW446" s="13" t="s">
        <v>134</v>
      </c>
      <c r="AX446" s="13" t="s">
        <v>72</v>
      </c>
      <c r="AY446" s="148" t="s">
        <v>118</v>
      </c>
    </row>
    <row r="447" spans="2:65" s="12" customFormat="1" x14ac:dyDescent="0.2">
      <c r="B447" s="139"/>
      <c r="D447" s="140" t="s">
        <v>132</v>
      </c>
      <c r="F447" s="142" t="s">
        <v>665</v>
      </c>
      <c r="H447" s="143">
        <v>224.541</v>
      </c>
      <c r="I447" s="144"/>
      <c r="L447" s="139"/>
      <c r="M447" s="145"/>
      <c r="T447" s="146"/>
      <c r="AT447" s="141" t="s">
        <v>132</v>
      </c>
      <c r="AU447" s="141" t="s">
        <v>74</v>
      </c>
      <c r="AV447" s="12" t="s">
        <v>74</v>
      </c>
      <c r="AW447" s="12" t="s">
        <v>4</v>
      </c>
      <c r="AX447" s="12" t="s">
        <v>72</v>
      </c>
      <c r="AY447" s="141" t="s">
        <v>118</v>
      </c>
    </row>
    <row r="448" spans="2:65" s="1" customFormat="1" ht="55.5" customHeight="1" x14ac:dyDescent="0.2">
      <c r="B448" s="30"/>
      <c r="C448" s="154" t="s">
        <v>247</v>
      </c>
      <c r="D448" s="154" t="s">
        <v>243</v>
      </c>
      <c r="E448" s="155" t="s">
        <v>666</v>
      </c>
      <c r="F448" s="156" t="s">
        <v>667</v>
      </c>
      <c r="G448" s="157" t="s">
        <v>204</v>
      </c>
      <c r="H448" s="158">
        <v>224.541</v>
      </c>
      <c r="I448" s="159"/>
      <c r="J448" s="160">
        <f>ROUND(I448*H448,2)</f>
        <v>0</v>
      </c>
      <c r="K448" s="161"/>
      <c r="L448" s="162"/>
      <c r="M448" s="163" t="s">
        <v>1</v>
      </c>
      <c r="N448" s="164" t="s">
        <v>32</v>
      </c>
      <c r="P448" s="135">
        <f>O448*H448</f>
        <v>0</v>
      </c>
      <c r="Q448" s="135">
        <v>4.7000000000000002E-3</v>
      </c>
      <c r="R448" s="135">
        <f>Q448*H448</f>
        <v>1.0553427</v>
      </c>
      <c r="S448" s="135">
        <v>0</v>
      </c>
      <c r="T448" s="136">
        <f>S448*H448</f>
        <v>0</v>
      </c>
      <c r="AR448" s="137" t="s">
        <v>661</v>
      </c>
      <c r="AT448" s="137" t="s">
        <v>243</v>
      </c>
      <c r="AU448" s="137" t="s">
        <v>74</v>
      </c>
      <c r="AY448" s="15" t="s">
        <v>118</v>
      </c>
      <c r="BE448" s="138">
        <f>IF(N448="základní",J448,0)</f>
        <v>0</v>
      </c>
      <c r="BF448" s="138">
        <f>IF(N448="snížená",J448,0)</f>
        <v>0</v>
      </c>
      <c r="BG448" s="138">
        <f>IF(N448="zákl. přenesená",J448,0)</f>
        <v>0</v>
      </c>
      <c r="BH448" s="138">
        <f>IF(N448="sníž. přenesená",J448,0)</f>
        <v>0</v>
      </c>
      <c r="BI448" s="138">
        <f>IF(N448="nulová",J448,0)</f>
        <v>0</v>
      </c>
      <c r="BJ448" s="15" t="s">
        <v>72</v>
      </c>
      <c r="BK448" s="138">
        <f>ROUND(I448*H448,2)</f>
        <v>0</v>
      </c>
      <c r="BL448" s="15" t="s">
        <v>508</v>
      </c>
      <c r="BM448" s="137" t="s">
        <v>668</v>
      </c>
    </row>
    <row r="449" spans="2:65" s="12" customFormat="1" x14ac:dyDescent="0.2">
      <c r="B449" s="139"/>
      <c r="D449" s="140" t="s">
        <v>132</v>
      </c>
      <c r="E449" s="141" t="s">
        <v>1</v>
      </c>
      <c r="F449" s="142" t="s">
        <v>488</v>
      </c>
      <c r="H449" s="143">
        <v>174.08</v>
      </c>
      <c r="I449" s="144"/>
      <c r="L449" s="139"/>
      <c r="M449" s="145"/>
      <c r="T449" s="146"/>
      <c r="AT449" s="141" t="s">
        <v>132</v>
      </c>
      <c r="AU449" s="141" t="s">
        <v>74</v>
      </c>
      <c r="AV449" s="12" t="s">
        <v>74</v>
      </c>
      <c r="AW449" s="12" t="s">
        <v>134</v>
      </c>
      <c r="AX449" s="12" t="s">
        <v>67</v>
      </c>
      <c r="AY449" s="141" t="s">
        <v>118</v>
      </c>
    </row>
    <row r="450" spans="2:65" s="12" customFormat="1" x14ac:dyDescent="0.2">
      <c r="B450" s="139"/>
      <c r="D450" s="140" t="s">
        <v>132</v>
      </c>
      <c r="E450" s="141" t="s">
        <v>1</v>
      </c>
      <c r="F450" s="142" t="s">
        <v>663</v>
      </c>
      <c r="H450" s="143">
        <v>12.105</v>
      </c>
      <c r="I450" s="144"/>
      <c r="L450" s="139"/>
      <c r="M450" s="145"/>
      <c r="T450" s="146"/>
      <c r="AT450" s="141" t="s">
        <v>132</v>
      </c>
      <c r="AU450" s="141" t="s">
        <v>74</v>
      </c>
      <c r="AV450" s="12" t="s">
        <v>74</v>
      </c>
      <c r="AW450" s="12" t="s">
        <v>134</v>
      </c>
      <c r="AX450" s="12" t="s">
        <v>67</v>
      </c>
      <c r="AY450" s="141" t="s">
        <v>118</v>
      </c>
    </row>
    <row r="451" spans="2:65" s="12" customFormat="1" x14ac:dyDescent="0.2">
      <c r="B451" s="139"/>
      <c r="D451" s="140" t="s">
        <v>132</v>
      </c>
      <c r="E451" s="141" t="s">
        <v>1</v>
      </c>
      <c r="F451" s="142" t="s">
        <v>664</v>
      </c>
      <c r="H451" s="143">
        <v>9.067499999999999</v>
      </c>
      <c r="I451" s="144"/>
      <c r="L451" s="139"/>
      <c r="M451" s="145"/>
      <c r="T451" s="146"/>
      <c r="AT451" s="141" t="s">
        <v>132</v>
      </c>
      <c r="AU451" s="141" t="s">
        <v>74</v>
      </c>
      <c r="AV451" s="12" t="s">
        <v>74</v>
      </c>
      <c r="AW451" s="12" t="s">
        <v>134</v>
      </c>
      <c r="AX451" s="12" t="s">
        <v>67</v>
      </c>
      <c r="AY451" s="141" t="s">
        <v>118</v>
      </c>
    </row>
    <row r="452" spans="2:65" s="13" customFormat="1" x14ac:dyDescent="0.2">
      <c r="B452" s="147"/>
      <c r="D452" s="140" t="s">
        <v>132</v>
      </c>
      <c r="E452" s="148" t="s">
        <v>1</v>
      </c>
      <c r="F452" s="149" t="s">
        <v>149</v>
      </c>
      <c r="H452" s="150">
        <v>195.2525</v>
      </c>
      <c r="I452" s="151"/>
      <c r="L452" s="147"/>
      <c r="M452" s="152"/>
      <c r="T452" s="153"/>
      <c r="AT452" s="148" t="s">
        <v>132</v>
      </c>
      <c r="AU452" s="148" t="s">
        <v>74</v>
      </c>
      <c r="AV452" s="13" t="s">
        <v>125</v>
      </c>
      <c r="AW452" s="13" t="s">
        <v>134</v>
      </c>
      <c r="AX452" s="13" t="s">
        <v>72</v>
      </c>
      <c r="AY452" s="148" t="s">
        <v>118</v>
      </c>
    </row>
    <row r="453" spans="2:65" s="12" customFormat="1" x14ac:dyDescent="0.2">
      <c r="B453" s="139"/>
      <c r="D453" s="140" t="s">
        <v>132</v>
      </c>
      <c r="F453" s="142" t="s">
        <v>665</v>
      </c>
      <c r="H453" s="143">
        <v>224.541</v>
      </c>
      <c r="I453" s="144"/>
      <c r="L453" s="139"/>
      <c r="M453" s="145"/>
      <c r="T453" s="146"/>
      <c r="AT453" s="141" t="s">
        <v>132</v>
      </c>
      <c r="AU453" s="141" t="s">
        <v>74</v>
      </c>
      <c r="AV453" s="12" t="s">
        <v>74</v>
      </c>
      <c r="AW453" s="12" t="s">
        <v>4</v>
      </c>
      <c r="AX453" s="12" t="s">
        <v>72</v>
      </c>
      <c r="AY453" s="141" t="s">
        <v>118</v>
      </c>
    </row>
    <row r="454" spans="2:65" s="1" customFormat="1" ht="24.2" customHeight="1" x14ac:dyDescent="0.2">
      <c r="B454" s="30"/>
      <c r="C454" s="125" t="s">
        <v>489</v>
      </c>
      <c r="D454" s="125" t="s">
        <v>121</v>
      </c>
      <c r="E454" s="126" t="s">
        <v>669</v>
      </c>
      <c r="F454" s="127" t="s">
        <v>670</v>
      </c>
      <c r="G454" s="128" t="s">
        <v>204</v>
      </c>
      <c r="H454" s="129">
        <v>174.08</v>
      </c>
      <c r="I454" s="130"/>
      <c r="J454" s="131">
        <f>ROUND(I454*H454,2)</f>
        <v>0</v>
      </c>
      <c r="K454" s="132"/>
      <c r="L454" s="30"/>
      <c r="M454" s="133" t="s">
        <v>1</v>
      </c>
      <c r="N454" s="134" t="s">
        <v>32</v>
      </c>
      <c r="P454" s="135">
        <f>O454*H454</f>
        <v>0</v>
      </c>
      <c r="Q454" s="135">
        <v>0</v>
      </c>
      <c r="R454" s="135">
        <f>Q454*H454</f>
        <v>0</v>
      </c>
      <c r="S454" s="135">
        <v>0</v>
      </c>
      <c r="T454" s="136">
        <f>S454*H454</f>
        <v>0</v>
      </c>
      <c r="AR454" s="137" t="s">
        <v>508</v>
      </c>
      <c r="AT454" s="137" t="s">
        <v>121</v>
      </c>
      <c r="AU454" s="137" t="s">
        <v>74</v>
      </c>
      <c r="AY454" s="15" t="s">
        <v>118</v>
      </c>
      <c r="BE454" s="138">
        <f>IF(N454="základní",J454,0)</f>
        <v>0</v>
      </c>
      <c r="BF454" s="138">
        <f>IF(N454="snížená",J454,0)</f>
        <v>0</v>
      </c>
      <c r="BG454" s="138">
        <f>IF(N454="zákl. přenesená",J454,0)</f>
        <v>0</v>
      </c>
      <c r="BH454" s="138">
        <f>IF(N454="sníž. přenesená",J454,0)</f>
        <v>0</v>
      </c>
      <c r="BI454" s="138">
        <f>IF(N454="nulová",J454,0)</f>
        <v>0</v>
      </c>
      <c r="BJ454" s="15" t="s">
        <v>72</v>
      </c>
      <c r="BK454" s="138">
        <f>ROUND(I454*H454,2)</f>
        <v>0</v>
      </c>
      <c r="BL454" s="15" t="s">
        <v>508</v>
      </c>
      <c r="BM454" s="137" t="s">
        <v>671</v>
      </c>
    </row>
    <row r="455" spans="2:65" s="12" customFormat="1" x14ac:dyDescent="0.2">
      <c r="B455" s="139"/>
      <c r="D455" s="140" t="s">
        <v>132</v>
      </c>
      <c r="E455" s="141" t="s">
        <v>1</v>
      </c>
      <c r="F455" s="142" t="s">
        <v>488</v>
      </c>
      <c r="H455" s="143">
        <v>174.08</v>
      </c>
      <c r="I455" s="144"/>
      <c r="L455" s="139"/>
      <c r="M455" s="145"/>
      <c r="T455" s="146"/>
      <c r="AT455" s="141" t="s">
        <v>132</v>
      </c>
      <c r="AU455" s="141" t="s">
        <v>74</v>
      </c>
      <c r="AV455" s="12" t="s">
        <v>74</v>
      </c>
      <c r="AW455" s="12" t="s">
        <v>134</v>
      </c>
      <c r="AX455" s="12" t="s">
        <v>72</v>
      </c>
      <c r="AY455" s="141" t="s">
        <v>118</v>
      </c>
    </row>
    <row r="456" spans="2:65" s="1" customFormat="1" ht="24.2" customHeight="1" x14ac:dyDescent="0.2">
      <c r="B456" s="30"/>
      <c r="C456" s="125" t="s">
        <v>672</v>
      </c>
      <c r="D456" s="125" t="s">
        <v>121</v>
      </c>
      <c r="E456" s="126" t="s">
        <v>673</v>
      </c>
      <c r="F456" s="127" t="s">
        <v>674</v>
      </c>
      <c r="G456" s="128" t="s">
        <v>204</v>
      </c>
      <c r="H456" s="129">
        <v>174.08</v>
      </c>
      <c r="I456" s="130"/>
      <c r="J456" s="131">
        <f>ROUND(I456*H456,2)</f>
        <v>0</v>
      </c>
      <c r="K456" s="132"/>
      <c r="L456" s="30"/>
      <c r="M456" s="133" t="s">
        <v>1</v>
      </c>
      <c r="N456" s="134" t="s">
        <v>32</v>
      </c>
      <c r="P456" s="135">
        <f>O456*H456</f>
        <v>0</v>
      </c>
      <c r="Q456" s="135">
        <v>0</v>
      </c>
      <c r="R456" s="135">
        <f>Q456*H456</f>
        <v>0</v>
      </c>
      <c r="S456" s="135">
        <v>0</v>
      </c>
      <c r="T456" s="136">
        <f>S456*H456</f>
        <v>0</v>
      </c>
      <c r="AR456" s="137" t="s">
        <v>508</v>
      </c>
      <c r="AT456" s="137" t="s">
        <v>121</v>
      </c>
      <c r="AU456" s="137" t="s">
        <v>74</v>
      </c>
      <c r="AY456" s="15" t="s">
        <v>118</v>
      </c>
      <c r="BE456" s="138">
        <f>IF(N456="základní",J456,0)</f>
        <v>0</v>
      </c>
      <c r="BF456" s="138">
        <f>IF(N456="snížená",J456,0)</f>
        <v>0</v>
      </c>
      <c r="BG456" s="138">
        <f>IF(N456="zákl. přenesená",J456,0)</f>
        <v>0</v>
      </c>
      <c r="BH456" s="138">
        <f>IF(N456="sníž. přenesená",J456,0)</f>
        <v>0</v>
      </c>
      <c r="BI456" s="138">
        <f>IF(N456="nulová",J456,0)</f>
        <v>0</v>
      </c>
      <c r="BJ456" s="15" t="s">
        <v>72</v>
      </c>
      <c r="BK456" s="138">
        <f>ROUND(I456*H456,2)</f>
        <v>0</v>
      </c>
      <c r="BL456" s="15" t="s">
        <v>508</v>
      </c>
      <c r="BM456" s="137" t="s">
        <v>675</v>
      </c>
    </row>
    <row r="457" spans="2:65" s="12" customFormat="1" x14ac:dyDescent="0.2">
      <c r="B457" s="139"/>
      <c r="D457" s="140" t="s">
        <v>132</v>
      </c>
      <c r="E457" s="141" t="s">
        <v>1</v>
      </c>
      <c r="F457" s="142" t="s">
        <v>488</v>
      </c>
      <c r="H457" s="143">
        <v>174.08</v>
      </c>
      <c r="I457" s="144"/>
      <c r="L457" s="139"/>
      <c r="M457" s="145"/>
      <c r="T457" s="146"/>
      <c r="AT457" s="141" t="s">
        <v>132</v>
      </c>
      <c r="AU457" s="141" t="s">
        <v>74</v>
      </c>
      <c r="AV457" s="12" t="s">
        <v>74</v>
      </c>
      <c r="AW457" s="12" t="s">
        <v>134</v>
      </c>
      <c r="AX457" s="12" t="s">
        <v>72</v>
      </c>
      <c r="AY457" s="141" t="s">
        <v>118</v>
      </c>
    </row>
    <row r="458" spans="2:65" s="1" customFormat="1" ht="24.2" customHeight="1" x14ac:dyDescent="0.2">
      <c r="B458" s="30"/>
      <c r="C458" s="154" t="s">
        <v>676</v>
      </c>
      <c r="D458" s="154" t="s">
        <v>243</v>
      </c>
      <c r="E458" s="155" t="s">
        <v>677</v>
      </c>
      <c r="F458" s="156" t="s">
        <v>678</v>
      </c>
      <c r="G458" s="157" t="s">
        <v>204</v>
      </c>
      <c r="H458" s="158">
        <v>191.488</v>
      </c>
      <c r="I458" s="159"/>
      <c r="J458" s="160">
        <f>ROUND(I458*H458,2)</f>
        <v>0</v>
      </c>
      <c r="K458" s="161"/>
      <c r="L458" s="162"/>
      <c r="M458" s="163" t="s">
        <v>1</v>
      </c>
      <c r="N458" s="164" t="s">
        <v>32</v>
      </c>
      <c r="P458" s="135">
        <f>O458*H458</f>
        <v>0</v>
      </c>
      <c r="Q458" s="135">
        <v>1.4999999999999999E-4</v>
      </c>
      <c r="R458" s="135">
        <f>Q458*H458</f>
        <v>2.8723199999999997E-2</v>
      </c>
      <c r="S458" s="135">
        <v>0</v>
      </c>
      <c r="T458" s="136">
        <f>S458*H458</f>
        <v>0</v>
      </c>
      <c r="AR458" s="137" t="s">
        <v>661</v>
      </c>
      <c r="AT458" s="137" t="s">
        <v>243</v>
      </c>
      <c r="AU458" s="137" t="s">
        <v>74</v>
      </c>
      <c r="AY458" s="15" t="s">
        <v>118</v>
      </c>
      <c r="BE458" s="138">
        <f>IF(N458="základní",J458,0)</f>
        <v>0</v>
      </c>
      <c r="BF458" s="138">
        <f>IF(N458="snížená",J458,0)</f>
        <v>0</v>
      </c>
      <c r="BG458" s="138">
        <f>IF(N458="zákl. přenesená",J458,0)</f>
        <v>0</v>
      </c>
      <c r="BH458" s="138">
        <f>IF(N458="sníž. přenesená",J458,0)</f>
        <v>0</v>
      </c>
      <c r="BI458" s="138">
        <f>IF(N458="nulová",J458,0)</f>
        <v>0</v>
      </c>
      <c r="BJ458" s="15" t="s">
        <v>72</v>
      </c>
      <c r="BK458" s="138">
        <f>ROUND(I458*H458,2)</f>
        <v>0</v>
      </c>
      <c r="BL458" s="15" t="s">
        <v>508</v>
      </c>
      <c r="BM458" s="137" t="s">
        <v>679</v>
      </c>
    </row>
    <row r="459" spans="2:65" s="12" customFormat="1" x14ac:dyDescent="0.2">
      <c r="B459" s="139"/>
      <c r="D459" s="140" t="s">
        <v>132</v>
      </c>
      <c r="E459" s="141" t="s">
        <v>1</v>
      </c>
      <c r="F459" s="142" t="s">
        <v>488</v>
      </c>
      <c r="H459" s="143">
        <v>174.08</v>
      </c>
      <c r="I459" s="144"/>
      <c r="L459" s="139"/>
      <c r="M459" s="145"/>
      <c r="T459" s="146"/>
      <c r="AT459" s="141" t="s">
        <v>132</v>
      </c>
      <c r="AU459" s="141" t="s">
        <v>74</v>
      </c>
      <c r="AV459" s="12" t="s">
        <v>74</v>
      </c>
      <c r="AW459" s="12" t="s">
        <v>134</v>
      </c>
      <c r="AX459" s="12" t="s">
        <v>72</v>
      </c>
      <c r="AY459" s="141" t="s">
        <v>118</v>
      </c>
    </row>
    <row r="460" spans="2:65" s="12" customFormat="1" x14ac:dyDescent="0.2">
      <c r="B460" s="139"/>
      <c r="D460" s="140" t="s">
        <v>132</v>
      </c>
      <c r="F460" s="142" t="s">
        <v>680</v>
      </c>
      <c r="H460" s="143">
        <v>191.488</v>
      </c>
      <c r="I460" s="144"/>
      <c r="L460" s="139"/>
      <c r="M460" s="145"/>
      <c r="T460" s="146"/>
      <c r="AT460" s="141" t="s">
        <v>132</v>
      </c>
      <c r="AU460" s="141" t="s">
        <v>74</v>
      </c>
      <c r="AV460" s="12" t="s">
        <v>74</v>
      </c>
      <c r="AW460" s="12" t="s">
        <v>4</v>
      </c>
      <c r="AX460" s="12" t="s">
        <v>72</v>
      </c>
      <c r="AY460" s="141" t="s">
        <v>118</v>
      </c>
    </row>
    <row r="461" spans="2:65" s="1" customFormat="1" ht="24.2" customHeight="1" x14ac:dyDescent="0.2">
      <c r="B461" s="30"/>
      <c r="C461" s="154" t="s">
        <v>681</v>
      </c>
      <c r="D461" s="154" t="s">
        <v>243</v>
      </c>
      <c r="E461" s="155" t="s">
        <v>682</v>
      </c>
      <c r="F461" s="156" t="s">
        <v>683</v>
      </c>
      <c r="G461" s="157" t="s">
        <v>204</v>
      </c>
      <c r="H461" s="158">
        <v>191.488</v>
      </c>
      <c r="I461" s="159"/>
      <c r="J461" s="160">
        <f>ROUND(I461*H461,2)</f>
        <v>0</v>
      </c>
      <c r="K461" s="161"/>
      <c r="L461" s="162"/>
      <c r="M461" s="163" t="s">
        <v>1</v>
      </c>
      <c r="N461" s="164" t="s">
        <v>32</v>
      </c>
      <c r="P461" s="135">
        <f>O461*H461</f>
        <v>0</v>
      </c>
      <c r="Q461" s="135">
        <v>2.9999999999999997E-4</v>
      </c>
      <c r="R461" s="135">
        <f>Q461*H461</f>
        <v>5.7446399999999995E-2</v>
      </c>
      <c r="S461" s="135">
        <v>0</v>
      </c>
      <c r="T461" s="136">
        <f>S461*H461</f>
        <v>0</v>
      </c>
      <c r="AR461" s="137" t="s">
        <v>661</v>
      </c>
      <c r="AT461" s="137" t="s">
        <v>243</v>
      </c>
      <c r="AU461" s="137" t="s">
        <v>74</v>
      </c>
      <c r="AY461" s="15" t="s">
        <v>118</v>
      </c>
      <c r="BE461" s="138">
        <f>IF(N461="základní",J461,0)</f>
        <v>0</v>
      </c>
      <c r="BF461" s="138">
        <f>IF(N461="snížená",J461,0)</f>
        <v>0</v>
      </c>
      <c r="BG461" s="138">
        <f>IF(N461="zákl. přenesená",J461,0)</f>
        <v>0</v>
      </c>
      <c r="BH461" s="138">
        <f>IF(N461="sníž. přenesená",J461,0)</f>
        <v>0</v>
      </c>
      <c r="BI461" s="138">
        <f>IF(N461="nulová",J461,0)</f>
        <v>0</v>
      </c>
      <c r="BJ461" s="15" t="s">
        <v>72</v>
      </c>
      <c r="BK461" s="138">
        <f>ROUND(I461*H461,2)</f>
        <v>0</v>
      </c>
      <c r="BL461" s="15" t="s">
        <v>508</v>
      </c>
      <c r="BM461" s="137" t="s">
        <v>684</v>
      </c>
    </row>
    <row r="462" spans="2:65" s="12" customFormat="1" x14ac:dyDescent="0.2">
      <c r="B462" s="139"/>
      <c r="D462" s="140" t="s">
        <v>132</v>
      </c>
      <c r="E462" s="141" t="s">
        <v>1</v>
      </c>
      <c r="F462" s="142" t="s">
        <v>488</v>
      </c>
      <c r="H462" s="143">
        <v>174.08</v>
      </c>
      <c r="I462" s="144"/>
      <c r="L462" s="139"/>
      <c r="M462" s="145"/>
      <c r="T462" s="146"/>
      <c r="AT462" s="141" t="s">
        <v>132</v>
      </c>
      <c r="AU462" s="141" t="s">
        <v>74</v>
      </c>
      <c r="AV462" s="12" t="s">
        <v>74</v>
      </c>
      <c r="AW462" s="12" t="s">
        <v>134</v>
      </c>
      <c r="AX462" s="12" t="s">
        <v>72</v>
      </c>
      <c r="AY462" s="141" t="s">
        <v>118</v>
      </c>
    </row>
    <row r="463" spans="2:65" s="12" customFormat="1" x14ac:dyDescent="0.2">
      <c r="B463" s="139"/>
      <c r="D463" s="140" t="s">
        <v>132</v>
      </c>
      <c r="F463" s="142" t="s">
        <v>680</v>
      </c>
      <c r="H463" s="143">
        <v>191.488</v>
      </c>
      <c r="I463" s="144"/>
      <c r="L463" s="139"/>
      <c r="M463" s="145"/>
      <c r="T463" s="146"/>
      <c r="AT463" s="141" t="s">
        <v>132</v>
      </c>
      <c r="AU463" s="141" t="s">
        <v>74</v>
      </c>
      <c r="AV463" s="12" t="s">
        <v>74</v>
      </c>
      <c r="AW463" s="12" t="s">
        <v>4</v>
      </c>
      <c r="AX463" s="12" t="s">
        <v>72</v>
      </c>
      <c r="AY463" s="141" t="s">
        <v>118</v>
      </c>
    </row>
    <row r="464" spans="2:65" s="1" customFormat="1" ht="16.5" customHeight="1" x14ac:dyDescent="0.2">
      <c r="B464" s="30"/>
      <c r="C464" s="125" t="s">
        <v>72</v>
      </c>
      <c r="D464" s="125" t="s">
        <v>121</v>
      </c>
      <c r="E464" s="126" t="s">
        <v>685</v>
      </c>
      <c r="F464" s="127" t="s">
        <v>686</v>
      </c>
      <c r="G464" s="128" t="s">
        <v>204</v>
      </c>
      <c r="H464" s="129">
        <v>67.78</v>
      </c>
      <c r="I464" s="130"/>
      <c r="J464" s="131">
        <f>ROUND(I464*H464,2)</f>
        <v>0</v>
      </c>
      <c r="K464" s="132"/>
      <c r="L464" s="30"/>
      <c r="M464" s="133" t="s">
        <v>1</v>
      </c>
      <c r="N464" s="134" t="s">
        <v>32</v>
      </c>
      <c r="P464" s="135">
        <f>O464*H464</f>
        <v>0</v>
      </c>
      <c r="Q464" s="135">
        <v>0</v>
      </c>
      <c r="R464" s="135">
        <f>Q464*H464</f>
        <v>0</v>
      </c>
      <c r="S464" s="135">
        <v>0</v>
      </c>
      <c r="T464" s="136">
        <f>S464*H464</f>
        <v>0</v>
      </c>
      <c r="AR464" s="137" t="s">
        <v>687</v>
      </c>
      <c r="AT464" s="137" t="s">
        <v>121</v>
      </c>
      <c r="AU464" s="137" t="s">
        <v>74</v>
      </c>
      <c r="AY464" s="15" t="s">
        <v>118</v>
      </c>
      <c r="BE464" s="138">
        <f>IF(N464="základní",J464,0)</f>
        <v>0</v>
      </c>
      <c r="BF464" s="138">
        <f>IF(N464="snížená",J464,0)</f>
        <v>0</v>
      </c>
      <c r="BG464" s="138">
        <f>IF(N464="zákl. přenesená",J464,0)</f>
        <v>0</v>
      </c>
      <c r="BH464" s="138">
        <f>IF(N464="sníž. přenesená",J464,0)</f>
        <v>0</v>
      </c>
      <c r="BI464" s="138">
        <f>IF(N464="nulová",J464,0)</f>
        <v>0</v>
      </c>
      <c r="BJ464" s="15" t="s">
        <v>72</v>
      </c>
      <c r="BK464" s="138">
        <f>ROUND(I464*H464,2)</f>
        <v>0</v>
      </c>
      <c r="BL464" s="15" t="s">
        <v>687</v>
      </c>
      <c r="BM464" s="137" t="s">
        <v>688</v>
      </c>
    </row>
    <row r="465" spans="2:65" s="12" customFormat="1" x14ac:dyDescent="0.2">
      <c r="B465" s="139"/>
      <c r="D465" s="140" t="s">
        <v>132</v>
      </c>
      <c r="E465" s="141" t="s">
        <v>1</v>
      </c>
      <c r="F465" s="142" t="s">
        <v>689</v>
      </c>
      <c r="H465" s="143">
        <v>49.98</v>
      </c>
      <c r="I465" s="144"/>
      <c r="L465" s="139"/>
      <c r="M465" s="145"/>
      <c r="T465" s="146"/>
      <c r="AT465" s="141" t="s">
        <v>132</v>
      </c>
      <c r="AU465" s="141" t="s">
        <v>74</v>
      </c>
      <c r="AV465" s="12" t="s">
        <v>74</v>
      </c>
      <c r="AW465" s="12" t="s">
        <v>134</v>
      </c>
      <c r="AX465" s="12" t="s">
        <v>67</v>
      </c>
      <c r="AY465" s="141" t="s">
        <v>118</v>
      </c>
    </row>
    <row r="466" spans="2:65" s="12" customFormat="1" x14ac:dyDescent="0.2">
      <c r="B466" s="139"/>
      <c r="D466" s="140" t="s">
        <v>132</v>
      </c>
      <c r="E466" s="141" t="s">
        <v>1</v>
      </c>
      <c r="F466" s="142" t="s">
        <v>690</v>
      </c>
      <c r="H466" s="143">
        <v>4.3199999999999994</v>
      </c>
      <c r="I466" s="144"/>
      <c r="L466" s="139"/>
      <c r="M466" s="145"/>
      <c r="T466" s="146"/>
      <c r="AT466" s="141" t="s">
        <v>132</v>
      </c>
      <c r="AU466" s="141" t="s">
        <v>74</v>
      </c>
      <c r="AV466" s="12" t="s">
        <v>74</v>
      </c>
      <c r="AW466" s="12" t="s">
        <v>134</v>
      </c>
      <c r="AX466" s="12" t="s">
        <v>67</v>
      </c>
      <c r="AY466" s="141" t="s">
        <v>118</v>
      </c>
    </row>
    <row r="467" spans="2:65" s="12" customFormat="1" x14ac:dyDescent="0.2">
      <c r="B467" s="139"/>
      <c r="D467" s="140" t="s">
        <v>132</v>
      </c>
      <c r="E467" s="141" t="s">
        <v>1</v>
      </c>
      <c r="F467" s="142" t="s">
        <v>691</v>
      </c>
      <c r="H467" s="143">
        <v>5.76</v>
      </c>
      <c r="I467" s="144"/>
      <c r="L467" s="139"/>
      <c r="M467" s="145"/>
      <c r="T467" s="146"/>
      <c r="AT467" s="141" t="s">
        <v>132</v>
      </c>
      <c r="AU467" s="141" t="s">
        <v>74</v>
      </c>
      <c r="AV467" s="12" t="s">
        <v>74</v>
      </c>
      <c r="AW467" s="12" t="s">
        <v>134</v>
      </c>
      <c r="AX467" s="12" t="s">
        <v>67</v>
      </c>
      <c r="AY467" s="141" t="s">
        <v>118</v>
      </c>
    </row>
    <row r="468" spans="2:65" s="12" customFormat="1" x14ac:dyDescent="0.2">
      <c r="B468" s="139"/>
      <c r="D468" s="140" t="s">
        <v>132</v>
      </c>
      <c r="E468" s="141" t="s">
        <v>1</v>
      </c>
      <c r="F468" s="142" t="s">
        <v>692</v>
      </c>
      <c r="H468" s="143">
        <v>6.72</v>
      </c>
      <c r="I468" s="144"/>
      <c r="L468" s="139"/>
      <c r="M468" s="145"/>
      <c r="T468" s="146"/>
      <c r="AT468" s="141" t="s">
        <v>132</v>
      </c>
      <c r="AU468" s="141" t="s">
        <v>74</v>
      </c>
      <c r="AV468" s="12" t="s">
        <v>74</v>
      </c>
      <c r="AW468" s="12" t="s">
        <v>134</v>
      </c>
      <c r="AX468" s="12" t="s">
        <v>67</v>
      </c>
      <c r="AY468" s="141" t="s">
        <v>118</v>
      </c>
    </row>
    <row r="469" spans="2:65" s="12" customFormat="1" x14ac:dyDescent="0.2">
      <c r="B469" s="139"/>
      <c r="D469" s="140" t="s">
        <v>132</v>
      </c>
      <c r="E469" s="141" t="s">
        <v>1</v>
      </c>
      <c r="F469" s="142" t="s">
        <v>693</v>
      </c>
      <c r="H469" s="143">
        <v>1</v>
      </c>
      <c r="I469" s="144"/>
      <c r="L469" s="139"/>
      <c r="M469" s="145"/>
      <c r="T469" s="146"/>
      <c r="AT469" s="141" t="s">
        <v>132</v>
      </c>
      <c r="AU469" s="141" t="s">
        <v>74</v>
      </c>
      <c r="AV469" s="12" t="s">
        <v>74</v>
      </c>
      <c r="AW469" s="12" t="s">
        <v>134</v>
      </c>
      <c r="AX469" s="12" t="s">
        <v>67</v>
      </c>
      <c r="AY469" s="141" t="s">
        <v>118</v>
      </c>
    </row>
    <row r="470" spans="2:65" s="13" customFormat="1" x14ac:dyDescent="0.2">
      <c r="B470" s="147"/>
      <c r="D470" s="140" t="s">
        <v>132</v>
      </c>
      <c r="E470" s="148" t="s">
        <v>1</v>
      </c>
      <c r="F470" s="149" t="s">
        <v>149</v>
      </c>
      <c r="H470" s="150">
        <v>67.78</v>
      </c>
      <c r="I470" s="151"/>
      <c r="L470" s="147"/>
      <c r="M470" s="152"/>
      <c r="T470" s="153"/>
      <c r="AT470" s="148" t="s">
        <v>132</v>
      </c>
      <c r="AU470" s="148" t="s">
        <v>74</v>
      </c>
      <c r="AV470" s="13" t="s">
        <v>125</v>
      </c>
      <c r="AW470" s="13" t="s">
        <v>134</v>
      </c>
      <c r="AX470" s="13" t="s">
        <v>72</v>
      </c>
      <c r="AY470" s="148" t="s">
        <v>118</v>
      </c>
    </row>
    <row r="471" spans="2:65" s="1" customFormat="1" ht="37.9" customHeight="1" x14ac:dyDescent="0.2">
      <c r="B471" s="30"/>
      <c r="C471" s="125" t="s">
        <v>74</v>
      </c>
      <c r="D471" s="125" t="s">
        <v>121</v>
      </c>
      <c r="E471" s="126" t="s">
        <v>694</v>
      </c>
      <c r="F471" s="127" t="s">
        <v>695</v>
      </c>
      <c r="G471" s="128" t="s">
        <v>204</v>
      </c>
      <c r="H471" s="129">
        <v>174.08</v>
      </c>
      <c r="I471" s="130"/>
      <c r="J471" s="131">
        <f>ROUND(I471*H471,2)</f>
        <v>0</v>
      </c>
      <c r="K471" s="132"/>
      <c r="L471" s="30"/>
      <c r="M471" s="133" t="s">
        <v>1</v>
      </c>
      <c r="N471" s="134" t="s">
        <v>32</v>
      </c>
      <c r="P471" s="135">
        <f>O471*H471</f>
        <v>0</v>
      </c>
      <c r="Q471" s="135">
        <v>0</v>
      </c>
      <c r="R471" s="135">
        <f>Q471*H471</f>
        <v>0</v>
      </c>
      <c r="S471" s="135">
        <v>0</v>
      </c>
      <c r="T471" s="136">
        <f>S471*H471</f>
        <v>0</v>
      </c>
      <c r="AR471" s="137" t="s">
        <v>508</v>
      </c>
      <c r="AT471" s="137" t="s">
        <v>121</v>
      </c>
      <c r="AU471" s="137" t="s">
        <v>74</v>
      </c>
      <c r="AY471" s="15" t="s">
        <v>118</v>
      </c>
      <c r="BE471" s="138">
        <f>IF(N471="základní",J471,0)</f>
        <v>0</v>
      </c>
      <c r="BF471" s="138">
        <f>IF(N471="snížená",J471,0)</f>
        <v>0</v>
      </c>
      <c r="BG471" s="138">
        <f>IF(N471="zákl. přenesená",J471,0)</f>
        <v>0</v>
      </c>
      <c r="BH471" s="138">
        <f>IF(N471="sníž. přenesená",J471,0)</f>
        <v>0</v>
      </c>
      <c r="BI471" s="138">
        <f>IF(N471="nulová",J471,0)</f>
        <v>0</v>
      </c>
      <c r="BJ471" s="15" t="s">
        <v>72</v>
      </c>
      <c r="BK471" s="138">
        <f>ROUND(I471*H471,2)</f>
        <v>0</v>
      </c>
      <c r="BL471" s="15" t="s">
        <v>508</v>
      </c>
      <c r="BM471" s="137" t="s">
        <v>696</v>
      </c>
    </row>
    <row r="472" spans="2:65" s="12" customFormat="1" x14ac:dyDescent="0.2">
      <c r="B472" s="139"/>
      <c r="D472" s="140" t="s">
        <v>132</v>
      </c>
      <c r="E472" s="141" t="s">
        <v>1</v>
      </c>
      <c r="F472" s="142" t="s">
        <v>488</v>
      </c>
      <c r="H472" s="143">
        <v>174.08</v>
      </c>
      <c r="I472" s="144"/>
      <c r="L472" s="139"/>
      <c r="M472" s="145"/>
      <c r="T472" s="146"/>
      <c r="AT472" s="141" t="s">
        <v>132</v>
      </c>
      <c r="AU472" s="141" t="s">
        <v>74</v>
      </c>
      <c r="AV472" s="12" t="s">
        <v>74</v>
      </c>
      <c r="AW472" s="12" t="s">
        <v>134</v>
      </c>
      <c r="AX472" s="12" t="s">
        <v>67</v>
      </c>
      <c r="AY472" s="141" t="s">
        <v>118</v>
      </c>
    </row>
    <row r="473" spans="2:65" s="13" customFormat="1" x14ac:dyDescent="0.2">
      <c r="B473" s="147"/>
      <c r="D473" s="140" t="s">
        <v>132</v>
      </c>
      <c r="E473" s="148" t="s">
        <v>1</v>
      </c>
      <c r="F473" s="149" t="s">
        <v>149</v>
      </c>
      <c r="H473" s="150">
        <v>174.08</v>
      </c>
      <c r="I473" s="151"/>
      <c r="L473" s="147"/>
      <c r="M473" s="152"/>
      <c r="T473" s="153"/>
      <c r="AT473" s="148" t="s">
        <v>132</v>
      </c>
      <c r="AU473" s="148" t="s">
        <v>74</v>
      </c>
      <c r="AV473" s="13" t="s">
        <v>125</v>
      </c>
      <c r="AW473" s="13" t="s">
        <v>134</v>
      </c>
      <c r="AX473" s="13" t="s">
        <v>72</v>
      </c>
      <c r="AY473" s="148" t="s">
        <v>118</v>
      </c>
    </row>
    <row r="474" spans="2:65" s="1" customFormat="1" ht="33" customHeight="1" x14ac:dyDescent="0.2">
      <c r="B474" s="30"/>
      <c r="C474" s="125" t="s">
        <v>125</v>
      </c>
      <c r="D474" s="125" t="s">
        <v>121</v>
      </c>
      <c r="E474" s="126" t="s">
        <v>697</v>
      </c>
      <c r="F474" s="127" t="s">
        <v>698</v>
      </c>
      <c r="G474" s="128" t="s">
        <v>204</v>
      </c>
      <c r="H474" s="129">
        <v>21.172999999999998</v>
      </c>
      <c r="I474" s="130"/>
      <c r="J474" s="131">
        <f>ROUND(I474*H474,2)</f>
        <v>0</v>
      </c>
      <c r="K474" s="132"/>
      <c r="L474" s="30"/>
      <c r="M474" s="133" t="s">
        <v>1</v>
      </c>
      <c r="N474" s="134" t="s">
        <v>32</v>
      </c>
      <c r="P474" s="135">
        <f>O474*H474</f>
        <v>0</v>
      </c>
      <c r="Q474" s="135">
        <v>0</v>
      </c>
      <c r="R474" s="135">
        <f>Q474*H474</f>
        <v>0</v>
      </c>
      <c r="S474" s="135">
        <v>0</v>
      </c>
      <c r="T474" s="136">
        <f>S474*H474</f>
        <v>0</v>
      </c>
      <c r="AR474" s="137" t="s">
        <v>508</v>
      </c>
      <c r="AT474" s="137" t="s">
        <v>121</v>
      </c>
      <c r="AU474" s="137" t="s">
        <v>74</v>
      </c>
      <c r="AY474" s="15" t="s">
        <v>118</v>
      </c>
      <c r="BE474" s="138">
        <f>IF(N474="základní",J474,0)</f>
        <v>0</v>
      </c>
      <c r="BF474" s="138">
        <f>IF(N474="snížená",J474,0)</f>
        <v>0</v>
      </c>
      <c r="BG474" s="138">
        <f>IF(N474="zákl. přenesená",J474,0)</f>
        <v>0</v>
      </c>
      <c r="BH474" s="138">
        <f>IF(N474="sníž. přenesená",J474,0)</f>
        <v>0</v>
      </c>
      <c r="BI474" s="138">
        <f>IF(N474="nulová",J474,0)</f>
        <v>0</v>
      </c>
      <c r="BJ474" s="15" t="s">
        <v>72</v>
      </c>
      <c r="BK474" s="138">
        <f>ROUND(I474*H474,2)</f>
        <v>0</v>
      </c>
      <c r="BL474" s="15" t="s">
        <v>508</v>
      </c>
      <c r="BM474" s="137" t="s">
        <v>699</v>
      </c>
    </row>
    <row r="475" spans="2:65" s="12" customFormat="1" x14ac:dyDescent="0.2">
      <c r="B475" s="139"/>
      <c r="D475" s="140" t="s">
        <v>132</v>
      </c>
      <c r="E475" s="141" t="s">
        <v>1</v>
      </c>
      <c r="F475" s="142" t="s">
        <v>663</v>
      </c>
      <c r="H475" s="143">
        <v>12.105</v>
      </c>
      <c r="I475" s="144"/>
      <c r="L475" s="139"/>
      <c r="M475" s="145"/>
      <c r="T475" s="146"/>
      <c r="AT475" s="141" t="s">
        <v>132</v>
      </c>
      <c r="AU475" s="141" t="s">
        <v>74</v>
      </c>
      <c r="AV475" s="12" t="s">
        <v>74</v>
      </c>
      <c r="AW475" s="12" t="s">
        <v>134</v>
      </c>
      <c r="AX475" s="12" t="s">
        <v>67</v>
      </c>
      <c r="AY475" s="141" t="s">
        <v>118</v>
      </c>
    </row>
    <row r="476" spans="2:65" s="12" customFormat="1" x14ac:dyDescent="0.2">
      <c r="B476" s="139"/>
      <c r="D476" s="140" t="s">
        <v>132</v>
      </c>
      <c r="E476" s="141" t="s">
        <v>1</v>
      </c>
      <c r="F476" s="142" t="s">
        <v>664</v>
      </c>
      <c r="H476" s="143">
        <v>9.067499999999999</v>
      </c>
      <c r="I476" s="144"/>
      <c r="L476" s="139"/>
      <c r="M476" s="145"/>
      <c r="T476" s="146"/>
      <c r="AT476" s="141" t="s">
        <v>132</v>
      </c>
      <c r="AU476" s="141" t="s">
        <v>74</v>
      </c>
      <c r="AV476" s="12" t="s">
        <v>74</v>
      </c>
      <c r="AW476" s="12" t="s">
        <v>134</v>
      </c>
      <c r="AX476" s="12" t="s">
        <v>67</v>
      </c>
      <c r="AY476" s="141" t="s">
        <v>118</v>
      </c>
    </row>
    <row r="477" spans="2:65" s="13" customFormat="1" x14ac:dyDescent="0.2">
      <c r="B477" s="147"/>
      <c r="D477" s="140" t="s">
        <v>132</v>
      </c>
      <c r="E477" s="148" t="s">
        <v>1</v>
      </c>
      <c r="F477" s="149" t="s">
        <v>149</v>
      </c>
      <c r="H477" s="150">
        <v>21.172499999999999</v>
      </c>
      <c r="I477" s="151"/>
      <c r="L477" s="147"/>
      <c r="M477" s="152"/>
      <c r="T477" s="153"/>
      <c r="AT477" s="148" t="s">
        <v>132</v>
      </c>
      <c r="AU477" s="148" t="s">
        <v>74</v>
      </c>
      <c r="AV477" s="13" t="s">
        <v>125</v>
      </c>
      <c r="AW477" s="13" t="s">
        <v>134</v>
      </c>
      <c r="AX477" s="13" t="s">
        <v>72</v>
      </c>
      <c r="AY477" s="148" t="s">
        <v>118</v>
      </c>
    </row>
    <row r="478" spans="2:65" s="1" customFormat="1" ht="16.5" customHeight="1" x14ac:dyDescent="0.2">
      <c r="B478" s="30"/>
      <c r="C478" s="154" t="s">
        <v>186</v>
      </c>
      <c r="D478" s="154" t="s">
        <v>243</v>
      </c>
      <c r="E478" s="155" t="s">
        <v>700</v>
      </c>
      <c r="F478" s="156" t="s">
        <v>701</v>
      </c>
      <c r="G478" s="157" t="s">
        <v>183</v>
      </c>
      <c r="H478" s="158">
        <v>0.08</v>
      </c>
      <c r="I478" s="159"/>
      <c r="J478" s="160">
        <f>ROUND(I478*H478,2)</f>
        <v>0</v>
      </c>
      <c r="K478" s="161"/>
      <c r="L478" s="162"/>
      <c r="M478" s="163" t="s">
        <v>1</v>
      </c>
      <c r="N478" s="164" t="s">
        <v>32</v>
      </c>
      <c r="P478" s="135">
        <f>O478*H478</f>
        <v>0</v>
      </c>
      <c r="Q478" s="135">
        <v>1</v>
      </c>
      <c r="R478" s="135">
        <f>Q478*H478</f>
        <v>0.08</v>
      </c>
      <c r="S478" s="135">
        <v>0</v>
      </c>
      <c r="T478" s="136">
        <f>S478*H478</f>
        <v>0</v>
      </c>
      <c r="AR478" s="137" t="s">
        <v>661</v>
      </c>
      <c r="AT478" s="137" t="s">
        <v>243</v>
      </c>
      <c r="AU478" s="137" t="s">
        <v>74</v>
      </c>
      <c r="AY478" s="15" t="s">
        <v>118</v>
      </c>
      <c r="BE478" s="138">
        <f>IF(N478="základní",J478,0)</f>
        <v>0</v>
      </c>
      <c r="BF478" s="138">
        <f>IF(N478="snížená",J478,0)</f>
        <v>0</v>
      </c>
      <c r="BG478" s="138">
        <f>IF(N478="zákl. přenesená",J478,0)</f>
        <v>0</v>
      </c>
      <c r="BH478" s="138">
        <f>IF(N478="sníž. přenesená",J478,0)</f>
        <v>0</v>
      </c>
      <c r="BI478" s="138">
        <f>IF(N478="nulová",J478,0)</f>
        <v>0</v>
      </c>
      <c r="BJ478" s="15" t="s">
        <v>72</v>
      </c>
      <c r="BK478" s="138">
        <f>ROUND(I478*H478,2)</f>
        <v>0</v>
      </c>
      <c r="BL478" s="15" t="s">
        <v>508</v>
      </c>
      <c r="BM478" s="137" t="s">
        <v>702</v>
      </c>
    </row>
    <row r="479" spans="2:65" s="12" customFormat="1" x14ac:dyDescent="0.2">
      <c r="B479" s="139"/>
      <c r="D479" s="140" t="s">
        <v>132</v>
      </c>
      <c r="F479" s="142" t="s">
        <v>703</v>
      </c>
      <c r="H479" s="143">
        <v>0.08</v>
      </c>
      <c r="I479" s="144"/>
      <c r="L479" s="139"/>
      <c r="M479" s="145"/>
      <c r="T479" s="146"/>
      <c r="AT479" s="141" t="s">
        <v>132</v>
      </c>
      <c r="AU479" s="141" t="s">
        <v>74</v>
      </c>
      <c r="AV479" s="12" t="s">
        <v>74</v>
      </c>
      <c r="AW479" s="12" t="s">
        <v>4</v>
      </c>
      <c r="AX479" s="12" t="s">
        <v>72</v>
      </c>
      <c r="AY479" s="141" t="s">
        <v>118</v>
      </c>
    </row>
    <row r="480" spans="2:65" s="1" customFormat="1" ht="49.15" customHeight="1" x14ac:dyDescent="0.2">
      <c r="B480" s="30"/>
      <c r="C480" s="125" t="s">
        <v>704</v>
      </c>
      <c r="D480" s="125" t="s">
        <v>121</v>
      </c>
      <c r="E480" s="126" t="s">
        <v>705</v>
      </c>
      <c r="F480" s="127" t="s">
        <v>706</v>
      </c>
      <c r="G480" s="128" t="s">
        <v>707</v>
      </c>
      <c r="H480" s="165"/>
      <c r="I480" s="130"/>
      <c r="J480" s="131">
        <f>ROUND(I480*H480,2)</f>
        <v>0</v>
      </c>
      <c r="K480" s="132"/>
      <c r="L480" s="30"/>
      <c r="M480" s="133" t="s">
        <v>1</v>
      </c>
      <c r="N480" s="134" t="s">
        <v>32</v>
      </c>
      <c r="P480" s="135">
        <f>O480*H480</f>
        <v>0</v>
      </c>
      <c r="Q480" s="135">
        <v>0</v>
      </c>
      <c r="R480" s="135">
        <f>Q480*H480</f>
        <v>0</v>
      </c>
      <c r="S480" s="135">
        <v>0</v>
      </c>
      <c r="T480" s="136">
        <f>S480*H480</f>
        <v>0</v>
      </c>
      <c r="AR480" s="137" t="s">
        <v>508</v>
      </c>
      <c r="AT480" s="137" t="s">
        <v>121</v>
      </c>
      <c r="AU480" s="137" t="s">
        <v>74</v>
      </c>
      <c r="AY480" s="15" t="s">
        <v>118</v>
      </c>
      <c r="BE480" s="138">
        <f>IF(N480="základní",J480,0)</f>
        <v>0</v>
      </c>
      <c r="BF480" s="138">
        <f>IF(N480="snížená",J480,0)</f>
        <v>0</v>
      </c>
      <c r="BG480" s="138">
        <f>IF(N480="zákl. přenesená",J480,0)</f>
        <v>0</v>
      </c>
      <c r="BH480" s="138">
        <f>IF(N480="sníž. přenesená",J480,0)</f>
        <v>0</v>
      </c>
      <c r="BI480" s="138">
        <f>IF(N480="nulová",J480,0)</f>
        <v>0</v>
      </c>
      <c r="BJ480" s="15" t="s">
        <v>72</v>
      </c>
      <c r="BK480" s="138">
        <f>ROUND(I480*H480,2)</f>
        <v>0</v>
      </c>
      <c r="BL480" s="15" t="s">
        <v>508</v>
      </c>
      <c r="BM480" s="137" t="s">
        <v>708</v>
      </c>
    </row>
    <row r="481" spans="2:65" s="11" customFormat="1" ht="22.9" customHeight="1" x14ac:dyDescent="0.2">
      <c r="B481" s="113"/>
      <c r="D481" s="114" t="s">
        <v>66</v>
      </c>
      <c r="E481" s="123" t="s">
        <v>709</v>
      </c>
      <c r="F481" s="123" t="s">
        <v>710</v>
      </c>
      <c r="I481" s="116"/>
      <c r="J481" s="124">
        <f>BK481</f>
        <v>0</v>
      </c>
      <c r="L481" s="113"/>
      <c r="M481" s="118"/>
      <c r="P481" s="119">
        <f>SUM(P482:P521)</f>
        <v>0</v>
      </c>
      <c r="R481" s="119">
        <f>SUM(R482:R521)</f>
        <v>2.0949830350720005</v>
      </c>
      <c r="T481" s="120">
        <f>SUM(T482:T521)</f>
        <v>1.1316287</v>
      </c>
      <c r="AR481" s="114" t="s">
        <v>74</v>
      </c>
      <c r="AT481" s="121" t="s">
        <v>66</v>
      </c>
      <c r="AU481" s="121" t="s">
        <v>72</v>
      </c>
      <c r="AY481" s="114" t="s">
        <v>118</v>
      </c>
      <c r="BK481" s="122">
        <f>SUM(BK482:BK521)</f>
        <v>0</v>
      </c>
    </row>
    <row r="482" spans="2:65" s="1" customFormat="1" ht="37.9" customHeight="1" x14ac:dyDescent="0.2">
      <c r="B482" s="30"/>
      <c r="C482" s="125" t="s">
        <v>711</v>
      </c>
      <c r="D482" s="125" t="s">
        <v>121</v>
      </c>
      <c r="E482" s="126" t="s">
        <v>712</v>
      </c>
      <c r="F482" s="127" t="s">
        <v>713</v>
      </c>
      <c r="G482" s="128" t="s">
        <v>204</v>
      </c>
      <c r="H482" s="129">
        <v>256.02999999999997</v>
      </c>
      <c r="I482" s="130"/>
      <c r="J482" s="131">
        <f>ROUND(I482*H482,2)</f>
        <v>0</v>
      </c>
      <c r="K482" s="132"/>
      <c r="L482" s="30"/>
      <c r="M482" s="133" t="s">
        <v>1</v>
      </c>
      <c r="N482" s="134" t="s">
        <v>32</v>
      </c>
      <c r="P482" s="135">
        <f>O482*H482</f>
        <v>0</v>
      </c>
      <c r="Q482" s="135">
        <v>0</v>
      </c>
      <c r="R482" s="135">
        <f>Q482*H482</f>
        <v>0</v>
      </c>
      <c r="S482" s="135">
        <v>0</v>
      </c>
      <c r="T482" s="136">
        <f>S482*H482</f>
        <v>0</v>
      </c>
      <c r="AR482" s="137" t="s">
        <v>508</v>
      </c>
      <c r="AT482" s="137" t="s">
        <v>121</v>
      </c>
      <c r="AU482" s="137" t="s">
        <v>74</v>
      </c>
      <c r="AY482" s="15" t="s">
        <v>118</v>
      </c>
      <c r="BE482" s="138">
        <f>IF(N482="základní",J482,0)</f>
        <v>0</v>
      </c>
      <c r="BF482" s="138">
        <f>IF(N482="snížená",J482,0)</f>
        <v>0</v>
      </c>
      <c r="BG482" s="138">
        <f>IF(N482="zákl. přenesená",J482,0)</f>
        <v>0</v>
      </c>
      <c r="BH482" s="138">
        <f>IF(N482="sníž. přenesená",J482,0)</f>
        <v>0</v>
      </c>
      <c r="BI482" s="138">
        <f>IF(N482="nulová",J482,0)</f>
        <v>0</v>
      </c>
      <c r="BJ482" s="15" t="s">
        <v>72</v>
      </c>
      <c r="BK482" s="138">
        <f>ROUND(I482*H482,2)</f>
        <v>0</v>
      </c>
      <c r="BL482" s="15" t="s">
        <v>508</v>
      </c>
      <c r="BM482" s="137" t="s">
        <v>714</v>
      </c>
    </row>
    <row r="483" spans="2:65" s="12" customFormat="1" x14ac:dyDescent="0.2">
      <c r="B483" s="139"/>
      <c r="D483" s="140" t="s">
        <v>132</v>
      </c>
      <c r="E483" s="141" t="s">
        <v>1</v>
      </c>
      <c r="F483" s="142" t="s">
        <v>715</v>
      </c>
      <c r="H483" s="143">
        <v>65.062999999999988</v>
      </c>
      <c r="I483" s="144"/>
      <c r="L483" s="139"/>
      <c r="M483" s="145"/>
      <c r="T483" s="146"/>
      <c r="AT483" s="141" t="s">
        <v>132</v>
      </c>
      <c r="AU483" s="141" t="s">
        <v>74</v>
      </c>
      <c r="AV483" s="12" t="s">
        <v>74</v>
      </c>
      <c r="AW483" s="12" t="s">
        <v>134</v>
      </c>
      <c r="AX483" s="12" t="s">
        <v>67</v>
      </c>
      <c r="AY483" s="141" t="s">
        <v>118</v>
      </c>
    </row>
    <row r="484" spans="2:65" s="12" customFormat="1" x14ac:dyDescent="0.2">
      <c r="B484" s="139"/>
      <c r="D484" s="140" t="s">
        <v>132</v>
      </c>
      <c r="E484" s="141" t="s">
        <v>1</v>
      </c>
      <c r="F484" s="142" t="s">
        <v>716</v>
      </c>
      <c r="H484" s="143">
        <v>190.96699999999998</v>
      </c>
      <c r="I484" s="144"/>
      <c r="L484" s="139"/>
      <c r="M484" s="145"/>
      <c r="T484" s="146"/>
      <c r="AT484" s="141" t="s">
        <v>132</v>
      </c>
      <c r="AU484" s="141" t="s">
        <v>74</v>
      </c>
      <c r="AV484" s="12" t="s">
        <v>74</v>
      </c>
      <c r="AW484" s="12" t="s">
        <v>134</v>
      </c>
      <c r="AX484" s="12" t="s">
        <v>67</v>
      </c>
      <c r="AY484" s="141" t="s">
        <v>118</v>
      </c>
    </row>
    <row r="485" spans="2:65" s="13" customFormat="1" x14ac:dyDescent="0.2">
      <c r="B485" s="147"/>
      <c r="D485" s="140" t="s">
        <v>132</v>
      </c>
      <c r="E485" s="148" t="s">
        <v>1</v>
      </c>
      <c r="F485" s="149" t="s">
        <v>149</v>
      </c>
      <c r="H485" s="150">
        <v>256.02999999999997</v>
      </c>
      <c r="I485" s="151"/>
      <c r="L485" s="147"/>
      <c r="M485" s="152"/>
      <c r="T485" s="153"/>
      <c r="AT485" s="148" t="s">
        <v>132</v>
      </c>
      <c r="AU485" s="148" t="s">
        <v>74</v>
      </c>
      <c r="AV485" s="13" t="s">
        <v>125</v>
      </c>
      <c r="AW485" s="13" t="s">
        <v>134</v>
      </c>
      <c r="AX485" s="13" t="s">
        <v>72</v>
      </c>
      <c r="AY485" s="148" t="s">
        <v>118</v>
      </c>
    </row>
    <row r="486" spans="2:65" s="1" customFormat="1" ht="16.5" customHeight="1" x14ac:dyDescent="0.2">
      <c r="B486" s="30"/>
      <c r="C486" s="154" t="s">
        <v>717</v>
      </c>
      <c r="D486" s="154" t="s">
        <v>243</v>
      </c>
      <c r="E486" s="155" t="s">
        <v>700</v>
      </c>
      <c r="F486" s="156" t="s">
        <v>701</v>
      </c>
      <c r="G486" s="157" t="s">
        <v>183</v>
      </c>
      <c r="H486" s="158">
        <v>8.2000000000000003E-2</v>
      </c>
      <c r="I486" s="159"/>
      <c r="J486" s="160">
        <f>ROUND(I486*H486,2)</f>
        <v>0</v>
      </c>
      <c r="K486" s="161"/>
      <c r="L486" s="162"/>
      <c r="M486" s="163" t="s">
        <v>1</v>
      </c>
      <c r="N486" s="164" t="s">
        <v>32</v>
      </c>
      <c r="P486" s="135">
        <f>O486*H486</f>
        <v>0</v>
      </c>
      <c r="Q486" s="135">
        <v>1</v>
      </c>
      <c r="R486" s="135">
        <f>Q486*H486</f>
        <v>8.2000000000000003E-2</v>
      </c>
      <c r="S486" s="135">
        <v>0</v>
      </c>
      <c r="T486" s="136">
        <f>S486*H486</f>
        <v>0</v>
      </c>
      <c r="AR486" s="137" t="s">
        <v>661</v>
      </c>
      <c r="AT486" s="137" t="s">
        <v>243</v>
      </c>
      <c r="AU486" s="137" t="s">
        <v>74</v>
      </c>
      <c r="AY486" s="15" t="s">
        <v>118</v>
      </c>
      <c r="BE486" s="138">
        <f>IF(N486="základní",J486,0)</f>
        <v>0</v>
      </c>
      <c r="BF486" s="138">
        <f>IF(N486="snížená",J486,0)</f>
        <v>0</v>
      </c>
      <c r="BG486" s="138">
        <f>IF(N486="zákl. přenesená",J486,0)</f>
        <v>0</v>
      </c>
      <c r="BH486" s="138">
        <f>IF(N486="sníž. přenesená",J486,0)</f>
        <v>0</v>
      </c>
      <c r="BI486" s="138">
        <f>IF(N486="nulová",J486,0)</f>
        <v>0</v>
      </c>
      <c r="BJ486" s="15" t="s">
        <v>72</v>
      </c>
      <c r="BK486" s="138">
        <f>ROUND(I486*H486,2)</f>
        <v>0</v>
      </c>
      <c r="BL486" s="15" t="s">
        <v>508</v>
      </c>
      <c r="BM486" s="137" t="s">
        <v>718</v>
      </c>
    </row>
    <row r="487" spans="2:65" s="12" customFormat="1" x14ac:dyDescent="0.2">
      <c r="B487" s="139"/>
      <c r="D487" s="140" t="s">
        <v>132</v>
      </c>
      <c r="F487" s="142" t="s">
        <v>719</v>
      </c>
      <c r="H487" s="143">
        <v>8.2000000000000003E-2</v>
      </c>
      <c r="I487" s="144"/>
      <c r="L487" s="139"/>
      <c r="M487" s="145"/>
      <c r="T487" s="146"/>
      <c r="AT487" s="141" t="s">
        <v>132</v>
      </c>
      <c r="AU487" s="141" t="s">
        <v>74</v>
      </c>
      <c r="AV487" s="12" t="s">
        <v>74</v>
      </c>
      <c r="AW487" s="12" t="s">
        <v>4</v>
      </c>
      <c r="AX487" s="12" t="s">
        <v>72</v>
      </c>
      <c r="AY487" s="141" t="s">
        <v>118</v>
      </c>
    </row>
    <row r="488" spans="2:65" s="1" customFormat="1" ht="33" customHeight="1" x14ac:dyDescent="0.2">
      <c r="B488" s="30"/>
      <c r="C488" s="125" t="s">
        <v>720</v>
      </c>
      <c r="D488" s="125" t="s">
        <v>121</v>
      </c>
      <c r="E488" s="126" t="s">
        <v>721</v>
      </c>
      <c r="F488" s="127" t="s">
        <v>722</v>
      </c>
      <c r="G488" s="128" t="s">
        <v>204</v>
      </c>
      <c r="H488" s="129">
        <v>256.02999999999997</v>
      </c>
      <c r="I488" s="130"/>
      <c r="J488" s="131">
        <f>ROUND(I488*H488,2)</f>
        <v>0</v>
      </c>
      <c r="K488" s="132"/>
      <c r="L488" s="30"/>
      <c r="M488" s="133" t="s">
        <v>1</v>
      </c>
      <c r="N488" s="134" t="s">
        <v>32</v>
      </c>
      <c r="P488" s="135">
        <f>O488*H488</f>
        <v>0</v>
      </c>
      <c r="Q488" s="135">
        <v>0</v>
      </c>
      <c r="R488" s="135">
        <f>Q488*H488</f>
        <v>0</v>
      </c>
      <c r="S488" s="135">
        <v>0</v>
      </c>
      <c r="T488" s="136">
        <f>S488*H488</f>
        <v>0</v>
      </c>
      <c r="AR488" s="137" t="s">
        <v>508</v>
      </c>
      <c r="AT488" s="137" t="s">
        <v>121</v>
      </c>
      <c r="AU488" s="137" t="s">
        <v>74</v>
      </c>
      <c r="AY488" s="15" t="s">
        <v>118</v>
      </c>
      <c r="BE488" s="138">
        <f>IF(N488="základní",J488,0)</f>
        <v>0</v>
      </c>
      <c r="BF488" s="138">
        <f>IF(N488="snížená",J488,0)</f>
        <v>0</v>
      </c>
      <c r="BG488" s="138">
        <f>IF(N488="zákl. přenesená",J488,0)</f>
        <v>0</v>
      </c>
      <c r="BH488" s="138">
        <f>IF(N488="sníž. přenesená",J488,0)</f>
        <v>0</v>
      </c>
      <c r="BI488" s="138">
        <f>IF(N488="nulová",J488,0)</f>
        <v>0</v>
      </c>
      <c r="BJ488" s="15" t="s">
        <v>72</v>
      </c>
      <c r="BK488" s="138">
        <f>ROUND(I488*H488,2)</f>
        <v>0</v>
      </c>
      <c r="BL488" s="15" t="s">
        <v>508</v>
      </c>
      <c r="BM488" s="137" t="s">
        <v>723</v>
      </c>
    </row>
    <row r="489" spans="2:65" s="12" customFormat="1" x14ac:dyDescent="0.2">
      <c r="B489" s="139"/>
      <c r="D489" s="140" t="s">
        <v>132</v>
      </c>
      <c r="E489" s="141" t="s">
        <v>1</v>
      </c>
      <c r="F489" s="142" t="s">
        <v>715</v>
      </c>
      <c r="H489" s="143">
        <v>65.062999999999988</v>
      </c>
      <c r="I489" s="144"/>
      <c r="L489" s="139"/>
      <c r="M489" s="145"/>
      <c r="T489" s="146"/>
      <c r="AT489" s="141" t="s">
        <v>132</v>
      </c>
      <c r="AU489" s="141" t="s">
        <v>74</v>
      </c>
      <c r="AV489" s="12" t="s">
        <v>74</v>
      </c>
      <c r="AW489" s="12" t="s">
        <v>134</v>
      </c>
      <c r="AX489" s="12" t="s">
        <v>67</v>
      </c>
      <c r="AY489" s="141" t="s">
        <v>118</v>
      </c>
    </row>
    <row r="490" spans="2:65" s="12" customFormat="1" x14ac:dyDescent="0.2">
      <c r="B490" s="139"/>
      <c r="D490" s="140" t="s">
        <v>132</v>
      </c>
      <c r="E490" s="141" t="s">
        <v>1</v>
      </c>
      <c r="F490" s="142" t="s">
        <v>716</v>
      </c>
      <c r="H490" s="143">
        <v>190.96699999999998</v>
      </c>
      <c r="I490" s="144"/>
      <c r="L490" s="139"/>
      <c r="M490" s="145"/>
      <c r="T490" s="146"/>
      <c r="AT490" s="141" t="s">
        <v>132</v>
      </c>
      <c r="AU490" s="141" t="s">
        <v>74</v>
      </c>
      <c r="AV490" s="12" t="s">
        <v>74</v>
      </c>
      <c r="AW490" s="12" t="s">
        <v>134</v>
      </c>
      <c r="AX490" s="12" t="s">
        <v>67</v>
      </c>
      <c r="AY490" s="141" t="s">
        <v>118</v>
      </c>
    </row>
    <row r="491" spans="2:65" s="13" customFormat="1" x14ac:dyDescent="0.2">
      <c r="B491" s="147"/>
      <c r="D491" s="140" t="s">
        <v>132</v>
      </c>
      <c r="E491" s="148" t="s">
        <v>1</v>
      </c>
      <c r="F491" s="149" t="s">
        <v>149</v>
      </c>
      <c r="H491" s="150">
        <v>256.02999999999997</v>
      </c>
      <c r="I491" s="151"/>
      <c r="L491" s="147"/>
      <c r="M491" s="152"/>
      <c r="T491" s="153"/>
      <c r="AT491" s="148" t="s">
        <v>132</v>
      </c>
      <c r="AU491" s="148" t="s">
        <v>74</v>
      </c>
      <c r="AV491" s="13" t="s">
        <v>125</v>
      </c>
      <c r="AW491" s="13" t="s">
        <v>134</v>
      </c>
      <c r="AX491" s="13" t="s">
        <v>72</v>
      </c>
      <c r="AY491" s="148" t="s">
        <v>118</v>
      </c>
    </row>
    <row r="492" spans="2:65" s="1" customFormat="1" ht="55.5" customHeight="1" x14ac:dyDescent="0.2">
      <c r="B492" s="30"/>
      <c r="C492" s="154" t="s">
        <v>724</v>
      </c>
      <c r="D492" s="154" t="s">
        <v>243</v>
      </c>
      <c r="E492" s="155" t="s">
        <v>725</v>
      </c>
      <c r="F492" s="156" t="s">
        <v>726</v>
      </c>
      <c r="G492" s="157" t="s">
        <v>204</v>
      </c>
      <c r="H492" s="158">
        <v>298.40300000000002</v>
      </c>
      <c r="I492" s="159"/>
      <c r="J492" s="160">
        <f>ROUND(I492*H492,2)</f>
        <v>0</v>
      </c>
      <c r="K492" s="161"/>
      <c r="L492" s="162"/>
      <c r="M492" s="163" t="s">
        <v>1</v>
      </c>
      <c r="N492" s="164" t="s">
        <v>32</v>
      </c>
      <c r="P492" s="135">
        <f>O492*H492</f>
        <v>0</v>
      </c>
      <c r="Q492" s="135">
        <v>4.3E-3</v>
      </c>
      <c r="R492" s="135">
        <f>Q492*H492</f>
        <v>1.2831329</v>
      </c>
      <c r="S492" s="135">
        <v>0</v>
      </c>
      <c r="T492" s="136">
        <f>S492*H492</f>
        <v>0</v>
      </c>
      <c r="AR492" s="137" t="s">
        <v>661</v>
      </c>
      <c r="AT492" s="137" t="s">
        <v>243</v>
      </c>
      <c r="AU492" s="137" t="s">
        <v>74</v>
      </c>
      <c r="AY492" s="15" t="s">
        <v>118</v>
      </c>
      <c r="BE492" s="138">
        <f>IF(N492="základní",J492,0)</f>
        <v>0</v>
      </c>
      <c r="BF492" s="138">
        <f>IF(N492="snížená",J492,0)</f>
        <v>0</v>
      </c>
      <c r="BG492" s="138">
        <f>IF(N492="zákl. přenesená",J492,0)</f>
        <v>0</v>
      </c>
      <c r="BH492" s="138">
        <f>IF(N492="sníž. přenesená",J492,0)</f>
        <v>0</v>
      </c>
      <c r="BI492" s="138">
        <f>IF(N492="nulová",J492,0)</f>
        <v>0</v>
      </c>
      <c r="BJ492" s="15" t="s">
        <v>72</v>
      </c>
      <c r="BK492" s="138">
        <f>ROUND(I492*H492,2)</f>
        <v>0</v>
      </c>
      <c r="BL492" s="15" t="s">
        <v>508</v>
      </c>
      <c r="BM492" s="137" t="s">
        <v>727</v>
      </c>
    </row>
    <row r="493" spans="2:65" s="12" customFormat="1" x14ac:dyDescent="0.2">
      <c r="B493" s="139"/>
      <c r="D493" s="140" t="s">
        <v>132</v>
      </c>
      <c r="F493" s="142" t="s">
        <v>728</v>
      </c>
      <c r="H493" s="143">
        <v>298.40300000000002</v>
      </c>
      <c r="I493" s="144"/>
      <c r="L493" s="139"/>
      <c r="M493" s="145"/>
      <c r="T493" s="146"/>
      <c r="AT493" s="141" t="s">
        <v>132</v>
      </c>
      <c r="AU493" s="141" t="s">
        <v>74</v>
      </c>
      <c r="AV493" s="12" t="s">
        <v>74</v>
      </c>
      <c r="AW493" s="12" t="s">
        <v>4</v>
      </c>
      <c r="AX493" s="12" t="s">
        <v>72</v>
      </c>
      <c r="AY493" s="141" t="s">
        <v>118</v>
      </c>
    </row>
    <row r="494" spans="2:65" s="1" customFormat="1" ht="62.65" customHeight="1" x14ac:dyDescent="0.2">
      <c r="B494" s="30"/>
      <c r="C494" s="125" t="s">
        <v>729</v>
      </c>
      <c r="D494" s="125" t="s">
        <v>121</v>
      </c>
      <c r="E494" s="126" t="s">
        <v>730</v>
      </c>
      <c r="F494" s="127" t="s">
        <v>731</v>
      </c>
      <c r="G494" s="128" t="s">
        <v>204</v>
      </c>
      <c r="H494" s="129">
        <v>148.80000000000001</v>
      </c>
      <c r="I494" s="130"/>
      <c r="J494" s="131">
        <f>ROUND(I494*H494,2)</f>
        <v>0</v>
      </c>
      <c r="K494" s="132"/>
      <c r="L494" s="30"/>
      <c r="M494" s="133" t="s">
        <v>1</v>
      </c>
      <c r="N494" s="134" t="s">
        <v>32</v>
      </c>
      <c r="P494" s="135">
        <f>O494*H494</f>
        <v>0</v>
      </c>
      <c r="Q494" s="135">
        <v>1.3924799999999999E-4</v>
      </c>
      <c r="R494" s="135">
        <f>Q494*H494</f>
        <v>2.0720102399999999E-2</v>
      </c>
      <c r="S494" s="135">
        <v>0</v>
      </c>
      <c r="T494" s="136">
        <f>S494*H494</f>
        <v>0</v>
      </c>
      <c r="AR494" s="137" t="s">
        <v>508</v>
      </c>
      <c r="AT494" s="137" t="s">
        <v>121</v>
      </c>
      <c r="AU494" s="137" t="s">
        <v>74</v>
      </c>
      <c r="AY494" s="15" t="s">
        <v>118</v>
      </c>
      <c r="BE494" s="138">
        <f>IF(N494="základní",J494,0)</f>
        <v>0</v>
      </c>
      <c r="BF494" s="138">
        <f>IF(N494="snížená",J494,0)</f>
        <v>0</v>
      </c>
      <c r="BG494" s="138">
        <f>IF(N494="zákl. přenesená",J494,0)</f>
        <v>0</v>
      </c>
      <c r="BH494" s="138">
        <f>IF(N494="sníž. přenesená",J494,0)</f>
        <v>0</v>
      </c>
      <c r="BI494" s="138">
        <f>IF(N494="nulová",J494,0)</f>
        <v>0</v>
      </c>
      <c r="BJ494" s="15" t="s">
        <v>72</v>
      </c>
      <c r="BK494" s="138">
        <f>ROUND(I494*H494,2)</f>
        <v>0</v>
      </c>
      <c r="BL494" s="15" t="s">
        <v>508</v>
      </c>
      <c r="BM494" s="137" t="s">
        <v>732</v>
      </c>
    </row>
    <row r="495" spans="2:65" s="12" customFormat="1" x14ac:dyDescent="0.2">
      <c r="B495" s="139"/>
      <c r="D495" s="140" t="s">
        <v>132</v>
      </c>
      <c r="E495" s="141" t="s">
        <v>1</v>
      </c>
      <c r="F495" s="142" t="s">
        <v>733</v>
      </c>
      <c r="H495" s="143">
        <v>33.119999999999997</v>
      </c>
      <c r="I495" s="144"/>
      <c r="L495" s="139"/>
      <c r="M495" s="145"/>
      <c r="T495" s="146"/>
      <c r="AT495" s="141" t="s">
        <v>132</v>
      </c>
      <c r="AU495" s="141" t="s">
        <v>74</v>
      </c>
      <c r="AV495" s="12" t="s">
        <v>74</v>
      </c>
      <c r="AW495" s="12" t="s">
        <v>134</v>
      </c>
      <c r="AX495" s="12" t="s">
        <v>67</v>
      </c>
      <c r="AY495" s="141" t="s">
        <v>118</v>
      </c>
    </row>
    <row r="496" spans="2:65" s="12" customFormat="1" x14ac:dyDescent="0.2">
      <c r="B496" s="139"/>
      <c r="D496" s="140" t="s">
        <v>132</v>
      </c>
      <c r="E496" s="141" t="s">
        <v>1</v>
      </c>
      <c r="F496" s="142" t="s">
        <v>734</v>
      </c>
      <c r="H496" s="143">
        <v>115.68</v>
      </c>
      <c r="I496" s="144"/>
      <c r="L496" s="139"/>
      <c r="M496" s="145"/>
      <c r="T496" s="146"/>
      <c r="AT496" s="141" t="s">
        <v>132</v>
      </c>
      <c r="AU496" s="141" t="s">
        <v>74</v>
      </c>
      <c r="AV496" s="12" t="s">
        <v>74</v>
      </c>
      <c r="AW496" s="12" t="s">
        <v>134</v>
      </c>
      <c r="AX496" s="12" t="s">
        <v>67</v>
      </c>
      <c r="AY496" s="141" t="s">
        <v>118</v>
      </c>
    </row>
    <row r="497" spans="2:65" s="13" customFormat="1" x14ac:dyDescent="0.2">
      <c r="B497" s="147"/>
      <c r="D497" s="140" t="s">
        <v>132</v>
      </c>
      <c r="E497" s="148" t="s">
        <v>1</v>
      </c>
      <c r="F497" s="149" t="s">
        <v>149</v>
      </c>
      <c r="H497" s="150">
        <v>148.80000000000001</v>
      </c>
      <c r="I497" s="151"/>
      <c r="L497" s="147"/>
      <c r="M497" s="152"/>
      <c r="T497" s="153"/>
      <c r="AT497" s="148" t="s">
        <v>132</v>
      </c>
      <c r="AU497" s="148" t="s">
        <v>74</v>
      </c>
      <c r="AV497" s="13" t="s">
        <v>125</v>
      </c>
      <c r="AW497" s="13" t="s">
        <v>134</v>
      </c>
      <c r="AX497" s="13" t="s">
        <v>72</v>
      </c>
      <c r="AY497" s="148" t="s">
        <v>118</v>
      </c>
    </row>
    <row r="498" spans="2:65" s="1" customFormat="1" ht="62.65" customHeight="1" x14ac:dyDescent="0.2">
      <c r="B498" s="30"/>
      <c r="C498" s="125" t="s">
        <v>735</v>
      </c>
      <c r="D498" s="125" t="s">
        <v>121</v>
      </c>
      <c r="E498" s="126" t="s">
        <v>736</v>
      </c>
      <c r="F498" s="127" t="s">
        <v>737</v>
      </c>
      <c r="G498" s="128" t="s">
        <v>204</v>
      </c>
      <c r="H498" s="129">
        <v>127.20699999999999</v>
      </c>
      <c r="I498" s="130"/>
      <c r="J498" s="131">
        <f>ROUND(I498*H498,2)</f>
        <v>0</v>
      </c>
      <c r="K498" s="132"/>
      <c r="L498" s="30"/>
      <c r="M498" s="133" t="s">
        <v>1</v>
      </c>
      <c r="N498" s="134" t="s">
        <v>32</v>
      </c>
      <c r="P498" s="135">
        <f>O498*H498</f>
        <v>0</v>
      </c>
      <c r="Q498" s="135">
        <v>2.7849599999999998E-4</v>
      </c>
      <c r="R498" s="135">
        <f>Q498*H498</f>
        <v>3.5426640672E-2</v>
      </c>
      <c r="S498" s="135">
        <v>0</v>
      </c>
      <c r="T498" s="136">
        <f>S498*H498</f>
        <v>0</v>
      </c>
      <c r="AR498" s="137" t="s">
        <v>508</v>
      </c>
      <c r="AT498" s="137" t="s">
        <v>121</v>
      </c>
      <c r="AU498" s="137" t="s">
        <v>74</v>
      </c>
      <c r="AY498" s="15" t="s">
        <v>118</v>
      </c>
      <c r="BE498" s="138">
        <f>IF(N498="základní",J498,0)</f>
        <v>0</v>
      </c>
      <c r="BF498" s="138">
        <f>IF(N498="snížená",J498,0)</f>
        <v>0</v>
      </c>
      <c r="BG498" s="138">
        <f>IF(N498="zákl. přenesená",J498,0)</f>
        <v>0</v>
      </c>
      <c r="BH498" s="138">
        <f>IF(N498="sníž. přenesená",J498,0)</f>
        <v>0</v>
      </c>
      <c r="BI498" s="138">
        <f>IF(N498="nulová",J498,0)</f>
        <v>0</v>
      </c>
      <c r="BJ498" s="15" t="s">
        <v>72</v>
      </c>
      <c r="BK498" s="138">
        <f>ROUND(I498*H498,2)</f>
        <v>0</v>
      </c>
      <c r="BL498" s="15" t="s">
        <v>508</v>
      </c>
      <c r="BM498" s="137" t="s">
        <v>738</v>
      </c>
    </row>
    <row r="499" spans="2:65" s="12" customFormat="1" x14ac:dyDescent="0.2">
      <c r="B499" s="139"/>
      <c r="D499" s="140" t="s">
        <v>132</v>
      </c>
      <c r="E499" s="141" t="s">
        <v>1</v>
      </c>
      <c r="F499" s="142" t="s">
        <v>739</v>
      </c>
      <c r="H499" s="143">
        <v>36.024999999999999</v>
      </c>
      <c r="I499" s="144"/>
      <c r="L499" s="139"/>
      <c r="M499" s="145"/>
      <c r="T499" s="146"/>
      <c r="AT499" s="141" t="s">
        <v>132</v>
      </c>
      <c r="AU499" s="141" t="s">
        <v>74</v>
      </c>
      <c r="AV499" s="12" t="s">
        <v>74</v>
      </c>
      <c r="AW499" s="12" t="s">
        <v>134</v>
      </c>
      <c r="AX499" s="12" t="s">
        <v>67</v>
      </c>
      <c r="AY499" s="141" t="s">
        <v>118</v>
      </c>
    </row>
    <row r="500" spans="2:65" s="12" customFormat="1" x14ac:dyDescent="0.2">
      <c r="B500" s="139"/>
      <c r="D500" s="140" t="s">
        <v>132</v>
      </c>
      <c r="E500" s="141" t="s">
        <v>1</v>
      </c>
      <c r="F500" s="142" t="s">
        <v>740</v>
      </c>
      <c r="H500" s="143">
        <v>91.182000000000002</v>
      </c>
      <c r="I500" s="144"/>
      <c r="L500" s="139"/>
      <c r="M500" s="145"/>
      <c r="T500" s="146"/>
      <c r="AT500" s="141" t="s">
        <v>132</v>
      </c>
      <c r="AU500" s="141" t="s">
        <v>74</v>
      </c>
      <c r="AV500" s="12" t="s">
        <v>74</v>
      </c>
      <c r="AW500" s="12" t="s">
        <v>134</v>
      </c>
      <c r="AX500" s="12" t="s">
        <v>67</v>
      </c>
      <c r="AY500" s="141" t="s">
        <v>118</v>
      </c>
    </row>
    <row r="501" spans="2:65" s="13" customFormat="1" x14ac:dyDescent="0.2">
      <c r="B501" s="147"/>
      <c r="D501" s="140" t="s">
        <v>132</v>
      </c>
      <c r="E501" s="148" t="s">
        <v>1</v>
      </c>
      <c r="F501" s="149" t="s">
        <v>149</v>
      </c>
      <c r="H501" s="150">
        <v>127.20699999999999</v>
      </c>
      <c r="I501" s="151"/>
      <c r="L501" s="147"/>
      <c r="M501" s="152"/>
      <c r="T501" s="153"/>
      <c r="AT501" s="148" t="s">
        <v>132</v>
      </c>
      <c r="AU501" s="148" t="s">
        <v>74</v>
      </c>
      <c r="AV501" s="13" t="s">
        <v>125</v>
      </c>
      <c r="AW501" s="13" t="s">
        <v>134</v>
      </c>
      <c r="AX501" s="13" t="s">
        <v>72</v>
      </c>
      <c r="AY501" s="148" t="s">
        <v>118</v>
      </c>
    </row>
    <row r="502" spans="2:65" s="1" customFormat="1" ht="62.65" customHeight="1" x14ac:dyDescent="0.2">
      <c r="B502" s="30"/>
      <c r="C502" s="125" t="s">
        <v>741</v>
      </c>
      <c r="D502" s="125" t="s">
        <v>121</v>
      </c>
      <c r="E502" s="126" t="s">
        <v>742</v>
      </c>
      <c r="F502" s="127" t="s">
        <v>743</v>
      </c>
      <c r="G502" s="128" t="s">
        <v>204</v>
      </c>
      <c r="H502" s="129">
        <v>8</v>
      </c>
      <c r="I502" s="130"/>
      <c r="J502" s="131">
        <f>ROUND(I502*H502,2)</f>
        <v>0</v>
      </c>
      <c r="K502" s="132"/>
      <c r="L502" s="30"/>
      <c r="M502" s="133" t="s">
        <v>1</v>
      </c>
      <c r="N502" s="134" t="s">
        <v>32</v>
      </c>
      <c r="P502" s="135">
        <f>O502*H502</f>
        <v>0</v>
      </c>
      <c r="Q502" s="135">
        <v>4.17744E-4</v>
      </c>
      <c r="R502" s="135">
        <f>Q502*H502</f>
        <v>3.341952E-3</v>
      </c>
      <c r="S502" s="135">
        <v>0</v>
      </c>
      <c r="T502" s="136">
        <f>S502*H502</f>
        <v>0</v>
      </c>
      <c r="AR502" s="137" t="s">
        <v>508</v>
      </c>
      <c r="AT502" s="137" t="s">
        <v>121</v>
      </c>
      <c r="AU502" s="137" t="s">
        <v>74</v>
      </c>
      <c r="AY502" s="15" t="s">
        <v>118</v>
      </c>
      <c r="BE502" s="138">
        <f>IF(N502="základní",J502,0)</f>
        <v>0</v>
      </c>
      <c r="BF502" s="138">
        <f>IF(N502="snížená",J502,0)</f>
        <v>0</v>
      </c>
      <c r="BG502" s="138">
        <f>IF(N502="zákl. přenesená",J502,0)</f>
        <v>0</v>
      </c>
      <c r="BH502" s="138">
        <f>IF(N502="sníž. přenesená",J502,0)</f>
        <v>0</v>
      </c>
      <c r="BI502" s="138">
        <f>IF(N502="nulová",J502,0)</f>
        <v>0</v>
      </c>
      <c r="BJ502" s="15" t="s">
        <v>72</v>
      </c>
      <c r="BK502" s="138">
        <f>ROUND(I502*H502,2)</f>
        <v>0</v>
      </c>
      <c r="BL502" s="15" t="s">
        <v>508</v>
      </c>
      <c r="BM502" s="137" t="s">
        <v>744</v>
      </c>
    </row>
    <row r="503" spans="2:65" s="1" customFormat="1" ht="24.2" customHeight="1" x14ac:dyDescent="0.2">
      <c r="B503" s="30"/>
      <c r="C503" s="154" t="s">
        <v>745</v>
      </c>
      <c r="D503" s="154" t="s">
        <v>243</v>
      </c>
      <c r="E503" s="155" t="s">
        <v>746</v>
      </c>
      <c r="F503" s="156" t="s">
        <v>747</v>
      </c>
      <c r="G503" s="157" t="s">
        <v>204</v>
      </c>
      <c r="H503" s="158">
        <v>331.01</v>
      </c>
      <c r="I503" s="159"/>
      <c r="J503" s="160">
        <f>ROUND(I503*H503,2)</f>
        <v>0</v>
      </c>
      <c r="K503" s="161"/>
      <c r="L503" s="162"/>
      <c r="M503" s="163" t="s">
        <v>1</v>
      </c>
      <c r="N503" s="164" t="s">
        <v>32</v>
      </c>
      <c r="P503" s="135">
        <f>O503*H503</f>
        <v>0</v>
      </c>
      <c r="Q503" s="135">
        <v>1.9E-3</v>
      </c>
      <c r="R503" s="135">
        <f>Q503*H503</f>
        <v>0.62891900000000001</v>
      </c>
      <c r="S503" s="135">
        <v>0</v>
      </c>
      <c r="T503" s="136">
        <f>S503*H503</f>
        <v>0</v>
      </c>
      <c r="AR503" s="137" t="s">
        <v>661</v>
      </c>
      <c r="AT503" s="137" t="s">
        <v>243</v>
      </c>
      <c r="AU503" s="137" t="s">
        <v>74</v>
      </c>
      <c r="AY503" s="15" t="s">
        <v>118</v>
      </c>
      <c r="BE503" s="138">
        <f>IF(N503="základní",J503,0)</f>
        <v>0</v>
      </c>
      <c r="BF503" s="138">
        <f>IF(N503="snížená",J503,0)</f>
        <v>0</v>
      </c>
      <c r="BG503" s="138">
        <f>IF(N503="zákl. přenesená",J503,0)</f>
        <v>0</v>
      </c>
      <c r="BH503" s="138">
        <f>IF(N503="sníž. přenesená",J503,0)</f>
        <v>0</v>
      </c>
      <c r="BI503" s="138">
        <f>IF(N503="nulová",J503,0)</f>
        <v>0</v>
      </c>
      <c r="BJ503" s="15" t="s">
        <v>72</v>
      </c>
      <c r="BK503" s="138">
        <f>ROUND(I503*H503,2)</f>
        <v>0</v>
      </c>
      <c r="BL503" s="15" t="s">
        <v>508</v>
      </c>
      <c r="BM503" s="137" t="s">
        <v>748</v>
      </c>
    </row>
    <row r="504" spans="2:65" s="12" customFormat="1" x14ac:dyDescent="0.2">
      <c r="B504" s="139"/>
      <c r="D504" s="140" t="s">
        <v>132</v>
      </c>
      <c r="E504" s="141" t="s">
        <v>1</v>
      </c>
      <c r="F504" s="142" t="s">
        <v>749</v>
      </c>
      <c r="H504" s="143">
        <v>33.119999999999997</v>
      </c>
      <c r="I504" s="144"/>
      <c r="L504" s="139"/>
      <c r="M504" s="145"/>
      <c r="T504" s="146"/>
      <c r="AT504" s="141" t="s">
        <v>132</v>
      </c>
      <c r="AU504" s="141" t="s">
        <v>74</v>
      </c>
      <c r="AV504" s="12" t="s">
        <v>74</v>
      </c>
      <c r="AW504" s="12" t="s">
        <v>134</v>
      </c>
      <c r="AX504" s="12" t="s">
        <v>67</v>
      </c>
      <c r="AY504" s="141" t="s">
        <v>118</v>
      </c>
    </row>
    <row r="505" spans="2:65" s="12" customFormat="1" x14ac:dyDescent="0.2">
      <c r="B505" s="139"/>
      <c r="D505" s="140" t="s">
        <v>132</v>
      </c>
      <c r="E505" s="141" t="s">
        <v>1</v>
      </c>
      <c r="F505" s="142" t="s">
        <v>734</v>
      </c>
      <c r="H505" s="143">
        <v>115.68</v>
      </c>
      <c r="I505" s="144"/>
      <c r="L505" s="139"/>
      <c r="M505" s="145"/>
      <c r="T505" s="146"/>
      <c r="AT505" s="141" t="s">
        <v>132</v>
      </c>
      <c r="AU505" s="141" t="s">
        <v>74</v>
      </c>
      <c r="AV505" s="12" t="s">
        <v>74</v>
      </c>
      <c r="AW505" s="12" t="s">
        <v>134</v>
      </c>
      <c r="AX505" s="12" t="s">
        <v>67</v>
      </c>
      <c r="AY505" s="141" t="s">
        <v>118</v>
      </c>
    </row>
    <row r="506" spans="2:65" s="12" customFormat="1" ht="22.5" x14ac:dyDescent="0.2">
      <c r="B506" s="139"/>
      <c r="D506" s="140" t="s">
        <v>132</v>
      </c>
      <c r="E506" s="141" t="s">
        <v>1</v>
      </c>
      <c r="F506" s="142" t="s">
        <v>750</v>
      </c>
      <c r="H506" s="143">
        <v>36.024999999999999</v>
      </c>
      <c r="I506" s="144"/>
      <c r="L506" s="139"/>
      <c r="M506" s="145"/>
      <c r="T506" s="146"/>
      <c r="AT506" s="141" t="s">
        <v>132</v>
      </c>
      <c r="AU506" s="141" t="s">
        <v>74</v>
      </c>
      <c r="AV506" s="12" t="s">
        <v>74</v>
      </c>
      <c r="AW506" s="12" t="s">
        <v>134</v>
      </c>
      <c r="AX506" s="12" t="s">
        <v>67</v>
      </c>
      <c r="AY506" s="141" t="s">
        <v>118</v>
      </c>
    </row>
    <row r="507" spans="2:65" s="12" customFormat="1" x14ac:dyDescent="0.2">
      <c r="B507" s="139"/>
      <c r="D507" s="140" t="s">
        <v>132</v>
      </c>
      <c r="E507" s="141" t="s">
        <v>1</v>
      </c>
      <c r="F507" s="142" t="s">
        <v>740</v>
      </c>
      <c r="H507" s="143">
        <v>91.182000000000002</v>
      </c>
      <c r="I507" s="144"/>
      <c r="L507" s="139"/>
      <c r="M507" s="145"/>
      <c r="T507" s="146"/>
      <c r="AT507" s="141" t="s">
        <v>132</v>
      </c>
      <c r="AU507" s="141" t="s">
        <v>74</v>
      </c>
      <c r="AV507" s="12" t="s">
        <v>74</v>
      </c>
      <c r="AW507" s="12" t="s">
        <v>134</v>
      </c>
      <c r="AX507" s="12" t="s">
        <v>67</v>
      </c>
      <c r="AY507" s="141" t="s">
        <v>118</v>
      </c>
    </row>
    <row r="508" spans="2:65" s="12" customFormat="1" x14ac:dyDescent="0.2">
      <c r="B508" s="139"/>
      <c r="D508" s="140" t="s">
        <v>132</v>
      </c>
      <c r="E508" s="141" t="s">
        <v>1</v>
      </c>
      <c r="F508" s="142" t="s">
        <v>751</v>
      </c>
      <c r="H508" s="143">
        <v>8</v>
      </c>
      <c r="I508" s="144"/>
      <c r="L508" s="139"/>
      <c r="M508" s="145"/>
      <c r="T508" s="146"/>
      <c r="AT508" s="141" t="s">
        <v>132</v>
      </c>
      <c r="AU508" s="141" t="s">
        <v>74</v>
      </c>
      <c r="AV508" s="12" t="s">
        <v>74</v>
      </c>
      <c r="AW508" s="12" t="s">
        <v>134</v>
      </c>
      <c r="AX508" s="12" t="s">
        <v>67</v>
      </c>
      <c r="AY508" s="141" t="s">
        <v>118</v>
      </c>
    </row>
    <row r="509" spans="2:65" s="13" customFormat="1" x14ac:dyDescent="0.2">
      <c r="B509" s="147"/>
      <c r="D509" s="140" t="s">
        <v>132</v>
      </c>
      <c r="E509" s="148" t="s">
        <v>1</v>
      </c>
      <c r="F509" s="149" t="s">
        <v>149</v>
      </c>
      <c r="H509" s="150">
        <v>284.00700000000001</v>
      </c>
      <c r="I509" s="151"/>
      <c r="L509" s="147"/>
      <c r="M509" s="152"/>
      <c r="T509" s="153"/>
      <c r="AT509" s="148" t="s">
        <v>132</v>
      </c>
      <c r="AU509" s="148" t="s">
        <v>74</v>
      </c>
      <c r="AV509" s="13" t="s">
        <v>125</v>
      </c>
      <c r="AW509" s="13" t="s">
        <v>134</v>
      </c>
      <c r="AX509" s="13" t="s">
        <v>72</v>
      </c>
      <c r="AY509" s="148" t="s">
        <v>118</v>
      </c>
    </row>
    <row r="510" spans="2:65" s="12" customFormat="1" x14ac:dyDescent="0.2">
      <c r="B510" s="139"/>
      <c r="D510" s="140" t="s">
        <v>132</v>
      </c>
      <c r="F510" s="142" t="s">
        <v>752</v>
      </c>
      <c r="H510" s="143">
        <v>331.01</v>
      </c>
      <c r="I510" s="144"/>
      <c r="L510" s="139"/>
      <c r="M510" s="145"/>
      <c r="T510" s="146"/>
      <c r="AT510" s="141" t="s">
        <v>132</v>
      </c>
      <c r="AU510" s="141" t="s">
        <v>74</v>
      </c>
      <c r="AV510" s="12" t="s">
        <v>74</v>
      </c>
      <c r="AW510" s="12" t="s">
        <v>4</v>
      </c>
      <c r="AX510" s="12" t="s">
        <v>72</v>
      </c>
      <c r="AY510" s="141" t="s">
        <v>118</v>
      </c>
    </row>
    <row r="511" spans="2:65" s="1" customFormat="1" ht="33" customHeight="1" x14ac:dyDescent="0.2">
      <c r="B511" s="30"/>
      <c r="C511" s="125" t="s">
        <v>753</v>
      </c>
      <c r="D511" s="125" t="s">
        <v>121</v>
      </c>
      <c r="E511" s="126" t="s">
        <v>754</v>
      </c>
      <c r="F511" s="127" t="s">
        <v>755</v>
      </c>
      <c r="G511" s="128" t="s">
        <v>204</v>
      </c>
      <c r="H511" s="129">
        <v>276.00700000000001</v>
      </c>
      <c r="I511" s="130"/>
      <c r="J511" s="131">
        <f>ROUND(I511*H511,2)</f>
        <v>0</v>
      </c>
      <c r="K511" s="132"/>
      <c r="L511" s="30"/>
      <c r="M511" s="133" t="s">
        <v>1</v>
      </c>
      <c r="N511" s="134" t="s">
        <v>32</v>
      </c>
      <c r="P511" s="135">
        <f>O511*H511</f>
        <v>0</v>
      </c>
      <c r="Q511" s="135">
        <v>0</v>
      </c>
      <c r="R511" s="135">
        <f>Q511*H511</f>
        <v>0</v>
      </c>
      <c r="S511" s="135">
        <v>0</v>
      </c>
      <c r="T511" s="136">
        <f>S511*H511</f>
        <v>0</v>
      </c>
      <c r="AR511" s="137" t="s">
        <v>508</v>
      </c>
      <c r="AT511" s="137" t="s">
        <v>121</v>
      </c>
      <c r="AU511" s="137" t="s">
        <v>74</v>
      </c>
      <c r="AY511" s="15" t="s">
        <v>118</v>
      </c>
      <c r="BE511" s="138">
        <f>IF(N511="základní",J511,0)</f>
        <v>0</v>
      </c>
      <c r="BF511" s="138">
        <f>IF(N511="snížená",J511,0)</f>
        <v>0</v>
      </c>
      <c r="BG511" s="138">
        <f>IF(N511="zákl. přenesená",J511,0)</f>
        <v>0</v>
      </c>
      <c r="BH511" s="138">
        <f>IF(N511="sníž. přenesená",J511,0)</f>
        <v>0</v>
      </c>
      <c r="BI511" s="138">
        <f>IF(N511="nulová",J511,0)</f>
        <v>0</v>
      </c>
      <c r="BJ511" s="15" t="s">
        <v>72</v>
      </c>
      <c r="BK511" s="138">
        <f>ROUND(I511*H511,2)</f>
        <v>0</v>
      </c>
      <c r="BL511" s="15" t="s">
        <v>508</v>
      </c>
      <c r="BM511" s="137" t="s">
        <v>756</v>
      </c>
    </row>
    <row r="512" spans="2:65" s="12" customFormat="1" x14ac:dyDescent="0.2">
      <c r="B512" s="139"/>
      <c r="D512" s="140" t="s">
        <v>132</v>
      </c>
      <c r="E512" s="141" t="s">
        <v>1</v>
      </c>
      <c r="F512" s="142" t="s">
        <v>757</v>
      </c>
      <c r="H512" s="143">
        <v>69.144999999999996</v>
      </c>
      <c r="I512" s="144"/>
      <c r="L512" s="139"/>
      <c r="M512" s="145"/>
      <c r="T512" s="146"/>
      <c r="AT512" s="141" t="s">
        <v>132</v>
      </c>
      <c r="AU512" s="141" t="s">
        <v>74</v>
      </c>
      <c r="AV512" s="12" t="s">
        <v>74</v>
      </c>
      <c r="AW512" s="12" t="s">
        <v>134</v>
      </c>
      <c r="AX512" s="12" t="s">
        <v>67</v>
      </c>
      <c r="AY512" s="141" t="s">
        <v>118</v>
      </c>
    </row>
    <row r="513" spans="2:65" s="12" customFormat="1" x14ac:dyDescent="0.2">
      <c r="B513" s="139"/>
      <c r="D513" s="140" t="s">
        <v>132</v>
      </c>
      <c r="E513" s="141" t="s">
        <v>1</v>
      </c>
      <c r="F513" s="142" t="s">
        <v>758</v>
      </c>
      <c r="H513" s="143">
        <v>206.86200000000002</v>
      </c>
      <c r="I513" s="144"/>
      <c r="L513" s="139"/>
      <c r="M513" s="145"/>
      <c r="T513" s="146"/>
      <c r="AT513" s="141" t="s">
        <v>132</v>
      </c>
      <c r="AU513" s="141" t="s">
        <v>74</v>
      </c>
      <c r="AV513" s="12" t="s">
        <v>74</v>
      </c>
      <c r="AW513" s="12" t="s">
        <v>134</v>
      </c>
      <c r="AX513" s="12" t="s">
        <v>67</v>
      </c>
      <c r="AY513" s="141" t="s">
        <v>118</v>
      </c>
    </row>
    <row r="514" spans="2:65" s="13" customFormat="1" x14ac:dyDescent="0.2">
      <c r="B514" s="147"/>
      <c r="D514" s="140" t="s">
        <v>132</v>
      </c>
      <c r="E514" s="148" t="s">
        <v>1</v>
      </c>
      <c r="F514" s="149" t="s">
        <v>149</v>
      </c>
      <c r="H514" s="150">
        <v>276.00700000000001</v>
      </c>
      <c r="I514" s="151"/>
      <c r="L514" s="147"/>
      <c r="M514" s="152"/>
      <c r="T514" s="153"/>
      <c r="AT514" s="148" t="s">
        <v>132</v>
      </c>
      <c r="AU514" s="148" t="s">
        <v>74</v>
      </c>
      <c r="AV514" s="13" t="s">
        <v>125</v>
      </c>
      <c r="AW514" s="13" t="s">
        <v>134</v>
      </c>
      <c r="AX514" s="13" t="s">
        <v>72</v>
      </c>
      <c r="AY514" s="148" t="s">
        <v>118</v>
      </c>
    </row>
    <row r="515" spans="2:65" s="1" customFormat="1" ht="24.2" customHeight="1" x14ac:dyDescent="0.2">
      <c r="B515" s="30"/>
      <c r="C515" s="154" t="s">
        <v>759</v>
      </c>
      <c r="D515" s="154" t="s">
        <v>243</v>
      </c>
      <c r="E515" s="155" t="s">
        <v>760</v>
      </c>
      <c r="F515" s="156" t="s">
        <v>761</v>
      </c>
      <c r="G515" s="157" t="s">
        <v>204</v>
      </c>
      <c r="H515" s="158">
        <v>318.78800000000001</v>
      </c>
      <c r="I515" s="159"/>
      <c r="J515" s="160">
        <f>ROUND(I515*H515,2)</f>
        <v>0</v>
      </c>
      <c r="K515" s="161"/>
      <c r="L515" s="162"/>
      <c r="M515" s="163" t="s">
        <v>1</v>
      </c>
      <c r="N515" s="164" t="s">
        <v>32</v>
      </c>
      <c r="P515" s="135">
        <f>O515*H515</f>
        <v>0</v>
      </c>
      <c r="Q515" s="135">
        <v>1.2999999999999999E-4</v>
      </c>
      <c r="R515" s="135">
        <f>Q515*H515</f>
        <v>4.1442439999999997E-2</v>
      </c>
      <c r="S515" s="135">
        <v>0</v>
      </c>
      <c r="T515" s="136">
        <f>S515*H515</f>
        <v>0</v>
      </c>
      <c r="AR515" s="137" t="s">
        <v>661</v>
      </c>
      <c r="AT515" s="137" t="s">
        <v>243</v>
      </c>
      <c r="AU515" s="137" t="s">
        <v>74</v>
      </c>
      <c r="AY515" s="15" t="s">
        <v>118</v>
      </c>
      <c r="BE515" s="138">
        <f>IF(N515="základní",J515,0)</f>
        <v>0</v>
      </c>
      <c r="BF515" s="138">
        <f>IF(N515="snížená",J515,0)</f>
        <v>0</v>
      </c>
      <c r="BG515" s="138">
        <f>IF(N515="zákl. přenesená",J515,0)</f>
        <v>0</v>
      </c>
      <c r="BH515" s="138">
        <f>IF(N515="sníž. přenesená",J515,0)</f>
        <v>0</v>
      </c>
      <c r="BI515" s="138">
        <f>IF(N515="nulová",J515,0)</f>
        <v>0</v>
      </c>
      <c r="BJ515" s="15" t="s">
        <v>72</v>
      </c>
      <c r="BK515" s="138">
        <f>ROUND(I515*H515,2)</f>
        <v>0</v>
      </c>
      <c r="BL515" s="15" t="s">
        <v>508</v>
      </c>
      <c r="BM515" s="137" t="s">
        <v>762</v>
      </c>
    </row>
    <row r="516" spans="2:65" s="12" customFormat="1" x14ac:dyDescent="0.2">
      <c r="B516" s="139"/>
      <c r="D516" s="140" t="s">
        <v>132</v>
      </c>
      <c r="F516" s="142" t="s">
        <v>763</v>
      </c>
      <c r="H516" s="143">
        <v>318.78800000000001</v>
      </c>
      <c r="I516" s="144"/>
      <c r="L516" s="139"/>
      <c r="M516" s="145"/>
      <c r="T516" s="146"/>
      <c r="AT516" s="141" t="s">
        <v>132</v>
      </c>
      <c r="AU516" s="141" t="s">
        <v>74</v>
      </c>
      <c r="AV516" s="12" t="s">
        <v>74</v>
      </c>
      <c r="AW516" s="12" t="s">
        <v>4</v>
      </c>
      <c r="AX516" s="12" t="s">
        <v>72</v>
      </c>
      <c r="AY516" s="141" t="s">
        <v>118</v>
      </c>
    </row>
    <row r="517" spans="2:65" s="1" customFormat="1" ht="37.9" customHeight="1" x14ac:dyDescent="0.2">
      <c r="B517" s="30"/>
      <c r="C517" s="125" t="s">
        <v>764</v>
      </c>
      <c r="D517" s="125" t="s">
        <v>121</v>
      </c>
      <c r="E517" s="126" t="s">
        <v>765</v>
      </c>
      <c r="F517" s="127" t="s">
        <v>766</v>
      </c>
      <c r="G517" s="128" t="s">
        <v>204</v>
      </c>
      <c r="H517" s="129">
        <v>276.00700000000001</v>
      </c>
      <c r="I517" s="130"/>
      <c r="J517" s="131">
        <f>ROUND(I517*H517,2)</f>
        <v>0</v>
      </c>
      <c r="K517" s="132"/>
      <c r="L517" s="30"/>
      <c r="M517" s="133" t="s">
        <v>1</v>
      </c>
      <c r="N517" s="134" t="s">
        <v>32</v>
      </c>
      <c r="P517" s="135">
        <f>O517*H517</f>
        <v>0</v>
      </c>
      <c r="Q517" s="135">
        <v>0</v>
      </c>
      <c r="R517" s="135">
        <f>Q517*H517</f>
        <v>0</v>
      </c>
      <c r="S517" s="135">
        <v>4.1000000000000003E-3</v>
      </c>
      <c r="T517" s="136">
        <f>S517*H517</f>
        <v>1.1316287</v>
      </c>
      <c r="AR517" s="137" t="s">
        <v>508</v>
      </c>
      <c r="AT517" s="137" t="s">
        <v>121</v>
      </c>
      <c r="AU517" s="137" t="s">
        <v>74</v>
      </c>
      <c r="AY517" s="15" t="s">
        <v>118</v>
      </c>
      <c r="BE517" s="138">
        <f>IF(N517="základní",J517,0)</f>
        <v>0</v>
      </c>
      <c r="BF517" s="138">
        <f>IF(N517="snížená",J517,0)</f>
        <v>0</v>
      </c>
      <c r="BG517" s="138">
        <f>IF(N517="zákl. přenesená",J517,0)</f>
        <v>0</v>
      </c>
      <c r="BH517" s="138">
        <f>IF(N517="sníž. přenesená",J517,0)</f>
        <v>0</v>
      </c>
      <c r="BI517" s="138">
        <f>IF(N517="nulová",J517,0)</f>
        <v>0</v>
      </c>
      <c r="BJ517" s="15" t="s">
        <v>72</v>
      </c>
      <c r="BK517" s="138">
        <f>ROUND(I517*H517,2)</f>
        <v>0</v>
      </c>
      <c r="BL517" s="15" t="s">
        <v>508</v>
      </c>
      <c r="BM517" s="137" t="s">
        <v>767</v>
      </c>
    </row>
    <row r="518" spans="2:65" s="12" customFormat="1" x14ac:dyDescent="0.2">
      <c r="B518" s="139"/>
      <c r="D518" s="140" t="s">
        <v>132</v>
      </c>
      <c r="E518" s="141" t="s">
        <v>1</v>
      </c>
      <c r="F518" s="142" t="s">
        <v>768</v>
      </c>
      <c r="H518" s="143">
        <v>69.144999999999996</v>
      </c>
      <c r="I518" s="144"/>
      <c r="L518" s="139"/>
      <c r="M518" s="145"/>
      <c r="T518" s="146"/>
      <c r="AT518" s="141" t="s">
        <v>132</v>
      </c>
      <c r="AU518" s="141" t="s">
        <v>74</v>
      </c>
      <c r="AV518" s="12" t="s">
        <v>74</v>
      </c>
      <c r="AW518" s="12" t="s">
        <v>134</v>
      </c>
      <c r="AX518" s="12" t="s">
        <v>67</v>
      </c>
      <c r="AY518" s="141" t="s">
        <v>118</v>
      </c>
    </row>
    <row r="519" spans="2:65" s="12" customFormat="1" x14ac:dyDescent="0.2">
      <c r="B519" s="139"/>
      <c r="D519" s="140" t="s">
        <v>132</v>
      </c>
      <c r="E519" s="141" t="s">
        <v>1</v>
      </c>
      <c r="F519" s="142" t="s">
        <v>769</v>
      </c>
      <c r="H519" s="143">
        <v>206.86200000000002</v>
      </c>
      <c r="I519" s="144"/>
      <c r="L519" s="139"/>
      <c r="M519" s="145"/>
      <c r="T519" s="146"/>
      <c r="AT519" s="141" t="s">
        <v>132</v>
      </c>
      <c r="AU519" s="141" t="s">
        <v>74</v>
      </c>
      <c r="AV519" s="12" t="s">
        <v>74</v>
      </c>
      <c r="AW519" s="12" t="s">
        <v>134</v>
      </c>
      <c r="AX519" s="12" t="s">
        <v>67</v>
      </c>
      <c r="AY519" s="141" t="s">
        <v>118</v>
      </c>
    </row>
    <row r="520" spans="2:65" s="13" customFormat="1" x14ac:dyDescent="0.2">
      <c r="B520" s="147"/>
      <c r="D520" s="140" t="s">
        <v>132</v>
      </c>
      <c r="E520" s="148" t="s">
        <v>1</v>
      </c>
      <c r="F520" s="149" t="s">
        <v>149</v>
      </c>
      <c r="H520" s="150">
        <v>276.00700000000001</v>
      </c>
      <c r="I520" s="151"/>
      <c r="L520" s="147"/>
      <c r="M520" s="152"/>
      <c r="T520" s="153"/>
      <c r="AT520" s="148" t="s">
        <v>132</v>
      </c>
      <c r="AU520" s="148" t="s">
        <v>74</v>
      </c>
      <c r="AV520" s="13" t="s">
        <v>125</v>
      </c>
      <c r="AW520" s="13" t="s">
        <v>134</v>
      </c>
      <c r="AX520" s="13" t="s">
        <v>72</v>
      </c>
      <c r="AY520" s="148" t="s">
        <v>118</v>
      </c>
    </row>
    <row r="521" spans="2:65" s="1" customFormat="1" ht="44.25" customHeight="1" x14ac:dyDescent="0.2">
      <c r="B521" s="30"/>
      <c r="C521" s="125" t="s">
        <v>770</v>
      </c>
      <c r="D521" s="125" t="s">
        <v>121</v>
      </c>
      <c r="E521" s="126" t="s">
        <v>771</v>
      </c>
      <c r="F521" s="127" t="s">
        <v>772</v>
      </c>
      <c r="G521" s="128" t="s">
        <v>707</v>
      </c>
      <c r="H521" s="165"/>
      <c r="I521" s="130"/>
      <c r="J521" s="131">
        <f>ROUND(I521*H521,2)</f>
        <v>0</v>
      </c>
      <c r="K521" s="132"/>
      <c r="L521" s="30"/>
      <c r="M521" s="133" t="s">
        <v>1</v>
      </c>
      <c r="N521" s="134" t="s">
        <v>32</v>
      </c>
      <c r="P521" s="135">
        <f>O521*H521</f>
        <v>0</v>
      </c>
      <c r="Q521" s="135">
        <v>0</v>
      </c>
      <c r="R521" s="135">
        <f>Q521*H521</f>
        <v>0</v>
      </c>
      <c r="S521" s="135">
        <v>0</v>
      </c>
      <c r="T521" s="136">
        <f>S521*H521</f>
        <v>0</v>
      </c>
      <c r="AR521" s="137" t="s">
        <v>508</v>
      </c>
      <c r="AT521" s="137" t="s">
        <v>121</v>
      </c>
      <c r="AU521" s="137" t="s">
        <v>74</v>
      </c>
      <c r="AY521" s="15" t="s">
        <v>118</v>
      </c>
      <c r="BE521" s="138">
        <f>IF(N521="základní",J521,0)</f>
        <v>0</v>
      </c>
      <c r="BF521" s="138">
        <f>IF(N521="snížená",J521,0)</f>
        <v>0</v>
      </c>
      <c r="BG521" s="138">
        <f>IF(N521="zákl. přenesená",J521,0)</f>
        <v>0</v>
      </c>
      <c r="BH521" s="138">
        <f>IF(N521="sníž. přenesená",J521,0)</f>
        <v>0</v>
      </c>
      <c r="BI521" s="138">
        <f>IF(N521="nulová",J521,0)</f>
        <v>0</v>
      </c>
      <c r="BJ521" s="15" t="s">
        <v>72</v>
      </c>
      <c r="BK521" s="138">
        <f>ROUND(I521*H521,2)</f>
        <v>0</v>
      </c>
      <c r="BL521" s="15" t="s">
        <v>508</v>
      </c>
      <c r="BM521" s="137" t="s">
        <v>773</v>
      </c>
    </row>
    <row r="522" spans="2:65" s="11" customFormat="1" ht="22.9" customHeight="1" x14ac:dyDescent="0.2">
      <c r="B522" s="113"/>
      <c r="D522" s="114" t="s">
        <v>66</v>
      </c>
      <c r="E522" s="123" t="s">
        <v>774</v>
      </c>
      <c r="F522" s="123" t="s">
        <v>775</v>
      </c>
      <c r="I522" s="116"/>
      <c r="J522" s="124">
        <f>BK522</f>
        <v>0</v>
      </c>
      <c r="L522" s="113"/>
      <c r="M522" s="118"/>
      <c r="P522" s="119">
        <f>SUM(P523:P542)</f>
        <v>0</v>
      </c>
      <c r="R522" s="119">
        <f>SUM(R523:R542)</f>
        <v>1.3553730850000001</v>
      </c>
      <c r="T522" s="120">
        <f>SUM(T523:T542)</f>
        <v>0.64741950000000004</v>
      </c>
      <c r="AR522" s="114" t="s">
        <v>74</v>
      </c>
      <c r="AT522" s="121" t="s">
        <v>66</v>
      </c>
      <c r="AU522" s="121" t="s">
        <v>72</v>
      </c>
      <c r="AY522" s="114" t="s">
        <v>118</v>
      </c>
      <c r="BK522" s="122">
        <f>SUM(BK523:BK542)</f>
        <v>0</v>
      </c>
    </row>
    <row r="523" spans="2:65" s="1" customFormat="1" ht="49.15" customHeight="1" x14ac:dyDescent="0.2">
      <c r="B523" s="30"/>
      <c r="C523" s="125" t="s">
        <v>776</v>
      </c>
      <c r="D523" s="125" t="s">
        <v>121</v>
      </c>
      <c r="E523" s="126" t="s">
        <v>777</v>
      </c>
      <c r="F523" s="127" t="s">
        <v>778</v>
      </c>
      <c r="G523" s="128" t="s">
        <v>204</v>
      </c>
      <c r="H523" s="129">
        <v>205.53</v>
      </c>
      <c r="I523" s="130"/>
      <c r="J523" s="131">
        <f>ROUND(I523*H523,2)</f>
        <v>0</v>
      </c>
      <c r="K523" s="132"/>
      <c r="L523" s="30"/>
      <c r="M523" s="133" t="s">
        <v>1</v>
      </c>
      <c r="N523" s="134" t="s">
        <v>32</v>
      </c>
      <c r="P523" s="135">
        <f>O523*H523</f>
        <v>0</v>
      </c>
      <c r="Q523" s="135">
        <v>0</v>
      </c>
      <c r="R523" s="135">
        <f>Q523*H523</f>
        <v>0</v>
      </c>
      <c r="S523" s="135">
        <v>1.4E-3</v>
      </c>
      <c r="T523" s="136">
        <f>S523*H523</f>
        <v>0.287742</v>
      </c>
      <c r="AR523" s="137" t="s">
        <v>508</v>
      </c>
      <c r="AT523" s="137" t="s">
        <v>121</v>
      </c>
      <c r="AU523" s="137" t="s">
        <v>74</v>
      </c>
      <c r="AY523" s="15" t="s">
        <v>118</v>
      </c>
      <c r="BE523" s="138">
        <f>IF(N523="základní",J523,0)</f>
        <v>0</v>
      </c>
      <c r="BF523" s="138">
        <f>IF(N523="snížená",J523,0)</f>
        <v>0</v>
      </c>
      <c r="BG523" s="138">
        <f>IF(N523="zákl. přenesená",J523,0)</f>
        <v>0</v>
      </c>
      <c r="BH523" s="138">
        <f>IF(N523="sníž. přenesená",J523,0)</f>
        <v>0</v>
      </c>
      <c r="BI523" s="138">
        <f>IF(N523="nulová",J523,0)</f>
        <v>0</v>
      </c>
      <c r="BJ523" s="15" t="s">
        <v>72</v>
      </c>
      <c r="BK523" s="138">
        <f>ROUND(I523*H523,2)</f>
        <v>0</v>
      </c>
      <c r="BL523" s="15" t="s">
        <v>508</v>
      </c>
      <c r="BM523" s="137" t="s">
        <v>779</v>
      </c>
    </row>
    <row r="524" spans="2:65" s="12" customFormat="1" x14ac:dyDescent="0.2">
      <c r="B524" s="139"/>
      <c r="D524" s="140" t="s">
        <v>132</v>
      </c>
      <c r="E524" s="141" t="s">
        <v>1</v>
      </c>
      <c r="F524" s="142" t="s">
        <v>780</v>
      </c>
      <c r="H524" s="143">
        <v>50.132999999999996</v>
      </c>
      <c r="I524" s="144"/>
      <c r="L524" s="139"/>
      <c r="M524" s="145"/>
      <c r="T524" s="146"/>
      <c r="AT524" s="141" t="s">
        <v>132</v>
      </c>
      <c r="AU524" s="141" t="s">
        <v>74</v>
      </c>
      <c r="AV524" s="12" t="s">
        <v>74</v>
      </c>
      <c r="AW524" s="12" t="s">
        <v>134</v>
      </c>
      <c r="AX524" s="12" t="s">
        <v>67</v>
      </c>
      <c r="AY524" s="141" t="s">
        <v>118</v>
      </c>
    </row>
    <row r="525" spans="2:65" s="12" customFormat="1" x14ac:dyDescent="0.2">
      <c r="B525" s="139"/>
      <c r="D525" s="140" t="s">
        <v>132</v>
      </c>
      <c r="E525" s="141" t="s">
        <v>1</v>
      </c>
      <c r="F525" s="142" t="s">
        <v>781</v>
      </c>
      <c r="H525" s="143">
        <v>155.39699999999999</v>
      </c>
      <c r="I525" s="144"/>
      <c r="L525" s="139"/>
      <c r="M525" s="145"/>
      <c r="T525" s="146"/>
      <c r="AT525" s="141" t="s">
        <v>132</v>
      </c>
      <c r="AU525" s="141" t="s">
        <v>74</v>
      </c>
      <c r="AV525" s="12" t="s">
        <v>74</v>
      </c>
      <c r="AW525" s="12" t="s">
        <v>134</v>
      </c>
      <c r="AX525" s="12" t="s">
        <v>67</v>
      </c>
      <c r="AY525" s="141" t="s">
        <v>118</v>
      </c>
    </row>
    <row r="526" spans="2:65" s="13" customFormat="1" x14ac:dyDescent="0.2">
      <c r="B526" s="147"/>
      <c r="D526" s="140" t="s">
        <v>132</v>
      </c>
      <c r="E526" s="148" t="s">
        <v>1</v>
      </c>
      <c r="F526" s="149" t="s">
        <v>149</v>
      </c>
      <c r="H526" s="150">
        <v>205.52999999999997</v>
      </c>
      <c r="I526" s="151"/>
      <c r="L526" s="147"/>
      <c r="M526" s="152"/>
      <c r="T526" s="153"/>
      <c r="AT526" s="148" t="s">
        <v>132</v>
      </c>
      <c r="AU526" s="148" t="s">
        <v>74</v>
      </c>
      <c r="AV526" s="13" t="s">
        <v>125</v>
      </c>
      <c r="AW526" s="13" t="s">
        <v>134</v>
      </c>
      <c r="AX526" s="13" t="s">
        <v>72</v>
      </c>
      <c r="AY526" s="148" t="s">
        <v>118</v>
      </c>
    </row>
    <row r="527" spans="2:65" s="1" customFormat="1" ht="49.15" customHeight="1" x14ac:dyDescent="0.2">
      <c r="B527" s="30"/>
      <c r="C527" s="125" t="s">
        <v>782</v>
      </c>
      <c r="D527" s="125" t="s">
        <v>121</v>
      </c>
      <c r="E527" s="126" t="s">
        <v>783</v>
      </c>
      <c r="F527" s="127" t="s">
        <v>784</v>
      </c>
      <c r="G527" s="128" t="s">
        <v>204</v>
      </c>
      <c r="H527" s="129">
        <v>205.53</v>
      </c>
      <c r="I527" s="130"/>
      <c r="J527" s="131">
        <f>ROUND(I527*H527,2)</f>
        <v>0</v>
      </c>
      <c r="K527" s="132"/>
      <c r="L527" s="30"/>
      <c r="M527" s="133" t="s">
        <v>1</v>
      </c>
      <c r="N527" s="134" t="s">
        <v>32</v>
      </c>
      <c r="P527" s="135">
        <f>O527*H527</f>
        <v>0</v>
      </c>
      <c r="Q527" s="135">
        <v>0</v>
      </c>
      <c r="R527" s="135">
        <f>Q527*H527</f>
        <v>0</v>
      </c>
      <c r="S527" s="135">
        <v>1.75E-3</v>
      </c>
      <c r="T527" s="136">
        <f>S527*H527</f>
        <v>0.35967749999999998</v>
      </c>
      <c r="AR527" s="137" t="s">
        <v>508</v>
      </c>
      <c r="AT527" s="137" t="s">
        <v>121</v>
      </c>
      <c r="AU527" s="137" t="s">
        <v>74</v>
      </c>
      <c r="AY527" s="15" t="s">
        <v>118</v>
      </c>
      <c r="BE527" s="138">
        <f>IF(N527="základní",J527,0)</f>
        <v>0</v>
      </c>
      <c r="BF527" s="138">
        <f>IF(N527="snížená",J527,0)</f>
        <v>0</v>
      </c>
      <c r="BG527" s="138">
        <f>IF(N527="zákl. přenesená",J527,0)</f>
        <v>0</v>
      </c>
      <c r="BH527" s="138">
        <f>IF(N527="sníž. přenesená",J527,0)</f>
        <v>0</v>
      </c>
      <c r="BI527" s="138">
        <f>IF(N527="nulová",J527,0)</f>
        <v>0</v>
      </c>
      <c r="BJ527" s="15" t="s">
        <v>72</v>
      </c>
      <c r="BK527" s="138">
        <f>ROUND(I527*H527,2)</f>
        <v>0</v>
      </c>
      <c r="BL527" s="15" t="s">
        <v>508</v>
      </c>
      <c r="BM527" s="137" t="s">
        <v>785</v>
      </c>
    </row>
    <row r="528" spans="2:65" s="1" customFormat="1" ht="44.25" customHeight="1" x14ac:dyDescent="0.2">
      <c r="B528" s="30"/>
      <c r="C528" s="125" t="s">
        <v>786</v>
      </c>
      <c r="D528" s="125" t="s">
        <v>121</v>
      </c>
      <c r="E528" s="126" t="s">
        <v>787</v>
      </c>
      <c r="F528" s="127" t="s">
        <v>788</v>
      </c>
      <c r="G528" s="128" t="s">
        <v>204</v>
      </c>
      <c r="H528" s="129">
        <v>205.53</v>
      </c>
      <c r="I528" s="130"/>
      <c r="J528" s="131">
        <f>ROUND(I528*H528,2)</f>
        <v>0</v>
      </c>
      <c r="K528" s="132"/>
      <c r="L528" s="30"/>
      <c r="M528" s="133" t="s">
        <v>1</v>
      </c>
      <c r="N528" s="134" t="s">
        <v>32</v>
      </c>
      <c r="P528" s="135">
        <f>O528*H528</f>
        <v>0</v>
      </c>
      <c r="Q528" s="135">
        <v>1.21E-4</v>
      </c>
      <c r="R528" s="135">
        <f>Q528*H528</f>
        <v>2.486913E-2</v>
      </c>
      <c r="S528" s="135">
        <v>0</v>
      </c>
      <c r="T528" s="136">
        <f>S528*H528</f>
        <v>0</v>
      </c>
      <c r="AR528" s="137" t="s">
        <v>508</v>
      </c>
      <c r="AT528" s="137" t="s">
        <v>121</v>
      </c>
      <c r="AU528" s="137" t="s">
        <v>74</v>
      </c>
      <c r="AY528" s="15" t="s">
        <v>118</v>
      </c>
      <c r="BE528" s="138">
        <f>IF(N528="základní",J528,0)</f>
        <v>0</v>
      </c>
      <c r="BF528" s="138">
        <f>IF(N528="snížená",J528,0)</f>
        <v>0</v>
      </c>
      <c r="BG528" s="138">
        <f>IF(N528="zákl. přenesená",J528,0)</f>
        <v>0</v>
      </c>
      <c r="BH528" s="138">
        <f>IF(N528="sníž. přenesená",J528,0)</f>
        <v>0</v>
      </c>
      <c r="BI528" s="138">
        <f>IF(N528="nulová",J528,0)</f>
        <v>0</v>
      </c>
      <c r="BJ528" s="15" t="s">
        <v>72</v>
      </c>
      <c r="BK528" s="138">
        <f>ROUND(I528*H528,2)</f>
        <v>0</v>
      </c>
      <c r="BL528" s="15" t="s">
        <v>508</v>
      </c>
      <c r="BM528" s="137" t="s">
        <v>789</v>
      </c>
    </row>
    <row r="529" spans="2:65" s="12" customFormat="1" x14ac:dyDescent="0.2">
      <c r="B529" s="139"/>
      <c r="D529" s="140" t="s">
        <v>132</v>
      </c>
      <c r="E529" s="141" t="s">
        <v>1</v>
      </c>
      <c r="F529" s="142" t="s">
        <v>780</v>
      </c>
      <c r="H529" s="143">
        <v>50.132999999999996</v>
      </c>
      <c r="I529" s="144"/>
      <c r="L529" s="139"/>
      <c r="M529" s="145"/>
      <c r="T529" s="146"/>
      <c r="AT529" s="141" t="s">
        <v>132</v>
      </c>
      <c r="AU529" s="141" t="s">
        <v>74</v>
      </c>
      <c r="AV529" s="12" t="s">
        <v>74</v>
      </c>
      <c r="AW529" s="12" t="s">
        <v>134</v>
      </c>
      <c r="AX529" s="12" t="s">
        <v>67</v>
      </c>
      <c r="AY529" s="141" t="s">
        <v>118</v>
      </c>
    </row>
    <row r="530" spans="2:65" s="12" customFormat="1" x14ac:dyDescent="0.2">
      <c r="B530" s="139"/>
      <c r="D530" s="140" t="s">
        <v>132</v>
      </c>
      <c r="E530" s="141" t="s">
        <v>1</v>
      </c>
      <c r="F530" s="142" t="s">
        <v>781</v>
      </c>
      <c r="H530" s="143">
        <v>155.39699999999999</v>
      </c>
      <c r="I530" s="144"/>
      <c r="L530" s="139"/>
      <c r="M530" s="145"/>
      <c r="T530" s="146"/>
      <c r="AT530" s="141" t="s">
        <v>132</v>
      </c>
      <c r="AU530" s="141" t="s">
        <v>74</v>
      </c>
      <c r="AV530" s="12" t="s">
        <v>74</v>
      </c>
      <c r="AW530" s="12" t="s">
        <v>134</v>
      </c>
      <c r="AX530" s="12" t="s">
        <v>67</v>
      </c>
      <c r="AY530" s="141" t="s">
        <v>118</v>
      </c>
    </row>
    <row r="531" spans="2:65" s="13" customFormat="1" x14ac:dyDescent="0.2">
      <c r="B531" s="147"/>
      <c r="D531" s="140" t="s">
        <v>132</v>
      </c>
      <c r="E531" s="148" t="s">
        <v>1</v>
      </c>
      <c r="F531" s="149" t="s">
        <v>149</v>
      </c>
      <c r="H531" s="150">
        <v>205.52999999999997</v>
      </c>
      <c r="I531" s="151"/>
      <c r="L531" s="147"/>
      <c r="M531" s="152"/>
      <c r="T531" s="153"/>
      <c r="AT531" s="148" t="s">
        <v>132</v>
      </c>
      <c r="AU531" s="148" t="s">
        <v>74</v>
      </c>
      <c r="AV531" s="13" t="s">
        <v>125</v>
      </c>
      <c r="AW531" s="13" t="s">
        <v>134</v>
      </c>
      <c r="AX531" s="13" t="s">
        <v>72</v>
      </c>
      <c r="AY531" s="148" t="s">
        <v>118</v>
      </c>
    </row>
    <row r="532" spans="2:65" s="1" customFormat="1" ht="33" customHeight="1" x14ac:dyDescent="0.2">
      <c r="B532" s="30"/>
      <c r="C532" s="154" t="s">
        <v>790</v>
      </c>
      <c r="D532" s="154" t="s">
        <v>243</v>
      </c>
      <c r="E532" s="155" t="s">
        <v>791</v>
      </c>
      <c r="F532" s="156" t="s">
        <v>792</v>
      </c>
      <c r="G532" s="157" t="s">
        <v>204</v>
      </c>
      <c r="H532" s="158">
        <v>215.80699999999999</v>
      </c>
      <c r="I532" s="159"/>
      <c r="J532" s="160">
        <f>ROUND(I532*H532,2)</f>
        <v>0</v>
      </c>
      <c r="K532" s="161"/>
      <c r="L532" s="162"/>
      <c r="M532" s="163" t="s">
        <v>1</v>
      </c>
      <c r="N532" s="164" t="s">
        <v>32</v>
      </c>
      <c r="P532" s="135">
        <f>O532*H532</f>
        <v>0</v>
      </c>
      <c r="Q532" s="135">
        <v>3.0000000000000001E-3</v>
      </c>
      <c r="R532" s="135">
        <f>Q532*H532</f>
        <v>0.64742100000000002</v>
      </c>
      <c r="S532" s="135">
        <v>0</v>
      </c>
      <c r="T532" s="136">
        <f>S532*H532</f>
        <v>0</v>
      </c>
      <c r="AR532" s="137" t="s">
        <v>661</v>
      </c>
      <c r="AT532" s="137" t="s">
        <v>243</v>
      </c>
      <c r="AU532" s="137" t="s">
        <v>74</v>
      </c>
      <c r="AY532" s="15" t="s">
        <v>118</v>
      </c>
      <c r="BE532" s="138">
        <f>IF(N532="základní",J532,0)</f>
        <v>0</v>
      </c>
      <c r="BF532" s="138">
        <f>IF(N532="snížená",J532,0)</f>
        <v>0</v>
      </c>
      <c r="BG532" s="138">
        <f>IF(N532="zákl. přenesená",J532,0)</f>
        <v>0</v>
      </c>
      <c r="BH532" s="138">
        <f>IF(N532="sníž. přenesená",J532,0)</f>
        <v>0</v>
      </c>
      <c r="BI532" s="138">
        <f>IF(N532="nulová",J532,0)</f>
        <v>0</v>
      </c>
      <c r="BJ532" s="15" t="s">
        <v>72</v>
      </c>
      <c r="BK532" s="138">
        <f>ROUND(I532*H532,2)</f>
        <v>0</v>
      </c>
      <c r="BL532" s="15" t="s">
        <v>508</v>
      </c>
      <c r="BM532" s="137" t="s">
        <v>793</v>
      </c>
    </row>
    <row r="533" spans="2:65" s="12" customFormat="1" x14ac:dyDescent="0.2">
      <c r="B533" s="139"/>
      <c r="D533" s="140" t="s">
        <v>132</v>
      </c>
      <c r="F533" s="142" t="s">
        <v>794</v>
      </c>
      <c r="H533" s="143">
        <v>215.80699999999999</v>
      </c>
      <c r="I533" s="144"/>
      <c r="L533" s="139"/>
      <c r="M533" s="145"/>
      <c r="T533" s="146"/>
      <c r="AT533" s="141" t="s">
        <v>132</v>
      </c>
      <c r="AU533" s="141" t="s">
        <v>74</v>
      </c>
      <c r="AV533" s="12" t="s">
        <v>74</v>
      </c>
      <c r="AW533" s="12" t="s">
        <v>4</v>
      </c>
      <c r="AX533" s="12" t="s">
        <v>72</v>
      </c>
      <c r="AY533" s="141" t="s">
        <v>118</v>
      </c>
    </row>
    <row r="534" spans="2:65" s="1" customFormat="1" ht="37.9" customHeight="1" x14ac:dyDescent="0.2">
      <c r="B534" s="30"/>
      <c r="C534" s="125" t="s">
        <v>795</v>
      </c>
      <c r="D534" s="125" t="s">
        <v>121</v>
      </c>
      <c r="E534" s="126" t="s">
        <v>796</v>
      </c>
      <c r="F534" s="127" t="s">
        <v>797</v>
      </c>
      <c r="G534" s="128" t="s">
        <v>204</v>
      </c>
      <c r="H534" s="129">
        <v>205.53</v>
      </c>
      <c r="I534" s="130"/>
      <c r="J534" s="131">
        <f>ROUND(I534*H534,2)</f>
        <v>0</v>
      </c>
      <c r="K534" s="132"/>
      <c r="L534" s="30"/>
      <c r="M534" s="133" t="s">
        <v>1</v>
      </c>
      <c r="N534" s="134" t="s">
        <v>32</v>
      </c>
      <c r="P534" s="135">
        <f>O534*H534</f>
        <v>0</v>
      </c>
      <c r="Q534" s="135">
        <v>1.2349999999999999E-4</v>
      </c>
      <c r="R534" s="135">
        <f>Q534*H534</f>
        <v>2.5382954999999999E-2</v>
      </c>
      <c r="S534" s="135">
        <v>0</v>
      </c>
      <c r="T534" s="136">
        <f>S534*H534</f>
        <v>0</v>
      </c>
      <c r="AR534" s="137" t="s">
        <v>508</v>
      </c>
      <c r="AT534" s="137" t="s">
        <v>121</v>
      </c>
      <c r="AU534" s="137" t="s">
        <v>74</v>
      </c>
      <c r="AY534" s="15" t="s">
        <v>118</v>
      </c>
      <c r="BE534" s="138">
        <f>IF(N534="základní",J534,0)</f>
        <v>0</v>
      </c>
      <c r="BF534" s="138">
        <f>IF(N534="snížená",J534,0)</f>
        <v>0</v>
      </c>
      <c r="BG534" s="138">
        <f>IF(N534="zákl. přenesená",J534,0)</f>
        <v>0</v>
      </c>
      <c r="BH534" s="138">
        <f>IF(N534="sníž. přenesená",J534,0)</f>
        <v>0</v>
      </c>
      <c r="BI534" s="138">
        <f>IF(N534="nulová",J534,0)</f>
        <v>0</v>
      </c>
      <c r="BJ534" s="15" t="s">
        <v>72</v>
      </c>
      <c r="BK534" s="138">
        <f>ROUND(I534*H534,2)</f>
        <v>0</v>
      </c>
      <c r="BL534" s="15" t="s">
        <v>508</v>
      </c>
      <c r="BM534" s="137" t="s">
        <v>798</v>
      </c>
    </row>
    <row r="535" spans="2:65" s="12" customFormat="1" x14ac:dyDescent="0.2">
      <c r="B535" s="139"/>
      <c r="D535" s="140" t="s">
        <v>132</v>
      </c>
      <c r="E535" s="141" t="s">
        <v>1</v>
      </c>
      <c r="F535" s="142" t="s">
        <v>780</v>
      </c>
      <c r="H535" s="143">
        <v>50.132999999999996</v>
      </c>
      <c r="I535" s="144"/>
      <c r="L535" s="139"/>
      <c r="M535" s="145"/>
      <c r="T535" s="146"/>
      <c r="AT535" s="141" t="s">
        <v>132</v>
      </c>
      <c r="AU535" s="141" t="s">
        <v>74</v>
      </c>
      <c r="AV535" s="12" t="s">
        <v>74</v>
      </c>
      <c r="AW535" s="12" t="s">
        <v>134</v>
      </c>
      <c r="AX535" s="12" t="s">
        <v>67</v>
      </c>
      <c r="AY535" s="141" t="s">
        <v>118</v>
      </c>
    </row>
    <row r="536" spans="2:65" s="12" customFormat="1" x14ac:dyDescent="0.2">
      <c r="B536" s="139"/>
      <c r="D536" s="140" t="s">
        <v>132</v>
      </c>
      <c r="E536" s="141" t="s">
        <v>1</v>
      </c>
      <c r="F536" s="142" t="s">
        <v>781</v>
      </c>
      <c r="H536" s="143">
        <v>155.39699999999999</v>
      </c>
      <c r="I536" s="144"/>
      <c r="L536" s="139"/>
      <c r="M536" s="145"/>
      <c r="T536" s="146"/>
      <c r="AT536" s="141" t="s">
        <v>132</v>
      </c>
      <c r="AU536" s="141" t="s">
        <v>74</v>
      </c>
      <c r="AV536" s="12" t="s">
        <v>74</v>
      </c>
      <c r="AW536" s="12" t="s">
        <v>134</v>
      </c>
      <c r="AX536" s="12" t="s">
        <v>67</v>
      </c>
      <c r="AY536" s="141" t="s">
        <v>118</v>
      </c>
    </row>
    <row r="537" spans="2:65" s="13" customFormat="1" x14ac:dyDescent="0.2">
      <c r="B537" s="147"/>
      <c r="D537" s="140" t="s">
        <v>132</v>
      </c>
      <c r="E537" s="148" t="s">
        <v>1</v>
      </c>
      <c r="F537" s="149" t="s">
        <v>149</v>
      </c>
      <c r="H537" s="150">
        <v>205.52999999999997</v>
      </c>
      <c r="I537" s="151"/>
      <c r="L537" s="147"/>
      <c r="M537" s="152"/>
      <c r="T537" s="153"/>
      <c r="AT537" s="148" t="s">
        <v>132</v>
      </c>
      <c r="AU537" s="148" t="s">
        <v>74</v>
      </c>
      <c r="AV537" s="13" t="s">
        <v>125</v>
      </c>
      <c r="AW537" s="13" t="s">
        <v>134</v>
      </c>
      <c r="AX537" s="13" t="s">
        <v>72</v>
      </c>
      <c r="AY537" s="148" t="s">
        <v>118</v>
      </c>
    </row>
    <row r="538" spans="2:65" s="1" customFormat="1" ht="24.2" customHeight="1" x14ac:dyDescent="0.2">
      <c r="B538" s="30"/>
      <c r="C538" s="154" t="s">
        <v>799</v>
      </c>
      <c r="D538" s="154" t="s">
        <v>243</v>
      </c>
      <c r="E538" s="155" t="s">
        <v>800</v>
      </c>
      <c r="F538" s="156" t="s">
        <v>801</v>
      </c>
      <c r="G538" s="157" t="s">
        <v>130</v>
      </c>
      <c r="H538" s="158">
        <v>32.884999999999998</v>
      </c>
      <c r="I538" s="159"/>
      <c r="J538" s="160">
        <f>ROUND(I538*H538,2)</f>
        <v>0</v>
      </c>
      <c r="K538" s="161"/>
      <c r="L538" s="162"/>
      <c r="M538" s="163" t="s">
        <v>1</v>
      </c>
      <c r="N538" s="164" t="s">
        <v>32</v>
      </c>
      <c r="P538" s="135">
        <f>O538*H538</f>
        <v>0</v>
      </c>
      <c r="Q538" s="135">
        <v>0.02</v>
      </c>
      <c r="R538" s="135">
        <f>Q538*H538</f>
        <v>0.65769999999999995</v>
      </c>
      <c r="S538" s="135">
        <v>0</v>
      </c>
      <c r="T538" s="136">
        <f>S538*H538</f>
        <v>0</v>
      </c>
      <c r="AR538" s="137" t="s">
        <v>661</v>
      </c>
      <c r="AT538" s="137" t="s">
        <v>243</v>
      </c>
      <c r="AU538" s="137" t="s">
        <v>74</v>
      </c>
      <c r="AY538" s="15" t="s">
        <v>118</v>
      </c>
      <c r="BE538" s="138">
        <f>IF(N538="základní",J538,0)</f>
        <v>0</v>
      </c>
      <c r="BF538" s="138">
        <f>IF(N538="snížená",J538,0)</f>
        <v>0</v>
      </c>
      <c r="BG538" s="138">
        <f>IF(N538="zákl. přenesená",J538,0)</f>
        <v>0</v>
      </c>
      <c r="BH538" s="138">
        <f>IF(N538="sníž. přenesená",J538,0)</f>
        <v>0</v>
      </c>
      <c r="BI538" s="138">
        <f>IF(N538="nulová",J538,0)</f>
        <v>0</v>
      </c>
      <c r="BJ538" s="15" t="s">
        <v>72</v>
      </c>
      <c r="BK538" s="138">
        <f>ROUND(I538*H538,2)</f>
        <v>0</v>
      </c>
      <c r="BL538" s="15" t="s">
        <v>508</v>
      </c>
      <c r="BM538" s="137" t="s">
        <v>802</v>
      </c>
    </row>
    <row r="539" spans="2:65" s="12" customFormat="1" x14ac:dyDescent="0.2">
      <c r="B539" s="139"/>
      <c r="D539" s="140" t="s">
        <v>132</v>
      </c>
      <c r="E539" s="141" t="s">
        <v>1</v>
      </c>
      <c r="F539" s="142" t="s">
        <v>803</v>
      </c>
      <c r="H539" s="143">
        <v>8.0212799999999991</v>
      </c>
      <c r="I539" s="144"/>
      <c r="L539" s="139"/>
      <c r="M539" s="145"/>
      <c r="T539" s="146"/>
      <c r="AT539" s="141" t="s">
        <v>132</v>
      </c>
      <c r="AU539" s="141" t="s">
        <v>74</v>
      </c>
      <c r="AV539" s="12" t="s">
        <v>74</v>
      </c>
      <c r="AW539" s="12" t="s">
        <v>134</v>
      </c>
      <c r="AX539" s="12" t="s">
        <v>67</v>
      </c>
      <c r="AY539" s="141" t="s">
        <v>118</v>
      </c>
    </row>
    <row r="540" spans="2:65" s="12" customFormat="1" x14ac:dyDescent="0.2">
      <c r="B540" s="139"/>
      <c r="D540" s="140" t="s">
        <v>132</v>
      </c>
      <c r="E540" s="141" t="s">
        <v>1</v>
      </c>
      <c r="F540" s="142" t="s">
        <v>804</v>
      </c>
      <c r="H540" s="143">
        <v>24.863519999999998</v>
      </c>
      <c r="I540" s="144"/>
      <c r="L540" s="139"/>
      <c r="M540" s="145"/>
      <c r="T540" s="146"/>
      <c r="AT540" s="141" t="s">
        <v>132</v>
      </c>
      <c r="AU540" s="141" t="s">
        <v>74</v>
      </c>
      <c r="AV540" s="12" t="s">
        <v>74</v>
      </c>
      <c r="AW540" s="12" t="s">
        <v>134</v>
      </c>
      <c r="AX540" s="12" t="s">
        <v>67</v>
      </c>
      <c r="AY540" s="141" t="s">
        <v>118</v>
      </c>
    </row>
    <row r="541" spans="2:65" s="13" customFormat="1" x14ac:dyDescent="0.2">
      <c r="B541" s="147"/>
      <c r="D541" s="140" t="s">
        <v>132</v>
      </c>
      <c r="E541" s="148" t="s">
        <v>1</v>
      </c>
      <c r="F541" s="149" t="s">
        <v>149</v>
      </c>
      <c r="H541" s="150">
        <v>32.884799999999998</v>
      </c>
      <c r="I541" s="151"/>
      <c r="L541" s="147"/>
      <c r="M541" s="152"/>
      <c r="T541" s="153"/>
      <c r="AT541" s="148" t="s">
        <v>132</v>
      </c>
      <c r="AU541" s="148" t="s">
        <v>74</v>
      </c>
      <c r="AV541" s="13" t="s">
        <v>125</v>
      </c>
      <c r="AW541" s="13" t="s">
        <v>134</v>
      </c>
      <c r="AX541" s="13" t="s">
        <v>72</v>
      </c>
      <c r="AY541" s="148" t="s">
        <v>118</v>
      </c>
    </row>
    <row r="542" spans="2:65" s="1" customFormat="1" ht="44.25" customHeight="1" x14ac:dyDescent="0.2">
      <c r="B542" s="30"/>
      <c r="C542" s="125" t="s">
        <v>805</v>
      </c>
      <c r="D542" s="125" t="s">
        <v>121</v>
      </c>
      <c r="E542" s="126" t="s">
        <v>806</v>
      </c>
      <c r="F542" s="127" t="s">
        <v>807</v>
      </c>
      <c r="G542" s="128" t="s">
        <v>707</v>
      </c>
      <c r="H542" s="165"/>
      <c r="I542" s="130"/>
      <c r="J542" s="131">
        <f>ROUND(I542*H542,2)</f>
        <v>0</v>
      </c>
      <c r="K542" s="132"/>
      <c r="L542" s="30"/>
      <c r="M542" s="133" t="s">
        <v>1</v>
      </c>
      <c r="N542" s="134" t="s">
        <v>32</v>
      </c>
      <c r="P542" s="135">
        <f>O542*H542</f>
        <v>0</v>
      </c>
      <c r="Q542" s="135">
        <v>0</v>
      </c>
      <c r="R542" s="135">
        <f>Q542*H542</f>
        <v>0</v>
      </c>
      <c r="S542" s="135">
        <v>0</v>
      </c>
      <c r="T542" s="136">
        <f>S542*H542</f>
        <v>0</v>
      </c>
      <c r="AR542" s="137" t="s">
        <v>508</v>
      </c>
      <c r="AT542" s="137" t="s">
        <v>121</v>
      </c>
      <c r="AU542" s="137" t="s">
        <v>74</v>
      </c>
      <c r="AY542" s="15" t="s">
        <v>118</v>
      </c>
      <c r="BE542" s="138">
        <f>IF(N542="základní",J542,0)</f>
        <v>0</v>
      </c>
      <c r="BF542" s="138">
        <f>IF(N542="snížená",J542,0)</f>
        <v>0</v>
      </c>
      <c r="BG542" s="138">
        <f>IF(N542="zákl. přenesená",J542,0)</f>
        <v>0</v>
      </c>
      <c r="BH542" s="138">
        <f>IF(N542="sníž. přenesená",J542,0)</f>
        <v>0</v>
      </c>
      <c r="BI542" s="138">
        <f>IF(N542="nulová",J542,0)</f>
        <v>0</v>
      </c>
      <c r="BJ542" s="15" t="s">
        <v>72</v>
      </c>
      <c r="BK542" s="138">
        <f>ROUND(I542*H542,2)</f>
        <v>0</v>
      </c>
      <c r="BL542" s="15" t="s">
        <v>508</v>
      </c>
      <c r="BM542" s="137" t="s">
        <v>808</v>
      </c>
    </row>
    <row r="543" spans="2:65" s="11" customFormat="1" ht="22.9" customHeight="1" x14ac:dyDescent="0.2">
      <c r="B543" s="113"/>
      <c r="D543" s="114" t="s">
        <v>66</v>
      </c>
      <c r="E543" s="123" t="s">
        <v>809</v>
      </c>
      <c r="F543" s="123" t="s">
        <v>810</v>
      </c>
      <c r="I543" s="116"/>
      <c r="J543" s="124">
        <f>BK543</f>
        <v>0</v>
      </c>
      <c r="L543" s="113"/>
      <c r="M543" s="118"/>
      <c r="P543" s="119">
        <f>SUM(P544:P553)</f>
        <v>0</v>
      </c>
      <c r="R543" s="119">
        <f>SUM(R544:R553)</f>
        <v>0</v>
      </c>
      <c r="T543" s="120">
        <f>SUM(T544:T553)</f>
        <v>0</v>
      </c>
      <c r="AR543" s="114" t="s">
        <v>74</v>
      </c>
      <c r="AT543" s="121" t="s">
        <v>66</v>
      </c>
      <c r="AU543" s="121" t="s">
        <v>72</v>
      </c>
      <c r="AY543" s="114" t="s">
        <v>118</v>
      </c>
      <c r="BK543" s="122">
        <f>SUM(BK544:BK553)</f>
        <v>0</v>
      </c>
    </row>
    <row r="544" spans="2:65" s="1" customFormat="1" ht="24.2" customHeight="1" x14ac:dyDescent="0.2">
      <c r="B544" s="30"/>
      <c r="C544" s="125" t="s">
        <v>811</v>
      </c>
      <c r="D544" s="125" t="s">
        <v>121</v>
      </c>
      <c r="E544" s="126" t="s">
        <v>812</v>
      </c>
      <c r="F544" s="127" t="s">
        <v>1075</v>
      </c>
      <c r="G544" s="128" t="s">
        <v>246</v>
      </c>
      <c r="H544" s="129">
        <v>177.5</v>
      </c>
      <c r="I544" s="130"/>
      <c r="J544" s="131">
        <f>ROUND(I544*H544,2)</f>
        <v>0</v>
      </c>
      <c r="K544" s="132"/>
      <c r="L544" s="30"/>
      <c r="M544" s="133" t="s">
        <v>1</v>
      </c>
      <c r="N544" s="134" t="s">
        <v>32</v>
      </c>
      <c r="P544" s="135">
        <f>O544*H544</f>
        <v>0</v>
      </c>
      <c r="Q544" s="135">
        <v>0</v>
      </c>
      <c r="R544" s="135">
        <f>Q544*H544</f>
        <v>0</v>
      </c>
      <c r="S544" s="135">
        <v>0</v>
      </c>
      <c r="T544" s="136">
        <f>S544*H544</f>
        <v>0</v>
      </c>
      <c r="AR544" s="137" t="s">
        <v>508</v>
      </c>
      <c r="AT544" s="137" t="s">
        <v>121</v>
      </c>
      <c r="AU544" s="137" t="s">
        <v>74</v>
      </c>
      <c r="AY544" s="15" t="s">
        <v>118</v>
      </c>
      <c r="BE544" s="138">
        <f>IF(N544="základní",J544,0)</f>
        <v>0</v>
      </c>
      <c r="BF544" s="138">
        <f>IF(N544="snížená",J544,0)</f>
        <v>0</v>
      </c>
      <c r="BG544" s="138">
        <f>IF(N544="zákl. přenesená",J544,0)</f>
        <v>0</v>
      </c>
      <c r="BH544" s="138">
        <f>IF(N544="sníž. přenesená",J544,0)</f>
        <v>0</v>
      </c>
      <c r="BI544" s="138">
        <f>IF(N544="nulová",J544,0)</f>
        <v>0</v>
      </c>
      <c r="BJ544" s="15" t="s">
        <v>72</v>
      </c>
      <c r="BK544" s="138">
        <f>ROUND(I544*H544,2)</f>
        <v>0</v>
      </c>
      <c r="BL544" s="15" t="s">
        <v>508</v>
      </c>
      <c r="BM544" s="137" t="s">
        <v>813</v>
      </c>
    </row>
    <row r="545" spans="2:65" s="12" customFormat="1" x14ac:dyDescent="0.2">
      <c r="B545" s="139"/>
      <c r="D545" s="140" t="s">
        <v>132</v>
      </c>
      <c r="E545" s="141" t="s">
        <v>1</v>
      </c>
      <c r="F545" s="142" t="s">
        <v>814</v>
      </c>
      <c r="H545" s="143">
        <v>177.5</v>
      </c>
      <c r="I545" s="144"/>
      <c r="L545" s="139"/>
      <c r="M545" s="145"/>
      <c r="T545" s="146"/>
      <c r="AT545" s="141" t="s">
        <v>132</v>
      </c>
      <c r="AU545" s="141" t="s">
        <v>74</v>
      </c>
      <c r="AV545" s="12" t="s">
        <v>74</v>
      </c>
      <c r="AW545" s="12" t="s">
        <v>134</v>
      </c>
      <c r="AX545" s="12" t="s">
        <v>72</v>
      </c>
      <c r="AY545" s="141" t="s">
        <v>118</v>
      </c>
    </row>
    <row r="546" spans="2:65" s="1" customFormat="1" ht="24.2" customHeight="1" x14ac:dyDescent="0.2">
      <c r="B546" s="30"/>
      <c r="C546" s="125" t="s">
        <v>815</v>
      </c>
      <c r="D546" s="125" t="s">
        <v>121</v>
      </c>
      <c r="E546" s="126" t="s">
        <v>816</v>
      </c>
      <c r="F546" s="127" t="s">
        <v>817</v>
      </c>
      <c r="G546" s="128" t="s">
        <v>246</v>
      </c>
      <c r="H546" s="129">
        <v>189.8</v>
      </c>
      <c r="I546" s="130"/>
      <c r="J546" s="131">
        <f t="shared" ref="J546:J551" si="0">ROUND(I546*H546,2)</f>
        <v>0</v>
      </c>
      <c r="K546" s="132"/>
      <c r="L546" s="30"/>
      <c r="M546" s="133" t="s">
        <v>1</v>
      </c>
      <c r="N546" s="134" t="s">
        <v>32</v>
      </c>
      <c r="P546" s="135">
        <f t="shared" ref="P546:P551" si="1">O546*H546</f>
        <v>0</v>
      </c>
      <c r="Q546" s="135">
        <v>0</v>
      </c>
      <c r="R546" s="135">
        <f t="shared" ref="R546:R551" si="2">Q546*H546</f>
        <v>0</v>
      </c>
      <c r="S546" s="135">
        <v>0</v>
      </c>
      <c r="T546" s="136">
        <f t="shared" ref="T546:T551" si="3">S546*H546</f>
        <v>0</v>
      </c>
      <c r="AR546" s="137" t="s">
        <v>508</v>
      </c>
      <c r="AT546" s="137" t="s">
        <v>121</v>
      </c>
      <c r="AU546" s="137" t="s">
        <v>74</v>
      </c>
      <c r="AY546" s="15" t="s">
        <v>118</v>
      </c>
      <c r="BE546" s="138">
        <f t="shared" ref="BE546:BE551" si="4">IF(N546="základní",J546,0)</f>
        <v>0</v>
      </c>
      <c r="BF546" s="138">
        <f t="shared" ref="BF546:BF551" si="5">IF(N546="snížená",J546,0)</f>
        <v>0</v>
      </c>
      <c r="BG546" s="138">
        <f t="shared" ref="BG546:BG551" si="6">IF(N546="zákl. přenesená",J546,0)</f>
        <v>0</v>
      </c>
      <c r="BH546" s="138">
        <f t="shared" ref="BH546:BH551" si="7">IF(N546="sníž. přenesená",J546,0)</f>
        <v>0</v>
      </c>
      <c r="BI546" s="138">
        <f t="shared" ref="BI546:BI551" si="8">IF(N546="nulová",J546,0)</f>
        <v>0</v>
      </c>
      <c r="BJ546" s="15" t="s">
        <v>72</v>
      </c>
      <c r="BK546" s="138">
        <f t="shared" ref="BK546:BK551" si="9">ROUND(I546*H546,2)</f>
        <v>0</v>
      </c>
      <c r="BL546" s="15" t="s">
        <v>508</v>
      </c>
      <c r="BM546" s="137" t="s">
        <v>818</v>
      </c>
    </row>
    <row r="547" spans="2:65" s="1" customFormat="1" ht="24.2" customHeight="1" x14ac:dyDescent="0.2">
      <c r="B547" s="30"/>
      <c r="C547" s="125" t="s">
        <v>819</v>
      </c>
      <c r="D547" s="125" t="s">
        <v>121</v>
      </c>
      <c r="E547" s="126" t="s">
        <v>820</v>
      </c>
      <c r="F547" s="127" t="s">
        <v>821</v>
      </c>
      <c r="G547" s="128" t="s">
        <v>246</v>
      </c>
      <c r="H547" s="129">
        <v>182.6</v>
      </c>
      <c r="I547" s="130"/>
      <c r="J547" s="131">
        <f t="shared" si="0"/>
        <v>0</v>
      </c>
      <c r="K547" s="132"/>
      <c r="L547" s="30"/>
      <c r="M547" s="133" t="s">
        <v>1</v>
      </c>
      <c r="N547" s="134" t="s">
        <v>32</v>
      </c>
      <c r="P547" s="135">
        <f t="shared" si="1"/>
        <v>0</v>
      </c>
      <c r="Q547" s="135">
        <v>0</v>
      </c>
      <c r="R547" s="135">
        <f t="shared" si="2"/>
        <v>0</v>
      </c>
      <c r="S547" s="135">
        <v>0</v>
      </c>
      <c r="T547" s="136">
        <f t="shared" si="3"/>
        <v>0</v>
      </c>
      <c r="AR547" s="137" t="s">
        <v>508</v>
      </c>
      <c r="AT547" s="137" t="s">
        <v>121</v>
      </c>
      <c r="AU547" s="137" t="s">
        <v>74</v>
      </c>
      <c r="AY547" s="15" t="s">
        <v>118</v>
      </c>
      <c r="BE547" s="138">
        <f t="shared" si="4"/>
        <v>0</v>
      </c>
      <c r="BF547" s="138">
        <f t="shared" si="5"/>
        <v>0</v>
      </c>
      <c r="BG547" s="138">
        <f t="shared" si="6"/>
        <v>0</v>
      </c>
      <c r="BH547" s="138">
        <f t="shared" si="7"/>
        <v>0</v>
      </c>
      <c r="BI547" s="138">
        <f t="shared" si="8"/>
        <v>0</v>
      </c>
      <c r="BJ547" s="15" t="s">
        <v>72</v>
      </c>
      <c r="BK547" s="138">
        <f t="shared" si="9"/>
        <v>0</v>
      </c>
      <c r="BL547" s="15" t="s">
        <v>508</v>
      </c>
      <c r="BM547" s="137" t="s">
        <v>822</v>
      </c>
    </row>
    <row r="548" spans="2:65" s="1" customFormat="1" ht="24.2" customHeight="1" x14ac:dyDescent="0.2">
      <c r="B548" s="30"/>
      <c r="C548" s="125" t="s">
        <v>823</v>
      </c>
      <c r="D548" s="125" t="s">
        <v>121</v>
      </c>
      <c r="E548" s="126" t="s">
        <v>824</v>
      </c>
      <c r="F548" s="127" t="s">
        <v>825</v>
      </c>
      <c r="G548" s="128" t="s">
        <v>246</v>
      </c>
      <c r="H548" s="129">
        <v>52.8</v>
      </c>
      <c r="I548" s="130"/>
      <c r="J548" s="131">
        <f t="shared" si="0"/>
        <v>0</v>
      </c>
      <c r="K548" s="132"/>
      <c r="L548" s="30"/>
      <c r="M548" s="133" t="s">
        <v>1</v>
      </c>
      <c r="N548" s="134" t="s">
        <v>32</v>
      </c>
      <c r="P548" s="135">
        <f t="shared" si="1"/>
        <v>0</v>
      </c>
      <c r="Q548" s="135">
        <v>0</v>
      </c>
      <c r="R548" s="135">
        <f t="shared" si="2"/>
        <v>0</v>
      </c>
      <c r="S548" s="135">
        <v>0</v>
      </c>
      <c r="T548" s="136">
        <f t="shared" si="3"/>
        <v>0</v>
      </c>
      <c r="AR548" s="137" t="s">
        <v>508</v>
      </c>
      <c r="AT548" s="137" t="s">
        <v>121</v>
      </c>
      <c r="AU548" s="137" t="s">
        <v>74</v>
      </c>
      <c r="AY548" s="15" t="s">
        <v>118</v>
      </c>
      <c r="BE548" s="138">
        <f t="shared" si="4"/>
        <v>0</v>
      </c>
      <c r="BF548" s="138">
        <f t="shared" si="5"/>
        <v>0</v>
      </c>
      <c r="BG548" s="138">
        <f t="shared" si="6"/>
        <v>0</v>
      </c>
      <c r="BH548" s="138">
        <f t="shared" si="7"/>
        <v>0</v>
      </c>
      <c r="BI548" s="138">
        <f t="shared" si="8"/>
        <v>0</v>
      </c>
      <c r="BJ548" s="15" t="s">
        <v>72</v>
      </c>
      <c r="BK548" s="138">
        <f t="shared" si="9"/>
        <v>0</v>
      </c>
      <c r="BL548" s="15" t="s">
        <v>508</v>
      </c>
      <c r="BM548" s="137" t="s">
        <v>826</v>
      </c>
    </row>
    <row r="549" spans="2:65" s="1" customFormat="1" ht="16.5" customHeight="1" x14ac:dyDescent="0.2">
      <c r="B549" s="30"/>
      <c r="C549" s="125" t="s">
        <v>827</v>
      </c>
      <c r="D549" s="125" t="s">
        <v>121</v>
      </c>
      <c r="E549" s="126" t="s">
        <v>828</v>
      </c>
      <c r="F549" s="127" t="s">
        <v>829</v>
      </c>
      <c r="G549" s="128" t="s">
        <v>246</v>
      </c>
      <c r="H549" s="129">
        <v>55.7</v>
      </c>
      <c r="I549" s="130"/>
      <c r="J549" s="131">
        <f t="shared" si="0"/>
        <v>0</v>
      </c>
      <c r="K549" s="132"/>
      <c r="L549" s="30"/>
      <c r="M549" s="133" t="s">
        <v>1</v>
      </c>
      <c r="N549" s="134" t="s">
        <v>32</v>
      </c>
      <c r="P549" s="135">
        <f t="shared" si="1"/>
        <v>0</v>
      </c>
      <c r="Q549" s="135">
        <v>0</v>
      </c>
      <c r="R549" s="135">
        <f t="shared" si="2"/>
        <v>0</v>
      </c>
      <c r="S549" s="135">
        <v>0</v>
      </c>
      <c r="T549" s="136">
        <f t="shared" si="3"/>
        <v>0</v>
      </c>
      <c r="AR549" s="137" t="s">
        <v>508</v>
      </c>
      <c r="AT549" s="137" t="s">
        <v>121</v>
      </c>
      <c r="AU549" s="137" t="s">
        <v>74</v>
      </c>
      <c r="AY549" s="15" t="s">
        <v>118</v>
      </c>
      <c r="BE549" s="138">
        <f t="shared" si="4"/>
        <v>0</v>
      </c>
      <c r="BF549" s="138">
        <f t="shared" si="5"/>
        <v>0</v>
      </c>
      <c r="BG549" s="138">
        <f t="shared" si="6"/>
        <v>0</v>
      </c>
      <c r="BH549" s="138">
        <f t="shared" si="7"/>
        <v>0</v>
      </c>
      <c r="BI549" s="138">
        <f t="shared" si="8"/>
        <v>0</v>
      </c>
      <c r="BJ549" s="15" t="s">
        <v>72</v>
      </c>
      <c r="BK549" s="138">
        <f t="shared" si="9"/>
        <v>0</v>
      </c>
      <c r="BL549" s="15" t="s">
        <v>508</v>
      </c>
      <c r="BM549" s="137" t="s">
        <v>830</v>
      </c>
    </row>
    <row r="550" spans="2:65" s="1" customFormat="1" ht="24.2" customHeight="1" x14ac:dyDescent="0.2">
      <c r="B550" s="30"/>
      <c r="C550" s="125" t="s">
        <v>831</v>
      </c>
      <c r="D550" s="125" t="s">
        <v>121</v>
      </c>
      <c r="E550" s="126" t="s">
        <v>832</v>
      </c>
      <c r="F550" s="127" t="s">
        <v>833</v>
      </c>
      <c r="G550" s="128" t="s">
        <v>246</v>
      </c>
      <c r="H550" s="129">
        <v>44.3</v>
      </c>
      <c r="I550" s="130"/>
      <c r="J550" s="131">
        <f t="shared" si="0"/>
        <v>0</v>
      </c>
      <c r="K550" s="132"/>
      <c r="L550" s="30"/>
      <c r="M550" s="133" t="s">
        <v>1</v>
      </c>
      <c r="N550" s="134" t="s">
        <v>32</v>
      </c>
      <c r="P550" s="135">
        <f t="shared" si="1"/>
        <v>0</v>
      </c>
      <c r="Q550" s="135">
        <v>0</v>
      </c>
      <c r="R550" s="135">
        <f t="shared" si="2"/>
        <v>0</v>
      </c>
      <c r="S550" s="135">
        <v>0</v>
      </c>
      <c r="T550" s="136">
        <f t="shared" si="3"/>
        <v>0</v>
      </c>
      <c r="AR550" s="137" t="s">
        <v>508</v>
      </c>
      <c r="AT550" s="137" t="s">
        <v>121</v>
      </c>
      <c r="AU550" s="137" t="s">
        <v>74</v>
      </c>
      <c r="AY550" s="15" t="s">
        <v>118</v>
      </c>
      <c r="BE550" s="138">
        <f t="shared" si="4"/>
        <v>0</v>
      </c>
      <c r="BF550" s="138">
        <f t="shared" si="5"/>
        <v>0</v>
      </c>
      <c r="BG550" s="138">
        <f t="shared" si="6"/>
        <v>0</v>
      </c>
      <c r="BH550" s="138">
        <f t="shared" si="7"/>
        <v>0</v>
      </c>
      <c r="BI550" s="138">
        <f t="shared" si="8"/>
        <v>0</v>
      </c>
      <c r="BJ550" s="15" t="s">
        <v>72</v>
      </c>
      <c r="BK550" s="138">
        <f t="shared" si="9"/>
        <v>0</v>
      </c>
      <c r="BL550" s="15" t="s">
        <v>508</v>
      </c>
      <c r="BM550" s="137" t="s">
        <v>834</v>
      </c>
    </row>
    <row r="551" spans="2:65" s="1" customFormat="1" ht="16.5" customHeight="1" x14ac:dyDescent="0.2">
      <c r="B551" s="30"/>
      <c r="C551" s="125" t="s">
        <v>835</v>
      </c>
      <c r="D551" s="125" t="s">
        <v>121</v>
      </c>
      <c r="E551" s="126" t="s">
        <v>836</v>
      </c>
      <c r="F551" s="127" t="s">
        <v>837</v>
      </c>
      <c r="G551" s="128" t="s">
        <v>246</v>
      </c>
      <c r="H551" s="129">
        <v>525.20000000000005</v>
      </c>
      <c r="I551" s="130"/>
      <c r="J551" s="131">
        <f t="shared" si="0"/>
        <v>0</v>
      </c>
      <c r="K551" s="132"/>
      <c r="L551" s="30"/>
      <c r="M551" s="133" t="s">
        <v>1</v>
      </c>
      <c r="N551" s="134" t="s">
        <v>32</v>
      </c>
      <c r="P551" s="135">
        <f t="shared" si="1"/>
        <v>0</v>
      </c>
      <c r="Q551" s="135">
        <v>0</v>
      </c>
      <c r="R551" s="135">
        <f t="shared" si="2"/>
        <v>0</v>
      </c>
      <c r="S551" s="135">
        <v>0</v>
      </c>
      <c r="T551" s="136">
        <f t="shared" si="3"/>
        <v>0</v>
      </c>
      <c r="AR551" s="137" t="s">
        <v>508</v>
      </c>
      <c r="AT551" s="137" t="s">
        <v>121</v>
      </c>
      <c r="AU551" s="137" t="s">
        <v>74</v>
      </c>
      <c r="AY551" s="15" t="s">
        <v>118</v>
      </c>
      <c r="BE551" s="138">
        <f t="shared" si="4"/>
        <v>0</v>
      </c>
      <c r="BF551" s="138">
        <f t="shared" si="5"/>
        <v>0</v>
      </c>
      <c r="BG551" s="138">
        <f t="shared" si="6"/>
        <v>0</v>
      </c>
      <c r="BH551" s="138">
        <f t="shared" si="7"/>
        <v>0</v>
      </c>
      <c r="BI551" s="138">
        <f t="shared" si="8"/>
        <v>0</v>
      </c>
      <c r="BJ551" s="15" t="s">
        <v>72</v>
      </c>
      <c r="BK551" s="138">
        <f t="shared" si="9"/>
        <v>0</v>
      </c>
      <c r="BL551" s="15" t="s">
        <v>508</v>
      </c>
      <c r="BM551" s="137" t="s">
        <v>838</v>
      </c>
    </row>
    <row r="552" spans="2:65" s="12" customFormat="1" x14ac:dyDescent="0.2">
      <c r="B552" s="139"/>
      <c r="D552" s="140" t="s">
        <v>132</v>
      </c>
      <c r="E552" s="141" t="s">
        <v>1</v>
      </c>
      <c r="F552" s="142" t="s">
        <v>839</v>
      </c>
      <c r="H552" s="143">
        <v>525.19999999999993</v>
      </c>
      <c r="I552" s="144"/>
      <c r="L552" s="139"/>
      <c r="M552" s="145"/>
      <c r="T552" s="146"/>
      <c r="AT552" s="141" t="s">
        <v>132</v>
      </c>
      <c r="AU552" s="141" t="s">
        <v>74</v>
      </c>
      <c r="AV552" s="12" t="s">
        <v>74</v>
      </c>
      <c r="AW552" s="12" t="s">
        <v>134</v>
      </c>
      <c r="AX552" s="12" t="s">
        <v>72</v>
      </c>
      <c r="AY552" s="141" t="s">
        <v>118</v>
      </c>
    </row>
    <row r="553" spans="2:65" s="1" customFormat="1" ht="24.2" customHeight="1" x14ac:dyDescent="0.2">
      <c r="B553" s="30"/>
      <c r="C553" s="125" t="s">
        <v>840</v>
      </c>
      <c r="D553" s="125" t="s">
        <v>121</v>
      </c>
      <c r="E553" s="126" t="s">
        <v>841</v>
      </c>
      <c r="F553" s="127" t="s">
        <v>842</v>
      </c>
      <c r="G553" s="128" t="s">
        <v>246</v>
      </c>
      <c r="H553" s="129">
        <v>32.200000000000003</v>
      </c>
      <c r="I553" s="130"/>
      <c r="J553" s="131">
        <f>ROUND(I553*H553,2)</f>
        <v>0</v>
      </c>
      <c r="K553" s="132"/>
      <c r="L553" s="30"/>
      <c r="M553" s="133" t="s">
        <v>1</v>
      </c>
      <c r="N553" s="134" t="s">
        <v>32</v>
      </c>
      <c r="P553" s="135">
        <f>O553*H553</f>
        <v>0</v>
      </c>
      <c r="Q553" s="135">
        <v>0</v>
      </c>
      <c r="R553" s="135">
        <f>Q553*H553</f>
        <v>0</v>
      </c>
      <c r="S553" s="135">
        <v>0</v>
      </c>
      <c r="T553" s="136">
        <f>S553*H553</f>
        <v>0</v>
      </c>
      <c r="AR553" s="137" t="s">
        <v>508</v>
      </c>
      <c r="AT553" s="137" t="s">
        <v>121</v>
      </c>
      <c r="AU553" s="137" t="s">
        <v>74</v>
      </c>
      <c r="AY553" s="15" t="s">
        <v>118</v>
      </c>
      <c r="BE553" s="138">
        <f>IF(N553="základní",J553,0)</f>
        <v>0</v>
      </c>
      <c r="BF553" s="138">
        <f>IF(N553="snížená",J553,0)</f>
        <v>0</v>
      </c>
      <c r="BG553" s="138">
        <f>IF(N553="zákl. přenesená",J553,0)</f>
        <v>0</v>
      </c>
      <c r="BH553" s="138">
        <f>IF(N553="sníž. přenesená",J553,0)</f>
        <v>0</v>
      </c>
      <c r="BI553" s="138">
        <f>IF(N553="nulová",J553,0)</f>
        <v>0</v>
      </c>
      <c r="BJ553" s="15" t="s">
        <v>72</v>
      </c>
      <c r="BK553" s="138">
        <f>ROUND(I553*H553,2)</f>
        <v>0</v>
      </c>
      <c r="BL553" s="15" t="s">
        <v>508</v>
      </c>
      <c r="BM553" s="137" t="s">
        <v>843</v>
      </c>
    </row>
    <row r="554" spans="2:65" s="11" customFormat="1" ht="22.9" customHeight="1" x14ac:dyDescent="0.2">
      <c r="B554" s="113"/>
      <c r="D554" s="114" t="s">
        <v>66</v>
      </c>
      <c r="E554" s="123" t="s">
        <v>844</v>
      </c>
      <c r="F554" s="123" t="s">
        <v>845</v>
      </c>
      <c r="I554" s="116"/>
      <c r="J554" s="124">
        <f>BK554</f>
        <v>0</v>
      </c>
      <c r="L554" s="113"/>
      <c r="M554" s="118"/>
      <c r="P554" s="119">
        <f>SUM(P555:P558)</f>
        <v>0</v>
      </c>
      <c r="R554" s="119">
        <f>SUM(R555:R558)</f>
        <v>0</v>
      </c>
      <c r="T554" s="120">
        <f>SUM(T555:T558)</f>
        <v>4.7481</v>
      </c>
      <c r="AR554" s="114" t="s">
        <v>74</v>
      </c>
      <c r="AT554" s="121" t="s">
        <v>66</v>
      </c>
      <c r="AU554" s="121" t="s">
        <v>72</v>
      </c>
      <c r="AY554" s="114" t="s">
        <v>118</v>
      </c>
      <c r="BK554" s="122">
        <f>SUM(BK555:BK558)</f>
        <v>0</v>
      </c>
    </row>
    <row r="555" spans="2:65" s="1" customFormat="1" ht="49.15" customHeight="1" x14ac:dyDescent="0.2">
      <c r="B555" s="30"/>
      <c r="C555" s="125" t="s">
        <v>846</v>
      </c>
      <c r="D555" s="125" t="s">
        <v>121</v>
      </c>
      <c r="E555" s="126" t="s">
        <v>847</v>
      </c>
      <c r="F555" s="127" t="s">
        <v>848</v>
      </c>
      <c r="G555" s="128" t="s">
        <v>204</v>
      </c>
      <c r="H555" s="129">
        <v>249.9</v>
      </c>
      <c r="I555" s="130"/>
      <c r="J555" s="131">
        <f>ROUND(I555*H555,2)</f>
        <v>0</v>
      </c>
      <c r="K555" s="132"/>
      <c r="L555" s="30"/>
      <c r="M555" s="133" t="s">
        <v>1</v>
      </c>
      <c r="N555" s="134" t="s">
        <v>32</v>
      </c>
      <c r="P555" s="135">
        <f>O555*H555</f>
        <v>0</v>
      </c>
      <c r="Q555" s="135">
        <v>0</v>
      </c>
      <c r="R555" s="135">
        <f>Q555*H555</f>
        <v>0</v>
      </c>
      <c r="S555" s="135">
        <v>5.0000000000000001E-3</v>
      </c>
      <c r="T555" s="136">
        <f>S555*H555</f>
        <v>1.2495000000000001</v>
      </c>
      <c r="AR555" s="137" t="s">
        <v>508</v>
      </c>
      <c r="AT555" s="137" t="s">
        <v>121</v>
      </c>
      <c r="AU555" s="137" t="s">
        <v>74</v>
      </c>
      <c r="AY555" s="15" t="s">
        <v>118</v>
      </c>
      <c r="BE555" s="138">
        <f>IF(N555="základní",J555,0)</f>
        <v>0</v>
      </c>
      <c r="BF555" s="138">
        <f>IF(N555="snížená",J555,0)</f>
        <v>0</v>
      </c>
      <c r="BG555" s="138">
        <f>IF(N555="zákl. přenesená",J555,0)</f>
        <v>0</v>
      </c>
      <c r="BH555" s="138">
        <f>IF(N555="sníž. přenesená",J555,0)</f>
        <v>0</v>
      </c>
      <c r="BI555" s="138">
        <f>IF(N555="nulová",J555,0)</f>
        <v>0</v>
      </c>
      <c r="BJ555" s="15" t="s">
        <v>72</v>
      </c>
      <c r="BK555" s="138">
        <f>ROUND(I555*H555,2)</f>
        <v>0</v>
      </c>
      <c r="BL555" s="15" t="s">
        <v>508</v>
      </c>
      <c r="BM555" s="137" t="s">
        <v>849</v>
      </c>
    </row>
    <row r="556" spans="2:65" s="12" customFormat="1" x14ac:dyDescent="0.2">
      <c r="B556" s="139"/>
      <c r="D556" s="140" t="s">
        <v>132</v>
      </c>
      <c r="E556" s="141" t="s">
        <v>1</v>
      </c>
      <c r="F556" s="142" t="s">
        <v>850</v>
      </c>
      <c r="H556" s="143">
        <v>249.89999999999998</v>
      </c>
      <c r="I556" s="144"/>
      <c r="L556" s="139"/>
      <c r="M556" s="145"/>
      <c r="T556" s="146"/>
      <c r="AT556" s="141" t="s">
        <v>132</v>
      </c>
      <c r="AU556" s="141" t="s">
        <v>74</v>
      </c>
      <c r="AV556" s="12" t="s">
        <v>74</v>
      </c>
      <c r="AW556" s="12" t="s">
        <v>134</v>
      </c>
      <c r="AX556" s="12" t="s">
        <v>72</v>
      </c>
      <c r="AY556" s="141" t="s">
        <v>118</v>
      </c>
    </row>
    <row r="557" spans="2:65" s="1" customFormat="1" ht="24.2" customHeight="1" x14ac:dyDescent="0.2">
      <c r="B557" s="30"/>
      <c r="C557" s="125" t="s">
        <v>851</v>
      </c>
      <c r="D557" s="125" t="s">
        <v>121</v>
      </c>
      <c r="E557" s="126" t="s">
        <v>852</v>
      </c>
      <c r="F557" s="127" t="s">
        <v>853</v>
      </c>
      <c r="G557" s="128" t="s">
        <v>204</v>
      </c>
      <c r="H557" s="129">
        <v>249.9</v>
      </c>
      <c r="I557" s="130"/>
      <c r="J557" s="131">
        <f>ROUND(I557*H557,2)</f>
        <v>0</v>
      </c>
      <c r="K557" s="132"/>
      <c r="L557" s="30"/>
      <c r="M557" s="133" t="s">
        <v>1</v>
      </c>
      <c r="N557" s="134" t="s">
        <v>32</v>
      </c>
      <c r="P557" s="135">
        <f>O557*H557</f>
        <v>0</v>
      </c>
      <c r="Q557" s="135">
        <v>0</v>
      </c>
      <c r="R557" s="135">
        <f>Q557*H557</f>
        <v>0</v>
      </c>
      <c r="S557" s="135">
        <v>1.4E-2</v>
      </c>
      <c r="T557" s="136">
        <f>S557*H557</f>
        <v>3.4986000000000002</v>
      </c>
      <c r="AR557" s="137" t="s">
        <v>508</v>
      </c>
      <c r="AT557" s="137" t="s">
        <v>121</v>
      </c>
      <c r="AU557" s="137" t="s">
        <v>74</v>
      </c>
      <c r="AY557" s="15" t="s">
        <v>118</v>
      </c>
      <c r="BE557" s="138">
        <f>IF(N557="základní",J557,0)</f>
        <v>0</v>
      </c>
      <c r="BF557" s="138">
        <f>IF(N557="snížená",J557,0)</f>
        <v>0</v>
      </c>
      <c r="BG557" s="138">
        <f>IF(N557="zákl. přenesená",J557,0)</f>
        <v>0</v>
      </c>
      <c r="BH557" s="138">
        <f>IF(N557="sníž. přenesená",J557,0)</f>
        <v>0</v>
      </c>
      <c r="BI557" s="138">
        <f>IF(N557="nulová",J557,0)</f>
        <v>0</v>
      </c>
      <c r="BJ557" s="15" t="s">
        <v>72</v>
      </c>
      <c r="BK557" s="138">
        <f>ROUND(I557*H557,2)</f>
        <v>0</v>
      </c>
      <c r="BL557" s="15" t="s">
        <v>508</v>
      </c>
      <c r="BM557" s="137" t="s">
        <v>854</v>
      </c>
    </row>
    <row r="558" spans="2:65" s="12" customFormat="1" x14ac:dyDescent="0.2">
      <c r="B558" s="139"/>
      <c r="D558" s="140" t="s">
        <v>132</v>
      </c>
      <c r="E558" s="141" t="s">
        <v>1</v>
      </c>
      <c r="F558" s="142" t="s">
        <v>850</v>
      </c>
      <c r="H558" s="143">
        <v>249.89999999999998</v>
      </c>
      <c r="I558" s="144"/>
      <c r="L558" s="139"/>
      <c r="M558" s="145"/>
      <c r="T558" s="146"/>
      <c r="AT558" s="141" t="s">
        <v>132</v>
      </c>
      <c r="AU558" s="141" t="s">
        <v>74</v>
      </c>
      <c r="AV558" s="12" t="s">
        <v>74</v>
      </c>
      <c r="AW558" s="12" t="s">
        <v>134</v>
      </c>
      <c r="AX558" s="12" t="s">
        <v>72</v>
      </c>
      <c r="AY558" s="141" t="s">
        <v>118</v>
      </c>
    </row>
    <row r="559" spans="2:65" s="11" customFormat="1" ht="22.9" customHeight="1" x14ac:dyDescent="0.2">
      <c r="B559" s="113"/>
      <c r="D559" s="114" t="s">
        <v>66</v>
      </c>
      <c r="E559" s="123" t="s">
        <v>855</v>
      </c>
      <c r="F559" s="123" t="s">
        <v>856</v>
      </c>
      <c r="I559" s="116"/>
      <c r="J559" s="124">
        <f>BK559</f>
        <v>0</v>
      </c>
      <c r="L559" s="113"/>
      <c r="M559" s="118"/>
      <c r="P559" s="119">
        <f>SUM(P560:P563)</f>
        <v>0</v>
      </c>
      <c r="R559" s="119">
        <f>SUM(R560:R563)</f>
        <v>0</v>
      </c>
      <c r="T559" s="120">
        <f>SUM(T560:T563)</f>
        <v>4.7984925</v>
      </c>
      <c r="AR559" s="114" t="s">
        <v>74</v>
      </c>
      <c r="AT559" s="121" t="s">
        <v>66</v>
      </c>
      <c r="AU559" s="121" t="s">
        <v>72</v>
      </c>
      <c r="AY559" s="114" t="s">
        <v>118</v>
      </c>
      <c r="BK559" s="122">
        <f>SUM(BK560:BK563)</f>
        <v>0</v>
      </c>
    </row>
    <row r="560" spans="2:65" s="1" customFormat="1" ht="49.15" customHeight="1" x14ac:dyDescent="0.2">
      <c r="B560" s="30"/>
      <c r="C560" s="125" t="s">
        <v>857</v>
      </c>
      <c r="D560" s="125" t="s">
        <v>121</v>
      </c>
      <c r="E560" s="126" t="s">
        <v>858</v>
      </c>
      <c r="F560" s="127" t="s">
        <v>859</v>
      </c>
      <c r="G560" s="128" t="s">
        <v>204</v>
      </c>
      <c r="H560" s="129">
        <v>205.13</v>
      </c>
      <c r="I560" s="130"/>
      <c r="J560" s="131">
        <f>ROUND(I560*H560,2)</f>
        <v>0</v>
      </c>
      <c r="K560" s="132"/>
      <c r="L560" s="30"/>
      <c r="M560" s="133" t="s">
        <v>1</v>
      </c>
      <c r="N560" s="134" t="s">
        <v>32</v>
      </c>
      <c r="P560" s="135">
        <f>O560*H560</f>
        <v>0</v>
      </c>
      <c r="Q560" s="135">
        <v>0</v>
      </c>
      <c r="R560" s="135">
        <f>Q560*H560</f>
        <v>0</v>
      </c>
      <c r="S560" s="135">
        <v>1.7250000000000001E-2</v>
      </c>
      <c r="T560" s="136">
        <f>S560*H560</f>
        <v>3.5384925000000003</v>
      </c>
      <c r="AR560" s="137" t="s">
        <v>508</v>
      </c>
      <c r="AT560" s="137" t="s">
        <v>121</v>
      </c>
      <c r="AU560" s="137" t="s">
        <v>74</v>
      </c>
      <c r="AY560" s="15" t="s">
        <v>118</v>
      </c>
      <c r="BE560" s="138">
        <f>IF(N560="základní",J560,0)</f>
        <v>0</v>
      </c>
      <c r="BF560" s="138">
        <f>IF(N560="snížená",J560,0)</f>
        <v>0</v>
      </c>
      <c r="BG560" s="138">
        <f>IF(N560="zákl. přenesená",J560,0)</f>
        <v>0</v>
      </c>
      <c r="BH560" s="138">
        <f>IF(N560="sníž. přenesená",J560,0)</f>
        <v>0</v>
      </c>
      <c r="BI560" s="138">
        <f>IF(N560="nulová",J560,0)</f>
        <v>0</v>
      </c>
      <c r="BJ560" s="15" t="s">
        <v>72</v>
      </c>
      <c r="BK560" s="138">
        <f>ROUND(I560*H560,2)</f>
        <v>0</v>
      </c>
      <c r="BL560" s="15" t="s">
        <v>508</v>
      </c>
      <c r="BM560" s="137" t="s">
        <v>860</v>
      </c>
    </row>
    <row r="561" spans="2:65" s="12" customFormat="1" x14ac:dyDescent="0.2">
      <c r="B561" s="139"/>
      <c r="D561" s="140" t="s">
        <v>132</v>
      </c>
      <c r="E561" s="141" t="s">
        <v>1</v>
      </c>
      <c r="F561" s="142" t="s">
        <v>527</v>
      </c>
      <c r="H561" s="143">
        <v>205.13</v>
      </c>
      <c r="I561" s="144"/>
      <c r="L561" s="139"/>
      <c r="M561" s="145"/>
      <c r="T561" s="146"/>
      <c r="AT561" s="141" t="s">
        <v>132</v>
      </c>
      <c r="AU561" s="141" t="s">
        <v>74</v>
      </c>
      <c r="AV561" s="12" t="s">
        <v>74</v>
      </c>
      <c r="AW561" s="12" t="s">
        <v>134</v>
      </c>
      <c r="AX561" s="12" t="s">
        <v>72</v>
      </c>
      <c r="AY561" s="141" t="s">
        <v>118</v>
      </c>
    </row>
    <row r="562" spans="2:65" s="1" customFormat="1" ht="44.25" customHeight="1" x14ac:dyDescent="0.2">
      <c r="B562" s="30"/>
      <c r="C562" s="125" t="s">
        <v>861</v>
      </c>
      <c r="D562" s="125" t="s">
        <v>121</v>
      </c>
      <c r="E562" s="126" t="s">
        <v>862</v>
      </c>
      <c r="F562" s="127" t="s">
        <v>863</v>
      </c>
      <c r="G562" s="128" t="s">
        <v>246</v>
      </c>
      <c r="H562" s="129">
        <v>420</v>
      </c>
      <c r="I562" s="130"/>
      <c r="J562" s="131">
        <f>ROUND(I562*H562,2)</f>
        <v>0</v>
      </c>
      <c r="K562" s="132"/>
      <c r="L562" s="30"/>
      <c r="M562" s="133" t="s">
        <v>1</v>
      </c>
      <c r="N562" s="134" t="s">
        <v>32</v>
      </c>
      <c r="P562" s="135">
        <f>O562*H562</f>
        <v>0</v>
      </c>
      <c r="Q562" s="135">
        <v>0</v>
      </c>
      <c r="R562" s="135">
        <f>Q562*H562</f>
        <v>0</v>
      </c>
      <c r="S562" s="135">
        <v>3.0000000000000001E-3</v>
      </c>
      <c r="T562" s="136">
        <f>S562*H562</f>
        <v>1.26</v>
      </c>
      <c r="AR562" s="137" t="s">
        <v>508</v>
      </c>
      <c r="AT562" s="137" t="s">
        <v>121</v>
      </c>
      <c r="AU562" s="137" t="s">
        <v>74</v>
      </c>
      <c r="AY562" s="15" t="s">
        <v>118</v>
      </c>
      <c r="BE562" s="138">
        <f>IF(N562="základní",J562,0)</f>
        <v>0</v>
      </c>
      <c r="BF562" s="138">
        <f>IF(N562="snížená",J562,0)</f>
        <v>0</v>
      </c>
      <c r="BG562" s="138">
        <f>IF(N562="zákl. přenesená",J562,0)</f>
        <v>0</v>
      </c>
      <c r="BH562" s="138">
        <f>IF(N562="sníž. přenesená",J562,0)</f>
        <v>0</v>
      </c>
      <c r="BI562" s="138">
        <f>IF(N562="nulová",J562,0)</f>
        <v>0</v>
      </c>
      <c r="BJ562" s="15" t="s">
        <v>72</v>
      </c>
      <c r="BK562" s="138">
        <f>ROUND(I562*H562,2)</f>
        <v>0</v>
      </c>
      <c r="BL562" s="15" t="s">
        <v>508</v>
      </c>
      <c r="BM562" s="137" t="s">
        <v>864</v>
      </c>
    </row>
    <row r="563" spans="2:65" s="12" customFormat="1" x14ac:dyDescent="0.2">
      <c r="B563" s="139"/>
      <c r="D563" s="140" t="s">
        <v>132</v>
      </c>
      <c r="E563" s="141" t="s">
        <v>1</v>
      </c>
      <c r="F563" s="142" t="s">
        <v>865</v>
      </c>
      <c r="H563" s="143">
        <v>420</v>
      </c>
      <c r="I563" s="144"/>
      <c r="L563" s="139"/>
      <c r="M563" s="145"/>
      <c r="T563" s="146"/>
      <c r="AT563" s="141" t="s">
        <v>132</v>
      </c>
      <c r="AU563" s="141" t="s">
        <v>74</v>
      </c>
      <c r="AV563" s="12" t="s">
        <v>74</v>
      </c>
      <c r="AW563" s="12" t="s">
        <v>134</v>
      </c>
      <c r="AX563" s="12" t="s">
        <v>72</v>
      </c>
      <c r="AY563" s="141" t="s">
        <v>118</v>
      </c>
    </row>
    <row r="564" spans="2:65" s="11" customFormat="1" ht="22.9" customHeight="1" x14ac:dyDescent="0.2">
      <c r="B564" s="113"/>
      <c r="D564" s="114" t="s">
        <v>66</v>
      </c>
      <c r="E564" s="123" t="s">
        <v>866</v>
      </c>
      <c r="F564" s="123" t="s">
        <v>867</v>
      </c>
      <c r="I564" s="116"/>
      <c r="J564" s="124">
        <f>BK564</f>
        <v>0</v>
      </c>
      <c r="L564" s="113"/>
      <c r="M564" s="118"/>
      <c r="P564" s="119">
        <f>SUM(P565:P587)</f>
        <v>0</v>
      </c>
      <c r="R564" s="119">
        <f>SUM(R565:R587)</f>
        <v>3.9863051419999997E-2</v>
      </c>
      <c r="T564" s="120">
        <f>SUM(T565:T587)</f>
        <v>1.98210675</v>
      </c>
      <c r="AR564" s="114" t="s">
        <v>74</v>
      </c>
      <c r="AT564" s="121" t="s">
        <v>66</v>
      </c>
      <c r="AU564" s="121" t="s">
        <v>72</v>
      </c>
      <c r="AY564" s="114" t="s">
        <v>118</v>
      </c>
      <c r="BK564" s="122">
        <f>SUM(BK565:BK587)</f>
        <v>0</v>
      </c>
    </row>
    <row r="565" spans="2:65" s="1" customFormat="1" ht="16.5" customHeight="1" x14ac:dyDescent="0.2">
      <c r="B565" s="30"/>
      <c r="C565" s="125" t="s">
        <v>868</v>
      </c>
      <c r="D565" s="125" t="s">
        <v>121</v>
      </c>
      <c r="E565" s="126" t="s">
        <v>869</v>
      </c>
      <c r="F565" s="127" t="s">
        <v>870</v>
      </c>
      <c r="G565" s="128" t="s">
        <v>233</v>
      </c>
      <c r="H565" s="129">
        <v>1</v>
      </c>
      <c r="I565" s="130"/>
      <c r="J565" s="131">
        <f>ROUND(I565*H565,2)</f>
        <v>0</v>
      </c>
      <c r="K565" s="132"/>
      <c r="L565" s="30"/>
      <c r="M565" s="133" t="s">
        <v>1</v>
      </c>
      <c r="N565" s="134" t="s">
        <v>32</v>
      </c>
      <c r="P565" s="135">
        <f>O565*H565</f>
        <v>0</v>
      </c>
      <c r="Q565" s="135">
        <v>0</v>
      </c>
      <c r="R565" s="135">
        <f>Q565*H565</f>
        <v>0</v>
      </c>
      <c r="S565" s="135">
        <v>0</v>
      </c>
      <c r="T565" s="136">
        <f>S565*H565</f>
        <v>0</v>
      </c>
      <c r="AR565" s="137" t="s">
        <v>508</v>
      </c>
      <c r="AT565" s="137" t="s">
        <v>121</v>
      </c>
      <c r="AU565" s="137" t="s">
        <v>74</v>
      </c>
      <c r="AY565" s="15" t="s">
        <v>118</v>
      </c>
      <c r="BE565" s="138">
        <f>IF(N565="základní",J565,0)</f>
        <v>0</v>
      </c>
      <c r="BF565" s="138">
        <f>IF(N565="snížená",J565,0)</f>
        <v>0</v>
      </c>
      <c r="BG565" s="138">
        <f>IF(N565="zákl. přenesená",J565,0)</f>
        <v>0</v>
      </c>
      <c r="BH565" s="138">
        <f>IF(N565="sníž. přenesená",J565,0)</f>
        <v>0</v>
      </c>
      <c r="BI565" s="138">
        <f>IF(N565="nulová",J565,0)</f>
        <v>0</v>
      </c>
      <c r="BJ565" s="15" t="s">
        <v>72</v>
      </c>
      <c r="BK565" s="138">
        <f>ROUND(I565*H565,2)</f>
        <v>0</v>
      </c>
      <c r="BL565" s="15" t="s">
        <v>508</v>
      </c>
      <c r="BM565" s="137" t="s">
        <v>871</v>
      </c>
    </row>
    <row r="566" spans="2:65" s="1" customFormat="1" ht="24.2" customHeight="1" x14ac:dyDescent="0.2">
      <c r="B566" s="30"/>
      <c r="C566" s="125" t="s">
        <v>872</v>
      </c>
      <c r="D566" s="125" t="s">
        <v>121</v>
      </c>
      <c r="E566" s="126" t="s">
        <v>873</v>
      </c>
      <c r="F566" s="127" t="s">
        <v>874</v>
      </c>
      <c r="G566" s="128" t="s">
        <v>204</v>
      </c>
      <c r="H566" s="129">
        <v>276.00700000000001</v>
      </c>
      <c r="I566" s="130"/>
      <c r="J566" s="131">
        <f>ROUND(I566*H566,2)</f>
        <v>0</v>
      </c>
      <c r="K566" s="132"/>
      <c r="L566" s="30"/>
      <c r="M566" s="133" t="s">
        <v>1</v>
      </c>
      <c r="N566" s="134" t="s">
        <v>32</v>
      </c>
      <c r="P566" s="135">
        <f>O566*H566</f>
        <v>0</v>
      </c>
      <c r="Q566" s="135">
        <v>0</v>
      </c>
      <c r="R566" s="135">
        <f>Q566*H566</f>
        <v>0</v>
      </c>
      <c r="S566" s="135">
        <v>5.94E-3</v>
      </c>
      <c r="T566" s="136">
        <f>S566*H566</f>
        <v>1.63948158</v>
      </c>
      <c r="AR566" s="137" t="s">
        <v>508</v>
      </c>
      <c r="AT566" s="137" t="s">
        <v>121</v>
      </c>
      <c r="AU566" s="137" t="s">
        <v>74</v>
      </c>
      <c r="AY566" s="15" t="s">
        <v>118</v>
      </c>
      <c r="BE566" s="138">
        <f>IF(N566="základní",J566,0)</f>
        <v>0</v>
      </c>
      <c r="BF566" s="138">
        <f>IF(N566="snížená",J566,0)</f>
        <v>0</v>
      </c>
      <c r="BG566" s="138">
        <f>IF(N566="zákl. přenesená",J566,0)</f>
        <v>0</v>
      </c>
      <c r="BH566" s="138">
        <f>IF(N566="sníž. přenesená",J566,0)</f>
        <v>0</v>
      </c>
      <c r="BI566" s="138">
        <f>IF(N566="nulová",J566,0)</f>
        <v>0</v>
      </c>
      <c r="BJ566" s="15" t="s">
        <v>72</v>
      </c>
      <c r="BK566" s="138">
        <f>ROUND(I566*H566,2)</f>
        <v>0</v>
      </c>
      <c r="BL566" s="15" t="s">
        <v>508</v>
      </c>
      <c r="BM566" s="137" t="s">
        <v>875</v>
      </c>
    </row>
    <row r="567" spans="2:65" s="12" customFormat="1" x14ac:dyDescent="0.2">
      <c r="B567" s="139"/>
      <c r="D567" s="140" t="s">
        <v>132</v>
      </c>
      <c r="E567" s="141" t="s">
        <v>1</v>
      </c>
      <c r="F567" s="142" t="s">
        <v>768</v>
      </c>
      <c r="H567" s="143">
        <v>69.144999999999996</v>
      </c>
      <c r="I567" s="144"/>
      <c r="L567" s="139"/>
      <c r="M567" s="145"/>
      <c r="T567" s="146"/>
      <c r="AT567" s="141" t="s">
        <v>132</v>
      </c>
      <c r="AU567" s="141" t="s">
        <v>74</v>
      </c>
      <c r="AV567" s="12" t="s">
        <v>74</v>
      </c>
      <c r="AW567" s="12" t="s">
        <v>134</v>
      </c>
      <c r="AX567" s="12" t="s">
        <v>67</v>
      </c>
      <c r="AY567" s="141" t="s">
        <v>118</v>
      </c>
    </row>
    <row r="568" spans="2:65" s="12" customFormat="1" x14ac:dyDescent="0.2">
      <c r="B568" s="139"/>
      <c r="D568" s="140" t="s">
        <v>132</v>
      </c>
      <c r="E568" s="141" t="s">
        <v>1</v>
      </c>
      <c r="F568" s="142" t="s">
        <v>769</v>
      </c>
      <c r="H568" s="143">
        <v>206.86200000000002</v>
      </c>
      <c r="I568" s="144"/>
      <c r="L568" s="139"/>
      <c r="M568" s="145"/>
      <c r="T568" s="146"/>
      <c r="AT568" s="141" t="s">
        <v>132</v>
      </c>
      <c r="AU568" s="141" t="s">
        <v>74</v>
      </c>
      <c r="AV568" s="12" t="s">
        <v>74</v>
      </c>
      <c r="AW568" s="12" t="s">
        <v>134</v>
      </c>
      <c r="AX568" s="12" t="s">
        <v>67</v>
      </c>
      <c r="AY568" s="141" t="s">
        <v>118</v>
      </c>
    </row>
    <row r="569" spans="2:65" s="13" customFormat="1" x14ac:dyDescent="0.2">
      <c r="B569" s="147"/>
      <c r="D569" s="140" t="s">
        <v>132</v>
      </c>
      <c r="E569" s="148" t="s">
        <v>1</v>
      </c>
      <c r="F569" s="149" t="s">
        <v>149</v>
      </c>
      <c r="H569" s="150">
        <v>276.00700000000001</v>
      </c>
      <c r="I569" s="151"/>
      <c r="L569" s="147"/>
      <c r="M569" s="152"/>
      <c r="T569" s="153"/>
      <c r="AT569" s="148" t="s">
        <v>132</v>
      </c>
      <c r="AU569" s="148" t="s">
        <v>74</v>
      </c>
      <c r="AV569" s="13" t="s">
        <v>125</v>
      </c>
      <c r="AW569" s="13" t="s">
        <v>134</v>
      </c>
      <c r="AX569" s="13" t="s">
        <v>72</v>
      </c>
      <c r="AY569" s="148" t="s">
        <v>118</v>
      </c>
    </row>
    <row r="570" spans="2:65" s="1" customFormat="1" ht="24.2" customHeight="1" x14ac:dyDescent="0.2">
      <c r="B570" s="30"/>
      <c r="C570" s="125" t="s">
        <v>876</v>
      </c>
      <c r="D570" s="125" t="s">
        <v>121</v>
      </c>
      <c r="E570" s="126" t="s">
        <v>877</v>
      </c>
      <c r="F570" s="127" t="s">
        <v>878</v>
      </c>
      <c r="G570" s="128" t="s">
        <v>246</v>
      </c>
      <c r="H570" s="129">
        <v>41.65</v>
      </c>
      <c r="I570" s="130"/>
      <c r="J570" s="131">
        <f>ROUND(I570*H570,2)</f>
        <v>0</v>
      </c>
      <c r="K570" s="132"/>
      <c r="L570" s="30"/>
      <c r="M570" s="133" t="s">
        <v>1</v>
      </c>
      <c r="N570" s="134" t="s">
        <v>32</v>
      </c>
      <c r="P570" s="135">
        <f>O570*H570</f>
        <v>0</v>
      </c>
      <c r="Q570" s="135">
        <v>0</v>
      </c>
      <c r="R570" s="135">
        <f>Q570*H570</f>
        <v>0</v>
      </c>
      <c r="S570" s="135">
        <v>1.7700000000000001E-3</v>
      </c>
      <c r="T570" s="136">
        <f>S570*H570</f>
        <v>7.3720499999999994E-2</v>
      </c>
      <c r="AR570" s="137" t="s">
        <v>508</v>
      </c>
      <c r="AT570" s="137" t="s">
        <v>121</v>
      </c>
      <c r="AU570" s="137" t="s">
        <v>74</v>
      </c>
      <c r="AY570" s="15" t="s">
        <v>118</v>
      </c>
      <c r="BE570" s="138">
        <f>IF(N570="základní",J570,0)</f>
        <v>0</v>
      </c>
      <c r="BF570" s="138">
        <f>IF(N570="snížená",J570,0)</f>
        <v>0</v>
      </c>
      <c r="BG570" s="138">
        <f>IF(N570="zákl. přenesená",J570,0)</f>
        <v>0</v>
      </c>
      <c r="BH570" s="138">
        <f>IF(N570="sníž. přenesená",J570,0)</f>
        <v>0</v>
      </c>
      <c r="BI570" s="138">
        <f>IF(N570="nulová",J570,0)</f>
        <v>0</v>
      </c>
      <c r="BJ570" s="15" t="s">
        <v>72</v>
      </c>
      <c r="BK570" s="138">
        <f>ROUND(I570*H570,2)</f>
        <v>0</v>
      </c>
      <c r="BL570" s="15" t="s">
        <v>508</v>
      </c>
      <c r="BM570" s="137" t="s">
        <v>879</v>
      </c>
    </row>
    <row r="571" spans="2:65" s="1" customFormat="1" ht="24.2" customHeight="1" x14ac:dyDescent="0.2">
      <c r="B571" s="30"/>
      <c r="C571" s="125" t="s">
        <v>880</v>
      </c>
      <c r="D571" s="125" t="s">
        <v>121</v>
      </c>
      <c r="E571" s="126" t="s">
        <v>881</v>
      </c>
      <c r="F571" s="127" t="s">
        <v>882</v>
      </c>
      <c r="G571" s="128" t="s">
        <v>246</v>
      </c>
      <c r="H571" s="129">
        <v>27.050999999999998</v>
      </c>
      <c r="I571" s="130"/>
      <c r="J571" s="131">
        <f>ROUND(I571*H571,2)</f>
        <v>0</v>
      </c>
      <c r="K571" s="132"/>
      <c r="L571" s="30"/>
      <c r="M571" s="133" t="s">
        <v>1</v>
      </c>
      <c r="N571" s="134" t="s">
        <v>32</v>
      </c>
      <c r="P571" s="135">
        <f>O571*H571</f>
        <v>0</v>
      </c>
      <c r="Q571" s="135">
        <v>0</v>
      </c>
      <c r="R571" s="135">
        <f>Q571*H571</f>
        <v>0</v>
      </c>
      <c r="S571" s="135">
        <v>1.67E-3</v>
      </c>
      <c r="T571" s="136">
        <f>S571*H571</f>
        <v>4.5175170000000001E-2</v>
      </c>
      <c r="AR571" s="137" t="s">
        <v>508</v>
      </c>
      <c r="AT571" s="137" t="s">
        <v>121</v>
      </c>
      <c r="AU571" s="137" t="s">
        <v>74</v>
      </c>
      <c r="AY571" s="15" t="s">
        <v>118</v>
      </c>
      <c r="BE571" s="138">
        <f>IF(N571="základní",J571,0)</f>
        <v>0</v>
      </c>
      <c r="BF571" s="138">
        <f>IF(N571="snížená",J571,0)</f>
        <v>0</v>
      </c>
      <c r="BG571" s="138">
        <f>IF(N571="zákl. přenesená",J571,0)</f>
        <v>0</v>
      </c>
      <c r="BH571" s="138">
        <f>IF(N571="sníž. přenesená",J571,0)</f>
        <v>0</v>
      </c>
      <c r="BI571" s="138">
        <f>IF(N571="nulová",J571,0)</f>
        <v>0</v>
      </c>
      <c r="BJ571" s="15" t="s">
        <v>72</v>
      </c>
      <c r="BK571" s="138">
        <f>ROUND(I571*H571,2)</f>
        <v>0</v>
      </c>
      <c r="BL571" s="15" t="s">
        <v>508</v>
      </c>
      <c r="BM571" s="137" t="s">
        <v>883</v>
      </c>
    </row>
    <row r="572" spans="2:65" s="12" customFormat="1" x14ac:dyDescent="0.2">
      <c r="B572" s="139"/>
      <c r="D572" s="140" t="s">
        <v>132</v>
      </c>
      <c r="E572" s="141" t="s">
        <v>1</v>
      </c>
      <c r="F572" s="142" t="s">
        <v>884</v>
      </c>
      <c r="H572" s="143">
        <v>9.1999999999999993</v>
      </c>
      <c r="I572" s="144"/>
      <c r="L572" s="139"/>
      <c r="M572" s="145"/>
      <c r="T572" s="146"/>
      <c r="AT572" s="141" t="s">
        <v>132</v>
      </c>
      <c r="AU572" s="141" t="s">
        <v>74</v>
      </c>
      <c r="AV572" s="12" t="s">
        <v>74</v>
      </c>
      <c r="AW572" s="12" t="s">
        <v>134</v>
      </c>
      <c r="AX572" s="12" t="s">
        <v>67</v>
      </c>
      <c r="AY572" s="141" t="s">
        <v>118</v>
      </c>
    </row>
    <row r="573" spans="2:65" s="12" customFormat="1" x14ac:dyDescent="0.2">
      <c r="B573" s="139"/>
      <c r="D573" s="140" t="s">
        <v>132</v>
      </c>
      <c r="E573" s="141" t="s">
        <v>1</v>
      </c>
      <c r="F573" s="142" t="s">
        <v>885</v>
      </c>
      <c r="H573" s="143">
        <v>17.851199999999999</v>
      </c>
      <c r="I573" s="144"/>
      <c r="L573" s="139"/>
      <c r="M573" s="145"/>
      <c r="T573" s="146"/>
      <c r="AT573" s="141" t="s">
        <v>132</v>
      </c>
      <c r="AU573" s="141" t="s">
        <v>74</v>
      </c>
      <c r="AV573" s="12" t="s">
        <v>74</v>
      </c>
      <c r="AW573" s="12" t="s">
        <v>134</v>
      </c>
      <c r="AX573" s="12" t="s">
        <v>67</v>
      </c>
      <c r="AY573" s="141" t="s">
        <v>118</v>
      </c>
    </row>
    <row r="574" spans="2:65" s="13" customFormat="1" x14ac:dyDescent="0.2">
      <c r="B574" s="147"/>
      <c r="D574" s="140" t="s">
        <v>132</v>
      </c>
      <c r="E574" s="148" t="s">
        <v>1</v>
      </c>
      <c r="F574" s="149" t="s">
        <v>149</v>
      </c>
      <c r="H574" s="150">
        <v>27.051199999999998</v>
      </c>
      <c r="I574" s="151"/>
      <c r="L574" s="147"/>
      <c r="M574" s="152"/>
      <c r="T574" s="153"/>
      <c r="AT574" s="148" t="s">
        <v>132</v>
      </c>
      <c r="AU574" s="148" t="s">
        <v>74</v>
      </c>
      <c r="AV574" s="13" t="s">
        <v>125</v>
      </c>
      <c r="AW574" s="13" t="s">
        <v>134</v>
      </c>
      <c r="AX574" s="13" t="s">
        <v>72</v>
      </c>
      <c r="AY574" s="148" t="s">
        <v>118</v>
      </c>
    </row>
    <row r="575" spans="2:65" s="1" customFormat="1" ht="21.75" customHeight="1" x14ac:dyDescent="0.2">
      <c r="B575" s="30"/>
      <c r="C575" s="125" t="s">
        <v>886</v>
      </c>
      <c r="D575" s="125" t="s">
        <v>121</v>
      </c>
      <c r="E575" s="126" t="s">
        <v>887</v>
      </c>
      <c r="F575" s="127" t="s">
        <v>888</v>
      </c>
      <c r="G575" s="128" t="s">
        <v>246</v>
      </c>
      <c r="H575" s="129">
        <v>41.65</v>
      </c>
      <c r="I575" s="130"/>
      <c r="J575" s="131">
        <f>ROUND(I575*H575,2)</f>
        <v>0</v>
      </c>
      <c r="K575" s="132"/>
      <c r="L575" s="30"/>
      <c r="M575" s="133" t="s">
        <v>1</v>
      </c>
      <c r="N575" s="134" t="s">
        <v>32</v>
      </c>
      <c r="P575" s="135">
        <f>O575*H575</f>
        <v>0</v>
      </c>
      <c r="Q575" s="135">
        <v>0</v>
      </c>
      <c r="R575" s="135">
        <f>Q575*H575</f>
        <v>0</v>
      </c>
      <c r="S575" s="135">
        <v>1.75E-3</v>
      </c>
      <c r="T575" s="136">
        <f>S575*H575</f>
        <v>7.2887499999999994E-2</v>
      </c>
      <c r="AR575" s="137" t="s">
        <v>508</v>
      </c>
      <c r="AT575" s="137" t="s">
        <v>121</v>
      </c>
      <c r="AU575" s="137" t="s">
        <v>74</v>
      </c>
      <c r="AY575" s="15" t="s">
        <v>118</v>
      </c>
      <c r="BE575" s="138">
        <f>IF(N575="základní",J575,0)</f>
        <v>0</v>
      </c>
      <c r="BF575" s="138">
        <f>IF(N575="snížená",J575,0)</f>
        <v>0</v>
      </c>
      <c r="BG575" s="138">
        <f>IF(N575="zákl. přenesená",J575,0)</f>
        <v>0</v>
      </c>
      <c r="BH575" s="138">
        <f>IF(N575="sníž. přenesená",J575,0)</f>
        <v>0</v>
      </c>
      <c r="BI575" s="138">
        <f>IF(N575="nulová",J575,0)</f>
        <v>0</v>
      </c>
      <c r="BJ575" s="15" t="s">
        <v>72</v>
      </c>
      <c r="BK575" s="138">
        <f>ROUND(I575*H575,2)</f>
        <v>0</v>
      </c>
      <c r="BL575" s="15" t="s">
        <v>508</v>
      </c>
      <c r="BM575" s="137" t="s">
        <v>889</v>
      </c>
    </row>
    <row r="576" spans="2:65" s="1" customFormat="1" ht="16.5" customHeight="1" x14ac:dyDescent="0.2">
      <c r="B576" s="30"/>
      <c r="C576" s="125" t="s">
        <v>890</v>
      </c>
      <c r="D576" s="125" t="s">
        <v>121</v>
      </c>
      <c r="E576" s="126" t="s">
        <v>891</v>
      </c>
      <c r="F576" s="127" t="s">
        <v>892</v>
      </c>
      <c r="G576" s="128" t="s">
        <v>124</v>
      </c>
      <c r="H576" s="129">
        <v>2</v>
      </c>
      <c r="I576" s="130"/>
      <c r="J576" s="131">
        <f>ROUND(I576*H576,2)</f>
        <v>0</v>
      </c>
      <c r="K576" s="132"/>
      <c r="L576" s="30"/>
      <c r="M576" s="133" t="s">
        <v>1</v>
      </c>
      <c r="N576" s="134" t="s">
        <v>32</v>
      </c>
      <c r="P576" s="135">
        <f>O576*H576</f>
        <v>0</v>
      </c>
      <c r="Q576" s="135">
        <v>0</v>
      </c>
      <c r="R576" s="135">
        <f>Q576*H576</f>
        <v>0</v>
      </c>
      <c r="S576" s="135">
        <v>0</v>
      </c>
      <c r="T576" s="136">
        <f>S576*H576</f>
        <v>0</v>
      </c>
      <c r="AR576" s="137" t="s">
        <v>508</v>
      </c>
      <c r="AT576" s="137" t="s">
        <v>121</v>
      </c>
      <c r="AU576" s="137" t="s">
        <v>74</v>
      </c>
      <c r="AY576" s="15" t="s">
        <v>118</v>
      </c>
      <c r="BE576" s="138">
        <f>IF(N576="základní",J576,0)</f>
        <v>0</v>
      </c>
      <c r="BF576" s="138">
        <f>IF(N576="snížená",J576,0)</f>
        <v>0</v>
      </c>
      <c r="BG576" s="138">
        <f>IF(N576="zákl. přenesená",J576,0)</f>
        <v>0</v>
      </c>
      <c r="BH576" s="138">
        <f>IF(N576="sníž. přenesená",J576,0)</f>
        <v>0</v>
      </c>
      <c r="BI576" s="138">
        <f>IF(N576="nulová",J576,0)</f>
        <v>0</v>
      </c>
      <c r="BJ576" s="15" t="s">
        <v>72</v>
      </c>
      <c r="BK576" s="138">
        <f>ROUND(I576*H576,2)</f>
        <v>0</v>
      </c>
      <c r="BL576" s="15" t="s">
        <v>508</v>
      </c>
      <c r="BM576" s="137" t="s">
        <v>893</v>
      </c>
    </row>
    <row r="577" spans="2:65" s="1" customFormat="1" ht="24.2" customHeight="1" x14ac:dyDescent="0.2">
      <c r="B577" s="30"/>
      <c r="C577" s="125" t="s">
        <v>894</v>
      </c>
      <c r="D577" s="125" t="s">
        <v>121</v>
      </c>
      <c r="E577" s="126" t="s">
        <v>895</v>
      </c>
      <c r="F577" s="127" t="s">
        <v>896</v>
      </c>
      <c r="G577" s="128" t="s">
        <v>246</v>
      </c>
      <c r="H577" s="129">
        <v>41.65</v>
      </c>
      <c r="I577" s="130"/>
      <c r="J577" s="131">
        <f>ROUND(I577*H577,2)</f>
        <v>0</v>
      </c>
      <c r="K577" s="132"/>
      <c r="L577" s="30"/>
      <c r="M577" s="133" t="s">
        <v>1</v>
      </c>
      <c r="N577" s="134" t="s">
        <v>32</v>
      </c>
      <c r="P577" s="135">
        <f>O577*H577</f>
        <v>0</v>
      </c>
      <c r="Q577" s="135">
        <v>0</v>
      </c>
      <c r="R577" s="135">
        <f>Q577*H577</f>
        <v>0</v>
      </c>
      <c r="S577" s="135">
        <v>2.5999999999999999E-3</v>
      </c>
      <c r="T577" s="136">
        <f>S577*H577</f>
        <v>0.10829</v>
      </c>
      <c r="AR577" s="137" t="s">
        <v>508</v>
      </c>
      <c r="AT577" s="137" t="s">
        <v>121</v>
      </c>
      <c r="AU577" s="137" t="s">
        <v>74</v>
      </c>
      <c r="AY577" s="15" t="s">
        <v>118</v>
      </c>
      <c r="BE577" s="138">
        <f>IF(N577="základní",J577,0)</f>
        <v>0</v>
      </c>
      <c r="BF577" s="138">
        <f>IF(N577="snížená",J577,0)</f>
        <v>0</v>
      </c>
      <c r="BG577" s="138">
        <f>IF(N577="zákl. přenesená",J577,0)</f>
        <v>0</v>
      </c>
      <c r="BH577" s="138">
        <f>IF(N577="sníž. přenesená",J577,0)</f>
        <v>0</v>
      </c>
      <c r="BI577" s="138">
        <f>IF(N577="nulová",J577,0)</f>
        <v>0</v>
      </c>
      <c r="BJ577" s="15" t="s">
        <v>72</v>
      </c>
      <c r="BK577" s="138">
        <f>ROUND(I577*H577,2)</f>
        <v>0</v>
      </c>
      <c r="BL577" s="15" t="s">
        <v>508</v>
      </c>
      <c r="BM577" s="137" t="s">
        <v>897</v>
      </c>
    </row>
    <row r="578" spans="2:65" s="1" customFormat="1" ht="16.5" customHeight="1" x14ac:dyDescent="0.2">
      <c r="B578" s="30"/>
      <c r="C578" s="125" t="s">
        <v>898</v>
      </c>
      <c r="D578" s="125" t="s">
        <v>121</v>
      </c>
      <c r="E578" s="126" t="s">
        <v>899</v>
      </c>
      <c r="F578" s="127" t="s">
        <v>900</v>
      </c>
      <c r="G578" s="128" t="s">
        <v>246</v>
      </c>
      <c r="H578" s="129">
        <v>10.8</v>
      </c>
      <c r="I578" s="130"/>
      <c r="J578" s="131">
        <f>ROUND(I578*H578,2)</f>
        <v>0</v>
      </c>
      <c r="K578" s="132"/>
      <c r="L578" s="30"/>
      <c r="M578" s="133" t="s">
        <v>1</v>
      </c>
      <c r="N578" s="134" t="s">
        <v>32</v>
      </c>
      <c r="P578" s="135">
        <f>O578*H578</f>
        <v>0</v>
      </c>
      <c r="Q578" s="135">
        <v>0</v>
      </c>
      <c r="R578" s="135">
        <f>Q578*H578</f>
        <v>0</v>
      </c>
      <c r="S578" s="135">
        <v>3.9399999999999999E-3</v>
      </c>
      <c r="T578" s="136">
        <f>S578*H578</f>
        <v>4.2552E-2</v>
      </c>
      <c r="AR578" s="137" t="s">
        <v>508</v>
      </c>
      <c r="AT578" s="137" t="s">
        <v>121</v>
      </c>
      <c r="AU578" s="137" t="s">
        <v>74</v>
      </c>
      <c r="AY578" s="15" t="s">
        <v>118</v>
      </c>
      <c r="BE578" s="138">
        <f>IF(N578="základní",J578,0)</f>
        <v>0</v>
      </c>
      <c r="BF578" s="138">
        <f>IF(N578="snížená",J578,0)</f>
        <v>0</v>
      </c>
      <c r="BG578" s="138">
        <f>IF(N578="zákl. přenesená",J578,0)</f>
        <v>0</v>
      </c>
      <c r="BH578" s="138">
        <f>IF(N578="sníž. přenesená",J578,0)</f>
        <v>0</v>
      </c>
      <c r="BI578" s="138">
        <f>IF(N578="nulová",J578,0)</f>
        <v>0</v>
      </c>
      <c r="BJ578" s="15" t="s">
        <v>72</v>
      </c>
      <c r="BK578" s="138">
        <f>ROUND(I578*H578,2)</f>
        <v>0</v>
      </c>
      <c r="BL578" s="15" t="s">
        <v>508</v>
      </c>
      <c r="BM578" s="137" t="s">
        <v>901</v>
      </c>
    </row>
    <row r="579" spans="2:65" s="12" customFormat="1" x14ac:dyDescent="0.2">
      <c r="B579" s="139"/>
      <c r="D579" s="140" t="s">
        <v>132</v>
      </c>
      <c r="E579" s="141" t="s">
        <v>1</v>
      </c>
      <c r="F579" s="142" t="s">
        <v>902</v>
      </c>
      <c r="H579" s="143">
        <v>10.8</v>
      </c>
      <c r="I579" s="144"/>
      <c r="L579" s="139"/>
      <c r="M579" s="145"/>
      <c r="T579" s="146"/>
      <c r="AT579" s="141" t="s">
        <v>132</v>
      </c>
      <c r="AU579" s="141" t="s">
        <v>74</v>
      </c>
      <c r="AV579" s="12" t="s">
        <v>74</v>
      </c>
      <c r="AW579" s="12" t="s">
        <v>134</v>
      </c>
      <c r="AX579" s="12" t="s">
        <v>72</v>
      </c>
      <c r="AY579" s="141" t="s">
        <v>118</v>
      </c>
    </row>
    <row r="580" spans="2:65" s="1" customFormat="1" ht="33" customHeight="1" x14ac:dyDescent="0.2">
      <c r="B580" s="30"/>
      <c r="C580" s="125" t="s">
        <v>903</v>
      </c>
      <c r="D580" s="125" t="s">
        <v>121</v>
      </c>
      <c r="E580" s="126" t="s">
        <v>904</v>
      </c>
      <c r="F580" s="127" t="s">
        <v>905</v>
      </c>
      <c r="G580" s="128" t="s">
        <v>246</v>
      </c>
      <c r="H580" s="129">
        <v>20.87</v>
      </c>
      <c r="I580" s="130"/>
      <c r="J580" s="131">
        <f>ROUND(I580*H580,2)</f>
        <v>0</v>
      </c>
      <c r="K580" s="132"/>
      <c r="L580" s="30"/>
      <c r="M580" s="133" t="s">
        <v>1</v>
      </c>
      <c r="N580" s="134" t="s">
        <v>32</v>
      </c>
      <c r="P580" s="135">
        <f>O580*H580</f>
        <v>0</v>
      </c>
      <c r="Q580" s="135">
        <v>7.8626599999999998E-4</v>
      </c>
      <c r="R580" s="135">
        <f>Q580*H580</f>
        <v>1.6409371419999999E-2</v>
      </c>
      <c r="S580" s="135">
        <v>0</v>
      </c>
      <c r="T580" s="136">
        <f>S580*H580</f>
        <v>0</v>
      </c>
      <c r="AR580" s="137" t="s">
        <v>508</v>
      </c>
      <c r="AT580" s="137" t="s">
        <v>121</v>
      </c>
      <c r="AU580" s="137" t="s">
        <v>74</v>
      </c>
      <c r="AY580" s="15" t="s">
        <v>118</v>
      </c>
      <c r="BE580" s="138">
        <f>IF(N580="základní",J580,0)</f>
        <v>0</v>
      </c>
      <c r="BF580" s="138">
        <f>IF(N580="snížená",J580,0)</f>
        <v>0</v>
      </c>
      <c r="BG580" s="138">
        <f>IF(N580="zákl. přenesená",J580,0)</f>
        <v>0</v>
      </c>
      <c r="BH580" s="138">
        <f>IF(N580="sníž. přenesená",J580,0)</f>
        <v>0</v>
      </c>
      <c r="BI580" s="138">
        <f>IF(N580="nulová",J580,0)</f>
        <v>0</v>
      </c>
      <c r="BJ580" s="15" t="s">
        <v>72</v>
      </c>
      <c r="BK580" s="138">
        <f>ROUND(I580*H580,2)</f>
        <v>0</v>
      </c>
      <c r="BL580" s="15" t="s">
        <v>508</v>
      </c>
      <c r="BM580" s="137" t="s">
        <v>906</v>
      </c>
    </row>
    <row r="581" spans="2:65" s="12" customFormat="1" x14ac:dyDescent="0.2">
      <c r="B581" s="139"/>
      <c r="D581" s="140" t="s">
        <v>132</v>
      </c>
      <c r="E581" s="141" t="s">
        <v>1</v>
      </c>
      <c r="F581" s="142" t="s">
        <v>907</v>
      </c>
      <c r="H581" s="143">
        <v>2.9</v>
      </c>
      <c r="I581" s="144"/>
      <c r="L581" s="139"/>
      <c r="M581" s="145"/>
      <c r="T581" s="146"/>
      <c r="AT581" s="141" t="s">
        <v>132</v>
      </c>
      <c r="AU581" s="141" t="s">
        <v>74</v>
      </c>
      <c r="AV581" s="12" t="s">
        <v>74</v>
      </c>
      <c r="AW581" s="12" t="s">
        <v>134</v>
      </c>
      <c r="AX581" s="12" t="s">
        <v>67</v>
      </c>
      <c r="AY581" s="141" t="s">
        <v>118</v>
      </c>
    </row>
    <row r="582" spans="2:65" s="12" customFormat="1" x14ac:dyDescent="0.2">
      <c r="B582" s="139"/>
      <c r="D582" s="140" t="s">
        <v>132</v>
      </c>
      <c r="E582" s="141" t="s">
        <v>1</v>
      </c>
      <c r="F582" s="142" t="s">
        <v>908</v>
      </c>
      <c r="H582" s="143">
        <v>17.97</v>
      </c>
      <c r="I582" s="144"/>
      <c r="L582" s="139"/>
      <c r="M582" s="145"/>
      <c r="T582" s="146"/>
      <c r="AT582" s="141" t="s">
        <v>132</v>
      </c>
      <c r="AU582" s="141" t="s">
        <v>74</v>
      </c>
      <c r="AV582" s="12" t="s">
        <v>74</v>
      </c>
      <c r="AW582" s="12" t="s">
        <v>134</v>
      </c>
      <c r="AX582" s="12" t="s">
        <v>67</v>
      </c>
      <c r="AY582" s="141" t="s">
        <v>118</v>
      </c>
    </row>
    <row r="583" spans="2:65" s="13" customFormat="1" x14ac:dyDescent="0.2">
      <c r="B583" s="147"/>
      <c r="D583" s="140" t="s">
        <v>132</v>
      </c>
      <c r="E583" s="148" t="s">
        <v>1</v>
      </c>
      <c r="F583" s="149" t="s">
        <v>149</v>
      </c>
      <c r="H583" s="150">
        <v>20.869999999999997</v>
      </c>
      <c r="I583" s="151"/>
      <c r="L583" s="147"/>
      <c r="M583" s="152"/>
      <c r="T583" s="153"/>
      <c r="AT583" s="148" t="s">
        <v>132</v>
      </c>
      <c r="AU583" s="148" t="s">
        <v>74</v>
      </c>
      <c r="AV583" s="13" t="s">
        <v>125</v>
      </c>
      <c r="AW583" s="13" t="s">
        <v>134</v>
      </c>
      <c r="AX583" s="13" t="s">
        <v>72</v>
      </c>
      <c r="AY583" s="148" t="s">
        <v>118</v>
      </c>
    </row>
    <row r="584" spans="2:65" s="1" customFormat="1" ht="44.25" customHeight="1" x14ac:dyDescent="0.2">
      <c r="B584" s="30"/>
      <c r="C584" s="125" t="s">
        <v>909</v>
      </c>
      <c r="D584" s="125" t="s">
        <v>121</v>
      </c>
      <c r="E584" s="126" t="s">
        <v>910</v>
      </c>
      <c r="F584" s="127" t="s">
        <v>911</v>
      </c>
      <c r="G584" s="128" t="s">
        <v>239</v>
      </c>
      <c r="H584" s="129">
        <v>2</v>
      </c>
      <c r="I584" s="130"/>
      <c r="J584" s="131">
        <f>ROUND(I584*H584,2)</f>
        <v>0</v>
      </c>
      <c r="K584" s="132"/>
      <c r="L584" s="30"/>
      <c r="M584" s="133" t="s">
        <v>1</v>
      </c>
      <c r="N584" s="134" t="s">
        <v>32</v>
      </c>
      <c r="P584" s="135">
        <f>O584*H584</f>
        <v>0</v>
      </c>
      <c r="Q584" s="135">
        <v>3.6200000000000002E-4</v>
      </c>
      <c r="R584" s="135">
        <f>Q584*H584</f>
        <v>7.2400000000000003E-4</v>
      </c>
      <c r="S584" s="135">
        <v>0</v>
      </c>
      <c r="T584" s="136">
        <f>S584*H584</f>
        <v>0</v>
      </c>
      <c r="AR584" s="137" t="s">
        <v>508</v>
      </c>
      <c r="AT584" s="137" t="s">
        <v>121</v>
      </c>
      <c r="AU584" s="137" t="s">
        <v>74</v>
      </c>
      <c r="AY584" s="15" t="s">
        <v>118</v>
      </c>
      <c r="BE584" s="138">
        <f>IF(N584="základní",J584,0)</f>
        <v>0</v>
      </c>
      <c r="BF584" s="138">
        <f>IF(N584="snížená",J584,0)</f>
        <v>0</v>
      </c>
      <c r="BG584" s="138">
        <f>IF(N584="zákl. přenesená",J584,0)</f>
        <v>0</v>
      </c>
      <c r="BH584" s="138">
        <f>IF(N584="sníž. přenesená",J584,0)</f>
        <v>0</v>
      </c>
      <c r="BI584" s="138">
        <f>IF(N584="nulová",J584,0)</f>
        <v>0</v>
      </c>
      <c r="BJ584" s="15" t="s">
        <v>72</v>
      </c>
      <c r="BK584" s="138">
        <f>ROUND(I584*H584,2)</f>
        <v>0</v>
      </c>
      <c r="BL584" s="15" t="s">
        <v>508</v>
      </c>
      <c r="BM584" s="137" t="s">
        <v>912</v>
      </c>
    </row>
    <row r="585" spans="2:65" s="1" customFormat="1" ht="37.9" customHeight="1" x14ac:dyDescent="0.2">
      <c r="B585" s="30"/>
      <c r="C585" s="125" t="s">
        <v>913</v>
      </c>
      <c r="D585" s="125" t="s">
        <v>121</v>
      </c>
      <c r="E585" s="126" t="s">
        <v>914</v>
      </c>
      <c r="F585" s="127" t="s">
        <v>915</v>
      </c>
      <c r="G585" s="128" t="s">
        <v>246</v>
      </c>
      <c r="H585" s="129">
        <v>10.8</v>
      </c>
      <c r="I585" s="130"/>
      <c r="J585" s="131">
        <f>ROUND(I585*H585,2)</f>
        <v>0</v>
      </c>
      <c r="K585" s="132"/>
      <c r="L585" s="30"/>
      <c r="M585" s="133" t="s">
        <v>1</v>
      </c>
      <c r="N585" s="134" t="s">
        <v>32</v>
      </c>
      <c r="P585" s="135">
        <f>O585*H585</f>
        <v>0</v>
      </c>
      <c r="Q585" s="135">
        <v>2.1045999999999999E-3</v>
      </c>
      <c r="R585" s="135">
        <f>Q585*H585</f>
        <v>2.2729679999999999E-2</v>
      </c>
      <c r="S585" s="135">
        <v>0</v>
      </c>
      <c r="T585" s="136">
        <f>S585*H585</f>
        <v>0</v>
      </c>
      <c r="AR585" s="137" t="s">
        <v>508</v>
      </c>
      <c r="AT585" s="137" t="s">
        <v>121</v>
      </c>
      <c r="AU585" s="137" t="s">
        <v>74</v>
      </c>
      <c r="AY585" s="15" t="s">
        <v>118</v>
      </c>
      <c r="BE585" s="138">
        <f>IF(N585="základní",J585,0)</f>
        <v>0</v>
      </c>
      <c r="BF585" s="138">
        <f>IF(N585="snížená",J585,0)</f>
        <v>0</v>
      </c>
      <c r="BG585" s="138">
        <f>IF(N585="zákl. přenesená",J585,0)</f>
        <v>0</v>
      </c>
      <c r="BH585" s="138">
        <f>IF(N585="sníž. přenesená",J585,0)</f>
        <v>0</v>
      </c>
      <c r="BI585" s="138">
        <f>IF(N585="nulová",J585,0)</f>
        <v>0</v>
      </c>
      <c r="BJ585" s="15" t="s">
        <v>72</v>
      </c>
      <c r="BK585" s="138">
        <f>ROUND(I585*H585,2)</f>
        <v>0</v>
      </c>
      <c r="BL585" s="15" t="s">
        <v>508</v>
      </c>
      <c r="BM585" s="137" t="s">
        <v>916</v>
      </c>
    </row>
    <row r="586" spans="2:65" s="12" customFormat="1" x14ac:dyDescent="0.2">
      <c r="B586" s="139"/>
      <c r="D586" s="140" t="s">
        <v>132</v>
      </c>
      <c r="E586" s="141" t="s">
        <v>1</v>
      </c>
      <c r="F586" s="142" t="s">
        <v>902</v>
      </c>
      <c r="H586" s="143">
        <v>10.8</v>
      </c>
      <c r="I586" s="144"/>
      <c r="L586" s="139"/>
      <c r="M586" s="145"/>
      <c r="T586" s="146"/>
      <c r="AT586" s="141" t="s">
        <v>132</v>
      </c>
      <c r="AU586" s="141" t="s">
        <v>74</v>
      </c>
      <c r="AV586" s="12" t="s">
        <v>74</v>
      </c>
      <c r="AW586" s="12" t="s">
        <v>134</v>
      </c>
      <c r="AX586" s="12" t="s">
        <v>72</v>
      </c>
      <c r="AY586" s="141" t="s">
        <v>118</v>
      </c>
    </row>
    <row r="587" spans="2:65" s="1" customFormat="1" ht="44.25" customHeight="1" x14ac:dyDescent="0.2">
      <c r="B587" s="30"/>
      <c r="C587" s="125" t="s">
        <v>917</v>
      </c>
      <c r="D587" s="125" t="s">
        <v>121</v>
      </c>
      <c r="E587" s="126" t="s">
        <v>918</v>
      </c>
      <c r="F587" s="127" t="s">
        <v>919</v>
      </c>
      <c r="G587" s="128" t="s">
        <v>707</v>
      </c>
      <c r="H587" s="165"/>
      <c r="I587" s="130"/>
      <c r="J587" s="131">
        <f>ROUND(I587*H587,2)</f>
        <v>0</v>
      </c>
      <c r="K587" s="132"/>
      <c r="L587" s="30"/>
      <c r="M587" s="133" t="s">
        <v>1</v>
      </c>
      <c r="N587" s="134" t="s">
        <v>32</v>
      </c>
      <c r="P587" s="135">
        <f>O587*H587</f>
        <v>0</v>
      </c>
      <c r="Q587" s="135">
        <v>0</v>
      </c>
      <c r="R587" s="135">
        <f>Q587*H587</f>
        <v>0</v>
      </c>
      <c r="S587" s="135">
        <v>0</v>
      </c>
      <c r="T587" s="136">
        <f>S587*H587</f>
        <v>0</v>
      </c>
      <c r="AR587" s="137" t="s">
        <v>508</v>
      </c>
      <c r="AT587" s="137" t="s">
        <v>121</v>
      </c>
      <c r="AU587" s="137" t="s">
        <v>74</v>
      </c>
      <c r="AY587" s="15" t="s">
        <v>118</v>
      </c>
      <c r="BE587" s="138">
        <f>IF(N587="základní",J587,0)</f>
        <v>0</v>
      </c>
      <c r="BF587" s="138">
        <f>IF(N587="snížená",J587,0)</f>
        <v>0</v>
      </c>
      <c r="BG587" s="138">
        <f>IF(N587="zákl. přenesená",J587,0)</f>
        <v>0</v>
      </c>
      <c r="BH587" s="138">
        <f>IF(N587="sníž. přenesená",J587,0)</f>
        <v>0</v>
      </c>
      <c r="BI587" s="138">
        <f>IF(N587="nulová",J587,0)</f>
        <v>0</v>
      </c>
      <c r="BJ587" s="15" t="s">
        <v>72</v>
      </c>
      <c r="BK587" s="138">
        <f>ROUND(I587*H587,2)</f>
        <v>0</v>
      </c>
      <c r="BL587" s="15" t="s">
        <v>508</v>
      </c>
      <c r="BM587" s="137" t="s">
        <v>920</v>
      </c>
    </row>
    <row r="588" spans="2:65" s="11" customFormat="1" ht="22.9" customHeight="1" x14ac:dyDescent="0.2">
      <c r="B588" s="113"/>
      <c r="D588" s="114" t="s">
        <v>66</v>
      </c>
      <c r="E588" s="123" t="s">
        <v>921</v>
      </c>
      <c r="F588" s="123" t="s">
        <v>922</v>
      </c>
      <c r="I588" s="116"/>
      <c r="J588" s="124">
        <f>BK588</f>
        <v>0</v>
      </c>
      <c r="L588" s="113"/>
      <c r="M588" s="118"/>
      <c r="P588" s="119">
        <f>SUM(P589:P614)</f>
        <v>0</v>
      </c>
      <c r="R588" s="119">
        <f>SUM(R589:R614)</f>
        <v>0</v>
      </c>
      <c r="T588" s="120">
        <f>SUM(T589:T614)</f>
        <v>1.5318000000000001</v>
      </c>
      <c r="AR588" s="114" t="s">
        <v>74</v>
      </c>
      <c r="AT588" s="121" t="s">
        <v>66</v>
      </c>
      <c r="AU588" s="121" t="s">
        <v>72</v>
      </c>
      <c r="AY588" s="114" t="s">
        <v>118</v>
      </c>
      <c r="BK588" s="122">
        <f>SUM(BK589:BK614)</f>
        <v>0</v>
      </c>
    </row>
    <row r="589" spans="2:65" s="1" customFormat="1" ht="24.2" customHeight="1" x14ac:dyDescent="0.2">
      <c r="B589" s="30"/>
      <c r="C589" s="125" t="s">
        <v>923</v>
      </c>
      <c r="D589" s="125" t="s">
        <v>121</v>
      </c>
      <c r="E589" s="126" t="s">
        <v>924</v>
      </c>
      <c r="F589" s="127" t="s">
        <v>925</v>
      </c>
      <c r="G589" s="128" t="s">
        <v>124</v>
      </c>
      <c r="H589" s="129">
        <v>1</v>
      </c>
      <c r="I589" s="130"/>
      <c r="J589" s="131">
        <f>ROUND(I589*H589,2)</f>
        <v>0</v>
      </c>
      <c r="K589" s="132"/>
      <c r="L589" s="30"/>
      <c r="M589" s="133" t="s">
        <v>1</v>
      </c>
      <c r="N589" s="134" t="s">
        <v>32</v>
      </c>
      <c r="P589" s="135">
        <f>O589*H589</f>
        <v>0</v>
      </c>
      <c r="Q589" s="135">
        <v>0</v>
      </c>
      <c r="R589" s="135">
        <f>Q589*H589</f>
        <v>0</v>
      </c>
      <c r="S589" s="135">
        <v>0</v>
      </c>
      <c r="T589" s="136">
        <f>S589*H589</f>
        <v>0</v>
      </c>
      <c r="AR589" s="137" t="s">
        <v>508</v>
      </c>
      <c r="AT589" s="137" t="s">
        <v>121</v>
      </c>
      <c r="AU589" s="137" t="s">
        <v>74</v>
      </c>
      <c r="AY589" s="15" t="s">
        <v>118</v>
      </c>
      <c r="BE589" s="138">
        <f>IF(N589="základní",J589,0)</f>
        <v>0</v>
      </c>
      <c r="BF589" s="138">
        <f>IF(N589="snížená",J589,0)</f>
        <v>0</v>
      </c>
      <c r="BG589" s="138">
        <f>IF(N589="zákl. přenesená",J589,0)</f>
        <v>0</v>
      </c>
      <c r="BH589" s="138">
        <f>IF(N589="sníž. přenesená",J589,0)</f>
        <v>0</v>
      </c>
      <c r="BI589" s="138">
        <f>IF(N589="nulová",J589,0)</f>
        <v>0</v>
      </c>
      <c r="BJ589" s="15" t="s">
        <v>72</v>
      </c>
      <c r="BK589" s="138">
        <f>ROUND(I589*H589,2)</f>
        <v>0</v>
      </c>
      <c r="BL589" s="15" t="s">
        <v>508</v>
      </c>
      <c r="BM589" s="137" t="s">
        <v>926</v>
      </c>
    </row>
    <row r="590" spans="2:65" s="1" customFormat="1" ht="24.2" customHeight="1" x14ac:dyDescent="0.2">
      <c r="B590" s="30"/>
      <c r="C590" s="125" t="s">
        <v>927</v>
      </c>
      <c r="D590" s="125" t="s">
        <v>121</v>
      </c>
      <c r="E590" s="126" t="s">
        <v>928</v>
      </c>
      <c r="F590" s="127" t="s">
        <v>929</v>
      </c>
      <c r="G590" s="128" t="s">
        <v>124</v>
      </c>
      <c r="H590" s="129">
        <v>40</v>
      </c>
      <c r="I590" s="130"/>
      <c r="J590" s="131">
        <f>ROUND(I590*H590,2)</f>
        <v>0</v>
      </c>
      <c r="K590" s="132"/>
      <c r="L590" s="30"/>
      <c r="M590" s="133" t="s">
        <v>1</v>
      </c>
      <c r="N590" s="134" t="s">
        <v>32</v>
      </c>
      <c r="P590" s="135">
        <f>O590*H590</f>
        <v>0</v>
      </c>
      <c r="Q590" s="135">
        <v>0</v>
      </c>
      <c r="R590" s="135">
        <f>Q590*H590</f>
        <v>0</v>
      </c>
      <c r="S590" s="135">
        <v>0</v>
      </c>
      <c r="T590" s="136">
        <f>S590*H590</f>
        <v>0</v>
      </c>
      <c r="AR590" s="137" t="s">
        <v>508</v>
      </c>
      <c r="AT590" s="137" t="s">
        <v>121</v>
      </c>
      <c r="AU590" s="137" t="s">
        <v>74</v>
      </c>
      <c r="AY590" s="15" t="s">
        <v>118</v>
      </c>
      <c r="BE590" s="138">
        <f>IF(N590="základní",J590,0)</f>
        <v>0</v>
      </c>
      <c r="BF590" s="138">
        <f>IF(N590="snížená",J590,0)</f>
        <v>0</v>
      </c>
      <c r="BG590" s="138">
        <f>IF(N590="zákl. přenesená",J590,0)</f>
        <v>0</v>
      </c>
      <c r="BH590" s="138">
        <f>IF(N590="sníž. přenesená",J590,0)</f>
        <v>0</v>
      </c>
      <c r="BI590" s="138">
        <f>IF(N590="nulová",J590,0)</f>
        <v>0</v>
      </c>
      <c r="BJ590" s="15" t="s">
        <v>72</v>
      </c>
      <c r="BK590" s="138">
        <f>ROUND(I590*H590,2)</f>
        <v>0</v>
      </c>
      <c r="BL590" s="15" t="s">
        <v>508</v>
      </c>
      <c r="BM590" s="137" t="s">
        <v>930</v>
      </c>
    </row>
    <row r="591" spans="2:65" s="12" customFormat="1" x14ac:dyDescent="0.2">
      <c r="B591" s="139"/>
      <c r="D591" s="140" t="s">
        <v>132</v>
      </c>
      <c r="E591" s="141" t="s">
        <v>1</v>
      </c>
      <c r="F591" s="142" t="s">
        <v>931</v>
      </c>
      <c r="H591" s="143">
        <v>40</v>
      </c>
      <c r="I591" s="144"/>
      <c r="L591" s="139"/>
      <c r="M591" s="145"/>
      <c r="T591" s="146"/>
      <c r="AT591" s="141" t="s">
        <v>132</v>
      </c>
      <c r="AU591" s="141" t="s">
        <v>74</v>
      </c>
      <c r="AV591" s="12" t="s">
        <v>74</v>
      </c>
      <c r="AW591" s="12" t="s">
        <v>134</v>
      </c>
      <c r="AX591" s="12" t="s">
        <v>72</v>
      </c>
      <c r="AY591" s="141" t="s">
        <v>118</v>
      </c>
    </row>
    <row r="592" spans="2:65" s="1" customFormat="1" ht="16.5" customHeight="1" x14ac:dyDescent="0.2">
      <c r="B592" s="30"/>
      <c r="C592" s="125" t="s">
        <v>932</v>
      </c>
      <c r="D592" s="125" t="s">
        <v>121</v>
      </c>
      <c r="E592" s="126" t="s">
        <v>933</v>
      </c>
      <c r="F592" s="127" t="s">
        <v>934</v>
      </c>
      <c r="G592" s="128" t="s">
        <v>204</v>
      </c>
      <c r="H592" s="129">
        <v>35.75</v>
      </c>
      <c r="I592" s="130"/>
      <c r="J592" s="131">
        <f>ROUND(I592*H592,2)</f>
        <v>0</v>
      </c>
      <c r="K592" s="132"/>
      <c r="L592" s="30"/>
      <c r="M592" s="133" t="s">
        <v>1</v>
      </c>
      <c r="N592" s="134" t="s">
        <v>32</v>
      </c>
      <c r="P592" s="135">
        <f>O592*H592</f>
        <v>0</v>
      </c>
      <c r="Q592" s="135">
        <v>0</v>
      </c>
      <c r="R592" s="135">
        <f>Q592*H592</f>
        <v>0</v>
      </c>
      <c r="S592" s="135">
        <v>0</v>
      </c>
      <c r="T592" s="136">
        <f>S592*H592</f>
        <v>0</v>
      </c>
      <c r="AR592" s="137" t="s">
        <v>508</v>
      </c>
      <c r="AT592" s="137" t="s">
        <v>121</v>
      </c>
      <c r="AU592" s="137" t="s">
        <v>74</v>
      </c>
      <c r="AY592" s="15" t="s">
        <v>118</v>
      </c>
      <c r="BE592" s="138">
        <f>IF(N592="základní",J592,0)</f>
        <v>0</v>
      </c>
      <c r="BF592" s="138">
        <f>IF(N592="snížená",J592,0)</f>
        <v>0</v>
      </c>
      <c r="BG592" s="138">
        <f>IF(N592="zákl. přenesená",J592,0)</f>
        <v>0</v>
      </c>
      <c r="BH592" s="138">
        <f>IF(N592="sníž. přenesená",J592,0)</f>
        <v>0</v>
      </c>
      <c r="BI592" s="138">
        <f>IF(N592="nulová",J592,0)</f>
        <v>0</v>
      </c>
      <c r="BJ592" s="15" t="s">
        <v>72</v>
      </c>
      <c r="BK592" s="138">
        <f>ROUND(I592*H592,2)</f>
        <v>0</v>
      </c>
      <c r="BL592" s="15" t="s">
        <v>508</v>
      </c>
      <c r="BM592" s="137" t="s">
        <v>935</v>
      </c>
    </row>
    <row r="593" spans="2:65" s="12" customFormat="1" x14ac:dyDescent="0.2">
      <c r="B593" s="139"/>
      <c r="D593" s="140" t="s">
        <v>132</v>
      </c>
      <c r="E593" s="141" t="s">
        <v>1</v>
      </c>
      <c r="F593" s="142" t="s">
        <v>936</v>
      </c>
      <c r="H593" s="143">
        <v>1.8</v>
      </c>
      <c r="I593" s="144"/>
      <c r="L593" s="139"/>
      <c r="M593" s="145"/>
      <c r="T593" s="146"/>
      <c r="AT593" s="141" t="s">
        <v>132</v>
      </c>
      <c r="AU593" s="141" t="s">
        <v>74</v>
      </c>
      <c r="AV593" s="12" t="s">
        <v>74</v>
      </c>
      <c r="AW593" s="12" t="s">
        <v>134</v>
      </c>
      <c r="AX593" s="12" t="s">
        <v>67</v>
      </c>
      <c r="AY593" s="141" t="s">
        <v>118</v>
      </c>
    </row>
    <row r="594" spans="2:65" s="12" customFormat="1" x14ac:dyDescent="0.2">
      <c r="B594" s="139"/>
      <c r="D594" s="140" t="s">
        <v>132</v>
      </c>
      <c r="E594" s="141" t="s">
        <v>1</v>
      </c>
      <c r="F594" s="142" t="s">
        <v>937</v>
      </c>
      <c r="H594" s="143">
        <v>2.4500000000000002</v>
      </c>
      <c r="I594" s="144"/>
      <c r="L594" s="139"/>
      <c r="M594" s="145"/>
      <c r="T594" s="146"/>
      <c r="AT594" s="141" t="s">
        <v>132</v>
      </c>
      <c r="AU594" s="141" t="s">
        <v>74</v>
      </c>
      <c r="AV594" s="12" t="s">
        <v>74</v>
      </c>
      <c r="AW594" s="12" t="s">
        <v>134</v>
      </c>
      <c r="AX594" s="12" t="s">
        <v>67</v>
      </c>
      <c r="AY594" s="141" t="s">
        <v>118</v>
      </c>
    </row>
    <row r="595" spans="2:65" s="12" customFormat="1" x14ac:dyDescent="0.2">
      <c r="B595" s="139"/>
      <c r="D595" s="140" t="s">
        <v>132</v>
      </c>
      <c r="E595" s="141" t="s">
        <v>1</v>
      </c>
      <c r="F595" s="142" t="s">
        <v>938</v>
      </c>
      <c r="H595" s="143">
        <v>31.5</v>
      </c>
      <c r="I595" s="144"/>
      <c r="L595" s="139"/>
      <c r="M595" s="145"/>
      <c r="T595" s="146"/>
      <c r="AT595" s="141" t="s">
        <v>132</v>
      </c>
      <c r="AU595" s="141" t="s">
        <v>74</v>
      </c>
      <c r="AV595" s="12" t="s">
        <v>74</v>
      </c>
      <c r="AW595" s="12" t="s">
        <v>134</v>
      </c>
      <c r="AX595" s="12" t="s">
        <v>67</v>
      </c>
      <c r="AY595" s="141" t="s">
        <v>118</v>
      </c>
    </row>
    <row r="596" spans="2:65" s="13" customFormat="1" x14ac:dyDescent="0.2">
      <c r="B596" s="147"/>
      <c r="D596" s="140" t="s">
        <v>132</v>
      </c>
      <c r="E596" s="148" t="s">
        <v>1</v>
      </c>
      <c r="F596" s="149" t="s">
        <v>149</v>
      </c>
      <c r="H596" s="150">
        <v>35.75</v>
      </c>
      <c r="I596" s="151"/>
      <c r="L596" s="147"/>
      <c r="M596" s="152"/>
      <c r="T596" s="153"/>
      <c r="AT596" s="148" t="s">
        <v>132</v>
      </c>
      <c r="AU596" s="148" t="s">
        <v>74</v>
      </c>
      <c r="AV596" s="13" t="s">
        <v>125</v>
      </c>
      <c r="AW596" s="13" t="s">
        <v>134</v>
      </c>
      <c r="AX596" s="13" t="s">
        <v>72</v>
      </c>
      <c r="AY596" s="148" t="s">
        <v>118</v>
      </c>
    </row>
    <row r="597" spans="2:65" s="1" customFormat="1" ht="21.75" customHeight="1" x14ac:dyDescent="0.2">
      <c r="B597" s="30"/>
      <c r="C597" s="125" t="s">
        <v>939</v>
      </c>
      <c r="D597" s="125" t="s">
        <v>121</v>
      </c>
      <c r="E597" s="126" t="s">
        <v>940</v>
      </c>
      <c r="F597" s="127" t="s">
        <v>941</v>
      </c>
      <c r="G597" s="128" t="s">
        <v>124</v>
      </c>
      <c r="H597" s="129">
        <v>1</v>
      </c>
      <c r="I597" s="130"/>
      <c r="J597" s="131">
        <f>ROUND(I597*H597,2)</f>
        <v>0</v>
      </c>
      <c r="K597" s="132"/>
      <c r="L597" s="30"/>
      <c r="M597" s="133" t="s">
        <v>1</v>
      </c>
      <c r="N597" s="134" t="s">
        <v>32</v>
      </c>
      <c r="P597" s="135">
        <f>O597*H597</f>
        <v>0</v>
      </c>
      <c r="Q597" s="135">
        <v>0</v>
      </c>
      <c r="R597" s="135">
        <f>Q597*H597</f>
        <v>0</v>
      </c>
      <c r="S597" s="135">
        <v>0</v>
      </c>
      <c r="T597" s="136">
        <f>S597*H597</f>
        <v>0</v>
      </c>
      <c r="AR597" s="137" t="s">
        <v>508</v>
      </c>
      <c r="AT597" s="137" t="s">
        <v>121</v>
      </c>
      <c r="AU597" s="137" t="s">
        <v>74</v>
      </c>
      <c r="AY597" s="15" t="s">
        <v>118</v>
      </c>
      <c r="BE597" s="138">
        <f>IF(N597="základní",J597,0)</f>
        <v>0</v>
      </c>
      <c r="BF597" s="138">
        <f>IF(N597="snížená",J597,0)</f>
        <v>0</v>
      </c>
      <c r="BG597" s="138">
        <f>IF(N597="zákl. přenesená",J597,0)</f>
        <v>0</v>
      </c>
      <c r="BH597" s="138">
        <f>IF(N597="sníž. přenesená",J597,0)</f>
        <v>0</v>
      </c>
      <c r="BI597" s="138">
        <f>IF(N597="nulová",J597,0)</f>
        <v>0</v>
      </c>
      <c r="BJ597" s="15" t="s">
        <v>72</v>
      </c>
      <c r="BK597" s="138">
        <f>ROUND(I597*H597,2)</f>
        <v>0</v>
      </c>
      <c r="BL597" s="15" t="s">
        <v>508</v>
      </c>
      <c r="BM597" s="137" t="s">
        <v>942</v>
      </c>
    </row>
    <row r="598" spans="2:65" s="1" customFormat="1" ht="24.2" customHeight="1" x14ac:dyDescent="0.2">
      <c r="B598" s="30"/>
      <c r="C598" s="125" t="s">
        <v>943</v>
      </c>
      <c r="D598" s="125" t="s">
        <v>121</v>
      </c>
      <c r="E598" s="126" t="s">
        <v>944</v>
      </c>
      <c r="F598" s="127" t="s">
        <v>945</v>
      </c>
      <c r="G598" s="128" t="s">
        <v>124</v>
      </c>
      <c r="H598" s="129">
        <v>1</v>
      </c>
      <c r="I598" s="130"/>
      <c r="J598" s="131">
        <f>ROUND(I598*H598,2)</f>
        <v>0</v>
      </c>
      <c r="K598" s="132"/>
      <c r="L598" s="30"/>
      <c r="M598" s="133" t="s">
        <v>1</v>
      </c>
      <c r="N598" s="134" t="s">
        <v>32</v>
      </c>
      <c r="P598" s="135">
        <f>O598*H598</f>
        <v>0</v>
      </c>
      <c r="Q598" s="135">
        <v>0</v>
      </c>
      <c r="R598" s="135">
        <f>Q598*H598</f>
        <v>0</v>
      </c>
      <c r="S598" s="135">
        <v>0</v>
      </c>
      <c r="T598" s="136">
        <f>S598*H598</f>
        <v>0</v>
      </c>
      <c r="AR598" s="137" t="s">
        <v>508</v>
      </c>
      <c r="AT598" s="137" t="s">
        <v>121</v>
      </c>
      <c r="AU598" s="137" t="s">
        <v>74</v>
      </c>
      <c r="AY598" s="15" t="s">
        <v>118</v>
      </c>
      <c r="BE598" s="138">
        <f>IF(N598="základní",J598,0)</f>
        <v>0</v>
      </c>
      <c r="BF598" s="138">
        <f>IF(N598="snížená",J598,0)</f>
        <v>0</v>
      </c>
      <c r="BG598" s="138">
        <f>IF(N598="zákl. přenesená",J598,0)</f>
        <v>0</v>
      </c>
      <c r="BH598" s="138">
        <f>IF(N598="sníž. přenesená",J598,0)</f>
        <v>0</v>
      </c>
      <c r="BI598" s="138">
        <f>IF(N598="nulová",J598,0)</f>
        <v>0</v>
      </c>
      <c r="BJ598" s="15" t="s">
        <v>72</v>
      </c>
      <c r="BK598" s="138">
        <f>ROUND(I598*H598,2)</f>
        <v>0</v>
      </c>
      <c r="BL598" s="15" t="s">
        <v>508</v>
      </c>
      <c r="BM598" s="137" t="s">
        <v>946</v>
      </c>
    </row>
    <row r="599" spans="2:65" s="1" customFormat="1" ht="24.2" customHeight="1" x14ac:dyDescent="0.2">
      <c r="B599" s="30"/>
      <c r="C599" s="125" t="s">
        <v>947</v>
      </c>
      <c r="D599" s="125" t="s">
        <v>121</v>
      </c>
      <c r="E599" s="126" t="s">
        <v>948</v>
      </c>
      <c r="F599" s="127" t="s">
        <v>949</v>
      </c>
      <c r="G599" s="128" t="s">
        <v>246</v>
      </c>
      <c r="H599" s="129">
        <v>2</v>
      </c>
      <c r="I599" s="130"/>
      <c r="J599" s="131">
        <f>ROUND(I599*H599,2)</f>
        <v>0</v>
      </c>
      <c r="K599" s="132"/>
      <c r="L599" s="30"/>
      <c r="M599" s="133" t="s">
        <v>1</v>
      </c>
      <c r="N599" s="134" t="s">
        <v>32</v>
      </c>
      <c r="P599" s="135">
        <f>O599*H599</f>
        <v>0</v>
      </c>
      <c r="Q599" s="135">
        <v>0</v>
      </c>
      <c r="R599" s="135">
        <f>Q599*H599</f>
        <v>0</v>
      </c>
      <c r="S599" s="135">
        <v>0</v>
      </c>
      <c r="T599" s="136">
        <f>S599*H599</f>
        <v>0</v>
      </c>
      <c r="AR599" s="137" t="s">
        <v>508</v>
      </c>
      <c r="AT599" s="137" t="s">
        <v>121</v>
      </c>
      <c r="AU599" s="137" t="s">
        <v>74</v>
      </c>
      <c r="AY599" s="15" t="s">
        <v>118</v>
      </c>
      <c r="BE599" s="138">
        <f>IF(N599="základní",J599,0)</f>
        <v>0</v>
      </c>
      <c r="BF599" s="138">
        <f>IF(N599="snížená",J599,0)</f>
        <v>0</v>
      </c>
      <c r="BG599" s="138">
        <f>IF(N599="zákl. přenesená",J599,0)</f>
        <v>0</v>
      </c>
      <c r="BH599" s="138">
        <f>IF(N599="sníž. přenesená",J599,0)</f>
        <v>0</v>
      </c>
      <c r="BI599" s="138">
        <f>IF(N599="nulová",J599,0)</f>
        <v>0</v>
      </c>
      <c r="BJ599" s="15" t="s">
        <v>72</v>
      </c>
      <c r="BK599" s="138">
        <f>ROUND(I599*H599,2)</f>
        <v>0</v>
      </c>
      <c r="BL599" s="15" t="s">
        <v>508</v>
      </c>
      <c r="BM599" s="137" t="s">
        <v>950</v>
      </c>
    </row>
    <row r="600" spans="2:65" s="1" customFormat="1" ht="24.2" customHeight="1" x14ac:dyDescent="0.2">
      <c r="B600" s="30"/>
      <c r="C600" s="125" t="s">
        <v>951</v>
      </c>
      <c r="D600" s="125" t="s">
        <v>121</v>
      </c>
      <c r="E600" s="126" t="s">
        <v>952</v>
      </c>
      <c r="F600" s="127" t="s">
        <v>953</v>
      </c>
      <c r="G600" s="128" t="s">
        <v>246</v>
      </c>
      <c r="H600" s="129">
        <v>3.02</v>
      </c>
      <c r="I600" s="130"/>
      <c r="J600" s="131">
        <f>ROUND(I600*H600,2)</f>
        <v>0</v>
      </c>
      <c r="K600" s="132"/>
      <c r="L600" s="30"/>
      <c r="M600" s="133" t="s">
        <v>1</v>
      </c>
      <c r="N600" s="134" t="s">
        <v>32</v>
      </c>
      <c r="P600" s="135">
        <f>O600*H600</f>
        <v>0</v>
      </c>
      <c r="Q600" s="135">
        <v>0</v>
      </c>
      <c r="R600" s="135">
        <f>Q600*H600</f>
        <v>0</v>
      </c>
      <c r="S600" s="135">
        <v>0</v>
      </c>
      <c r="T600" s="136">
        <f>S600*H600</f>
        <v>0</v>
      </c>
      <c r="AR600" s="137" t="s">
        <v>508</v>
      </c>
      <c r="AT600" s="137" t="s">
        <v>121</v>
      </c>
      <c r="AU600" s="137" t="s">
        <v>74</v>
      </c>
      <c r="AY600" s="15" t="s">
        <v>118</v>
      </c>
      <c r="BE600" s="138">
        <f>IF(N600="základní",J600,0)</f>
        <v>0</v>
      </c>
      <c r="BF600" s="138">
        <f>IF(N600="snížená",J600,0)</f>
        <v>0</v>
      </c>
      <c r="BG600" s="138">
        <f>IF(N600="zákl. přenesená",J600,0)</f>
        <v>0</v>
      </c>
      <c r="BH600" s="138">
        <f>IF(N600="sníž. přenesená",J600,0)</f>
        <v>0</v>
      </c>
      <c r="BI600" s="138">
        <f>IF(N600="nulová",J600,0)</f>
        <v>0</v>
      </c>
      <c r="BJ600" s="15" t="s">
        <v>72</v>
      </c>
      <c r="BK600" s="138">
        <f>ROUND(I600*H600,2)</f>
        <v>0</v>
      </c>
      <c r="BL600" s="15" t="s">
        <v>508</v>
      </c>
      <c r="BM600" s="137" t="s">
        <v>954</v>
      </c>
    </row>
    <row r="601" spans="2:65" s="12" customFormat="1" x14ac:dyDescent="0.2">
      <c r="B601" s="139"/>
      <c r="D601" s="140" t="s">
        <v>132</v>
      </c>
      <c r="E601" s="141" t="s">
        <v>1</v>
      </c>
      <c r="F601" s="142" t="s">
        <v>955</v>
      </c>
      <c r="H601" s="143">
        <v>3.02</v>
      </c>
      <c r="I601" s="144"/>
      <c r="L601" s="139"/>
      <c r="M601" s="145"/>
      <c r="T601" s="146"/>
      <c r="AT601" s="141" t="s">
        <v>132</v>
      </c>
      <c r="AU601" s="141" t="s">
        <v>74</v>
      </c>
      <c r="AV601" s="12" t="s">
        <v>74</v>
      </c>
      <c r="AW601" s="12" t="s">
        <v>134</v>
      </c>
      <c r="AX601" s="12" t="s">
        <v>72</v>
      </c>
      <c r="AY601" s="141" t="s">
        <v>118</v>
      </c>
    </row>
    <row r="602" spans="2:65" s="1" customFormat="1" ht="24.2" customHeight="1" x14ac:dyDescent="0.2">
      <c r="B602" s="30"/>
      <c r="C602" s="125" t="s">
        <v>956</v>
      </c>
      <c r="D602" s="125" t="s">
        <v>121</v>
      </c>
      <c r="E602" s="126" t="s">
        <v>957</v>
      </c>
      <c r="F602" s="127" t="s">
        <v>958</v>
      </c>
      <c r="G602" s="128" t="s">
        <v>246</v>
      </c>
      <c r="H602" s="129">
        <v>11.8</v>
      </c>
      <c r="I602" s="130"/>
      <c r="J602" s="131">
        <f>ROUND(I602*H602,2)</f>
        <v>0</v>
      </c>
      <c r="K602" s="132"/>
      <c r="L602" s="30"/>
      <c r="M602" s="133" t="s">
        <v>1</v>
      </c>
      <c r="N602" s="134" t="s">
        <v>32</v>
      </c>
      <c r="P602" s="135">
        <f>O602*H602</f>
        <v>0</v>
      </c>
      <c r="Q602" s="135">
        <v>0</v>
      </c>
      <c r="R602" s="135">
        <f>Q602*H602</f>
        <v>0</v>
      </c>
      <c r="S602" s="135">
        <v>0</v>
      </c>
      <c r="T602" s="136">
        <f>S602*H602</f>
        <v>0</v>
      </c>
      <c r="AR602" s="137" t="s">
        <v>508</v>
      </c>
      <c r="AT602" s="137" t="s">
        <v>121</v>
      </c>
      <c r="AU602" s="137" t="s">
        <v>74</v>
      </c>
      <c r="AY602" s="15" t="s">
        <v>118</v>
      </c>
      <c r="BE602" s="138">
        <f>IF(N602="základní",J602,0)</f>
        <v>0</v>
      </c>
      <c r="BF602" s="138">
        <f>IF(N602="snížená",J602,0)</f>
        <v>0</v>
      </c>
      <c r="BG602" s="138">
        <f>IF(N602="zákl. přenesená",J602,0)</f>
        <v>0</v>
      </c>
      <c r="BH602" s="138">
        <f>IF(N602="sníž. přenesená",J602,0)</f>
        <v>0</v>
      </c>
      <c r="BI602" s="138">
        <f>IF(N602="nulová",J602,0)</f>
        <v>0</v>
      </c>
      <c r="BJ602" s="15" t="s">
        <v>72</v>
      </c>
      <c r="BK602" s="138">
        <f>ROUND(I602*H602,2)</f>
        <v>0</v>
      </c>
      <c r="BL602" s="15" t="s">
        <v>508</v>
      </c>
      <c r="BM602" s="137" t="s">
        <v>959</v>
      </c>
    </row>
    <row r="603" spans="2:65" s="12" customFormat="1" x14ac:dyDescent="0.2">
      <c r="B603" s="139"/>
      <c r="D603" s="140" t="s">
        <v>132</v>
      </c>
      <c r="E603" s="141" t="s">
        <v>1</v>
      </c>
      <c r="F603" s="142" t="s">
        <v>960</v>
      </c>
      <c r="H603" s="143">
        <v>11.8</v>
      </c>
      <c r="I603" s="144"/>
      <c r="L603" s="139"/>
      <c r="M603" s="145"/>
      <c r="T603" s="146"/>
      <c r="AT603" s="141" t="s">
        <v>132</v>
      </c>
      <c r="AU603" s="141" t="s">
        <v>74</v>
      </c>
      <c r="AV603" s="12" t="s">
        <v>74</v>
      </c>
      <c r="AW603" s="12" t="s">
        <v>134</v>
      </c>
      <c r="AX603" s="12" t="s">
        <v>72</v>
      </c>
      <c r="AY603" s="141" t="s">
        <v>118</v>
      </c>
    </row>
    <row r="604" spans="2:65" s="1" customFormat="1" ht="24.2" customHeight="1" x14ac:dyDescent="0.2">
      <c r="B604" s="30"/>
      <c r="C604" s="125" t="s">
        <v>961</v>
      </c>
      <c r="D604" s="125" t="s">
        <v>121</v>
      </c>
      <c r="E604" s="126" t="s">
        <v>962</v>
      </c>
      <c r="F604" s="127" t="s">
        <v>963</v>
      </c>
      <c r="G604" s="128" t="s">
        <v>246</v>
      </c>
      <c r="H604" s="129">
        <v>2.08</v>
      </c>
      <c r="I604" s="130"/>
      <c r="J604" s="131">
        <f>ROUND(I604*H604,2)</f>
        <v>0</v>
      </c>
      <c r="K604" s="132"/>
      <c r="L604" s="30"/>
      <c r="M604" s="133" t="s">
        <v>1</v>
      </c>
      <c r="N604" s="134" t="s">
        <v>32</v>
      </c>
      <c r="P604" s="135">
        <f>O604*H604</f>
        <v>0</v>
      </c>
      <c r="Q604" s="135">
        <v>0</v>
      </c>
      <c r="R604" s="135">
        <f>Q604*H604</f>
        <v>0</v>
      </c>
      <c r="S604" s="135">
        <v>0</v>
      </c>
      <c r="T604" s="136">
        <f>S604*H604</f>
        <v>0</v>
      </c>
      <c r="AR604" s="137" t="s">
        <v>508</v>
      </c>
      <c r="AT604" s="137" t="s">
        <v>121</v>
      </c>
      <c r="AU604" s="137" t="s">
        <v>74</v>
      </c>
      <c r="AY604" s="15" t="s">
        <v>118</v>
      </c>
      <c r="BE604" s="138">
        <f>IF(N604="základní",J604,0)</f>
        <v>0</v>
      </c>
      <c r="BF604" s="138">
        <f>IF(N604="snížená",J604,0)</f>
        <v>0</v>
      </c>
      <c r="BG604" s="138">
        <f>IF(N604="zákl. přenesená",J604,0)</f>
        <v>0</v>
      </c>
      <c r="BH604" s="138">
        <f>IF(N604="sníž. přenesená",J604,0)</f>
        <v>0</v>
      </c>
      <c r="BI604" s="138">
        <f>IF(N604="nulová",J604,0)</f>
        <v>0</v>
      </c>
      <c r="BJ604" s="15" t="s">
        <v>72</v>
      </c>
      <c r="BK604" s="138">
        <f>ROUND(I604*H604,2)</f>
        <v>0</v>
      </c>
      <c r="BL604" s="15" t="s">
        <v>508</v>
      </c>
      <c r="BM604" s="137" t="s">
        <v>964</v>
      </c>
    </row>
    <row r="605" spans="2:65" s="12" customFormat="1" x14ac:dyDescent="0.2">
      <c r="B605" s="139"/>
      <c r="D605" s="140" t="s">
        <v>132</v>
      </c>
      <c r="E605" s="141" t="s">
        <v>1</v>
      </c>
      <c r="F605" s="142" t="s">
        <v>965</v>
      </c>
      <c r="H605" s="143">
        <v>2.08</v>
      </c>
      <c r="I605" s="144"/>
      <c r="L605" s="139"/>
      <c r="M605" s="145"/>
      <c r="T605" s="146"/>
      <c r="AT605" s="141" t="s">
        <v>132</v>
      </c>
      <c r="AU605" s="141" t="s">
        <v>74</v>
      </c>
      <c r="AV605" s="12" t="s">
        <v>74</v>
      </c>
      <c r="AW605" s="12" t="s">
        <v>134</v>
      </c>
      <c r="AX605" s="12" t="s">
        <v>72</v>
      </c>
      <c r="AY605" s="141" t="s">
        <v>118</v>
      </c>
    </row>
    <row r="606" spans="2:65" s="1" customFormat="1" ht="24.2" customHeight="1" x14ac:dyDescent="0.2">
      <c r="B606" s="30"/>
      <c r="C606" s="125" t="s">
        <v>966</v>
      </c>
      <c r="D606" s="125" t="s">
        <v>121</v>
      </c>
      <c r="E606" s="126" t="s">
        <v>967</v>
      </c>
      <c r="F606" s="127" t="s">
        <v>968</v>
      </c>
      <c r="G606" s="128" t="s">
        <v>246</v>
      </c>
      <c r="H606" s="129">
        <v>34.74</v>
      </c>
      <c r="I606" s="130"/>
      <c r="J606" s="131">
        <f>ROUND(I606*H606,2)</f>
        <v>0</v>
      </c>
      <c r="K606" s="132"/>
      <c r="L606" s="30"/>
      <c r="M606" s="133" t="s">
        <v>1</v>
      </c>
      <c r="N606" s="134" t="s">
        <v>32</v>
      </c>
      <c r="P606" s="135">
        <f>O606*H606</f>
        <v>0</v>
      </c>
      <c r="Q606" s="135">
        <v>0</v>
      </c>
      <c r="R606" s="135">
        <f>Q606*H606</f>
        <v>0</v>
      </c>
      <c r="S606" s="135">
        <v>0</v>
      </c>
      <c r="T606" s="136">
        <f>S606*H606</f>
        <v>0</v>
      </c>
      <c r="AR606" s="137" t="s">
        <v>508</v>
      </c>
      <c r="AT606" s="137" t="s">
        <v>121</v>
      </c>
      <c r="AU606" s="137" t="s">
        <v>74</v>
      </c>
      <c r="AY606" s="15" t="s">
        <v>118</v>
      </c>
      <c r="BE606" s="138">
        <f>IF(N606="základní",J606,0)</f>
        <v>0</v>
      </c>
      <c r="BF606" s="138">
        <f>IF(N606="snížená",J606,0)</f>
        <v>0</v>
      </c>
      <c r="BG606" s="138">
        <f>IF(N606="zákl. přenesená",J606,0)</f>
        <v>0</v>
      </c>
      <c r="BH606" s="138">
        <f>IF(N606="sníž. přenesená",J606,0)</f>
        <v>0</v>
      </c>
      <c r="BI606" s="138">
        <f>IF(N606="nulová",J606,0)</f>
        <v>0</v>
      </c>
      <c r="BJ606" s="15" t="s">
        <v>72</v>
      </c>
      <c r="BK606" s="138">
        <f>ROUND(I606*H606,2)</f>
        <v>0</v>
      </c>
      <c r="BL606" s="15" t="s">
        <v>508</v>
      </c>
      <c r="BM606" s="137" t="s">
        <v>969</v>
      </c>
    </row>
    <row r="607" spans="2:65" s="12" customFormat="1" x14ac:dyDescent="0.2">
      <c r="B607" s="139"/>
      <c r="D607" s="140" t="s">
        <v>132</v>
      </c>
      <c r="E607" s="141" t="s">
        <v>1</v>
      </c>
      <c r="F607" s="142" t="s">
        <v>970</v>
      </c>
      <c r="H607" s="143">
        <v>17</v>
      </c>
      <c r="I607" s="144"/>
      <c r="L607" s="139"/>
      <c r="M607" s="145"/>
      <c r="T607" s="146"/>
      <c r="AT607" s="141" t="s">
        <v>132</v>
      </c>
      <c r="AU607" s="141" t="s">
        <v>74</v>
      </c>
      <c r="AV607" s="12" t="s">
        <v>74</v>
      </c>
      <c r="AW607" s="12" t="s">
        <v>134</v>
      </c>
      <c r="AX607" s="12" t="s">
        <v>67</v>
      </c>
      <c r="AY607" s="141" t="s">
        <v>118</v>
      </c>
    </row>
    <row r="608" spans="2:65" s="12" customFormat="1" x14ac:dyDescent="0.2">
      <c r="B608" s="139"/>
      <c r="D608" s="140" t="s">
        <v>132</v>
      </c>
      <c r="E608" s="141" t="s">
        <v>1</v>
      </c>
      <c r="F608" s="142" t="s">
        <v>971</v>
      </c>
      <c r="H608" s="143">
        <v>17.740000000000002</v>
      </c>
      <c r="I608" s="144"/>
      <c r="L608" s="139"/>
      <c r="M608" s="145"/>
      <c r="T608" s="146"/>
      <c r="AT608" s="141" t="s">
        <v>132</v>
      </c>
      <c r="AU608" s="141" t="s">
        <v>74</v>
      </c>
      <c r="AV608" s="12" t="s">
        <v>74</v>
      </c>
      <c r="AW608" s="12" t="s">
        <v>134</v>
      </c>
      <c r="AX608" s="12" t="s">
        <v>67</v>
      </c>
      <c r="AY608" s="141" t="s">
        <v>118</v>
      </c>
    </row>
    <row r="609" spans="2:65" s="13" customFormat="1" x14ac:dyDescent="0.2">
      <c r="B609" s="147"/>
      <c r="D609" s="140" t="s">
        <v>132</v>
      </c>
      <c r="E609" s="148" t="s">
        <v>1</v>
      </c>
      <c r="F609" s="149" t="s">
        <v>149</v>
      </c>
      <c r="H609" s="150">
        <v>34.74</v>
      </c>
      <c r="I609" s="151"/>
      <c r="L609" s="147"/>
      <c r="M609" s="152"/>
      <c r="T609" s="153"/>
      <c r="AT609" s="148" t="s">
        <v>132</v>
      </c>
      <c r="AU609" s="148" t="s">
        <v>74</v>
      </c>
      <c r="AV609" s="13" t="s">
        <v>125</v>
      </c>
      <c r="AW609" s="13" t="s">
        <v>134</v>
      </c>
      <c r="AX609" s="13" t="s">
        <v>72</v>
      </c>
      <c r="AY609" s="148" t="s">
        <v>118</v>
      </c>
    </row>
    <row r="610" spans="2:65" s="1" customFormat="1" ht="24.2" customHeight="1" x14ac:dyDescent="0.2">
      <c r="B610" s="30"/>
      <c r="C610" s="125" t="s">
        <v>972</v>
      </c>
      <c r="D610" s="125" t="s">
        <v>121</v>
      </c>
      <c r="E610" s="126" t="s">
        <v>973</v>
      </c>
      <c r="F610" s="127" t="s">
        <v>974</v>
      </c>
      <c r="G610" s="128" t="s">
        <v>124</v>
      </c>
      <c r="H610" s="129">
        <v>1</v>
      </c>
      <c r="I610" s="130"/>
      <c r="J610" s="131">
        <f>ROUND(I610*H610,2)</f>
        <v>0</v>
      </c>
      <c r="K610" s="132"/>
      <c r="L610" s="30"/>
      <c r="M610" s="133" t="s">
        <v>1</v>
      </c>
      <c r="N610" s="134" t="s">
        <v>32</v>
      </c>
      <c r="P610" s="135">
        <f>O610*H610</f>
        <v>0</v>
      </c>
      <c r="Q610" s="135">
        <v>0</v>
      </c>
      <c r="R610" s="135">
        <f>Q610*H610</f>
        <v>0</v>
      </c>
      <c r="S610" s="135">
        <v>0</v>
      </c>
      <c r="T610" s="136">
        <f>S610*H610</f>
        <v>0</v>
      </c>
      <c r="AR610" s="137" t="s">
        <v>508</v>
      </c>
      <c r="AT610" s="137" t="s">
        <v>121</v>
      </c>
      <c r="AU610" s="137" t="s">
        <v>74</v>
      </c>
      <c r="AY610" s="15" t="s">
        <v>118</v>
      </c>
      <c r="BE610" s="138">
        <f>IF(N610="základní",J610,0)</f>
        <v>0</v>
      </c>
      <c r="BF610" s="138">
        <f>IF(N610="snížená",J610,0)</f>
        <v>0</v>
      </c>
      <c r="BG610" s="138">
        <f>IF(N610="zákl. přenesená",J610,0)</f>
        <v>0</v>
      </c>
      <c r="BH610" s="138">
        <f>IF(N610="sníž. přenesená",J610,0)</f>
        <v>0</v>
      </c>
      <c r="BI610" s="138">
        <f>IF(N610="nulová",J610,0)</f>
        <v>0</v>
      </c>
      <c r="BJ610" s="15" t="s">
        <v>72</v>
      </c>
      <c r="BK610" s="138">
        <f>ROUND(I610*H610,2)</f>
        <v>0</v>
      </c>
      <c r="BL610" s="15" t="s">
        <v>508</v>
      </c>
      <c r="BM610" s="137" t="s">
        <v>975</v>
      </c>
    </row>
    <row r="611" spans="2:65" s="1" customFormat="1" ht="24.2" customHeight="1" x14ac:dyDescent="0.2">
      <c r="B611" s="30"/>
      <c r="C611" s="125" t="s">
        <v>976</v>
      </c>
      <c r="D611" s="125" t="s">
        <v>121</v>
      </c>
      <c r="E611" s="126" t="s">
        <v>977</v>
      </c>
      <c r="F611" s="127" t="s">
        <v>978</v>
      </c>
      <c r="G611" s="128" t="s">
        <v>124</v>
      </c>
      <c r="H611" s="129">
        <v>1</v>
      </c>
      <c r="I611" s="130"/>
      <c r="J611" s="131">
        <f>ROUND(I611*H611,2)</f>
        <v>0</v>
      </c>
      <c r="K611" s="132"/>
      <c r="L611" s="30"/>
      <c r="M611" s="133" t="s">
        <v>1</v>
      </c>
      <c r="N611" s="134" t="s">
        <v>32</v>
      </c>
      <c r="P611" s="135">
        <f>O611*H611</f>
        <v>0</v>
      </c>
      <c r="Q611" s="135">
        <v>0</v>
      </c>
      <c r="R611" s="135">
        <f>Q611*H611</f>
        <v>0</v>
      </c>
      <c r="S611" s="135">
        <v>0</v>
      </c>
      <c r="T611" s="136">
        <f>S611*H611</f>
        <v>0</v>
      </c>
      <c r="AR611" s="137" t="s">
        <v>508</v>
      </c>
      <c r="AT611" s="137" t="s">
        <v>121</v>
      </c>
      <c r="AU611" s="137" t="s">
        <v>74</v>
      </c>
      <c r="AY611" s="15" t="s">
        <v>118</v>
      </c>
      <c r="BE611" s="138">
        <f>IF(N611="základní",J611,0)</f>
        <v>0</v>
      </c>
      <c r="BF611" s="138">
        <f>IF(N611="snížená",J611,0)</f>
        <v>0</v>
      </c>
      <c r="BG611" s="138">
        <f>IF(N611="zákl. přenesená",J611,0)</f>
        <v>0</v>
      </c>
      <c r="BH611" s="138">
        <f>IF(N611="sníž. přenesená",J611,0)</f>
        <v>0</v>
      </c>
      <c r="BI611" s="138">
        <f>IF(N611="nulová",J611,0)</f>
        <v>0</v>
      </c>
      <c r="BJ611" s="15" t="s">
        <v>72</v>
      </c>
      <c r="BK611" s="138">
        <f>ROUND(I611*H611,2)</f>
        <v>0</v>
      </c>
      <c r="BL611" s="15" t="s">
        <v>508</v>
      </c>
      <c r="BM611" s="137" t="s">
        <v>979</v>
      </c>
    </row>
    <row r="612" spans="2:65" s="1" customFormat="1" ht="33" customHeight="1" x14ac:dyDescent="0.2">
      <c r="B612" s="30"/>
      <c r="C612" s="125" t="s">
        <v>980</v>
      </c>
      <c r="D612" s="125" t="s">
        <v>121</v>
      </c>
      <c r="E612" s="126" t="s">
        <v>981</v>
      </c>
      <c r="F612" s="127" t="s">
        <v>982</v>
      </c>
      <c r="G612" s="128" t="s">
        <v>983</v>
      </c>
      <c r="H612" s="129">
        <v>1531.8</v>
      </c>
      <c r="I612" s="130"/>
      <c r="J612" s="131">
        <f>ROUND(I612*H612,2)</f>
        <v>0</v>
      </c>
      <c r="K612" s="132"/>
      <c r="L612" s="30"/>
      <c r="M612" s="133" t="s">
        <v>1</v>
      </c>
      <c r="N612" s="134" t="s">
        <v>32</v>
      </c>
      <c r="P612" s="135">
        <f>O612*H612</f>
        <v>0</v>
      </c>
      <c r="Q612" s="135">
        <v>0</v>
      </c>
      <c r="R612" s="135">
        <f>Q612*H612</f>
        <v>0</v>
      </c>
      <c r="S612" s="135">
        <v>1E-3</v>
      </c>
      <c r="T612" s="136">
        <f>S612*H612</f>
        <v>1.5318000000000001</v>
      </c>
      <c r="AR612" s="137" t="s">
        <v>508</v>
      </c>
      <c r="AT612" s="137" t="s">
        <v>121</v>
      </c>
      <c r="AU612" s="137" t="s">
        <v>74</v>
      </c>
      <c r="AY612" s="15" t="s">
        <v>118</v>
      </c>
      <c r="BE612" s="138">
        <f>IF(N612="základní",J612,0)</f>
        <v>0</v>
      </c>
      <c r="BF612" s="138">
        <f>IF(N612="snížená",J612,0)</f>
        <v>0</v>
      </c>
      <c r="BG612" s="138">
        <f>IF(N612="zákl. přenesená",J612,0)</f>
        <v>0</v>
      </c>
      <c r="BH612" s="138">
        <f>IF(N612="sníž. přenesená",J612,0)</f>
        <v>0</v>
      </c>
      <c r="BI612" s="138">
        <f>IF(N612="nulová",J612,0)</f>
        <v>0</v>
      </c>
      <c r="BJ612" s="15" t="s">
        <v>72</v>
      </c>
      <c r="BK612" s="138">
        <f>ROUND(I612*H612,2)</f>
        <v>0</v>
      </c>
      <c r="BL612" s="15" t="s">
        <v>508</v>
      </c>
      <c r="BM612" s="137" t="s">
        <v>984</v>
      </c>
    </row>
    <row r="613" spans="2:65" s="12" customFormat="1" x14ac:dyDescent="0.2">
      <c r="B613" s="139"/>
      <c r="D613" s="140" t="s">
        <v>132</v>
      </c>
      <c r="E613" s="141" t="s">
        <v>1</v>
      </c>
      <c r="F613" s="142" t="s">
        <v>985</v>
      </c>
      <c r="H613" s="143">
        <v>1531.8</v>
      </c>
      <c r="I613" s="144"/>
      <c r="L613" s="139"/>
      <c r="M613" s="145"/>
      <c r="T613" s="146"/>
      <c r="AT613" s="141" t="s">
        <v>132</v>
      </c>
      <c r="AU613" s="141" t="s">
        <v>74</v>
      </c>
      <c r="AV613" s="12" t="s">
        <v>74</v>
      </c>
      <c r="AW613" s="12" t="s">
        <v>134</v>
      </c>
      <c r="AX613" s="12" t="s">
        <v>72</v>
      </c>
      <c r="AY613" s="141" t="s">
        <v>118</v>
      </c>
    </row>
    <row r="614" spans="2:65" s="1" customFormat="1" ht="44.25" customHeight="1" x14ac:dyDescent="0.2">
      <c r="B614" s="30"/>
      <c r="C614" s="125" t="s">
        <v>986</v>
      </c>
      <c r="D614" s="125" t="s">
        <v>121</v>
      </c>
      <c r="E614" s="126" t="s">
        <v>987</v>
      </c>
      <c r="F614" s="127" t="s">
        <v>988</v>
      </c>
      <c r="G614" s="128" t="s">
        <v>707</v>
      </c>
      <c r="H614" s="165"/>
      <c r="I614" s="130"/>
      <c r="J614" s="131">
        <f>ROUND(I614*H614,2)</f>
        <v>0</v>
      </c>
      <c r="K614" s="132"/>
      <c r="L614" s="30"/>
      <c r="M614" s="133" t="s">
        <v>1</v>
      </c>
      <c r="N614" s="134" t="s">
        <v>32</v>
      </c>
      <c r="P614" s="135">
        <f>O614*H614</f>
        <v>0</v>
      </c>
      <c r="Q614" s="135">
        <v>0</v>
      </c>
      <c r="R614" s="135">
        <f>Q614*H614</f>
        <v>0</v>
      </c>
      <c r="S614" s="135">
        <v>0</v>
      </c>
      <c r="T614" s="136">
        <f>S614*H614</f>
        <v>0</v>
      </c>
      <c r="AR614" s="137" t="s">
        <v>508</v>
      </c>
      <c r="AT614" s="137" t="s">
        <v>121</v>
      </c>
      <c r="AU614" s="137" t="s">
        <v>74</v>
      </c>
      <c r="AY614" s="15" t="s">
        <v>118</v>
      </c>
      <c r="BE614" s="138">
        <f>IF(N614="základní",J614,0)</f>
        <v>0</v>
      </c>
      <c r="BF614" s="138">
        <f>IF(N614="snížená",J614,0)</f>
        <v>0</v>
      </c>
      <c r="BG614" s="138">
        <f>IF(N614="zákl. přenesená",J614,0)</f>
        <v>0</v>
      </c>
      <c r="BH614" s="138">
        <f>IF(N614="sníž. přenesená",J614,0)</f>
        <v>0</v>
      </c>
      <c r="BI614" s="138">
        <f>IF(N614="nulová",J614,0)</f>
        <v>0</v>
      </c>
      <c r="BJ614" s="15" t="s">
        <v>72</v>
      </c>
      <c r="BK614" s="138">
        <f>ROUND(I614*H614,2)</f>
        <v>0</v>
      </c>
      <c r="BL614" s="15" t="s">
        <v>508</v>
      </c>
      <c r="BM614" s="137" t="s">
        <v>989</v>
      </c>
    </row>
    <row r="615" spans="2:65" s="11" customFormat="1" ht="22.9" customHeight="1" x14ac:dyDescent="0.2">
      <c r="B615" s="113"/>
      <c r="D615" s="114" t="s">
        <v>66</v>
      </c>
      <c r="E615" s="123" t="s">
        <v>990</v>
      </c>
      <c r="F615" s="123" t="s">
        <v>991</v>
      </c>
      <c r="I615" s="116"/>
      <c r="J615" s="124">
        <f>BK615</f>
        <v>0</v>
      </c>
      <c r="L615" s="113"/>
      <c r="M615" s="118"/>
      <c r="P615" s="119">
        <f>SUM(P616:P617)</f>
        <v>0</v>
      </c>
      <c r="R615" s="119">
        <f>SUM(R616:R617)</f>
        <v>0</v>
      </c>
      <c r="T615" s="120">
        <f>SUM(T616:T617)</f>
        <v>0.13362000000000002</v>
      </c>
      <c r="AR615" s="114" t="s">
        <v>74</v>
      </c>
      <c r="AT615" s="121" t="s">
        <v>66</v>
      </c>
      <c r="AU615" s="121" t="s">
        <v>72</v>
      </c>
      <c r="AY615" s="114" t="s">
        <v>118</v>
      </c>
      <c r="BK615" s="122">
        <f>SUM(BK616:BK617)</f>
        <v>0</v>
      </c>
    </row>
    <row r="616" spans="2:65" s="1" customFormat="1" ht="24.2" customHeight="1" x14ac:dyDescent="0.2">
      <c r="B616" s="30"/>
      <c r="C616" s="125" t="s">
        <v>992</v>
      </c>
      <c r="D616" s="125" t="s">
        <v>121</v>
      </c>
      <c r="E616" s="126" t="s">
        <v>993</v>
      </c>
      <c r="F616" s="127" t="s">
        <v>994</v>
      </c>
      <c r="G616" s="128" t="s">
        <v>204</v>
      </c>
      <c r="H616" s="129">
        <v>53.448</v>
      </c>
      <c r="I616" s="130"/>
      <c r="J616" s="131">
        <f>ROUND(I616*H616,2)</f>
        <v>0</v>
      </c>
      <c r="K616" s="132"/>
      <c r="L616" s="30"/>
      <c r="M616" s="133" t="s">
        <v>1</v>
      </c>
      <c r="N616" s="134" t="s">
        <v>32</v>
      </c>
      <c r="P616" s="135">
        <f>O616*H616</f>
        <v>0</v>
      </c>
      <c r="Q616" s="135">
        <v>0</v>
      </c>
      <c r="R616" s="135">
        <f>Q616*H616</f>
        <v>0</v>
      </c>
      <c r="S616" s="135">
        <v>2.5000000000000001E-3</v>
      </c>
      <c r="T616" s="136">
        <f>S616*H616</f>
        <v>0.13362000000000002</v>
      </c>
      <c r="AR616" s="137" t="s">
        <v>508</v>
      </c>
      <c r="AT616" s="137" t="s">
        <v>121</v>
      </c>
      <c r="AU616" s="137" t="s">
        <v>74</v>
      </c>
      <c r="AY616" s="15" t="s">
        <v>118</v>
      </c>
      <c r="BE616" s="138">
        <f>IF(N616="základní",J616,0)</f>
        <v>0</v>
      </c>
      <c r="BF616" s="138">
        <f>IF(N616="snížená",J616,0)</f>
        <v>0</v>
      </c>
      <c r="BG616" s="138">
        <f>IF(N616="zákl. přenesená",J616,0)</f>
        <v>0</v>
      </c>
      <c r="BH616" s="138">
        <f>IF(N616="sníž. přenesená",J616,0)</f>
        <v>0</v>
      </c>
      <c r="BI616" s="138">
        <f>IF(N616="nulová",J616,0)</f>
        <v>0</v>
      </c>
      <c r="BJ616" s="15" t="s">
        <v>72</v>
      </c>
      <c r="BK616" s="138">
        <f>ROUND(I616*H616,2)</f>
        <v>0</v>
      </c>
      <c r="BL616" s="15" t="s">
        <v>508</v>
      </c>
      <c r="BM616" s="137" t="s">
        <v>995</v>
      </c>
    </row>
    <row r="617" spans="2:65" s="12" customFormat="1" x14ac:dyDescent="0.2">
      <c r="B617" s="139"/>
      <c r="D617" s="140" t="s">
        <v>132</v>
      </c>
      <c r="E617" s="141" t="s">
        <v>1</v>
      </c>
      <c r="F617" s="142" t="s">
        <v>996</v>
      </c>
      <c r="H617" s="143">
        <v>53.448</v>
      </c>
      <c r="I617" s="144"/>
      <c r="L617" s="139"/>
      <c r="M617" s="145"/>
      <c r="T617" s="146"/>
      <c r="AT617" s="141" t="s">
        <v>132</v>
      </c>
      <c r="AU617" s="141" t="s">
        <v>74</v>
      </c>
      <c r="AV617" s="12" t="s">
        <v>74</v>
      </c>
      <c r="AW617" s="12" t="s">
        <v>134</v>
      </c>
      <c r="AX617" s="12" t="s">
        <v>72</v>
      </c>
      <c r="AY617" s="141" t="s">
        <v>118</v>
      </c>
    </row>
    <row r="618" spans="2:65" s="11" customFormat="1" ht="22.9" customHeight="1" x14ac:dyDescent="0.2">
      <c r="B618" s="113"/>
      <c r="D618" s="114" t="s">
        <v>66</v>
      </c>
      <c r="E618" s="123" t="s">
        <v>997</v>
      </c>
      <c r="F618" s="123" t="s">
        <v>998</v>
      </c>
      <c r="I618" s="116"/>
      <c r="J618" s="124">
        <f>BK618</f>
        <v>0</v>
      </c>
      <c r="L618" s="113"/>
      <c r="M618" s="118"/>
      <c r="P618" s="119">
        <f>SUM(P619:P628)</f>
        <v>0</v>
      </c>
      <c r="R618" s="119">
        <f>SUM(R619:R628)</f>
        <v>0.72765440000000015</v>
      </c>
      <c r="T618" s="120">
        <f>SUM(T619:T628)</f>
        <v>0</v>
      </c>
      <c r="AR618" s="114" t="s">
        <v>74</v>
      </c>
      <c r="AT618" s="121" t="s">
        <v>66</v>
      </c>
      <c r="AU618" s="121" t="s">
        <v>72</v>
      </c>
      <c r="AY618" s="114" t="s">
        <v>118</v>
      </c>
      <c r="BK618" s="122">
        <f>SUM(BK619:BK628)</f>
        <v>0</v>
      </c>
    </row>
    <row r="619" spans="2:65" s="1" customFormat="1" ht="24.2" customHeight="1" x14ac:dyDescent="0.2">
      <c r="B619" s="30"/>
      <c r="C619" s="125" t="s">
        <v>999</v>
      </c>
      <c r="D619" s="125" t="s">
        <v>121</v>
      </c>
      <c r="E619" s="126" t="s">
        <v>1000</v>
      </c>
      <c r="F619" s="127" t="s">
        <v>1001</v>
      </c>
      <c r="G619" s="128" t="s">
        <v>204</v>
      </c>
      <c r="H619" s="129">
        <v>174.08</v>
      </c>
      <c r="I619" s="130"/>
      <c r="J619" s="131">
        <f>ROUND(I619*H619,2)</f>
        <v>0</v>
      </c>
      <c r="K619" s="132"/>
      <c r="L619" s="30"/>
      <c r="M619" s="133" t="s">
        <v>1</v>
      </c>
      <c r="N619" s="134" t="s">
        <v>32</v>
      </c>
      <c r="P619" s="135">
        <f>O619*H619</f>
        <v>0</v>
      </c>
      <c r="Q619" s="135">
        <v>5.4000000000000001E-4</v>
      </c>
      <c r="R619" s="135">
        <f>Q619*H619</f>
        <v>9.4003200000000009E-2</v>
      </c>
      <c r="S619" s="135">
        <v>0</v>
      </c>
      <c r="T619" s="136">
        <f>S619*H619</f>
        <v>0</v>
      </c>
      <c r="AR619" s="137" t="s">
        <v>508</v>
      </c>
      <c r="AT619" s="137" t="s">
        <v>121</v>
      </c>
      <c r="AU619" s="137" t="s">
        <v>74</v>
      </c>
      <c r="AY619" s="15" t="s">
        <v>118</v>
      </c>
      <c r="BE619" s="138">
        <f>IF(N619="základní",J619,0)</f>
        <v>0</v>
      </c>
      <c r="BF619" s="138">
        <f>IF(N619="snížená",J619,0)</f>
        <v>0</v>
      </c>
      <c r="BG619" s="138">
        <f>IF(N619="zákl. přenesená",J619,0)</f>
        <v>0</v>
      </c>
      <c r="BH619" s="138">
        <f>IF(N619="sníž. přenesená",J619,0)</f>
        <v>0</v>
      </c>
      <c r="BI619" s="138">
        <f>IF(N619="nulová",J619,0)</f>
        <v>0</v>
      </c>
      <c r="BJ619" s="15" t="s">
        <v>72</v>
      </c>
      <c r="BK619" s="138">
        <f>ROUND(I619*H619,2)</f>
        <v>0</v>
      </c>
      <c r="BL619" s="15" t="s">
        <v>508</v>
      </c>
      <c r="BM619" s="137" t="s">
        <v>1002</v>
      </c>
    </row>
    <row r="620" spans="2:65" s="12" customFormat="1" x14ac:dyDescent="0.2">
      <c r="B620" s="139"/>
      <c r="D620" s="140" t="s">
        <v>132</v>
      </c>
      <c r="E620" s="141" t="s">
        <v>1</v>
      </c>
      <c r="F620" s="142" t="s">
        <v>488</v>
      </c>
      <c r="H620" s="143">
        <v>174.08</v>
      </c>
      <c r="I620" s="144"/>
      <c r="L620" s="139"/>
      <c r="M620" s="145"/>
      <c r="T620" s="146"/>
      <c r="AT620" s="141" t="s">
        <v>132</v>
      </c>
      <c r="AU620" s="141" t="s">
        <v>74</v>
      </c>
      <c r="AV620" s="12" t="s">
        <v>74</v>
      </c>
      <c r="AW620" s="12" t="s">
        <v>134</v>
      </c>
      <c r="AX620" s="12" t="s">
        <v>72</v>
      </c>
      <c r="AY620" s="141" t="s">
        <v>118</v>
      </c>
    </row>
    <row r="621" spans="2:65" s="1" customFormat="1" ht="24.2" customHeight="1" x14ac:dyDescent="0.2">
      <c r="B621" s="30"/>
      <c r="C621" s="125" t="s">
        <v>1003</v>
      </c>
      <c r="D621" s="125" t="s">
        <v>121</v>
      </c>
      <c r="E621" s="126" t="s">
        <v>1004</v>
      </c>
      <c r="F621" s="127" t="s">
        <v>1005</v>
      </c>
      <c r="G621" s="128" t="s">
        <v>204</v>
      </c>
      <c r="H621" s="129">
        <v>174.08</v>
      </c>
      <c r="I621" s="130"/>
      <c r="J621" s="131">
        <f>ROUND(I621*H621,2)</f>
        <v>0</v>
      </c>
      <c r="K621" s="132"/>
      <c r="L621" s="30"/>
      <c r="M621" s="133" t="s">
        <v>1</v>
      </c>
      <c r="N621" s="134" t="s">
        <v>32</v>
      </c>
      <c r="P621" s="135">
        <f>O621*H621</f>
        <v>0</v>
      </c>
      <c r="Q621" s="135">
        <v>3.3999999999999998E-3</v>
      </c>
      <c r="R621" s="135">
        <f>Q621*H621</f>
        <v>0.59187200000000006</v>
      </c>
      <c r="S621" s="135">
        <v>0</v>
      </c>
      <c r="T621" s="136">
        <f>S621*H621</f>
        <v>0</v>
      </c>
      <c r="AR621" s="137" t="s">
        <v>508</v>
      </c>
      <c r="AT621" s="137" t="s">
        <v>121</v>
      </c>
      <c r="AU621" s="137" t="s">
        <v>74</v>
      </c>
      <c r="AY621" s="15" t="s">
        <v>118</v>
      </c>
      <c r="BE621" s="138">
        <f>IF(N621="základní",J621,0)</f>
        <v>0</v>
      </c>
      <c r="BF621" s="138">
        <f>IF(N621="snížená",J621,0)</f>
        <v>0</v>
      </c>
      <c r="BG621" s="138">
        <f>IF(N621="zákl. přenesená",J621,0)</f>
        <v>0</v>
      </c>
      <c r="BH621" s="138">
        <f>IF(N621="sníž. přenesená",J621,0)</f>
        <v>0</v>
      </c>
      <c r="BI621" s="138">
        <f>IF(N621="nulová",J621,0)</f>
        <v>0</v>
      </c>
      <c r="BJ621" s="15" t="s">
        <v>72</v>
      </c>
      <c r="BK621" s="138">
        <f>ROUND(I621*H621,2)</f>
        <v>0</v>
      </c>
      <c r="BL621" s="15" t="s">
        <v>508</v>
      </c>
      <c r="BM621" s="137" t="s">
        <v>1006</v>
      </c>
    </row>
    <row r="622" spans="2:65" s="12" customFormat="1" x14ac:dyDescent="0.2">
      <c r="B622" s="139"/>
      <c r="D622" s="140" t="s">
        <v>132</v>
      </c>
      <c r="E622" s="141" t="s">
        <v>1</v>
      </c>
      <c r="F622" s="142" t="s">
        <v>488</v>
      </c>
      <c r="H622" s="143">
        <v>174.08</v>
      </c>
      <c r="I622" s="144"/>
      <c r="L622" s="139"/>
      <c r="M622" s="145"/>
      <c r="T622" s="146"/>
      <c r="AT622" s="141" t="s">
        <v>132</v>
      </c>
      <c r="AU622" s="141" t="s">
        <v>74</v>
      </c>
      <c r="AV622" s="12" t="s">
        <v>74</v>
      </c>
      <c r="AW622" s="12" t="s">
        <v>134</v>
      </c>
      <c r="AX622" s="12" t="s">
        <v>72</v>
      </c>
      <c r="AY622" s="141" t="s">
        <v>118</v>
      </c>
    </row>
    <row r="623" spans="2:65" s="1" customFormat="1" ht="16.5" customHeight="1" x14ac:dyDescent="0.2">
      <c r="B623" s="30"/>
      <c r="C623" s="125" t="s">
        <v>1007</v>
      </c>
      <c r="D623" s="125" t="s">
        <v>121</v>
      </c>
      <c r="E623" s="126" t="s">
        <v>1008</v>
      </c>
      <c r="F623" s="127" t="s">
        <v>1009</v>
      </c>
      <c r="G623" s="128" t="s">
        <v>204</v>
      </c>
      <c r="H623" s="129">
        <v>174.08</v>
      </c>
      <c r="I623" s="130"/>
      <c r="J623" s="131">
        <f>ROUND(I623*H623,2)</f>
        <v>0</v>
      </c>
      <c r="K623" s="132"/>
      <c r="L623" s="30"/>
      <c r="M623" s="133" t="s">
        <v>1</v>
      </c>
      <c r="N623" s="134" t="s">
        <v>32</v>
      </c>
      <c r="P623" s="135">
        <f>O623*H623</f>
        <v>0</v>
      </c>
      <c r="Q623" s="135">
        <v>2.4000000000000001E-4</v>
      </c>
      <c r="R623" s="135">
        <f>Q623*H623</f>
        <v>4.1779200000000002E-2</v>
      </c>
      <c r="S623" s="135">
        <v>0</v>
      </c>
      <c r="T623" s="136">
        <f>S623*H623</f>
        <v>0</v>
      </c>
      <c r="AR623" s="137" t="s">
        <v>508</v>
      </c>
      <c r="AT623" s="137" t="s">
        <v>121</v>
      </c>
      <c r="AU623" s="137" t="s">
        <v>74</v>
      </c>
      <c r="AY623" s="15" t="s">
        <v>118</v>
      </c>
      <c r="BE623" s="138">
        <f>IF(N623="základní",J623,0)</f>
        <v>0</v>
      </c>
      <c r="BF623" s="138">
        <f>IF(N623="snížená",J623,0)</f>
        <v>0</v>
      </c>
      <c r="BG623" s="138">
        <f>IF(N623="zákl. přenesená",J623,0)</f>
        <v>0</v>
      </c>
      <c r="BH623" s="138">
        <f>IF(N623="sníž. přenesená",J623,0)</f>
        <v>0</v>
      </c>
      <c r="BI623" s="138">
        <f>IF(N623="nulová",J623,0)</f>
        <v>0</v>
      </c>
      <c r="BJ623" s="15" t="s">
        <v>72</v>
      </c>
      <c r="BK623" s="138">
        <f>ROUND(I623*H623,2)</f>
        <v>0</v>
      </c>
      <c r="BL623" s="15" t="s">
        <v>508</v>
      </c>
      <c r="BM623" s="137" t="s">
        <v>1010</v>
      </c>
    </row>
    <row r="624" spans="2:65" s="1" customFormat="1" ht="16.5" customHeight="1" x14ac:dyDescent="0.2">
      <c r="B624" s="30"/>
      <c r="C624" s="125" t="s">
        <v>1011</v>
      </c>
      <c r="D624" s="125" t="s">
        <v>121</v>
      </c>
      <c r="E624" s="126" t="s">
        <v>1012</v>
      </c>
      <c r="F624" s="127" t="s">
        <v>1013</v>
      </c>
      <c r="G624" s="128" t="s">
        <v>246</v>
      </c>
      <c r="H624" s="129">
        <v>282.3</v>
      </c>
      <c r="I624" s="130"/>
      <c r="J624" s="131">
        <f>ROUND(I624*H624,2)</f>
        <v>0</v>
      </c>
      <c r="K624" s="132"/>
      <c r="L624" s="30"/>
      <c r="M624" s="133" t="s">
        <v>1</v>
      </c>
      <c r="N624" s="134" t="s">
        <v>32</v>
      </c>
      <c r="P624" s="135">
        <f>O624*H624</f>
        <v>0</v>
      </c>
      <c r="Q624" s="135">
        <v>0</v>
      </c>
      <c r="R624" s="135">
        <f>Q624*H624</f>
        <v>0</v>
      </c>
      <c r="S624" s="135">
        <v>0</v>
      </c>
      <c r="T624" s="136">
        <f>S624*H624</f>
        <v>0</v>
      </c>
      <c r="AR624" s="137" t="s">
        <v>508</v>
      </c>
      <c r="AT624" s="137" t="s">
        <v>121</v>
      </c>
      <c r="AU624" s="137" t="s">
        <v>74</v>
      </c>
      <c r="AY624" s="15" t="s">
        <v>118</v>
      </c>
      <c r="BE624" s="138">
        <f>IF(N624="základní",J624,0)</f>
        <v>0</v>
      </c>
      <c r="BF624" s="138">
        <f>IF(N624="snížená",J624,0)</f>
        <v>0</v>
      </c>
      <c r="BG624" s="138">
        <f>IF(N624="zákl. přenesená",J624,0)</f>
        <v>0</v>
      </c>
      <c r="BH624" s="138">
        <f>IF(N624="sníž. přenesená",J624,0)</f>
        <v>0</v>
      </c>
      <c r="BI624" s="138">
        <f>IF(N624="nulová",J624,0)</f>
        <v>0</v>
      </c>
      <c r="BJ624" s="15" t="s">
        <v>72</v>
      </c>
      <c r="BK624" s="138">
        <f>ROUND(I624*H624,2)</f>
        <v>0</v>
      </c>
      <c r="BL624" s="15" t="s">
        <v>508</v>
      </c>
      <c r="BM624" s="137" t="s">
        <v>1014</v>
      </c>
    </row>
    <row r="625" spans="2:65" s="12" customFormat="1" x14ac:dyDescent="0.2">
      <c r="B625" s="139"/>
      <c r="D625" s="140" t="s">
        <v>132</v>
      </c>
      <c r="E625" s="141" t="s">
        <v>1</v>
      </c>
      <c r="F625" s="142" t="s">
        <v>1015</v>
      </c>
      <c r="H625" s="143">
        <v>161.4</v>
      </c>
      <c r="I625" s="144"/>
      <c r="L625" s="139"/>
      <c r="M625" s="145"/>
      <c r="T625" s="146"/>
      <c r="AT625" s="141" t="s">
        <v>132</v>
      </c>
      <c r="AU625" s="141" t="s">
        <v>74</v>
      </c>
      <c r="AV625" s="12" t="s">
        <v>74</v>
      </c>
      <c r="AW625" s="12" t="s">
        <v>134</v>
      </c>
      <c r="AX625" s="12" t="s">
        <v>67</v>
      </c>
      <c r="AY625" s="141" t="s">
        <v>118</v>
      </c>
    </row>
    <row r="626" spans="2:65" s="12" customFormat="1" x14ac:dyDescent="0.2">
      <c r="B626" s="139"/>
      <c r="D626" s="140" t="s">
        <v>132</v>
      </c>
      <c r="E626" s="141" t="s">
        <v>1</v>
      </c>
      <c r="F626" s="142" t="s">
        <v>1016</v>
      </c>
      <c r="H626" s="143">
        <v>120.89999999999999</v>
      </c>
      <c r="I626" s="144"/>
      <c r="L626" s="139"/>
      <c r="M626" s="145"/>
      <c r="T626" s="146"/>
      <c r="AT626" s="141" t="s">
        <v>132</v>
      </c>
      <c r="AU626" s="141" t="s">
        <v>74</v>
      </c>
      <c r="AV626" s="12" t="s">
        <v>74</v>
      </c>
      <c r="AW626" s="12" t="s">
        <v>134</v>
      </c>
      <c r="AX626" s="12" t="s">
        <v>67</v>
      </c>
      <c r="AY626" s="141" t="s">
        <v>118</v>
      </c>
    </row>
    <row r="627" spans="2:65" s="13" customFormat="1" x14ac:dyDescent="0.2">
      <c r="B627" s="147"/>
      <c r="D627" s="140" t="s">
        <v>132</v>
      </c>
      <c r="E627" s="148" t="s">
        <v>1</v>
      </c>
      <c r="F627" s="149" t="s">
        <v>149</v>
      </c>
      <c r="H627" s="150">
        <v>282.3</v>
      </c>
      <c r="I627" s="151"/>
      <c r="L627" s="147"/>
      <c r="M627" s="152"/>
      <c r="T627" s="153"/>
      <c r="AT627" s="148" t="s">
        <v>132</v>
      </c>
      <c r="AU627" s="148" t="s">
        <v>74</v>
      </c>
      <c r="AV627" s="13" t="s">
        <v>125</v>
      </c>
      <c r="AW627" s="13" t="s">
        <v>134</v>
      </c>
      <c r="AX627" s="13" t="s">
        <v>72</v>
      </c>
      <c r="AY627" s="148" t="s">
        <v>118</v>
      </c>
    </row>
    <row r="628" spans="2:65" s="1" customFormat="1" ht="44.25" customHeight="1" x14ac:dyDescent="0.2">
      <c r="B628" s="30"/>
      <c r="C628" s="125" t="s">
        <v>1017</v>
      </c>
      <c r="D628" s="125" t="s">
        <v>121</v>
      </c>
      <c r="E628" s="126" t="s">
        <v>1018</v>
      </c>
      <c r="F628" s="127" t="s">
        <v>1019</v>
      </c>
      <c r="G628" s="128" t="s">
        <v>707</v>
      </c>
      <c r="H628" s="165"/>
      <c r="I628" s="130"/>
      <c r="J628" s="131">
        <f>ROUND(I628*H628,2)</f>
        <v>0</v>
      </c>
      <c r="K628" s="132"/>
      <c r="L628" s="30"/>
      <c r="M628" s="133" t="s">
        <v>1</v>
      </c>
      <c r="N628" s="134" t="s">
        <v>32</v>
      </c>
      <c r="P628" s="135">
        <f>O628*H628</f>
        <v>0</v>
      </c>
      <c r="Q628" s="135">
        <v>0</v>
      </c>
      <c r="R628" s="135">
        <f>Q628*H628</f>
        <v>0</v>
      </c>
      <c r="S628" s="135">
        <v>0</v>
      </c>
      <c r="T628" s="136">
        <f>S628*H628</f>
        <v>0</v>
      </c>
      <c r="AR628" s="137" t="s">
        <v>508</v>
      </c>
      <c r="AT628" s="137" t="s">
        <v>121</v>
      </c>
      <c r="AU628" s="137" t="s">
        <v>74</v>
      </c>
      <c r="AY628" s="15" t="s">
        <v>118</v>
      </c>
      <c r="BE628" s="138">
        <f>IF(N628="základní",J628,0)</f>
        <v>0</v>
      </c>
      <c r="BF628" s="138">
        <f>IF(N628="snížená",J628,0)</f>
        <v>0</v>
      </c>
      <c r="BG628" s="138">
        <f>IF(N628="zákl. přenesená",J628,0)</f>
        <v>0</v>
      </c>
      <c r="BH628" s="138">
        <f>IF(N628="sníž. přenesená",J628,0)</f>
        <v>0</v>
      </c>
      <c r="BI628" s="138">
        <f>IF(N628="nulová",J628,0)</f>
        <v>0</v>
      </c>
      <c r="BJ628" s="15" t="s">
        <v>72</v>
      </c>
      <c r="BK628" s="138">
        <f>ROUND(I628*H628,2)</f>
        <v>0</v>
      </c>
      <c r="BL628" s="15" t="s">
        <v>508</v>
      </c>
      <c r="BM628" s="137" t="s">
        <v>1020</v>
      </c>
    </row>
    <row r="629" spans="2:65" s="11" customFormat="1" ht="22.9" customHeight="1" x14ac:dyDescent="0.2">
      <c r="B629" s="113"/>
      <c r="D629" s="114" t="s">
        <v>66</v>
      </c>
      <c r="E629" s="123" t="s">
        <v>1021</v>
      </c>
      <c r="F629" s="123" t="s">
        <v>1022</v>
      </c>
      <c r="I629" s="116"/>
      <c r="J629" s="124">
        <f>BK629</f>
        <v>0</v>
      </c>
      <c r="L629" s="113"/>
      <c r="M629" s="118"/>
      <c r="P629" s="119">
        <f>SUM(P630:P651)</f>
        <v>0</v>
      </c>
      <c r="R629" s="119">
        <f>SUM(R630:R651)</f>
        <v>0.30746301440000001</v>
      </c>
      <c r="T629" s="120">
        <f>SUM(T630:T651)</f>
        <v>0</v>
      </c>
      <c r="AR629" s="114" t="s">
        <v>74</v>
      </c>
      <c r="AT629" s="121" t="s">
        <v>66</v>
      </c>
      <c r="AU629" s="121" t="s">
        <v>72</v>
      </c>
      <c r="AY629" s="114" t="s">
        <v>118</v>
      </c>
      <c r="BK629" s="122">
        <f>SUM(BK630:BK651)</f>
        <v>0</v>
      </c>
    </row>
    <row r="630" spans="2:65" s="1" customFormat="1" ht="37.9" customHeight="1" x14ac:dyDescent="0.2">
      <c r="B630" s="30"/>
      <c r="C630" s="125" t="s">
        <v>1023</v>
      </c>
      <c r="D630" s="125" t="s">
        <v>121</v>
      </c>
      <c r="E630" s="126" t="s">
        <v>1024</v>
      </c>
      <c r="F630" s="127" t="s">
        <v>1025</v>
      </c>
      <c r="G630" s="128" t="s">
        <v>204</v>
      </c>
      <c r="H630" s="129">
        <v>236.303</v>
      </c>
      <c r="I630" s="130"/>
      <c r="J630" s="131">
        <f>ROUND(I630*H630,2)</f>
        <v>0</v>
      </c>
      <c r="K630" s="132"/>
      <c r="L630" s="30"/>
      <c r="M630" s="133" t="s">
        <v>1</v>
      </c>
      <c r="N630" s="134" t="s">
        <v>32</v>
      </c>
      <c r="P630" s="135">
        <f>O630*H630</f>
        <v>0</v>
      </c>
      <c r="Q630" s="135">
        <v>1.3999999999999999E-4</v>
      </c>
      <c r="R630" s="135">
        <f>Q630*H630</f>
        <v>3.3082419999999994E-2</v>
      </c>
      <c r="S630" s="135">
        <v>0</v>
      </c>
      <c r="T630" s="136">
        <f>S630*H630</f>
        <v>0</v>
      </c>
      <c r="AR630" s="137" t="s">
        <v>508</v>
      </c>
      <c r="AT630" s="137" t="s">
        <v>121</v>
      </c>
      <c r="AU630" s="137" t="s">
        <v>74</v>
      </c>
      <c r="AY630" s="15" t="s">
        <v>118</v>
      </c>
      <c r="BE630" s="138">
        <f>IF(N630="základní",J630,0)</f>
        <v>0</v>
      </c>
      <c r="BF630" s="138">
        <f>IF(N630="snížená",J630,0)</f>
        <v>0</v>
      </c>
      <c r="BG630" s="138">
        <f>IF(N630="zákl. přenesená",J630,0)</f>
        <v>0</v>
      </c>
      <c r="BH630" s="138">
        <f>IF(N630="sníž. přenesená",J630,0)</f>
        <v>0</v>
      </c>
      <c r="BI630" s="138">
        <f>IF(N630="nulová",J630,0)</f>
        <v>0</v>
      </c>
      <c r="BJ630" s="15" t="s">
        <v>72</v>
      </c>
      <c r="BK630" s="138">
        <f>ROUND(I630*H630,2)</f>
        <v>0</v>
      </c>
      <c r="BL630" s="15" t="s">
        <v>508</v>
      </c>
      <c r="BM630" s="137" t="s">
        <v>1026</v>
      </c>
    </row>
    <row r="631" spans="2:65" s="12" customFormat="1" x14ac:dyDescent="0.2">
      <c r="B631" s="139"/>
      <c r="D631" s="140" t="s">
        <v>132</v>
      </c>
      <c r="E631" s="141" t="s">
        <v>1</v>
      </c>
      <c r="F631" s="142" t="s">
        <v>441</v>
      </c>
      <c r="H631" s="143">
        <v>194.303</v>
      </c>
      <c r="I631" s="144"/>
      <c r="L631" s="139"/>
      <c r="M631" s="145"/>
      <c r="T631" s="146"/>
      <c r="AT631" s="141" t="s">
        <v>132</v>
      </c>
      <c r="AU631" s="141" t="s">
        <v>74</v>
      </c>
      <c r="AV631" s="12" t="s">
        <v>74</v>
      </c>
      <c r="AW631" s="12" t="s">
        <v>134</v>
      </c>
      <c r="AX631" s="12" t="s">
        <v>67</v>
      </c>
      <c r="AY631" s="141" t="s">
        <v>118</v>
      </c>
    </row>
    <row r="632" spans="2:65" s="12" customFormat="1" x14ac:dyDescent="0.2">
      <c r="B632" s="139"/>
      <c r="D632" s="140" t="s">
        <v>132</v>
      </c>
      <c r="E632" s="141" t="s">
        <v>1</v>
      </c>
      <c r="F632" s="142" t="s">
        <v>442</v>
      </c>
      <c r="H632" s="143">
        <v>42</v>
      </c>
      <c r="I632" s="144"/>
      <c r="L632" s="139"/>
      <c r="M632" s="145"/>
      <c r="T632" s="146"/>
      <c r="AT632" s="141" t="s">
        <v>132</v>
      </c>
      <c r="AU632" s="141" t="s">
        <v>74</v>
      </c>
      <c r="AV632" s="12" t="s">
        <v>74</v>
      </c>
      <c r="AW632" s="12" t="s">
        <v>134</v>
      </c>
      <c r="AX632" s="12" t="s">
        <v>67</v>
      </c>
      <c r="AY632" s="141" t="s">
        <v>118</v>
      </c>
    </row>
    <row r="633" spans="2:65" s="13" customFormat="1" x14ac:dyDescent="0.2">
      <c r="B633" s="147"/>
      <c r="D633" s="140" t="s">
        <v>132</v>
      </c>
      <c r="E633" s="148" t="s">
        <v>1</v>
      </c>
      <c r="F633" s="149" t="s">
        <v>149</v>
      </c>
      <c r="H633" s="150">
        <v>236.303</v>
      </c>
      <c r="I633" s="151"/>
      <c r="L633" s="147"/>
      <c r="M633" s="152"/>
      <c r="T633" s="153"/>
      <c r="AT633" s="148" t="s">
        <v>132</v>
      </c>
      <c r="AU633" s="148" t="s">
        <v>74</v>
      </c>
      <c r="AV633" s="13" t="s">
        <v>125</v>
      </c>
      <c r="AW633" s="13" t="s">
        <v>134</v>
      </c>
      <c r="AX633" s="13" t="s">
        <v>72</v>
      </c>
      <c r="AY633" s="148" t="s">
        <v>118</v>
      </c>
    </row>
    <row r="634" spans="2:65" s="1" customFormat="1" ht="44.25" customHeight="1" x14ac:dyDescent="0.2">
      <c r="B634" s="30"/>
      <c r="C634" s="125" t="s">
        <v>1027</v>
      </c>
      <c r="D634" s="125" t="s">
        <v>121</v>
      </c>
      <c r="E634" s="126" t="s">
        <v>1028</v>
      </c>
      <c r="F634" s="127" t="s">
        <v>1029</v>
      </c>
      <c r="G634" s="128" t="s">
        <v>204</v>
      </c>
      <c r="H634" s="129">
        <v>236.303</v>
      </c>
      <c r="I634" s="130"/>
      <c r="J634" s="131">
        <f>ROUND(I634*H634,2)</f>
        <v>0</v>
      </c>
      <c r="K634" s="132"/>
      <c r="L634" s="30"/>
      <c r="M634" s="133" t="s">
        <v>1</v>
      </c>
      <c r="N634" s="134" t="s">
        <v>32</v>
      </c>
      <c r="P634" s="135">
        <f>O634*H634</f>
        <v>0</v>
      </c>
      <c r="Q634" s="135">
        <v>7.2480000000000005E-4</v>
      </c>
      <c r="R634" s="135">
        <f>Q634*H634</f>
        <v>0.17127241440000002</v>
      </c>
      <c r="S634" s="135">
        <v>0</v>
      </c>
      <c r="T634" s="136">
        <f>S634*H634</f>
        <v>0</v>
      </c>
      <c r="AR634" s="137" t="s">
        <v>508</v>
      </c>
      <c r="AT634" s="137" t="s">
        <v>121</v>
      </c>
      <c r="AU634" s="137" t="s">
        <v>74</v>
      </c>
      <c r="AY634" s="15" t="s">
        <v>118</v>
      </c>
      <c r="BE634" s="138">
        <f>IF(N634="základní",J634,0)</f>
        <v>0</v>
      </c>
      <c r="BF634" s="138">
        <f>IF(N634="snížená",J634,0)</f>
        <v>0</v>
      </c>
      <c r="BG634" s="138">
        <f>IF(N634="zákl. přenesená",J634,0)</f>
        <v>0</v>
      </c>
      <c r="BH634" s="138">
        <f>IF(N634="sníž. přenesená",J634,0)</f>
        <v>0</v>
      </c>
      <c r="BI634" s="138">
        <f>IF(N634="nulová",J634,0)</f>
        <v>0</v>
      </c>
      <c r="BJ634" s="15" t="s">
        <v>72</v>
      </c>
      <c r="BK634" s="138">
        <f>ROUND(I634*H634,2)</f>
        <v>0</v>
      </c>
      <c r="BL634" s="15" t="s">
        <v>508</v>
      </c>
      <c r="BM634" s="137" t="s">
        <v>1030</v>
      </c>
    </row>
    <row r="635" spans="2:65" s="1" customFormat="1" ht="24.2" customHeight="1" x14ac:dyDescent="0.2">
      <c r="B635" s="30"/>
      <c r="C635" s="125" t="s">
        <v>1031</v>
      </c>
      <c r="D635" s="125" t="s">
        <v>121</v>
      </c>
      <c r="E635" s="126" t="s">
        <v>1032</v>
      </c>
      <c r="F635" s="127" t="s">
        <v>1033</v>
      </c>
      <c r="G635" s="128" t="s">
        <v>204</v>
      </c>
      <c r="H635" s="129">
        <v>305.428</v>
      </c>
      <c r="I635" s="130"/>
      <c r="J635" s="131">
        <f>ROUND(I635*H635,2)</f>
        <v>0</v>
      </c>
      <c r="K635" s="132"/>
      <c r="L635" s="30"/>
      <c r="M635" s="133" t="s">
        <v>1</v>
      </c>
      <c r="N635" s="134" t="s">
        <v>32</v>
      </c>
      <c r="P635" s="135">
        <f>O635*H635</f>
        <v>0</v>
      </c>
      <c r="Q635" s="135">
        <v>0</v>
      </c>
      <c r="R635" s="135">
        <f>Q635*H635</f>
        <v>0</v>
      </c>
      <c r="S635" s="135">
        <v>0</v>
      </c>
      <c r="T635" s="136">
        <f>S635*H635</f>
        <v>0</v>
      </c>
      <c r="AR635" s="137" t="s">
        <v>508</v>
      </c>
      <c r="AT635" s="137" t="s">
        <v>121</v>
      </c>
      <c r="AU635" s="137" t="s">
        <v>74</v>
      </c>
      <c r="AY635" s="15" t="s">
        <v>118</v>
      </c>
      <c r="BE635" s="138">
        <f>IF(N635="základní",J635,0)</f>
        <v>0</v>
      </c>
      <c r="BF635" s="138">
        <f>IF(N635="snížená",J635,0)</f>
        <v>0</v>
      </c>
      <c r="BG635" s="138">
        <f>IF(N635="zákl. přenesená",J635,0)</f>
        <v>0</v>
      </c>
      <c r="BH635" s="138">
        <f>IF(N635="sníž. přenesená",J635,0)</f>
        <v>0</v>
      </c>
      <c r="BI635" s="138">
        <f>IF(N635="nulová",J635,0)</f>
        <v>0</v>
      </c>
      <c r="BJ635" s="15" t="s">
        <v>72</v>
      </c>
      <c r="BK635" s="138">
        <f>ROUND(I635*H635,2)</f>
        <v>0</v>
      </c>
      <c r="BL635" s="15" t="s">
        <v>508</v>
      </c>
      <c r="BM635" s="137" t="s">
        <v>1034</v>
      </c>
    </row>
    <row r="636" spans="2:65" s="12" customFormat="1" x14ac:dyDescent="0.2">
      <c r="B636" s="139"/>
      <c r="D636" s="140" t="s">
        <v>132</v>
      </c>
      <c r="E636" s="141" t="s">
        <v>1</v>
      </c>
      <c r="F636" s="142" t="s">
        <v>1035</v>
      </c>
      <c r="H636" s="143">
        <v>174.08</v>
      </c>
      <c r="I636" s="144"/>
      <c r="L636" s="139"/>
      <c r="M636" s="145"/>
      <c r="T636" s="146"/>
      <c r="AT636" s="141" t="s">
        <v>132</v>
      </c>
      <c r="AU636" s="141" t="s">
        <v>74</v>
      </c>
      <c r="AV636" s="12" t="s">
        <v>74</v>
      </c>
      <c r="AW636" s="12" t="s">
        <v>134</v>
      </c>
      <c r="AX636" s="12" t="s">
        <v>67</v>
      </c>
      <c r="AY636" s="141" t="s">
        <v>118</v>
      </c>
    </row>
    <row r="637" spans="2:65" s="12" customFormat="1" x14ac:dyDescent="0.2">
      <c r="B637" s="139"/>
      <c r="D637" s="140" t="s">
        <v>132</v>
      </c>
      <c r="E637" s="141" t="s">
        <v>1</v>
      </c>
      <c r="F637" s="142" t="s">
        <v>1036</v>
      </c>
      <c r="H637" s="143">
        <v>77.227500000000006</v>
      </c>
      <c r="I637" s="144"/>
      <c r="L637" s="139"/>
      <c r="M637" s="145"/>
      <c r="T637" s="146"/>
      <c r="AT637" s="141" t="s">
        <v>132</v>
      </c>
      <c r="AU637" s="141" t="s">
        <v>74</v>
      </c>
      <c r="AV637" s="12" t="s">
        <v>74</v>
      </c>
      <c r="AW637" s="12" t="s">
        <v>134</v>
      </c>
      <c r="AX637" s="12" t="s">
        <v>67</v>
      </c>
      <c r="AY637" s="141" t="s">
        <v>118</v>
      </c>
    </row>
    <row r="638" spans="2:65" s="12" customFormat="1" x14ac:dyDescent="0.2">
      <c r="B638" s="139"/>
      <c r="D638" s="140" t="s">
        <v>132</v>
      </c>
      <c r="E638" s="141" t="s">
        <v>1</v>
      </c>
      <c r="F638" s="142" t="s">
        <v>1037</v>
      </c>
      <c r="H638" s="143">
        <v>54.12</v>
      </c>
      <c r="I638" s="144"/>
      <c r="L638" s="139"/>
      <c r="M638" s="145"/>
      <c r="T638" s="146"/>
      <c r="AT638" s="141" t="s">
        <v>132</v>
      </c>
      <c r="AU638" s="141" t="s">
        <v>74</v>
      </c>
      <c r="AV638" s="12" t="s">
        <v>74</v>
      </c>
      <c r="AW638" s="12" t="s">
        <v>134</v>
      </c>
      <c r="AX638" s="12" t="s">
        <v>67</v>
      </c>
      <c r="AY638" s="141" t="s">
        <v>118</v>
      </c>
    </row>
    <row r="639" spans="2:65" s="13" customFormat="1" x14ac:dyDescent="0.2">
      <c r="B639" s="147"/>
      <c r="D639" s="140" t="s">
        <v>132</v>
      </c>
      <c r="E639" s="148" t="s">
        <v>1</v>
      </c>
      <c r="F639" s="149" t="s">
        <v>149</v>
      </c>
      <c r="H639" s="150">
        <v>305.42750000000001</v>
      </c>
      <c r="I639" s="151"/>
      <c r="L639" s="147"/>
      <c r="M639" s="152"/>
      <c r="T639" s="153"/>
      <c r="AT639" s="148" t="s">
        <v>132</v>
      </c>
      <c r="AU639" s="148" t="s">
        <v>74</v>
      </c>
      <c r="AV639" s="13" t="s">
        <v>125</v>
      </c>
      <c r="AW639" s="13" t="s">
        <v>134</v>
      </c>
      <c r="AX639" s="13" t="s">
        <v>72</v>
      </c>
      <c r="AY639" s="148" t="s">
        <v>118</v>
      </c>
    </row>
    <row r="640" spans="2:65" s="1" customFormat="1" ht="21.75" customHeight="1" x14ac:dyDescent="0.2">
      <c r="B640" s="30"/>
      <c r="C640" s="125" t="s">
        <v>661</v>
      </c>
      <c r="D640" s="125" t="s">
        <v>121</v>
      </c>
      <c r="E640" s="126" t="s">
        <v>1038</v>
      </c>
      <c r="F640" s="127" t="s">
        <v>1039</v>
      </c>
      <c r="G640" s="128" t="s">
        <v>246</v>
      </c>
      <c r="H640" s="129">
        <v>66.11</v>
      </c>
      <c r="I640" s="130"/>
      <c r="J640" s="131">
        <f>ROUND(I640*H640,2)</f>
        <v>0</v>
      </c>
      <c r="K640" s="132"/>
      <c r="L640" s="30"/>
      <c r="M640" s="133" t="s">
        <v>1</v>
      </c>
      <c r="N640" s="134" t="s">
        <v>32</v>
      </c>
      <c r="P640" s="135">
        <f>O640*H640</f>
        <v>0</v>
      </c>
      <c r="Q640" s="135">
        <v>0</v>
      </c>
      <c r="R640" s="135">
        <f>Q640*H640</f>
        <v>0</v>
      </c>
      <c r="S640" s="135">
        <v>0</v>
      </c>
      <c r="T640" s="136">
        <f>S640*H640</f>
        <v>0</v>
      </c>
      <c r="AR640" s="137" t="s">
        <v>508</v>
      </c>
      <c r="AT640" s="137" t="s">
        <v>121</v>
      </c>
      <c r="AU640" s="137" t="s">
        <v>74</v>
      </c>
      <c r="AY640" s="15" t="s">
        <v>118</v>
      </c>
      <c r="BE640" s="138">
        <f>IF(N640="základní",J640,0)</f>
        <v>0</v>
      </c>
      <c r="BF640" s="138">
        <f>IF(N640="snížená",J640,0)</f>
        <v>0</v>
      </c>
      <c r="BG640" s="138">
        <f>IF(N640="zákl. přenesená",J640,0)</f>
        <v>0</v>
      </c>
      <c r="BH640" s="138">
        <f>IF(N640="sníž. přenesená",J640,0)</f>
        <v>0</v>
      </c>
      <c r="BI640" s="138">
        <f>IF(N640="nulová",J640,0)</f>
        <v>0</v>
      </c>
      <c r="BJ640" s="15" t="s">
        <v>72</v>
      </c>
      <c r="BK640" s="138">
        <f>ROUND(I640*H640,2)</f>
        <v>0</v>
      </c>
      <c r="BL640" s="15" t="s">
        <v>508</v>
      </c>
      <c r="BM640" s="137" t="s">
        <v>1040</v>
      </c>
    </row>
    <row r="641" spans="2:65" s="12" customFormat="1" x14ac:dyDescent="0.2">
      <c r="B641" s="139"/>
      <c r="D641" s="140" t="s">
        <v>132</v>
      </c>
      <c r="E641" s="141" t="s">
        <v>1</v>
      </c>
      <c r="F641" s="142" t="s">
        <v>1041</v>
      </c>
      <c r="H641" s="143">
        <v>34.67</v>
      </c>
      <c r="I641" s="144"/>
      <c r="L641" s="139"/>
      <c r="M641" s="145"/>
      <c r="T641" s="146"/>
      <c r="AT641" s="141" t="s">
        <v>132</v>
      </c>
      <c r="AU641" s="141" t="s">
        <v>74</v>
      </c>
      <c r="AV641" s="12" t="s">
        <v>74</v>
      </c>
      <c r="AW641" s="12" t="s">
        <v>134</v>
      </c>
      <c r="AX641" s="12" t="s">
        <v>67</v>
      </c>
      <c r="AY641" s="141" t="s">
        <v>118</v>
      </c>
    </row>
    <row r="642" spans="2:65" s="12" customFormat="1" x14ac:dyDescent="0.2">
      <c r="B642" s="139"/>
      <c r="D642" s="140" t="s">
        <v>132</v>
      </c>
      <c r="E642" s="141" t="s">
        <v>1</v>
      </c>
      <c r="F642" s="142" t="s">
        <v>1042</v>
      </c>
      <c r="H642" s="143">
        <v>31.44</v>
      </c>
      <c r="I642" s="144"/>
      <c r="L642" s="139"/>
      <c r="M642" s="145"/>
      <c r="T642" s="146"/>
      <c r="AT642" s="141" t="s">
        <v>132</v>
      </c>
      <c r="AU642" s="141" t="s">
        <v>74</v>
      </c>
      <c r="AV642" s="12" t="s">
        <v>74</v>
      </c>
      <c r="AW642" s="12" t="s">
        <v>134</v>
      </c>
      <c r="AX642" s="12" t="s">
        <v>67</v>
      </c>
      <c r="AY642" s="141" t="s">
        <v>118</v>
      </c>
    </row>
    <row r="643" spans="2:65" s="13" customFormat="1" x14ac:dyDescent="0.2">
      <c r="B643" s="147"/>
      <c r="D643" s="140" t="s">
        <v>132</v>
      </c>
      <c r="E643" s="148" t="s">
        <v>1</v>
      </c>
      <c r="F643" s="149" t="s">
        <v>149</v>
      </c>
      <c r="H643" s="150">
        <v>66.11</v>
      </c>
      <c r="I643" s="151"/>
      <c r="L643" s="147"/>
      <c r="M643" s="152"/>
      <c r="T643" s="153"/>
      <c r="AT643" s="148" t="s">
        <v>132</v>
      </c>
      <c r="AU643" s="148" t="s">
        <v>74</v>
      </c>
      <c r="AV643" s="13" t="s">
        <v>125</v>
      </c>
      <c r="AW643" s="13" t="s">
        <v>134</v>
      </c>
      <c r="AX643" s="13" t="s">
        <v>72</v>
      </c>
      <c r="AY643" s="148" t="s">
        <v>118</v>
      </c>
    </row>
    <row r="644" spans="2:65" s="1" customFormat="1" ht="37.9" customHeight="1" x14ac:dyDescent="0.2">
      <c r="B644" s="30"/>
      <c r="C644" s="125" t="s">
        <v>1043</v>
      </c>
      <c r="D644" s="125" t="s">
        <v>121</v>
      </c>
      <c r="E644" s="126" t="s">
        <v>1044</v>
      </c>
      <c r="F644" s="127" t="s">
        <v>1045</v>
      </c>
      <c r="G644" s="128" t="s">
        <v>204</v>
      </c>
      <c r="H644" s="129">
        <v>131.34800000000001</v>
      </c>
      <c r="I644" s="130"/>
      <c r="J644" s="131">
        <f>ROUND(I644*H644,2)</f>
        <v>0</v>
      </c>
      <c r="K644" s="132"/>
      <c r="L644" s="30"/>
      <c r="M644" s="133" t="s">
        <v>1</v>
      </c>
      <c r="N644" s="134" t="s">
        <v>32</v>
      </c>
      <c r="P644" s="135">
        <f>O644*H644</f>
        <v>0</v>
      </c>
      <c r="Q644" s="135">
        <v>2.8499999999999999E-4</v>
      </c>
      <c r="R644" s="135">
        <f>Q644*H644</f>
        <v>3.7434180000000004E-2</v>
      </c>
      <c r="S644" s="135">
        <v>0</v>
      </c>
      <c r="T644" s="136">
        <f>S644*H644</f>
        <v>0</v>
      </c>
      <c r="AR644" s="137" t="s">
        <v>508</v>
      </c>
      <c r="AT644" s="137" t="s">
        <v>121</v>
      </c>
      <c r="AU644" s="137" t="s">
        <v>74</v>
      </c>
      <c r="AY644" s="15" t="s">
        <v>118</v>
      </c>
      <c r="BE644" s="138">
        <f>IF(N644="základní",J644,0)</f>
        <v>0</v>
      </c>
      <c r="BF644" s="138">
        <f>IF(N644="snížená",J644,0)</f>
        <v>0</v>
      </c>
      <c r="BG644" s="138">
        <f>IF(N644="zákl. přenesená",J644,0)</f>
        <v>0</v>
      </c>
      <c r="BH644" s="138">
        <f>IF(N644="sníž. přenesená",J644,0)</f>
        <v>0</v>
      </c>
      <c r="BI644" s="138">
        <f>IF(N644="nulová",J644,0)</f>
        <v>0</v>
      </c>
      <c r="BJ644" s="15" t="s">
        <v>72</v>
      </c>
      <c r="BK644" s="138">
        <f>ROUND(I644*H644,2)</f>
        <v>0</v>
      </c>
      <c r="BL644" s="15" t="s">
        <v>508</v>
      </c>
      <c r="BM644" s="137" t="s">
        <v>1046</v>
      </c>
    </row>
    <row r="645" spans="2:65" s="12" customFormat="1" x14ac:dyDescent="0.2">
      <c r="B645" s="139"/>
      <c r="D645" s="140" t="s">
        <v>132</v>
      </c>
      <c r="E645" s="141" t="s">
        <v>1</v>
      </c>
      <c r="F645" s="142" t="s">
        <v>1036</v>
      </c>
      <c r="H645" s="143">
        <v>77.227500000000006</v>
      </c>
      <c r="I645" s="144"/>
      <c r="L645" s="139"/>
      <c r="M645" s="145"/>
      <c r="T645" s="146"/>
      <c r="AT645" s="141" t="s">
        <v>132</v>
      </c>
      <c r="AU645" s="141" t="s">
        <v>74</v>
      </c>
      <c r="AV645" s="12" t="s">
        <v>74</v>
      </c>
      <c r="AW645" s="12" t="s">
        <v>134</v>
      </c>
      <c r="AX645" s="12" t="s">
        <v>67</v>
      </c>
      <c r="AY645" s="141" t="s">
        <v>118</v>
      </c>
    </row>
    <row r="646" spans="2:65" s="12" customFormat="1" x14ac:dyDescent="0.2">
      <c r="B646" s="139"/>
      <c r="D646" s="140" t="s">
        <v>132</v>
      </c>
      <c r="E646" s="141" t="s">
        <v>1</v>
      </c>
      <c r="F646" s="142" t="s">
        <v>1037</v>
      </c>
      <c r="H646" s="143">
        <v>54.12</v>
      </c>
      <c r="I646" s="144"/>
      <c r="L646" s="139"/>
      <c r="M646" s="145"/>
      <c r="T646" s="146"/>
      <c r="AT646" s="141" t="s">
        <v>132</v>
      </c>
      <c r="AU646" s="141" t="s">
        <v>74</v>
      </c>
      <c r="AV646" s="12" t="s">
        <v>74</v>
      </c>
      <c r="AW646" s="12" t="s">
        <v>134</v>
      </c>
      <c r="AX646" s="12" t="s">
        <v>67</v>
      </c>
      <c r="AY646" s="141" t="s">
        <v>118</v>
      </c>
    </row>
    <row r="647" spans="2:65" s="13" customFormat="1" x14ac:dyDescent="0.2">
      <c r="B647" s="147"/>
      <c r="D647" s="140" t="s">
        <v>132</v>
      </c>
      <c r="E647" s="148" t="s">
        <v>1</v>
      </c>
      <c r="F647" s="149" t="s">
        <v>149</v>
      </c>
      <c r="H647" s="150">
        <v>131.3475</v>
      </c>
      <c r="I647" s="151"/>
      <c r="L647" s="147"/>
      <c r="M647" s="152"/>
      <c r="T647" s="153"/>
      <c r="AT647" s="148" t="s">
        <v>132</v>
      </c>
      <c r="AU647" s="148" t="s">
        <v>74</v>
      </c>
      <c r="AV647" s="13" t="s">
        <v>125</v>
      </c>
      <c r="AW647" s="13" t="s">
        <v>134</v>
      </c>
      <c r="AX647" s="13" t="s">
        <v>72</v>
      </c>
      <c r="AY647" s="148" t="s">
        <v>118</v>
      </c>
    </row>
    <row r="648" spans="2:65" s="1" customFormat="1" ht="24.2" customHeight="1" x14ac:dyDescent="0.2">
      <c r="B648" s="30"/>
      <c r="C648" s="125" t="s">
        <v>1047</v>
      </c>
      <c r="D648" s="125" t="s">
        <v>121</v>
      </c>
      <c r="E648" s="126" t="s">
        <v>1048</v>
      </c>
      <c r="F648" s="127" t="s">
        <v>1049</v>
      </c>
      <c r="G648" s="128" t="s">
        <v>204</v>
      </c>
      <c r="H648" s="129">
        <v>131.34800000000001</v>
      </c>
      <c r="I648" s="130"/>
      <c r="J648" s="131">
        <f>ROUND(I648*H648,2)</f>
        <v>0</v>
      </c>
      <c r="K648" s="132"/>
      <c r="L648" s="30"/>
      <c r="M648" s="133" t="s">
        <v>1</v>
      </c>
      <c r="N648" s="134" t="s">
        <v>32</v>
      </c>
      <c r="P648" s="135">
        <f>O648*H648</f>
        <v>0</v>
      </c>
      <c r="Q648" s="135">
        <v>5.0000000000000001E-4</v>
      </c>
      <c r="R648" s="135">
        <f>Q648*H648</f>
        <v>6.567400000000001E-2</v>
      </c>
      <c r="S648" s="135">
        <v>0</v>
      </c>
      <c r="T648" s="136">
        <f>S648*H648</f>
        <v>0</v>
      </c>
      <c r="AR648" s="137" t="s">
        <v>508</v>
      </c>
      <c r="AT648" s="137" t="s">
        <v>121</v>
      </c>
      <c r="AU648" s="137" t="s">
        <v>74</v>
      </c>
      <c r="AY648" s="15" t="s">
        <v>118</v>
      </c>
      <c r="BE648" s="138">
        <f>IF(N648="základní",J648,0)</f>
        <v>0</v>
      </c>
      <c r="BF648" s="138">
        <f>IF(N648="snížená",J648,0)</f>
        <v>0</v>
      </c>
      <c r="BG648" s="138">
        <f>IF(N648="zákl. přenesená",J648,0)</f>
        <v>0</v>
      </c>
      <c r="BH648" s="138">
        <f>IF(N648="sníž. přenesená",J648,0)</f>
        <v>0</v>
      </c>
      <c r="BI648" s="138">
        <f>IF(N648="nulová",J648,0)</f>
        <v>0</v>
      </c>
      <c r="BJ648" s="15" t="s">
        <v>72</v>
      </c>
      <c r="BK648" s="138">
        <f>ROUND(I648*H648,2)</f>
        <v>0</v>
      </c>
      <c r="BL648" s="15" t="s">
        <v>508</v>
      </c>
      <c r="BM648" s="137" t="s">
        <v>1050</v>
      </c>
    </row>
    <row r="649" spans="2:65" s="12" customFormat="1" x14ac:dyDescent="0.2">
      <c r="B649" s="139"/>
      <c r="D649" s="140" t="s">
        <v>132</v>
      </c>
      <c r="E649" s="141" t="s">
        <v>1</v>
      </c>
      <c r="F649" s="142" t="s">
        <v>1036</v>
      </c>
      <c r="H649" s="143">
        <v>77.227500000000006</v>
      </c>
      <c r="I649" s="144"/>
      <c r="L649" s="139"/>
      <c r="M649" s="145"/>
      <c r="T649" s="146"/>
      <c r="AT649" s="141" t="s">
        <v>132</v>
      </c>
      <c r="AU649" s="141" t="s">
        <v>74</v>
      </c>
      <c r="AV649" s="12" t="s">
        <v>74</v>
      </c>
      <c r="AW649" s="12" t="s">
        <v>134</v>
      </c>
      <c r="AX649" s="12" t="s">
        <v>67</v>
      </c>
      <c r="AY649" s="141" t="s">
        <v>118</v>
      </c>
    </row>
    <row r="650" spans="2:65" s="12" customFormat="1" x14ac:dyDescent="0.2">
      <c r="B650" s="139"/>
      <c r="D650" s="140" t="s">
        <v>132</v>
      </c>
      <c r="E650" s="141" t="s">
        <v>1</v>
      </c>
      <c r="F650" s="142" t="s">
        <v>1037</v>
      </c>
      <c r="H650" s="143">
        <v>54.12</v>
      </c>
      <c r="I650" s="144"/>
      <c r="L650" s="139"/>
      <c r="M650" s="145"/>
      <c r="T650" s="146"/>
      <c r="AT650" s="141" t="s">
        <v>132</v>
      </c>
      <c r="AU650" s="141" t="s">
        <v>74</v>
      </c>
      <c r="AV650" s="12" t="s">
        <v>74</v>
      </c>
      <c r="AW650" s="12" t="s">
        <v>134</v>
      </c>
      <c r="AX650" s="12" t="s">
        <v>67</v>
      </c>
      <c r="AY650" s="141" t="s">
        <v>118</v>
      </c>
    </row>
    <row r="651" spans="2:65" s="13" customFormat="1" x14ac:dyDescent="0.2">
      <c r="B651" s="147"/>
      <c r="D651" s="140" t="s">
        <v>132</v>
      </c>
      <c r="E651" s="148" t="s">
        <v>1</v>
      </c>
      <c r="F651" s="149" t="s">
        <v>149</v>
      </c>
      <c r="H651" s="150">
        <v>131.3475</v>
      </c>
      <c r="I651" s="151"/>
      <c r="L651" s="147"/>
      <c r="M651" s="152"/>
      <c r="T651" s="153"/>
      <c r="AT651" s="148" t="s">
        <v>132</v>
      </c>
      <c r="AU651" s="148" t="s">
        <v>74</v>
      </c>
      <c r="AV651" s="13" t="s">
        <v>125</v>
      </c>
      <c r="AW651" s="13" t="s">
        <v>134</v>
      </c>
      <c r="AX651" s="13" t="s">
        <v>72</v>
      </c>
      <c r="AY651" s="148" t="s">
        <v>118</v>
      </c>
    </row>
    <row r="652" spans="2:65" s="11" customFormat="1" ht="22.9" customHeight="1" x14ac:dyDescent="0.2">
      <c r="B652" s="113"/>
      <c r="D652" s="114" t="s">
        <v>66</v>
      </c>
      <c r="E652" s="123" t="s">
        <v>1051</v>
      </c>
      <c r="F652" s="123" t="s">
        <v>1052</v>
      </c>
      <c r="I652" s="116"/>
      <c r="J652" s="124">
        <f>BK652</f>
        <v>0</v>
      </c>
      <c r="L652" s="113"/>
      <c r="M652" s="118"/>
      <c r="P652" s="119">
        <f>SUM(P653:P670)</f>
        <v>0</v>
      </c>
      <c r="R652" s="119">
        <f>SUM(R653:R670)</f>
        <v>0.59033721699999997</v>
      </c>
      <c r="T652" s="120">
        <f>SUM(T653:T670)</f>
        <v>0</v>
      </c>
      <c r="AR652" s="114" t="s">
        <v>74</v>
      </c>
      <c r="AT652" s="121" t="s">
        <v>66</v>
      </c>
      <c r="AU652" s="121" t="s">
        <v>72</v>
      </c>
      <c r="AY652" s="114" t="s">
        <v>118</v>
      </c>
      <c r="BK652" s="122">
        <f>SUM(BK653:BK670)</f>
        <v>0</v>
      </c>
    </row>
    <row r="653" spans="2:65" s="1" customFormat="1" ht="33" customHeight="1" x14ac:dyDescent="0.2">
      <c r="B653" s="30"/>
      <c r="C653" s="125" t="s">
        <v>1053</v>
      </c>
      <c r="D653" s="125" t="s">
        <v>121</v>
      </c>
      <c r="E653" s="126" t="s">
        <v>1054</v>
      </c>
      <c r="F653" s="127" t="s">
        <v>1055</v>
      </c>
      <c r="G653" s="128" t="s">
        <v>204</v>
      </c>
      <c r="H653" s="129">
        <v>862.69600000000003</v>
      </c>
      <c r="I653" s="130"/>
      <c r="J653" s="131">
        <f>ROUND(I653*H653,2)</f>
        <v>0</v>
      </c>
      <c r="K653" s="132"/>
      <c r="L653" s="30"/>
      <c r="M653" s="133" t="s">
        <v>1</v>
      </c>
      <c r="N653" s="134" t="s">
        <v>32</v>
      </c>
      <c r="P653" s="135">
        <f>O653*H653</f>
        <v>0</v>
      </c>
      <c r="Q653" s="135">
        <v>2.05E-4</v>
      </c>
      <c r="R653" s="135">
        <f>Q653*H653</f>
        <v>0.17685268000000001</v>
      </c>
      <c r="S653" s="135">
        <v>0</v>
      </c>
      <c r="T653" s="136">
        <f>S653*H653</f>
        <v>0</v>
      </c>
      <c r="AR653" s="137" t="s">
        <v>508</v>
      </c>
      <c r="AT653" s="137" t="s">
        <v>121</v>
      </c>
      <c r="AU653" s="137" t="s">
        <v>74</v>
      </c>
      <c r="AY653" s="15" t="s">
        <v>118</v>
      </c>
      <c r="BE653" s="138">
        <f>IF(N653="základní",J653,0)</f>
        <v>0</v>
      </c>
      <c r="BF653" s="138">
        <f>IF(N653="snížená",J653,0)</f>
        <v>0</v>
      </c>
      <c r="BG653" s="138">
        <f>IF(N653="zákl. přenesená",J653,0)</f>
        <v>0</v>
      </c>
      <c r="BH653" s="138">
        <f>IF(N653="sníž. přenesená",J653,0)</f>
        <v>0</v>
      </c>
      <c r="BI653" s="138">
        <f>IF(N653="nulová",J653,0)</f>
        <v>0</v>
      </c>
      <c r="BJ653" s="15" t="s">
        <v>72</v>
      </c>
      <c r="BK653" s="138">
        <f>ROUND(I653*H653,2)</f>
        <v>0</v>
      </c>
      <c r="BL653" s="15" t="s">
        <v>508</v>
      </c>
      <c r="BM653" s="137" t="s">
        <v>1056</v>
      </c>
    </row>
    <row r="654" spans="2:65" s="12" customFormat="1" ht="22.5" x14ac:dyDescent="0.2">
      <c r="B654" s="139"/>
      <c r="D654" s="140" t="s">
        <v>132</v>
      </c>
      <c r="E654" s="141" t="s">
        <v>1</v>
      </c>
      <c r="F654" s="142" t="s">
        <v>397</v>
      </c>
      <c r="H654" s="143">
        <v>443.16499999999991</v>
      </c>
      <c r="I654" s="144"/>
      <c r="L654" s="139"/>
      <c r="M654" s="145"/>
      <c r="T654" s="146"/>
      <c r="AT654" s="141" t="s">
        <v>132</v>
      </c>
      <c r="AU654" s="141" t="s">
        <v>74</v>
      </c>
      <c r="AV654" s="12" t="s">
        <v>74</v>
      </c>
      <c r="AW654" s="12" t="s">
        <v>134</v>
      </c>
      <c r="AX654" s="12" t="s">
        <v>67</v>
      </c>
      <c r="AY654" s="141" t="s">
        <v>118</v>
      </c>
    </row>
    <row r="655" spans="2:65" s="12" customFormat="1" x14ac:dyDescent="0.2">
      <c r="B655" s="139"/>
      <c r="D655" s="140" t="s">
        <v>132</v>
      </c>
      <c r="E655" s="141" t="s">
        <v>1</v>
      </c>
      <c r="F655" s="142" t="s">
        <v>399</v>
      </c>
      <c r="H655" s="143">
        <v>265.041</v>
      </c>
      <c r="I655" s="144"/>
      <c r="L655" s="139"/>
      <c r="M655" s="145"/>
      <c r="T655" s="146"/>
      <c r="AT655" s="141" t="s">
        <v>132</v>
      </c>
      <c r="AU655" s="141" t="s">
        <v>74</v>
      </c>
      <c r="AV655" s="12" t="s">
        <v>74</v>
      </c>
      <c r="AW655" s="12" t="s">
        <v>134</v>
      </c>
      <c r="AX655" s="12" t="s">
        <v>67</v>
      </c>
      <c r="AY655" s="141" t="s">
        <v>118</v>
      </c>
    </row>
    <row r="656" spans="2:65" s="12" customFormat="1" x14ac:dyDescent="0.2">
      <c r="B656" s="139"/>
      <c r="D656" s="140" t="s">
        <v>132</v>
      </c>
      <c r="E656" s="141" t="s">
        <v>1</v>
      </c>
      <c r="F656" s="142" t="s">
        <v>1057</v>
      </c>
      <c r="H656" s="143">
        <v>154.49</v>
      </c>
      <c r="I656" s="144"/>
      <c r="L656" s="139"/>
      <c r="M656" s="145"/>
      <c r="T656" s="146"/>
      <c r="AT656" s="141" t="s">
        <v>132</v>
      </c>
      <c r="AU656" s="141" t="s">
        <v>74</v>
      </c>
      <c r="AV656" s="12" t="s">
        <v>74</v>
      </c>
      <c r="AW656" s="12" t="s">
        <v>134</v>
      </c>
      <c r="AX656" s="12" t="s">
        <v>67</v>
      </c>
      <c r="AY656" s="141" t="s">
        <v>118</v>
      </c>
    </row>
    <row r="657" spans="2:65" s="13" customFormat="1" x14ac:dyDescent="0.2">
      <c r="B657" s="147"/>
      <c r="D657" s="140" t="s">
        <v>132</v>
      </c>
      <c r="E657" s="148" t="s">
        <v>1</v>
      </c>
      <c r="F657" s="149" t="s">
        <v>149</v>
      </c>
      <c r="H657" s="150">
        <v>862.69599999999991</v>
      </c>
      <c r="I657" s="151"/>
      <c r="L657" s="147"/>
      <c r="M657" s="152"/>
      <c r="T657" s="153"/>
      <c r="AT657" s="148" t="s">
        <v>132</v>
      </c>
      <c r="AU657" s="148" t="s">
        <v>74</v>
      </c>
      <c r="AV657" s="13" t="s">
        <v>125</v>
      </c>
      <c r="AW657" s="13" t="s">
        <v>134</v>
      </c>
      <c r="AX657" s="13" t="s">
        <v>72</v>
      </c>
      <c r="AY657" s="148" t="s">
        <v>118</v>
      </c>
    </row>
    <row r="658" spans="2:65" s="1" customFormat="1" ht="33" customHeight="1" x14ac:dyDescent="0.2">
      <c r="B658" s="30"/>
      <c r="C658" s="125" t="s">
        <v>1058</v>
      </c>
      <c r="D658" s="125" t="s">
        <v>121</v>
      </c>
      <c r="E658" s="126" t="s">
        <v>1059</v>
      </c>
      <c r="F658" s="127" t="s">
        <v>1060</v>
      </c>
      <c r="G658" s="128" t="s">
        <v>204</v>
      </c>
      <c r="H658" s="129">
        <v>250.09800000000001</v>
      </c>
      <c r="I658" s="130"/>
      <c r="J658" s="131">
        <f>ROUND(I658*H658,2)</f>
        <v>0</v>
      </c>
      <c r="K658" s="132"/>
      <c r="L658" s="30"/>
      <c r="M658" s="133" t="s">
        <v>1</v>
      </c>
      <c r="N658" s="134" t="s">
        <v>32</v>
      </c>
      <c r="P658" s="135">
        <f>O658*H658</f>
        <v>0</v>
      </c>
      <c r="Q658" s="135">
        <v>2.05E-4</v>
      </c>
      <c r="R658" s="135">
        <f>Q658*H658</f>
        <v>5.1270090000000004E-2</v>
      </c>
      <c r="S658" s="135">
        <v>0</v>
      </c>
      <c r="T658" s="136">
        <f>S658*H658</f>
        <v>0</v>
      </c>
      <c r="AR658" s="137" t="s">
        <v>508</v>
      </c>
      <c r="AT658" s="137" t="s">
        <v>121</v>
      </c>
      <c r="AU658" s="137" t="s">
        <v>74</v>
      </c>
      <c r="AY658" s="15" t="s">
        <v>118</v>
      </c>
      <c r="BE658" s="138">
        <f>IF(N658="základní",J658,0)</f>
        <v>0</v>
      </c>
      <c r="BF658" s="138">
        <f>IF(N658="snížená",J658,0)</f>
        <v>0</v>
      </c>
      <c r="BG658" s="138">
        <f>IF(N658="zákl. přenesená",J658,0)</f>
        <v>0</v>
      </c>
      <c r="BH658" s="138">
        <f>IF(N658="sníž. přenesená",J658,0)</f>
        <v>0</v>
      </c>
      <c r="BI658" s="138">
        <f>IF(N658="nulová",J658,0)</f>
        <v>0</v>
      </c>
      <c r="BJ658" s="15" t="s">
        <v>72</v>
      </c>
      <c r="BK658" s="138">
        <f>ROUND(I658*H658,2)</f>
        <v>0</v>
      </c>
      <c r="BL658" s="15" t="s">
        <v>508</v>
      </c>
      <c r="BM658" s="137" t="s">
        <v>1061</v>
      </c>
    </row>
    <row r="659" spans="2:65" s="12" customFormat="1" x14ac:dyDescent="0.2">
      <c r="B659" s="139"/>
      <c r="D659" s="140" t="s">
        <v>132</v>
      </c>
      <c r="E659" s="141" t="s">
        <v>1</v>
      </c>
      <c r="F659" s="142" t="s">
        <v>398</v>
      </c>
      <c r="H659" s="143">
        <v>199.458</v>
      </c>
      <c r="I659" s="144"/>
      <c r="L659" s="139"/>
      <c r="M659" s="145"/>
      <c r="T659" s="146"/>
      <c r="AT659" s="141" t="s">
        <v>132</v>
      </c>
      <c r="AU659" s="141" t="s">
        <v>74</v>
      </c>
      <c r="AV659" s="12" t="s">
        <v>74</v>
      </c>
      <c r="AW659" s="12" t="s">
        <v>134</v>
      </c>
      <c r="AX659" s="12" t="s">
        <v>67</v>
      </c>
      <c r="AY659" s="141" t="s">
        <v>118</v>
      </c>
    </row>
    <row r="660" spans="2:65" s="12" customFormat="1" x14ac:dyDescent="0.2">
      <c r="B660" s="139"/>
      <c r="D660" s="140" t="s">
        <v>132</v>
      </c>
      <c r="E660" s="141" t="s">
        <v>1</v>
      </c>
      <c r="F660" s="142" t="s">
        <v>1062</v>
      </c>
      <c r="H660" s="143">
        <v>50.64</v>
      </c>
      <c r="I660" s="144"/>
      <c r="L660" s="139"/>
      <c r="M660" s="145"/>
      <c r="T660" s="146"/>
      <c r="AT660" s="141" t="s">
        <v>132</v>
      </c>
      <c r="AU660" s="141" t="s">
        <v>74</v>
      </c>
      <c r="AV660" s="12" t="s">
        <v>74</v>
      </c>
      <c r="AW660" s="12" t="s">
        <v>134</v>
      </c>
      <c r="AX660" s="12" t="s">
        <v>67</v>
      </c>
      <c r="AY660" s="141" t="s">
        <v>118</v>
      </c>
    </row>
    <row r="661" spans="2:65" s="13" customFormat="1" x14ac:dyDescent="0.2">
      <c r="B661" s="147"/>
      <c r="D661" s="140" t="s">
        <v>132</v>
      </c>
      <c r="E661" s="148" t="s">
        <v>1</v>
      </c>
      <c r="F661" s="149" t="s">
        <v>149</v>
      </c>
      <c r="H661" s="150">
        <v>250.09800000000001</v>
      </c>
      <c r="I661" s="151"/>
      <c r="L661" s="147"/>
      <c r="M661" s="152"/>
      <c r="T661" s="153"/>
      <c r="AT661" s="148" t="s">
        <v>132</v>
      </c>
      <c r="AU661" s="148" t="s">
        <v>74</v>
      </c>
      <c r="AV661" s="13" t="s">
        <v>125</v>
      </c>
      <c r="AW661" s="13" t="s">
        <v>134</v>
      </c>
      <c r="AX661" s="13" t="s">
        <v>72</v>
      </c>
      <c r="AY661" s="148" t="s">
        <v>118</v>
      </c>
    </row>
    <row r="662" spans="2:65" s="1" customFormat="1" ht="24.2" customHeight="1" x14ac:dyDescent="0.2">
      <c r="B662" s="30"/>
      <c r="C662" s="125" t="s">
        <v>1063</v>
      </c>
      <c r="D662" s="125" t="s">
        <v>121</v>
      </c>
      <c r="E662" s="126" t="s">
        <v>1064</v>
      </c>
      <c r="F662" s="127" t="s">
        <v>1065</v>
      </c>
      <c r="G662" s="128" t="s">
        <v>204</v>
      </c>
      <c r="H662" s="129">
        <v>862.69600000000003</v>
      </c>
      <c r="I662" s="130"/>
      <c r="J662" s="131">
        <f>ROUND(I662*H662,2)</f>
        <v>0</v>
      </c>
      <c r="K662" s="132"/>
      <c r="L662" s="30"/>
      <c r="M662" s="133" t="s">
        <v>1</v>
      </c>
      <c r="N662" s="134" t="s">
        <v>32</v>
      </c>
      <c r="P662" s="135">
        <f>O662*H662</f>
        <v>0</v>
      </c>
      <c r="Q662" s="135">
        <v>3.255E-4</v>
      </c>
      <c r="R662" s="135">
        <f>Q662*H662</f>
        <v>0.28080754800000002</v>
      </c>
      <c r="S662" s="135">
        <v>0</v>
      </c>
      <c r="T662" s="136">
        <f>S662*H662</f>
        <v>0</v>
      </c>
      <c r="AR662" s="137" t="s">
        <v>508</v>
      </c>
      <c r="AT662" s="137" t="s">
        <v>121</v>
      </c>
      <c r="AU662" s="137" t="s">
        <v>74</v>
      </c>
      <c r="AY662" s="15" t="s">
        <v>118</v>
      </c>
      <c r="BE662" s="138">
        <f>IF(N662="základní",J662,0)</f>
        <v>0</v>
      </c>
      <c r="BF662" s="138">
        <f>IF(N662="snížená",J662,0)</f>
        <v>0</v>
      </c>
      <c r="BG662" s="138">
        <f>IF(N662="zákl. přenesená",J662,0)</f>
        <v>0</v>
      </c>
      <c r="BH662" s="138">
        <f>IF(N662="sníž. přenesená",J662,0)</f>
        <v>0</v>
      </c>
      <c r="BI662" s="138">
        <f>IF(N662="nulová",J662,0)</f>
        <v>0</v>
      </c>
      <c r="BJ662" s="15" t="s">
        <v>72</v>
      </c>
      <c r="BK662" s="138">
        <f>ROUND(I662*H662,2)</f>
        <v>0</v>
      </c>
      <c r="BL662" s="15" t="s">
        <v>508</v>
      </c>
      <c r="BM662" s="137" t="s">
        <v>1066</v>
      </c>
    </row>
    <row r="663" spans="2:65" s="12" customFormat="1" ht="22.5" x14ac:dyDescent="0.2">
      <c r="B663" s="139"/>
      <c r="D663" s="140" t="s">
        <v>132</v>
      </c>
      <c r="E663" s="141" t="s">
        <v>1</v>
      </c>
      <c r="F663" s="142" t="s">
        <v>397</v>
      </c>
      <c r="H663" s="143">
        <v>443.16499999999991</v>
      </c>
      <c r="I663" s="144"/>
      <c r="L663" s="139"/>
      <c r="M663" s="145"/>
      <c r="T663" s="146"/>
      <c r="AT663" s="141" t="s">
        <v>132</v>
      </c>
      <c r="AU663" s="141" t="s">
        <v>74</v>
      </c>
      <c r="AV663" s="12" t="s">
        <v>74</v>
      </c>
      <c r="AW663" s="12" t="s">
        <v>134</v>
      </c>
      <c r="AX663" s="12" t="s">
        <v>67</v>
      </c>
      <c r="AY663" s="141" t="s">
        <v>118</v>
      </c>
    </row>
    <row r="664" spans="2:65" s="12" customFormat="1" x14ac:dyDescent="0.2">
      <c r="B664" s="139"/>
      <c r="D664" s="140" t="s">
        <v>132</v>
      </c>
      <c r="E664" s="141" t="s">
        <v>1</v>
      </c>
      <c r="F664" s="142" t="s">
        <v>399</v>
      </c>
      <c r="H664" s="143">
        <v>265.041</v>
      </c>
      <c r="I664" s="144"/>
      <c r="L664" s="139"/>
      <c r="M664" s="145"/>
      <c r="T664" s="146"/>
      <c r="AT664" s="141" t="s">
        <v>132</v>
      </c>
      <c r="AU664" s="141" t="s">
        <v>74</v>
      </c>
      <c r="AV664" s="12" t="s">
        <v>74</v>
      </c>
      <c r="AW664" s="12" t="s">
        <v>134</v>
      </c>
      <c r="AX664" s="12" t="s">
        <v>67</v>
      </c>
      <c r="AY664" s="141" t="s">
        <v>118</v>
      </c>
    </row>
    <row r="665" spans="2:65" s="12" customFormat="1" x14ac:dyDescent="0.2">
      <c r="B665" s="139"/>
      <c r="D665" s="140" t="s">
        <v>132</v>
      </c>
      <c r="E665" s="141" t="s">
        <v>1</v>
      </c>
      <c r="F665" s="142" t="s">
        <v>1057</v>
      </c>
      <c r="H665" s="143">
        <v>154.49</v>
      </c>
      <c r="I665" s="144"/>
      <c r="L665" s="139"/>
      <c r="M665" s="145"/>
      <c r="T665" s="146"/>
      <c r="AT665" s="141" t="s">
        <v>132</v>
      </c>
      <c r="AU665" s="141" t="s">
        <v>74</v>
      </c>
      <c r="AV665" s="12" t="s">
        <v>74</v>
      </c>
      <c r="AW665" s="12" t="s">
        <v>134</v>
      </c>
      <c r="AX665" s="12" t="s">
        <v>67</v>
      </c>
      <c r="AY665" s="141" t="s">
        <v>118</v>
      </c>
    </row>
    <row r="666" spans="2:65" s="13" customFormat="1" x14ac:dyDescent="0.2">
      <c r="B666" s="147"/>
      <c r="D666" s="140" t="s">
        <v>132</v>
      </c>
      <c r="E666" s="148" t="s">
        <v>1</v>
      </c>
      <c r="F666" s="149" t="s">
        <v>149</v>
      </c>
      <c r="H666" s="150">
        <v>862.69599999999991</v>
      </c>
      <c r="I666" s="151"/>
      <c r="L666" s="147"/>
      <c r="M666" s="152"/>
      <c r="T666" s="153"/>
      <c r="AT666" s="148" t="s">
        <v>132</v>
      </c>
      <c r="AU666" s="148" t="s">
        <v>74</v>
      </c>
      <c r="AV666" s="13" t="s">
        <v>125</v>
      </c>
      <c r="AW666" s="13" t="s">
        <v>134</v>
      </c>
      <c r="AX666" s="13" t="s">
        <v>72</v>
      </c>
      <c r="AY666" s="148" t="s">
        <v>118</v>
      </c>
    </row>
    <row r="667" spans="2:65" s="1" customFormat="1" ht="24.2" customHeight="1" x14ac:dyDescent="0.2">
      <c r="B667" s="30"/>
      <c r="C667" s="125" t="s">
        <v>1067</v>
      </c>
      <c r="D667" s="125" t="s">
        <v>121</v>
      </c>
      <c r="E667" s="126" t="s">
        <v>1068</v>
      </c>
      <c r="F667" s="127" t="s">
        <v>1069</v>
      </c>
      <c r="G667" s="128" t="s">
        <v>204</v>
      </c>
      <c r="H667" s="129">
        <v>250.09800000000001</v>
      </c>
      <c r="I667" s="130"/>
      <c r="J667" s="131">
        <f>ROUND(I667*H667,2)</f>
        <v>0</v>
      </c>
      <c r="K667" s="132"/>
      <c r="L667" s="30"/>
      <c r="M667" s="133" t="s">
        <v>1</v>
      </c>
      <c r="N667" s="134" t="s">
        <v>32</v>
      </c>
      <c r="P667" s="135">
        <f>O667*H667</f>
        <v>0</v>
      </c>
      <c r="Q667" s="135">
        <v>3.255E-4</v>
      </c>
      <c r="R667" s="135">
        <f>Q667*H667</f>
        <v>8.1406899000000005E-2</v>
      </c>
      <c r="S667" s="135">
        <v>0</v>
      </c>
      <c r="T667" s="136">
        <f>S667*H667</f>
        <v>0</v>
      </c>
      <c r="AR667" s="137" t="s">
        <v>508</v>
      </c>
      <c r="AT667" s="137" t="s">
        <v>121</v>
      </c>
      <c r="AU667" s="137" t="s">
        <v>74</v>
      </c>
      <c r="AY667" s="15" t="s">
        <v>118</v>
      </c>
      <c r="BE667" s="138">
        <f>IF(N667="základní",J667,0)</f>
        <v>0</v>
      </c>
      <c r="BF667" s="138">
        <f>IF(N667="snížená",J667,0)</f>
        <v>0</v>
      </c>
      <c r="BG667" s="138">
        <f>IF(N667="zákl. přenesená",J667,0)</f>
        <v>0</v>
      </c>
      <c r="BH667" s="138">
        <f>IF(N667="sníž. přenesená",J667,0)</f>
        <v>0</v>
      </c>
      <c r="BI667" s="138">
        <f>IF(N667="nulová",J667,0)</f>
        <v>0</v>
      </c>
      <c r="BJ667" s="15" t="s">
        <v>72</v>
      </c>
      <c r="BK667" s="138">
        <f>ROUND(I667*H667,2)</f>
        <v>0</v>
      </c>
      <c r="BL667" s="15" t="s">
        <v>508</v>
      </c>
      <c r="BM667" s="137" t="s">
        <v>1070</v>
      </c>
    </row>
    <row r="668" spans="2:65" s="12" customFormat="1" x14ac:dyDescent="0.2">
      <c r="B668" s="139"/>
      <c r="D668" s="140" t="s">
        <v>132</v>
      </c>
      <c r="E668" s="141" t="s">
        <v>1</v>
      </c>
      <c r="F668" s="142" t="s">
        <v>398</v>
      </c>
      <c r="H668" s="143">
        <v>199.458</v>
      </c>
      <c r="I668" s="144"/>
      <c r="L668" s="139"/>
      <c r="M668" s="145"/>
      <c r="T668" s="146"/>
      <c r="AT668" s="141" t="s">
        <v>132</v>
      </c>
      <c r="AU668" s="141" t="s">
        <v>74</v>
      </c>
      <c r="AV668" s="12" t="s">
        <v>74</v>
      </c>
      <c r="AW668" s="12" t="s">
        <v>134</v>
      </c>
      <c r="AX668" s="12" t="s">
        <v>67</v>
      </c>
      <c r="AY668" s="141" t="s">
        <v>118</v>
      </c>
    </row>
    <row r="669" spans="2:65" s="12" customFormat="1" x14ac:dyDescent="0.2">
      <c r="B669" s="139"/>
      <c r="D669" s="140" t="s">
        <v>132</v>
      </c>
      <c r="E669" s="141" t="s">
        <v>1</v>
      </c>
      <c r="F669" s="142" t="s">
        <v>1062</v>
      </c>
      <c r="H669" s="143">
        <v>50.64</v>
      </c>
      <c r="I669" s="144"/>
      <c r="L669" s="139"/>
      <c r="M669" s="145"/>
      <c r="T669" s="146"/>
      <c r="AT669" s="141" t="s">
        <v>132</v>
      </c>
      <c r="AU669" s="141" t="s">
        <v>74</v>
      </c>
      <c r="AV669" s="12" t="s">
        <v>74</v>
      </c>
      <c r="AW669" s="12" t="s">
        <v>134</v>
      </c>
      <c r="AX669" s="12" t="s">
        <v>67</v>
      </c>
      <c r="AY669" s="141" t="s">
        <v>118</v>
      </c>
    </row>
    <row r="670" spans="2:65" s="13" customFormat="1" x14ac:dyDescent="0.2">
      <c r="B670" s="147"/>
      <c r="D670" s="140" t="s">
        <v>132</v>
      </c>
      <c r="E670" s="148" t="s">
        <v>1</v>
      </c>
      <c r="F670" s="149" t="s">
        <v>149</v>
      </c>
      <c r="H670" s="150">
        <v>250.09800000000001</v>
      </c>
      <c r="I670" s="151"/>
      <c r="L670" s="147"/>
      <c r="M670" s="166"/>
      <c r="N670" s="167"/>
      <c r="O670" s="167"/>
      <c r="P670" s="167"/>
      <c r="Q670" s="167"/>
      <c r="R670" s="167"/>
      <c r="S670" s="167"/>
      <c r="T670" s="168"/>
      <c r="AT670" s="148" t="s">
        <v>132</v>
      </c>
      <c r="AU670" s="148" t="s">
        <v>74</v>
      </c>
      <c r="AV670" s="13" t="s">
        <v>125</v>
      </c>
      <c r="AW670" s="13" t="s">
        <v>134</v>
      </c>
      <c r="AX670" s="13" t="s">
        <v>72</v>
      </c>
      <c r="AY670" s="148" t="s">
        <v>118</v>
      </c>
    </row>
    <row r="671" spans="2:65" s="1" customFormat="1" ht="6.95" customHeight="1" x14ac:dyDescent="0.2">
      <c r="B671" s="42"/>
      <c r="C671" s="43"/>
      <c r="D671" s="43"/>
      <c r="E671" s="43"/>
      <c r="F671" s="43"/>
      <c r="G671" s="43"/>
      <c r="H671" s="43"/>
      <c r="I671" s="43"/>
      <c r="J671" s="43"/>
      <c r="K671" s="43"/>
      <c r="L671" s="30"/>
    </row>
  </sheetData>
  <sheetProtection algorithmName="SHA-512" hashValue="LfAuQ24xXAZEXl9sYNn+KCIkjZfnacI2uBxEvOSvEiRluOioTvwIMbcGsyAw32cbq4CbGz0lBRAx2mZn/JoSuQ==" saltValue="AZD42iukuSJUoV9v/zzcaA==" spinCount="100000" sheet="1" objects="1" scenarios="1"/>
  <autoFilter ref="C133:K670"/>
  <mergeCells count="6">
    <mergeCell ref="E126:H126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Stavební úpravy-Bepof</vt:lpstr>
      <vt:lpstr>'Rekapitulace stavby'!Názvy_tisku</vt:lpstr>
      <vt:lpstr>'Stavební úpravy-Bepof'!Názvy_tisku</vt:lpstr>
      <vt:lpstr>'Rekapitulace stavby'!Oblast_tisku</vt:lpstr>
      <vt:lpstr>'Stavební úpravy-Bepof'!Oblast_tisku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Ptackova</dc:creator>
  <cp:lastModifiedBy>Ptackova</cp:lastModifiedBy>
  <dcterms:created xsi:type="dcterms:W3CDTF">2022-12-22T14:59:09Z</dcterms:created>
  <dcterms:modified xsi:type="dcterms:W3CDTF">2023-07-13T13:24:09Z</dcterms:modified>
</cp:coreProperties>
</file>